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268" windowHeight="8164" tabRatio="921" activeTab="0"/>
  </bookViews>
  <sheets>
    <sheet name="Rekapitulace stavby" sheetId="1" r:id="rId1"/>
    <sheet name="1 - ZTI" sheetId="2" r:id="rId2"/>
    <sheet name="2-2 - Vytápění" sheetId="3" r:id="rId3"/>
    <sheet name="3-1 - 1PP" sheetId="4" r:id="rId4"/>
    <sheet name="3-2-1 - 1NP" sheetId="5" r:id="rId5"/>
    <sheet name="3-2-2 - 1NP - technologie" sheetId="6" r:id="rId6"/>
    <sheet name="3-3 - 2NP" sheetId="7" r:id="rId7"/>
    <sheet name="3-4 - 3NP" sheetId="8" r:id="rId8"/>
    <sheet name="3-5 - Serverovna" sheetId="9" r:id="rId9"/>
    <sheet name="3-6 - Slaboproudé rozvody" sheetId="10" r:id="rId10"/>
  </sheets>
  <externalReferences>
    <externalReference r:id="rId13"/>
  </externalReferences>
  <definedNames>
    <definedName name="_xlnm._FilterDatabase" localSheetId="1" hidden="1">'1 - ZTI'!$C$127:$K$278</definedName>
    <definedName name="_xlnm._FilterDatabase" localSheetId="2" hidden="1">'2-2 - Vytápění'!$C$130:$K$227</definedName>
    <definedName name="_xlnm._FilterDatabase" localSheetId="3" hidden="1">'3-1 - 1PP'!$C$133:$K$239</definedName>
    <definedName name="_xlnm._FilterDatabase" localSheetId="4" hidden="1">'3-2-1 - 1NP'!$C$134:$K$288</definedName>
    <definedName name="_xlnm._FilterDatabase" localSheetId="5" hidden="1">'3-2-2 - 1NP - technologie'!$C$131:$K$209</definedName>
    <definedName name="_xlnm._FilterDatabase" localSheetId="6" hidden="1">'3-3 - 2NP'!$C$134:$K$268</definedName>
    <definedName name="_xlnm._FilterDatabase" localSheetId="7" hidden="1">'3-4 - 3NP'!$C$134:$K$256</definedName>
    <definedName name="_xlnm._FilterDatabase" localSheetId="8" hidden="1">'3-5 - Serverovna'!$C$136:$K$232</definedName>
    <definedName name="_xlnm._FilterDatabase" localSheetId="9" hidden="1">'3-6 - Slaboproudé rozvody'!$C$126:$K$168</definedName>
    <definedName name="_xlnm.Print_Area" localSheetId="1">'1 - ZTI'!$C$4:$J$76,'1 - ZTI'!$C$82:$J$109,'1 - ZTI'!$C$115:$K$278</definedName>
    <definedName name="_xlnm.Print_Area" localSheetId="2">'2-2 - Vytápění'!$C$4:$J$76,'2-2 - Vytápění'!$C$82:$J$110,'2-2 - Vytápění'!$C$116:$K$227</definedName>
    <definedName name="_xlnm.Print_Area" localSheetId="3">'3-1 - 1PP'!$C$4:$J$76,'3-1 - 1PP'!$C$82:$J$113,'3-1 - 1PP'!$C$119:$K$239</definedName>
    <definedName name="_xlnm.Print_Area" localSheetId="4">'3-2-1 - 1NP'!$C$4:$J$76,'3-2-1 - 1NP'!$C$82:$J$114,'3-2-1 - 1NP'!$C$120:$K$288</definedName>
    <definedName name="_xlnm.Print_Area" localSheetId="5">'3-2-2 - 1NP - technologie'!$C$4:$J$76,'3-2-2 - 1NP - technologie'!$C$82:$J$111,'3-2-2 - 1NP - technologie'!$C$117:$K$209</definedName>
    <definedName name="_xlnm.Print_Area" localSheetId="6">'3-3 - 2NP'!$C$4:$J$76,'3-3 - 2NP'!$C$82:$J$114,'3-3 - 2NP'!$C$120:$K$268</definedName>
    <definedName name="_xlnm.Print_Area" localSheetId="7">'3-4 - 3NP'!$C$4:$J$76,'3-4 - 3NP'!$C$82:$J$114,'3-4 - 3NP'!$C$120:$K$256</definedName>
    <definedName name="_xlnm.Print_Area" localSheetId="8">'3-5 - Serverovna'!$C$4:$J$76,'3-5 - Serverovna'!$C$82:$J$116,'3-5 - Serverovna'!$C$122:$K$232</definedName>
    <definedName name="_xlnm.Print_Area" localSheetId="9">'3-6 - Slaboproudé rozvody'!$C$4:$J$76,'3-6 - Slaboproudé rozvody'!$C$82:$J$106,'3-6 - Slaboproudé rozvody'!$C$112:$K$168</definedName>
    <definedName name="_xlnm.Print_Area" localSheetId="0">'Rekapitulace stavby'!$D$4:$AO$76,'Rekapitulace stavby'!$C$82:$AQ$107</definedName>
    <definedName name="_xlnm.Print_Titles" localSheetId="0">'Rekapitulace stavby'!$92:$92</definedName>
    <definedName name="_xlnm.Print_Titles" localSheetId="1">'1 - ZTI'!$127:$127</definedName>
    <definedName name="_xlnm.Print_Titles" localSheetId="2">'2-2 - Vytápění'!$130:$130</definedName>
    <definedName name="_xlnm.Print_Titles" localSheetId="3">'3-1 - 1PP'!$133:$133</definedName>
    <definedName name="_xlnm.Print_Titles" localSheetId="4">'3-2-1 - 1NP'!$134:$134</definedName>
    <definedName name="_xlnm.Print_Titles" localSheetId="5">'3-2-2 - 1NP - technologie'!$131:$131</definedName>
    <definedName name="_xlnm.Print_Titles" localSheetId="6">'3-3 - 2NP'!$134:$134</definedName>
    <definedName name="_xlnm.Print_Titles" localSheetId="7">'3-4 - 3NP'!$134:$134</definedName>
    <definedName name="_xlnm.Print_Titles" localSheetId="8">'3-5 - Serverovna'!$136:$136</definedName>
    <definedName name="_xlnm.Print_Titles" localSheetId="9">'3-6 - Slaboproudé rozvody'!$126:$126</definedName>
  </definedNames>
  <calcPr calcId="152511"/>
</workbook>
</file>

<file path=xl/sharedStrings.xml><?xml version="1.0" encoding="utf-8"?>
<sst xmlns="http://schemas.openxmlformats.org/spreadsheetml/2006/main" count="14011" uniqueCount="1703">
  <si>
    <t>Export Komplet</t>
  </si>
  <si>
    <t/>
  </si>
  <si>
    <t>2.0</t>
  </si>
  <si>
    <t>False</t>
  </si>
  <si>
    <t>{1ada991b-ee92-466e-ba30-7ebcb71e90b0}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</si>
  <si>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</si>
  <si>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</si>
  <si>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</si>
  <si>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</si>
  <si>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</si>
  <si>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</si>
  <si>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</si>
  <si>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</si>
  <si>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Y366</t>
  </si>
  <si>
    <t>Stavba:</t>
  </si>
  <si>
    <t>SOŠ Stříbro</t>
  </si>
  <si>
    <t>KSO:</t>
  </si>
  <si>
    <t>CC-CZ:</t>
  </si>
  <si>
    <t>Místo:</t>
  </si>
  <si>
    <t>Stříbro</t>
  </si>
  <si>
    <t>Datum:</t>
  </si>
  <si>
    <t>12. 4. 2020</t>
  </si>
  <si>
    <t>Zadavatel:</t>
  </si>
  <si>
    <t>IČ:</t>
  </si>
  <si>
    <t>DIČ:</t>
  </si>
  <si>
    <t>Zhotovitel:</t>
  </si>
  <si>
    <t xml:space="preserve"> </t>
  </si>
  <si>
    <t>Projektant:</t>
  </si>
  <si>
    <t>Ing.Volný Martin</t>
  </si>
  <si>
    <t>True</t>
  </si>
  <si>
    <t>Zpracovatel:</t>
  </si>
  <si>
    <t>Milan Hájek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</si>
  <si>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</si>
  <si>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</si>
  <si>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</si>
  <si>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</si>
  <si>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</si>
  <si>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</si>
  <si>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</si>
  <si>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</si>
  <si>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</si>
  <si>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</si>
  <si>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</si>
  <si>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</si>
  <si>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</si>
  <si>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</si>
  <si>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</si>
  <si>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</si>
  <si>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</si>
  <si>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</si>
  <si>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</si>
  <si>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</si>
  <si>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</si>
  <si>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</si>
  <si>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</si>
  <si>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</si>
  <si>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</si>
  <si>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</si>
  <si>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</si>
  <si>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</si>
  <si>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</si>
  <si>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</si>
  <si>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</si>
  <si>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</si>
  <si>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</si>
  <si>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</si>
  <si>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</si>
  <si>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</si>
  <si>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</si>
  <si>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</si>
  <si>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</si>
  <si>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</si>
  <si>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</si>
  <si>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</si>
  <si>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</si>
  <si>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</si>
  <si>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</si>
  <si>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</si>
  <si>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</si>
  <si>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ZTI</t>
  </si>
  <si>
    <t>STA</t>
  </si>
  <si>
    <t>{ce06159f-0e12-408c-8ca0-d0ac16e6b37e}</t>
  </si>
  <si>
    <t>2</t>
  </si>
  <si>
    <t>ÚT</t>
  </si>
  <si>
    <t>{c221ed54-c370-4221-8bce-f0f7fbe90892}</t>
  </si>
  <si>
    <t>2-2</t>
  </si>
  <si>
    <t>Vytápění</t>
  </si>
  <si>
    <t>Soupis</t>
  </si>
  <si>
    <t>{2dc14422-2138-4872-b690-fd3ad75b0298}</t>
  </si>
  <si>
    <t>3</t>
  </si>
  <si>
    <t>Elektroinstalace</t>
  </si>
  <si>
    <t>{00a51f41-f0df-44ba-ba7e-46989efdb6b0}</t>
  </si>
  <si>
    <t>3-1</t>
  </si>
  <si>
    <t>1PP</t>
  </si>
  <si>
    <t>{fc425d34-5274-4292-895d-2a9a0ea3a955}</t>
  </si>
  <si>
    <t>3-2-1</t>
  </si>
  <si>
    <t>1NP</t>
  </si>
  <si>
    <t>{d017070b-288a-4ca6-a0d7-f80b238287b6}</t>
  </si>
  <si>
    <t>3-2-2</t>
  </si>
  <si>
    <t>1NP - technologie</t>
  </si>
  <si>
    <t>{d71b6bea-c5bf-4b27-bf02-28c4e17daae3}</t>
  </si>
  <si>
    <t>3-3</t>
  </si>
  <si>
    <t>2NP</t>
  </si>
  <si>
    <t>{c6f8bc62-835b-462c-abf9-9f92c92bcc75}</t>
  </si>
  <si>
    <t>3-4</t>
  </si>
  <si>
    <t>3NP</t>
  </si>
  <si>
    <t>{51de36bb-17f5-4c6c-ab36-a6679fd81e74}</t>
  </si>
  <si>
    <t>3-5</t>
  </si>
  <si>
    <t>Serverovna</t>
  </si>
  <si>
    <t>{ffeb02da-3a1f-4eaf-8923-8b44cd06376e}</t>
  </si>
  <si>
    <t>3-6</t>
  </si>
  <si>
    <t>Slaboproudé rozvody</t>
  </si>
  <si>
    <t>{6267673c-6a2d-4f50-8e92-ece5894fe003}</t>
  </si>
  <si>
    <t>4</t>
  </si>
  <si>
    <t>KRYCÍ LIST SOUPISU PRACÍ</t>
  </si>
  <si>
    <t>Objekt:</t>
  </si>
  <si>
    <t>1 - ZTI</t>
  </si>
  <si>
    <t>ing.Volný Martin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</si>
  <si>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</si>
  <si>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</si>
  <si>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</si>
  <si>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</si>
  <si>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</si>
  <si>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</si>
  <si>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</si>
  <si>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</si>
  <si>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</si>
  <si>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</si>
  <si>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</si>
  <si>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</si>
  <si>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</si>
  <si>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</si>
  <si>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</si>
  <si>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</si>
  <si>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781 - Dokončovací práce - obklady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</si>
  <si>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</si>
  <si>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</si>
  <si>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</si>
  <si>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</si>
  <si>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</si>
  <si>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</si>
  <si>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</si>
  <si>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</si>
  <si>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</si>
  <si>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</si>
  <si>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</si>
  <si>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</si>
  <si>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</si>
  <si>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</si>
  <si>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</si>
  <si>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</si>
  <si>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</si>
  <si>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</si>
  <si>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139751101</t>
  </si>
  <si>
    <t>Vykopávky v uzavřených prostorech v hornině třídy těžitelnosti I, skupiny 1 až 3 ručně</t>
  </si>
  <si>
    <t>m3</t>
  </si>
  <si>
    <t>CS ÚRS 2020 01</t>
  </si>
  <si>
    <t>-2087934081</t>
  </si>
  <si>
    <t>VV</t>
  </si>
  <si>
    <t>140*0,6*0,6</t>
  </si>
  <si>
    <t>174151102</t>
  </si>
  <si>
    <t>Zásyp v uzavřených prostorech sypaninou se zhutněním</t>
  </si>
  <si>
    <t>1454592067</t>
  </si>
  <si>
    <t>Svislé a kompletní konstrukce</t>
  </si>
  <si>
    <t>346244352</t>
  </si>
  <si>
    <t>Obezdívka koupelnových van ploch rovných tl 50 mm z pórobetonových přesných tvárnic</t>
  </si>
  <si>
    <t>m2</t>
  </si>
  <si>
    <t>-2074755789</t>
  </si>
  <si>
    <t>(1,7*2+0,6*2)*0,6</t>
  </si>
  <si>
    <t>6</t>
  </si>
  <si>
    <t>Úpravy povrchů, podlahy a osazování výplní</t>
  </si>
  <si>
    <t>611325221</t>
  </si>
  <si>
    <t>Vápenocementová štuková omítka malých ploch do 0,09 m2 na stropech</t>
  </si>
  <si>
    <t>kus</t>
  </si>
  <si>
    <t>-1872212499</t>
  </si>
  <si>
    <t>5</t>
  </si>
  <si>
    <t>612135101</t>
  </si>
  <si>
    <t>Hrubá výplň rýh ve stěnách maltou jakékoli šířky rýhy</t>
  </si>
  <si>
    <t>1662372797</t>
  </si>
  <si>
    <t>408*0,15</t>
  </si>
  <si>
    <t>820*0,05</t>
  </si>
  <si>
    <t>175*0,1</t>
  </si>
  <si>
    <t>612325111</t>
  </si>
  <si>
    <t>Vápenocementová hladká omítka rýh ve stěnách šířky do 150 mm</t>
  </si>
  <si>
    <t>945528307</t>
  </si>
  <si>
    <t>7</t>
  </si>
  <si>
    <t>612325121</t>
  </si>
  <si>
    <t>Vápenocementová štuková omítka rýh ve stěnách šířky do 150 mm</t>
  </si>
  <si>
    <t>1077094770</t>
  </si>
  <si>
    <t>408*0,25</t>
  </si>
  <si>
    <t>820*0,1</t>
  </si>
  <si>
    <t>175*0,15</t>
  </si>
  <si>
    <t>8</t>
  </si>
  <si>
    <t>612325221</t>
  </si>
  <si>
    <t>Vápenocementová štuková omítka malých ploch do 0,09 m2 na stěnách</t>
  </si>
  <si>
    <t>-100986716</t>
  </si>
  <si>
    <t>9</t>
  </si>
  <si>
    <t>631311131</t>
  </si>
  <si>
    <t>Doplnění dosavadních mazanin betonem prostým plochy do 1 m2 tloušťky přes 80 mm</t>
  </si>
  <si>
    <t>769653888</t>
  </si>
  <si>
    <t>30*0,1*0,1</t>
  </si>
  <si>
    <t>10</t>
  </si>
  <si>
    <t>631312131</t>
  </si>
  <si>
    <t>Doplnění dosavadních mazanin betonem prostým plochy do 4 m2 tloušťky přes 80 mm</t>
  </si>
  <si>
    <t>915502812</t>
  </si>
  <si>
    <t>Ostatní konstrukce a práce, bourání</t>
  </si>
  <si>
    <t>11</t>
  </si>
  <si>
    <t>965042231</t>
  </si>
  <si>
    <t>Bourání podkladů pod dlažby nebo mazanin betonových nebo z litého asfaltu tl přes 100 mm pl do 4 m2</t>
  </si>
  <si>
    <t>-783606631</t>
  </si>
  <si>
    <t>140*0,6*0,15</t>
  </si>
  <si>
    <t>12</t>
  </si>
  <si>
    <t>974032132</t>
  </si>
  <si>
    <t>Vysekání rýh ve stěnách nebo příčkách z dutých cihel nebo tvárnic hl do 50 mm š 70 mm</t>
  </si>
  <si>
    <t>m</t>
  </si>
  <si>
    <t>-1759807697</t>
  </si>
  <si>
    <t>13</t>
  </si>
  <si>
    <t>974032153</t>
  </si>
  <si>
    <t>Vysekání rýh ve stěnách nebo příčkách z dutých cihel nebo tvárnic hl do 100 mm š do 100 mm</t>
  </si>
  <si>
    <t>846500397</t>
  </si>
  <si>
    <t>14</t>
  </si>
  <si>
    <t>974032164</t>
  </si>
  <si>
    <t>Vysekání rýh ve stěnách nebo příčkách z dutých cihel nebo tvárnic hl do 150 mm š do 150 mm</t>
  </si>
  <si>
    <t>532508190</t>
  </si>
  <si>
    <t>248+160</t>
  </si>
  <si>
    <t>974042553</t>
  </si>
  <si>
    <t>Vysekání rýh v dlažbě betonové nebo jiné monolitické hl do 100 mm š do 100 mm</t>
  </si>
  <si>
    <t>357733517</t>
  </si>
  <si>
    <t>16</t>
  </si>
  <si>
    <t>977311113</t>
  </si>
  <si>
    <t>Řezání stávajících betonových mazanin nevyztužených hl do 150 mm</t>
  </si>
  <si>
    <t>-1327077815</t>
  </si>
  <si>
    <t>17</t>
  </si>
  <si>
    <t>978059511</t>
  </si>
  <si>
    <t>Odsekání a odebrání obkladů stěn z vnitřních obkládaček plochy do 1 m2</t>
  </si>
  <si>
    <t>-851230251</t>
  </si>
  <si>
    <t>79*0,6*1,5</t>
  </si>
  <si>
    <t>997</t>
  </si>
  <si>
    <t>Přesun sutě</t>
  </si>
  <si>
    <t>18</t>
  </si>
  <si>
    <t>997013215</t>
  </si>
  <si>
    <t>Vnitrostaveništní doprava suti a vybouraných hmot pro budovy v do 18 m ručně</t>
  </si>
  <si>
    <t>t</t>
  </si>
  <si>
    <t>-1185747591</t>
  </si>
  <si>
    <t>19</t>
  </si>
  <si>
    <t>997013501</t>
  </si>
  <si>
    <t>Odvoz suti a vybouraných hmot na skládku nebo meziskládku do 1 km se složením</t>
  </si>
  <si>
    <t>-1970149174</t>
  </si>
  <si>
    <t>20</t>
  </si>
  <si>
    <t>997013509</t>
  </si>
  <si>
    <t>Příplatek k odvozu suti a vybouraných hmot na skládku ZKD 1 km přes 1 km</t>
  </si>
  <si>
    <t>1158708346</t>
  </si>
  <si>
    <t>68,544*9 'Přepočtené koeficientem množství</t>
  </si>
  <si>
    <t>998</t>
  </si>
  <si>
    <t>Přesun hmot</t>
  </si>
  <si>
    <t>998018003</t>
  </si>
  <si>
    <t>Přesun hmot ruční pro budovy v do 24 m</t>
  </si>
  <si>
    <t>-569706755</t>
  </si>
  <si>
    <t>PSV</t>
  </si>
  <si>
    <t>Práce a dodávky PSV</t>
  </si>
  <si>
    <t>721</t>
  </si>
  <si>
    <t>Zdravotechnika - vnitřní kanalizace</t>
  </si>
  <si>
    <t>22</t>
  </si>
  <si>
    <t>721110802</t>
  </si>
  <si>
    <t>Demontáž potrubí kameninové do DN 100</t>
  </si>
  <si>
    <t>566472617</t>
  </si>
  <si>
    <t>23</t>
  </si>
  <si>
    <t>721110806</t>
  </si>
  <si>
    <t>Demontáž potrubí kameninové do DN 200</t>
  </si>
  <si>
    <t>-1324739495</t>
  </si>
  <si>
    <t>24</t>
  </si>
  <si>
    <t>721140802</t>
  </si>
  <si>
    <t>Demontáž potrubí litinové do DN 100</t>
  </si>
  <si>
    <t>-1572826187</t>
  </si>
  <si>
    <t>25</t>
  </si>
  <si>
    <t>721140806</t>
  </si>
  <si>
    <t>Demontáž potrubí litinové do DN 200</t>
  </si>
  <si>
    <t>1809062130</t>
  </si>
  <si>
    <t>26</t>
  </si>
  <si>
    <t>721171803</t>
  </si>
  <si>
    <t>Demontáž potrubí z PVC do D 75</t>
  </si>
  <si>
    <t>-984414428</t>
  </si>
  <si>
    <t>27</t>
  </si>
  <si>
    <t>721171914</t>
  </si>
  <si>
    <t>Potrubí z PP propojení potrubí DN 75</t>
  </si>
  <si>
    <t>-1635468728</t>
  </si>
  <si>
    <t>28</t>
  </si>
  <si>
    <t>721171915</t>
  </si>
  <si>
    <t>Potrubí z PP propojení potrubí DN 110</t>
  </si>
  <si>
    <t>1572909500</t>
  </si>
  <si>
    <t>29</t>
  </si>
  <si>
    <t>721171916</t>
  </si>
  <si>
    <t>Potrubí z PP propojení potrubí DN 125</t>
  </si>
  <si>
    <t>-1623829357</t>
  </si>
  <si>
    <t>30</t>
  </si>
  <si>
    <t>721171918</t>
  </si>
  <si>
    <t>Potrubí z PP propojení potrubí DN 200</t>
  </si>
  <si>
    <t>2063976806</t>
  </si>
  <si>
    <t>31</t>
  </si>
  <si>
    <t>721173401</t>
  </si>
  <si>
    <t>Potrubí kanalizační z PVC SN 4 svodné DN 110</t>
  </si>
  <si>
    <t>-2053988882</t>
  </si>
  <si>
    <t>32</t>
  </si>
  <si>
    <t>721173402</t>
  </si>
  <si>
    <t>Potrubí kanalizační z PVC SN 4 svodné DN 125</t>
  </si>
  <si>
    <t>1313243532</t>
  </si>
  <si>
    <t>33</t>
  </si>
  <si>
    <t>721173403</t>
  </si>
  <si>
    <t>Potrubí kanalizační z PVC SN 4 svodné DN 160</t>
  </si>
  <si>
    <t>-987747416</t>
  </si>
  <si>
    <t>34</t>
  </si>
  <si>
    <t>721173404</t>
  </si>
  <si>
    <t>Potrubí kanalizační z PVC SN 4 svodné DN 200</t>
  </si>
  <si>
    <t>1729268138</t>
  </si>
  <si>
    <t>35</t>
  </si>
  <si>
    <t>721174005</t>
  </si>
  <si>
    <t>Potrubí kanalizační z PP svodné DN 110</t>
  </si>
  <si>
    <t>-1271617463</t>
  </si>
  <si>
    <t>36</t>
  </si>
  <si>
    <t>721174006</t>
  </si>
  <si>
    <t>Potrubí kanalizační z PP svodné DN 125</t>
  </si>
  <si>
    <t>-1156783180</t>
  </si>
  <si>
    <t>37</t>
  </si>
  <si>
    <t>721174007</t>
  </si>
  <si>
    <t>Potrubí kanalizační z PP svodné DN 160</t>
  </si>
  <si>
    <t>-468270507</t>
  </si>
  <si>
    <t>38</t>
  </si>
  <si>
    <t>721174024</t>
  </si>
  <si>
    <t>Potrubí kanalizační z PP odpadní DN 75</t>
  </si>
  <si>
    <t>-457753210</t>
  </si>
  <si>
    <t>39</t>
  </si>
  <si>
    <t>721174025</t>
  </si>
  <si>
    <t>Potrubí kanalizační z PP odpadní DN 110</t>
  </si>
  <si>
    <t>-1037619142</t>
  </si>
  <si>
    <t>40</t>
  </si>
  <si>
    <t>721174026</t>
  </si>
  <si>
    <t>Potrubí kanalizační z PP odpadní DN 125</t>
  </si>
  <si>
    <t>-750401969</t>
  </si>
  <si>
    <t>41</t>
  </si>
  <si>
    <t>721174027</t>
  </si>
  <si>
    <t>Potrubí kanalizační z PP odpadní DN 160</t>
  </si>
  <si>
    <t>-1744687637</t>
  </si>
  <si>
    <t>42</t>
  </si>
  <si>
    <t>721174042</t>
  </si>
  <si>
    <t>Potrubí kanalizační z PP připojovací DN 40</t>
  </si>
  <si>
    <t>1332242751</t>
  </si>
  <si>
    <t>43</t>
  </si>
  <si>
    <t>721174043</t>
  </si>
  <si>
    <t>Potrubí kanalizační z PP připojovací DN 50</t>
  </si>
  <si>
    <t>1308477696</t>
  </si>
  <si>
    <t>44</t>
  </si>
  <si>
    <t>721174044</t>
  </si>
  <si>
    <t>Potrubí kanalizační z PP připojovací DN 75</t>
  </si>
  <si>
    <t>-1703694084</t>
  </si>
  <si>
    <t>45</t>
  </si>
  <si>
    <t>721174045</t>
  </si>
  <si>
    <t>Potrubí kanalizační z PP připojovací DN 110</t>
  </si>
  <si>
    <t>-242742868</t>
  </si>
  <si>
    <t>46</t>
  </si>
  <si>
    <t>721194104</t>
  </si>
  <si>
    <t>Vyvedení a upevnění odpadních výpustek DN 40</t>
  </si>
  <si>
    <t>383158716</t>
  </si>
  <si>
    <t>47</t>
  </si>
  <si>
    <t>721194105</t>
  </si>
  <si>
    <t>Vyvedení a upevnění odpadních výpustek DN 50</t>
  </si>
  <si>
    <t>-557711344</t>
  </si>
  <si>
    <t>48</t>
  </si>
  <si>
    <t>721194107</t>
  </si>
  <si>
    <t>Vyvedení a upevnění odpadních výpustek DN 70</t>
  </si>
  <si>
    <t>-2060055444</t>
  </si>
  <si>
    <t>49</t>
  </si>
  <si>
    <t>721194109</t>
  </si>
  <si>
    <t>Vyvedení a upevnění odpadních výpustek DN 100</t>
  </si>
  <si>
    <t>1073505154</t>
  </si>
  <si>
    <t>50</t>
  </si>
  <si>
    <t>721210818</t>
  </si>
  <si>
    <t>Demontáž vpustí vanových DN 100</t>
  </si>
  <si>
    <t>2127871974</t>
  </si>
  <si>
    <t>51</t>
  </si>
  <si>
    <t>721211422</t>
  </si>
  <si>
    <t>Vpusť podlahová se svislým odtokem DN 50/75/110 mřížka nerez 138x138</t>
  </si>
  <si>
    <t>5367578</t>
  </si>
  <si>
    <t>52</t>
  </si>
  <si>
    <t>721274122</t>
  </si>
  <si>
    <t>Přivzdušňovací ventil vnitřní odpadních potrubí DN 70</t>
  </si>
  <si>
    <t>-1168636914</t>
  </si>
  <si>
    <t>53</t>
  </si>
  <si>
    <t>721290111</t>
  </si>
  <si>
    <t>Zkouška těsnosti potrubí kanalizace vodou do DN 125</t>
  </si>
  <si>
    <t>-2077568215</t>
  </si>
  <si>
    <t>54</t>
  </si>
  <si>
    <t>721290112</t>
  </si>
  <si>
    <t>Zkouška těsnosti potrubí kanalizace vodou do DN 200</t>
  </si>
  <si>
    <t>719313221</t>
  </si>
  <si>
    <t>55</t>
  </si>
  <si>
    <t>998721203</t>
  </si>
  <si>
    <t>Přesun hmot procentní pro vnitřní kanalizace v objektech v do 24 m</t>
  </si>
  <si>
    <t>%</t>
  </si>
  <si>
    <t>-1300583893</t>
  </si>
  <si>
    <t>722</t>
  </si>
  <si>
    <t>Zdravotechnika - vnitřní vodovod</t>
  </si>
  <si>
    <t>56</t>
  </si>
  <si>
    <t>722130801</t>
  </si>
  <si>
    <t>Demontáž potrubí ocelové pozinkované závitové do DN 25</t>
  </si>
  <si>
    <t>-11794333</t>
  </si>
  <si>
    <t>57</t>
  </si>
  <si>
    <t>722130802</t>
  </si>
  <si>
    <t>Demontáž potrubí ocelové pozinkované závitové do DN 40</t>
  </si>
  <si>
    <t>-1477355882</t>
  </si>
  <si>
    <t>58</t>
  </si>
  <si>
    <t>722130803</t>
  </si>
  <si>
    <t>Demontáž potrubí ocelové pozinkované závitové do DN 50</t>
  </si>
  <si>
    <t>-1854850821</t>
  </si>
  <si>
    <t>59</t>
  </si>
  <si>
    <t>722130804</t>
  </si>
  <si>
    <t>Demontáž potrubí ocelové pozinkované závitové do DN 65</t>
  </si>
  <si>
    <t>824943751</t>
  </si>
  <si>
    <t>60</t>
  </si>
  <si>
    <t>722173914</t>
  </si>
  <si>
    <t>Potrubí plastové spoje svar polyfuze D do 32 mm</t>
  </si>
  <si>
    <t>-1512467861</t>
  </si>
  <si>
    <t>61</t>
  </si>
  <si>
    <t>722173916</t>
  </si>
  <si>
    <t>Potrubí plastové spoje svar polyfuze D do 50 mm</t>
  </si>
  <si>
    <t>-233908825</t>
  </si>
  <si>
    <t>62</t>
  </si>
  <si>
    <t>722173917</t>
  </si>
  <si>
    <t>Potrubí plastové spoje svar polyfuze D do 63 mm</t>
  </si>
  <si>
    <t>1216764291</t>
  </si>
  <si>
    <t>63</t>
  </si>
  <si>
    <t>722174001</t>
  </si>
  <si>
    <t>Potrubí vodovodní plastové PPR svar polyfuze PN 16 D 16 x 2,2 mm</t>
  </si>
  <si>
    <t>-877476401</t>
  </si>
  <si>
    <t>64</t>
  </si>
  <si>
    <t>722174002</t>
  </si>
  <si>
    <t>Potrubí vodovodní plastové PPR svar polyfuze PN 16 D 20 x 2,8 mm</t>
  </si>
  <si>
    <t>-1627310673</t>
  </si>
  <si>
    <t>65</t>
  </si>
  <si>
    <t>722174003</t>
  </si>
  <si>
    <t>Potrubí vodovodní plastové PPR svar polyfuze PN 16 D 25 x 3,5 mm</t>
  </si>
  <si>
    <t>-580249782</t>
  </si>
  <si>
    <t>66</t>
  </si>
  <si>
    <t>722174004</t>
  </si>
  <si>
    <t>Potrubí vodovodní plastové PPR svar polyfuze PN 16 D 32 x 4,4 mm</t>
  </si>
  <si>
    <t>-55166614</t>
  </si>
  <si>
    <t>67</t>
  </si>
  <si>
    <t>722174005</t>
  </si>
  <si>
    <t>Potrubí vodovodní plastové PPR svar polyfuze PN 16 D 40 x 5,5 mm</t>
  </si>
  <si>
    <t>-554508846</t>
  </si>
  <si>
    <t>68</t>
  </si>
  <si>
    <t>722174006</t>
  </si>
  <si>
    <t>Potrubí vodovodní plastové PPR svar polyfuze PN 16 D 50 x 6,9 mm</t>
  </si>
  <si>
    <t>1725766718</t>
  </si>
  <si>
    <t>69</t>
  </si>
  <si>
    <t>722174007</t>
  </si>
  <si>
    <t>Potrubí vodovodní plastové PPR svar polyfuze PN 16 D 63 x 8,6 mm</t>
  </si>
  <si>
    <t>-878509797</t>
  </si>
  <si>
    <t>70</t>
  </si>
  <si>
    <t>722181221</t>
  </si>
  <si>
    <t>Ochrana vodovodního potrubí přilepenými termoizolačními trubicemi z PE tl do 9 mm DN do 22 mm</t>
  </si>
  <si>
    <t>971209040</t>
  </si>
  <si>
    <t>71</t>
  </si>
  <si>
    <t>722181222</t>
  </si>
  <si>
    <t>Ochrana vodovodního potrubí přilepenými termoizolačními trubicemi z PE tl do 9 mm DN do 45 mm</t>
  </si>
  <si>
    <t>1646715309</t>
  </si>
  <si>
    <t>72</t>
  </si>
  <si>
    <t>722181223</t>
  </si>
  <si>
    <t>Ochrana vodovodního potrubí přilepenými termoizolačními trubicemi z PE tl do 9 mm DN do 63 mm</t>
  </si>
  <si>
    <t>1265545471</t>
  </si>
  <si>
    <t>73</t>
  </si>
  <si>
    <t>722181241</t>
  </si>
  <si>
    <t>Ochrana vodovodního potrubí přilepenými termoizolačními trubicemi z PE tl do 20 mm DN do 22 mm</t>
  </si>
  <si>
    <t>1676418124</t>
  </si>
  <si>
    <t>74</t>
  </si>
  <si>
    <t>722181242</t>
  </si>
  <si>
    <t>Ochrana vodovodního potrubí přilepenými termoizolačními trubicemi z PE tl do 20 mm DN do 45 mm</t>
  </si>
  <si>
    <t>-1306941809</t>
  </si>
  <si>
    <t>75</t>
  </si>
  <si>
    <t>722181253</t>
  </si>
  <si>
    <t>Ochrana vodovodního potrubí přilepenými termoizolačními trubicemi z PE tl do 25 mm DN do 63 mm</t>
  </si>
  <si>
    <t>429033612</t>
  </si>
  <si>
    <t>76</t>
  </si>
  <si>
    <t>722190401</t>
  </si>
  <si>
    <t>Vyvedení a upevnění výpustku do DN 25</t>
  </si>
  <si>
    <t>-1779212500</t>
  </si>
  <si>
    <t>77</t>
  </si>
  <si>
    <t>722224115</t>
  </si>
  <si>
    <t>Kohout plnicí nebo vypouštěcí G 1/2 PN 10 s jedním závitem</t>
  </si>
  <si>
    <t>-1863404716</t>
  </si>
  <si>
    <t>78</t>
  </si>
  <si>
    <t>722224116</t>
  </si>
  <si>
    <t>Kohout plnicí nebo vypouštěcí G 3/4 PN 10 s jedním závitem</t>
  </si>
  <si>
    <t>-1489567701</t>
  </si>
  <si>
    <t>79</t>
  </si>
  <si>
    <t>722232043</t>
  </si>
  <si>
    <t>Kohout kulový přímý G 1/2 PN 42 do 185°C vnitřní závit</t>
  </si>
  <si>
    <t>-1006152499</t>
  </si>
  <si>
    <t>80</t>
  </si>
  <si>
    <t>722232044</t>
  </si>
  <si>
    <t>Kohout kulový přímý G 3/4 PN 42 do 185°C vnitřní závit</t>
  </si>
  <si>
    <t>1262320736</t>
  </si>
  <si>
    <t>81</t>
  </si>
  <si>
    <t>722232045</t>
  </si>
  <si>
    <t>Kohout kulový přímý G 1 PN 42 do 185°C vnitřní závit</t>
  </si>
  <si>
    <t>1478258407</t>
  </si>
  <si>
    <t>82</t>
  </si>
  <si>
    <t>722232046</t>
  </si>
  <si>
    <t>Kohout kulový přímý G 5/4 PN 42 do 185°C vnitřní závit</t>
  </si>
  <si>
    <t>-181316081</t>
  </si>
  <si>
    <t>83</t>
  </si>
  <si>
    <t>722232047</t>
  </si>
  <si>
    <t>Kohout kulový přímý G 6/4 PN 42 do 185°C vnitřní závit</t>
  </si>
  <si>
    <t>-2128191678</t>
  </si>
  <si>
    <t>84</t>
  </si>
  <si>
    <t>722232048</t>
  </si>
  <si>
    <t>Kohout kulový přímý G 2 PN 42 do 185°C vnitřní závit</t>
  </si>
  <si>
    <t>1507434676</t>
  </si>
  <si>
    <t>85</t>
  </si>
  <si>
    <t>722232063</t>
  </si>
  <si>
    <t>Kohout kulový přímý G 1 PN 42 do 185°C vnitřní závit s vypouštěním</t>
  </si>
  <si>
    <t>594907084</t>
  </si>
  <si>
    <t>86</t>
  </si>
  <si>
    <t>722290226</t>
  </si>
  <si>
    <t>Zkouška těsnosti vodovodního potrubí závitového do DN 50</t>
  </si>
  <si>
    <t>-651662702</t>
  </si>
  <si>
    <t>87</t>
  </si>
  <si>
    <t>722290229</t>
  </si>
  <si>
    <t>Zkouška těsnosti vodovodního potrubí závitového do DN 100</t>
  </si>
  <si>
    <t>896938078</t>
  </si>
  <si>
    <t>88</t>
  </si>
  <si>
    <t>722290234</t>
  </si>
  <si>
    <t>Proplach a dezinfekce vodovodního potrubí do DN 80</t>
  </si>
  <si>
    <t>563470329</t>
  </si>
  <si>
    <t>89</t>
  </si>
  <si>
    <t>998722203</t>
  </si>
  <si>
    <t>Přesun hmot procentní pro vnitřní vodovod v objektech v do 24 m</t>
  </si>
  <si>
    <t>-1922043241</t>
  </si>
  <si>
    <t>725</t>
  </si>
  <si>
    <t>Zdravotechnika - zařizovací předměty</t>
  </si>
  <si>
    <t>90</t>
  </si>
  <si>
    <t>725110814</t>
  </si>
  <si>
    <t>Demontáž klozetu Kombi, odsávací</t>
  </si>
  <si>
    <t>soubor</t>
  </si>
  <si>
    <t>-1897487775</t>
  </si>
  <si>
    <t>91</t>
  </si>
  <si>
    <t>725112171</t>
  </si>
  <si>
    <t>Kombi klozet s hlubokým splachováním odpad vodorovný</t>
  </si>
  <si>
    <t>2036699288</t>
  </si>
  <si>
    <t>92</t>
  </si>
  <si>
    <t>725121502</t>
  </si>
  <si>
    <t>Pisoárový záchodek keramický bez splachovací nádrže bez odsávání a s otvorem pro ventil</t>
  </si>
  <si>
    <t>53971941</t>
  </si>
  <si>
    <t>93</t>
  </si>
  <si>
    <t>725122813</t>
  </si>
  <si>
    <t>Demontáž pisoárových stání s nádrží a jedním záchodkem</t>
  </si>
  <si>
    <t>-192335035</t>
  </si>
  <si>
    <t>94</t>
  </si>
  <si>
    <t>725210821</t>
  </si>
  <si>
    <t>Demontáž umyvadel bez výtokových armatur</t>
  </si>
  <si>
    <t>-964952655</t>
  </si>
  <si>
    <t>95</t>
  </si>
  <si>
    <t>725211602</t>
  </si>
  <si>
    <t>Umyvadlo keramické bílé šířky 550 mm bez krytu na sifon připevněné na stěnu šrouby</t>
  </si>
  <si>
    <t>-1617112848</t>
  </si>
  <si>
    <t>96</t>
  </si>
  <si>
    <t>725220841</t>
  </si>
  <si>
    <t>Demontáž van ocelová rohová</t>
  </si>
  <si>
    <t>-868246676</t>
  </si>
  <si>
    <t>97</t>
  </si>
  <si>
    <t>725222116</t>
  </si>
  <si>
    <t>Vana bez armatur výtokových akrylátová se zápachovou uzávěrkou 1700x700 mm</t>
  </si>
  <si>
    <t>530450308</t>
  </si>
  <si>
    <t>98</t>
  </si>
  <si>
    <t>725240812</t>
  </si>
  <si>
    <t>Demontáž vaniček sprchových bez výtokových armatur</t>
  </si>
  <si>
    <t>-1185212768</t>
  </si>
  <si>
    <t>99</t>
  </si>
  <si>
    <t>725241112</t>
  </si>
  <si>
    <t>Vanička sprchová akrylátová čtvercová 900x900 mm</t>
  </si>
  <si>
    <t>-80912138</t>
  </si>
  <si>
    <t>100</t>
  </si>
  <si>
    <t>725244103</t>
  </si>
  <si>
    <t>Dveře sprchové rámové se skleněnou výplní tl. 5 mm otvíravé jednokřídlové do niky na vaničku šířky 900 mm</t>
  </si>
  <si>
    <t>1827367451</t>
  </si>
  <si>
    <t>101</t>
  </si>
  <si>
    <t>725310823</t>
  </si>
  <si>
    <t>Demontáž dřez jednoduchý vestavěný v kuchyňských sestavách bez výtokových armatur</t>
  </si>
  <si>
    <t>768834455</t>
  </si>
  <si>
    <t>102</t>
  </si>
  <si>
    <t>725311121</t>
  </si>
  <si>
    <t>Dřez jednoduchý nerezový se zápachovou uzávěrkou s odkapávací plochou 560x480 mm a miskou</t>
  </si>
  <si>
    <t>-801922410</t>
  </si>
  <si>
    <t>103</t>
  </si>
  <si>
    <t>725330820</t>
  </si>
  <si>
    <t>Demontáž výlevka diturvitová</t>
  </si>
  <si>
    <t>30870380</t>
  </si>
  <si>
    <t>104</t>
  </si>
  <si>
    <t>725331111</t>
  </si>
  <si>
    <t>Výlevka bez výtokových armatur keramická se sklopnou plastovou mřížkou 500 mm</t>
  </si>
  <si>
    <t>-2001946749</t>
  </si>
  <si>
    <t>105</t>
  </si>
  <si>
    <t>725810811</t>
  </si>
  <si>
    <t>Demontáž ventilů výtokových nástěnných</t>
  </si>
  <si>
    <t>1054082741</t>
  </si>
  <si>
    <t>1+21+12</t>
  </si>
  <si>
    <t>49*2</t>
  </si>
  <si>
    <t>106</t>
  </si>
  <si>
    <t>725813111</t>
  </si>
  <si>
    <t>Ventil rohový bez připojovací trubičky nebo flexi hadičky G 1/2</t>
  </si>
  <si>
    <t>-1364473637</t>
  </si>
  <si>
    <t>21+12</t>
  </si>
  <si>
    <t>107</t>
  </si>
  <si>
    <t>725813112</t>
  </si>
  <si>
    <t>Ventil rohový pračkový G 3/4</t>
  </si>
  <si>
    <t>-725964350</t>
  </si>
  <si>
    <t>108</t>
  </si>
  <si>
    <t>725820801</t>
  </si>
  <si>
    <t>Demontáž baterie nástěnné do G 3 / 4</t>
  </si>
  <si>
    <t>473507251</t>
  </si>
  <si>
    <t>13+5</t>
  </si>
  <si>
    <t>109</t>
  </si>
  <si>
    <t>725820802</t>
  </si>
  <si>
    <t>Demontáž baterie stojánkové do jednoho otvoru</t>
  </si>
  <si>
    <t>1980638856</t>
  </si>
  <si>
    <t>110</t>
  </si>
  <si>
    <t>725821312</t>
  </si>
  <si>
    <t>Baterie dřezová nástěnná páková s otáčivým kulatým ústím a délkou ramínka 210 mm</t>
  </si>
  <si>
    <t>1800299804</t>
  </si>
  <si>
    <t>111</t>
  </si>
  <si>
    <t>725822611</t>
  </si>
  <si>
    <t>Baterie umyvadlová stojánková páková bez výpusti</t>
  </si>
  <si>
    <t>-996963552</t>
  </si>
  <si>
    <t>112</t>
  </si>
  <si>
    <t>725831313</t>
  </si>
  <si>
    <t>Baterie vanová nástěnná páková s příslušenstvím a pohyblivým držákem</t>
  </si>
  <si>
    <t>2133812675</t>
  </si>
  <si>
    <t>113</t>
  </si>
  <si>
    <t>725840850</t>
  </si>
  <si>
    <t>Demontáž baterie sprch diferenciální do G 3/4x1</t>
  </si>
  <si>
    <t>-591668312</t>
  </si>
  <si>
    <t>114</t>
  </si>
  <si>
    <t>725841312</t>
  </si>
  <si>
    <t>Baterie sprchová nástěnná páková</t>
  </si>
  <si>
    <t>1288864683</t>
  </si>
  <si>
    <t>115</t>
  </si>
  <si>
    <t>998725203</t>
  </si>
  <si>
    <t>Přesun hmot procentní pro zařizovací předměty v objektech v do 24 m</t>
  </si>
  <si>
    <t>1814401745</t>
  </si>
  <si>
    <t>781</t>
  </si>
  <si>
    <t>Dokončovací práce - obklady</t>
  </si>
  <si>
    <t>116</t>
  </si>
  <si>
    <t>781473114</t>
  </si>
  <si>
    <t>Montáž obkladů vnitřních keramických hladkých do 22 ks/m2 lepených standardním lepidlem</t>
  </si>
  <si>
    <t>-711652285</t>
  </si>
  <si>
    <t>117</t>
  </si>
  <si>
    <t>M</t>
  </si>
  <si>
    <t>59761040</t>
  </si>
  <si>
    <t>obklad keramický hladký přes 19 do 22ks/m2</t>
  </si>
  <si>
    <t>1294436095</t>
  </si>
  <si>
    <t>71,1*1,1 'Přepočtené koeficientem množství</t>
  </si>
  <si>
    <t>118</t>
  </si>
  <si>
    <t>781477111</t>
  </si>
  <si>
    <t>Příplatek k montáži obkladů vnitřních keramických hladkých za plochu do 10 m2</t>
  </si>
  <si>
    <t>2025658536</t>
  </si>
  <si>
    <t>119</t>
  </si>
  <si>
    <t>998781203</t>
  </si>
  <si>
    <t>Přesun hmot procentní pro obklady keramické v objektech v do 24 m</t>
  </si>
  <si>
    <t>-417341503</t>
  </si>
  <si>
    <t>2 - ÚT</t>
  </si>
  <si>
    <t>Soupis:</t>
  </si>
  <si>
    <t>2-2 - Vytápění</t>
  </si>
  <si>
    <t xml:space="preserve">    713 - Izolace tepelné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</si>
  <si>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</si>
  <si>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</si>
  <si>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</si>
  <si>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OST - Ostatní</t>
  </si>
  <si>
    <t>611315221</t>
  </si>
  <si>
    <t>Vápenná štuková omítka malých ploch do 0,09 m2 na stropech</t>
  </si>
  <si>
    <t>-982263783</t>
  </si>
  <si>
    <t>977151112</t>
  </si>
  <si>
    <t>Jádrové vrty diamantovými korunkami do D 40 mm do stavebních materiálů</t>
  </si>
  <si>
    <t>1046113620</t>
  </si>
  <si>
    <t>142*0,35</t>
  </si>
  <si>
    <t>997013213</t>
  </si>
  <si>
    <t>Vnitrostaveništní doprava suti a vybouraných hmot pro budovy v do 12 m ručně</t>
  </si>
  <si>
    <t>-628086507</t>
  </si>
  <si>
    <t>-1480578997</t>
  </si>
  <si>
    <t>-933844862</t>
  </si>
  <si>
    <t>7,552*9 'Přepočtené koeficientem množství</t>
  </si>
  <si>
    <t>997013609</t>
  </si>
  <si>
    <t>Poplatek za uložení na skládce (skládkovné) stavebního odpadu ze směsí nebo oddělených frakcí betonu, cihel a keramických výrobků kód odpadu 17 01 07</t>
  </si>
  <si>
    <t>1415492460</t>
  </si>
  <si>
    <t>998018002</t>
  </si>
  <si>
    <t>Přesun hmot ruční pro budovy v do 12 m</t>
  </si>
  <si>
    <t>1990556070</t>
  </si>
  <si>
    <t>713</t>
  </si>
  <si>
    <t>Izolace tepelné</t>
  </si>
  <si>
    <t>713463411</t>
  </si>
  <si>
    <t>Montáž izolace tepelné potrubí a ohybů návlekovými izolačními pouzdry</t>
  </si>
  <si>
    <t>969942759</t>
  </si>
  <si>
    <t>19+37+19+119+277+140+36</t>
  </si>
  <si>
    <t>28377094</t>
  </si>
  <si>
    <t>pouzdro izolační potrubní z pěnového polyetylenu 15/9mm</t>
  </si>
  <si>
    <t>-1666185521</t>
  </si>
  <si>
    <t>19*1,05 'Přepočtené koeficientem množství</t>
  </si>
  <si>
    <t>28377105</t>
  </si>
  <si>
    <t>pouzdro izolační potrubní z pěnového polyetylenu 18/13mm</t>
  </si>
  <si>
    <t>-302975093</t>
  </si>
  <si>
    <t>37*1,05 'Přepočtené koeficientem množství</t>
  </si>
  <si>
    <t>28377048</t>
  </si>
  <si>
    <t>pouzdro izolační potrubní z pěnového polyetylenu 28/20mm</t>
  </si>
  <si>
    <t>-1858544200</t>
  </si>
  <si>
    <t>192*1,05 'Přepočtené koeficientem množství</t>
  </si>
  <si>
    <t>28377056</t>
  </si>
  <si>
    <t>pouzdro izolační potrubní z pěnového polyetylenu 35/25mm</t>
  </si>
  <si>
    <t>-1051800772</t>
  </si>
  <si>
    <t>119*1,05 'Přepočtené koeficientem množství</t>
  </si>
  <si>
    <t>63154533</t>
  </si>
  <si>
    <t>pouzdro izolační potrubní z minerální vlny s Al fólií max. 250/100°C 42/30mm</t>
  </si>
  <si>
    <t>-746890368</t>
  </si>
  <si>
    <t>277*1,05 'Přepočtené koeficientem množství</t>
  </si>
  <si>
    <t>63154018</t>
  </si>
  <si>
    <t>pouzdro izolační potrubní z minerální vlny s Al fólií max. 250/100°C 54/40mm</t>
  </si>
  <si>
    <t>1526478862</t>
  </si>
  <si>
    <t>140*1,05 'Přepočtené koeficientem množství</t>
  </si>
  <si>
    <t>63154019</t>
  </si>
  <si>
    <t>pouzdro izolační potrubní z minerální vlny s Al fólií max. 250/100°C 64/40mm</t>
  </si>
  <si>
    <t>1885814198</t>
  </si>
  <si>
    <t>998713201</t>
  </si>
  <si>
    <t>Přesun hmot procentní pro izolace tepelné v objektech v do 6 m</t>
  </si>
  <si>
    <t>2045000193</t>
  </si>
  <si>
    <t>733</t>
  </si>
  <si>
    <t>Ústřední vytápění - rozvodné potrubí</t>
  </si>
  <si>
    <t>733110803</t>
  </si>
  <si>
    <t>Demontáž potrubí ocelového závitového do DN 15</t>
  </si>
  <si>
    <t>-1607432539</t>
  </si>
  <si>
    <t>733110806</t>
  </si>
  <si>
    <t>Demontáž potrubí ocelového závitového do DN 32</t>
  </si>
  <si>
    <t>-1889255991</t>
  </si>
  <si>
    <t>733110808</t>
  </si>
  <si>
    <t>Demontáž potrubí ocelového závitového do DN 50</t>
  </si>
  <si>
    <t>2081106766</t>
  </si>
  <si>
    <t>733110810</t>
  </si>
  <si>
    <t>Demontáž potrubí ocelového závitového do DN 80</t>
  </si>
  <si>
    <t>1993112511</t>
  </si>
  <si>
    <t>733223102</t>
  </si>
  <si>
    <t>Potrubí měděné tvrdé spojované měkkým pájením D 15x1</t>
  </si>
  <si>
    <t>323068734</t>
  </si>
  <si>
    <t>268+19</t>
  </si>
  <si>
    <t>733223103</t>
  </si>
  <si>
    <t>Potrubí měděné tvrdé spojované měkkým pájením D 18x1</t>
  </si>
  <si>
    <t>-836991376</t>
  </si>
  <si>
    <t>270+37</t>
  </si>
  <si>
    <t>733223105</t>
  </si>
  <si>
    <t>Potrubí měděné tvrdé spojované měkkým pájením D 28x1,5</t>
  </si>
  <si>
    <t>-655824046</t>
  </si>
  <si>
    <t>176+192</t>
  </si>
  <si>
    <t>733223106</t>
  </si>
  <si>
    <t>Potrubí měděné tvrdé spojované měkkým pájením D 35x1,5</t>
  </si>
  <si>
    <t>-1299501201</t>
  </si>
  <si>
    <t>32+119</t>
  </si>
  <si>
    <t>733223107</t>
  </si>
  <si>
    <t>Potrubí měděné tvrdé spojované měkkým pájením D 42x1,5</t>
  </si>
  <si>
    <t>26493406</t>
  </si>
  <si>
    <t>733223108</t>
  </si>
  <si>
    <t>Potrubí měděné tvrdé spojované měkkým pájením D 54x2</t>
  </si>
  <si>
    <t>-1213754662</t>
  </si>
  <si>
    <t>733223109</t>
  </si>
  <si>
    <t>Potrubí měděné tvrdé spojované měkkým pájením D 64x2</t>
  </si>
  <si>
    <t>1834757243</t>
  </si>
  <si>
    <t>733291101</t>
  </si>
  <si>
    <t>Zkouška těsnosti potrubí měděné do D 35x1,5</t>
  </si>
  <si>
    <t>2077706238</t>
  </si>
  <si>
    <t>287+307+368+151</t>
  </si>
  <si>
    <t>733291102</t>
  </si>
  <si>
    <t>Zkouška těsnosti potrubí měděné do D 64x2</t>
  </si>
  <si>
    <t>2123451307</t>
  </si>
  <si>
    <t>277+140+36</t>
  </si>
  <si>
    <t>998733202</t>
  </si>
  <si>
    <t>Přesun hmot procentní pro rozvody potrubí v objektech v do 12 m</t>
  </si>
  <si>
    <t>-178753940</t>
  </si>
  <si>
    <t>734</t>
  </si>
  <si>
    <t>Ústřední vytápění - armatury</t>
  </si>
  <si>
    <t>734200821</t>
  </si>
  <si>
    <t>Demontáž armatury závitové se dvěma závity do G 1/2</t>
  </si>
  <si>
    <t>1591648109</t>
  </si>
  <si>
    <t>(110+23)*2</t>
  </si>
  <si>
    <t>734221532</t>
  </si>
  <si>
    <t>Ventil závitový termostatický rohový jednoregulační G 1/2 PN 16 do 110°C bez hlavice ovládání</t>
  </si>
  <si>
    <t>684227409</t>
  </si>
  <si>
    <t>734221686</t>
  </si>
  <si>
    <t>Termostatická hlavice vosková PN 10 do 110°C otopných těles VK</t>
  </si>
  <si>
    <t>1172290641</t>
  </si>
  <si>
    <t>734261402</t>
  </si>
  <si>
    <t>Armatura připojovací rohová G 1/2x18 PN 10 do 110°C radiátorů typu VK</t>
  </si>
  <si>
    <t>961913929</t>
  </si>
  <si>
    <t>734261417</t>
  </si>
  <si>
    <t>Šroubení regulační radiátorové rohové G 1/2 s vypouštěním</t>
  </si>
  <si>
    <t>-720743452</t>
  </si>
  <si>
    <t>734291122</t>
  </si>
  <si>
    <t>Kohout plnící a vypouštěcí G 3/8 PN 10 do 90°C závitový</t>
  </si>
  <si>
    <t>-1971614830</t>
  </si>
  <si>
    <t>734291123</t>
  </si>
  <si>
    <t>Kohout plnící a vypouštěcí G 1/2 PN 10 do 90°C závitový</t>
  </si>
  <si>
    <t>1733973967</t>
  </si>
  <si>
    <t>734292713</t>
  </si>
  <si>
    <t>-1357060544</t>
  </si>
  <si>
    <t>734292714</t>
  </si>
  <si>
    <t>532846700</t>
  </si>
  <si>
    <t>734292715</t>
  </si>
  <si>
    <t>-1433225200</t>
  </si>
  <si>
    <t>734292716</t>
  </si>
  <si>
    <t>Kohout kulový přímý G 1 1/4 PN 42 do 185°C vnitřní závit</t>
  </si>
  <si>
    <t>-509504872</t>
  </si>
  <si>
    <t>998734202</t>
  </si>
  <si>
    <t>Přesun hmot procentní pro armatury v objektech v do 12 m</t>
  </si>
  <si>
    <t>-1001183011</t>
  </si>
  <si>
    <t>735</t>
  </si>
  <si>
    <t>Ústřední vytápění - otopná tělesa</t>
  </si>
  <si>
    <t>735111810</t>
  </si>
  <si>
    <t>Demontáž otopného tělesa litinového článkového</t>
  </si>
  <si>
    <t>20323168</t>
  </si>
  <si>
    <t>0,3*(110+23)</t>
  </si>
  <si>
    <t>735151574</t>
  </si>
  <si>
    <t>Otopné těleso panelové dvoudeskové 2 přídavné přestupní plochy výška/délka 600/700 mm výkon 1175 W</t>
  </si>
  <si>
    <t>1367367459</t>
  </si>
  <si>
    <t>735151575</t>
  </si>
  <si>
    <t>Otopné těleso panelové dvoudeskové 2 přídavné přestupní plochy výška/délka 600/800 mm výkon 1343 W</t>
  </si>
  <si>
    <t>-82542510</t>
  </si>
  <si>
    <t>735151577</t>
  </si>
  <si>
    <t>Otopné těleso panelové dvoudeskové 2 přídavné přestupní plochy výška/délka 600/1000 mm výkon 1679 W</t>
  </si>
  <si>
    <t>1419704105</t>
  </si>
  <si>
    <t>735151680</t>
  </si>
  <si>
    <t>Otopné těleso panelové třídeskové 3 přídavné přestupní plochy výška/délka 600/1400 mm výkon 3368 W</t>
  </si>
  <si>
    <t>-191954059</t>
  </si>
  <si>
    <t>735152174</t>
  </si>
  <si>
    <t>Otopné těleso panel VK jednodeskové bez přídavné přestupní plochy výška/délka 600/700 mm výkon 423 W</t>
  </si>
  <si>
    <t>-1538273994</t>
  </si>
  <si>
    <t>735152551</t>
  </si>
  <si>
    <t>Otopné těleso panelové VK dvoudeskové 2 přídavné přestupní plochy výška/délka 500/400 mm výkon 581 W</t>
  </si>
  <si>
    <t>661242674</t>
  </si>
  <si>
    <t>735152572</t>
  </si>
  <si>
    <t>Otopné těleso panelové VK dvoudeskové 2 přídavné přestupní plochy výška/délka 600/500 mm výkon 840 W</t>
  </si>
  <si>
    <t>-515027874</t>
  </si>
  <si>
    <t>735152574</t>
  </si>
  <si>
    <t>Otopné těleso panelové VK dvoudeskové 2 přídavné přestupní plochy výška/délka 600/700mm výkon 1175 W</t>
  </si>
  <si>
    <t>-651092272</t>
  </si>
  <si>
    <t>735152575</t>
  </si>
  <si>
    <t>Otopné těleso panelové VK dvoudeskové 2 přídavné přestupní plochy výška/délka 600/800mm výkon 1343 W</t>
  </si>
  <si>
    <t>-373377847</t>
  </si>
  <si>
    <t>735152576</t>
  </si>
  <si>
    <t>Otopné těleso panelové VK dvoudeskové 2 přídavné přestupní plochy výška/délka 600/900mm výkon 1511 W</t>
  </si>
  <si>
    <t>1358607465</t>
  </si>
  <si>
    <t>735152577</t>
  </si>
  <si>
    <t>Otopné těleso panelové VK dvoudeskové 2 přídavné přestupní plochy výška/délka 600/1000mm výkon 1679W</t>
  </si>
  <si>
    <t>-946541334</t>
  </si>
  <si>
    <t>735152578</t>
  </si>
  <si>
    <t>Otopné těleso panelové VK dvoudeskové 2 přídavné přestupní plochy výška/délka 600/1100mm výkon 1847W</t>
  </si>
  <si>
    <t>-1995906948</t>
  </si>
  <si>
    <t>735152579</t>
  </si>
  <si>
    <t>Otopné těleso panelové VK dvoudeskové 2 přídavné přestupní plochy výška/délka 600/1200mm výkon 2015W</t>
  </si>
  <si>
    <t>-1816003672</t>
  </si>
  <si>
    <t>735152580</t>
  </si>
  <si>
    <t>Otopné těleso panelové VK dvoudeskové 2 přídavné přestupní plochy výška/délka 600/1400mm výkon 2351W</t>
  </si>
  <si>
    <t>1017562795</t>
  </si>
  <si>
    <t>735152594</t>
  </si>
  <si>
    <t>Otopné těleso panelové VK dvoudeskové 2 přídavné přestupní plochy výška/délka 900/700mm výkon 1619 W</t>
  </si>
  <si>
    <t>-1807819112</t>
  </si>
  <si>
    <t>735152598</t>
  </si>
  <si>
    <t>Otopné těleso panelové VK dvoudeskové 2 přídavné přestupní plochy výška/délka 900/1100mm výkon 2544W</t>
  </si>
  <si>
    <t>663331944</t>
  </si>
  <si>
    <t>735152677</t>
  </si>
  <si>
    <t>Otopné těleso panelové VK třídeskové 3 přídavné přestupní plochy výška/délka 600/1000mm výkon 2406 W</t>
  </si>
  <si>
    <t>740558476</t>
  </si>
  <si>
    <t>735152678</t>
  </si>
  <si>
    <t>Otopné těleso panelové VK třídeskové 3 přídavné přestupní plochy výška/délka 600/1100mm výkon 2647 W</t>
  </si>
  <si>
    <t>-2095740787</t>
  </si>
  <si>
    <t>735152679</t>
  </si>
  <si>
    <t>Otopné těleso panelové VK třídeskové 3 přídavné přestupní plochy výška/délka 600/1200mm výkon 2887 W</t>
  </si>
  <si>
    <t>-1803417473</t>
  </si>
  <si>
    <t>735152680</t>
  </si>
  <si>
    <t>Otopné těleso panelové VK třídeskové 3 přídavné přestupní plochy výška/délka 600/1400mm výkon 3368 W</t>
  </si>
  <si>
    <t>2086251878</t>
  </si>
  <si>
    <t>735152693</t>
  </si>
  <si>
    <t>Otopné těleso panelové VK třídeskové 3 přídavné přestupní plochy výška/délka 900/600 mm výkon 1997 W</t>
  </si>
  <si>
    <t>200870414</t>
  </si>
  <si>
    <t>998735202</t>
  </si>
  <si>
    <t>Přesun hmot procentní pro otopná tělesa v objektech v do 12 m</t>
  </si>
  <si>
    <t>-1379654070</t>
  </si>
  <si>
    <t>OST</t>
  </si>
  <si>
    <t>Ostatní</t>
  </si>
  <si>
    <t>999-VRN-1</t>
  </si>
  <si>
    <t>Vedlejší náklady</t>
  </si>
  <si>
    <t>636308318</t>
  </si>
  <si>
    <t>999-VRN-2</t>
  </si>
  <si>
    <t>Topná zkouška provedená dle PD</t>
  </si>
  <si>
    <t>-1256399264</t>
  </si>
  <si>
    <t>3 - Elektroinstalace</t>
  </si>
  <si>
    <t>3-1 - 1PP</t>
  </si>
  <si>
    <t>HSV - HSV</t>
  </si>
  <si>
    <t xml:space="preserve">    9 - Ostatní konstrukce a práce-bourání</t>
  </si>
  <si>
    <t xml:space="preserve">    741 - Elektroinstalace - silnoproud</t>
  </si>
  <si>
    <t xml:space="preserve">    784 - Dokončovací práce - malby a tapety</t>
  </si>
  <si>
    <t>M - Práce a dodávky M</t>
  </si>
  <si>
    <t xml:space="preserve">    21-M - Elektromontáže</t>
  </si>
  <si>
    <t xml:space="preserve">      SILN - Silnoproud + příprava pro slaboproud</t>
  </si>
  <si>
    <t xml:space="preserve">      SLAB - Slaboproud</t>
  </si>
  <si>
    <t xml:space="preserve">    VRN - Vedlejší rozpočtové náklady</t>
  </si>
  <si>
    <t>-578579235</t>
  </si>
  <si>
    <t>-1698622643</t>
  </si>
  <si>
    <t>-1176285105</t>
  </si>
  <si>
    <t>629991011</t>
  </si>
  <si>
    <t>Zakrytí výplní otvorů a svislých ploch fólií přilepenou lepící páskou</t>
  </si>
  <si>
    <t>1619719124</t>
  </si>
  <si>
    <t>1,2*1*34</t>
  </si>
  <si>
    <t>Ostatní konstrukce a práce-bourání</t>
  </si>
  <si>
    <t>952901111</t>
  </si>
  <si>
    <t>Vyčištění budov bytové a občanské výstavby při výšce podlaží do 4 m</t>
  </si>
  <si>
    <t>-1225646522</t>
  </si>
  <si>
    <t>973031512</t>
  </si>
  <si>
    <t>Vysekání kapes ve zdivu cihelném na MV nebo MVC pro upevňovací prvky hl do 100 mm</t>
  </si>
  <si>
    <t>-231835676</t>
  </si>
  <si>
    <t>974031121</t>
  </si>
  <si>
    <t>Vysekání rýh ve zdivu cihelném hl do 30 mm š do 30 mm</t>
  </si>
  <si>
    <t>59777520</t>
  </si>
  <si>
    <t>974031122</t>
  </si>
  <si>
    <t>Vysekání rýh ve zdivu cihelném hl do 30 mm š do 70 mm</t>
  </si>
  <si>
    <t>395811161</t>
  </si>
  <si>
    <t>974031123</t>
  </si>
  <si>
    <t>Vysekání rýh ve zdivu cihelném hl do 30 mm š do 100 mm</t>
  </si>
  <si>
    <t>-927095020</t>
  </si>
  <si>
    <t>977131119</t>
  </si>
  <si>
    <t>Vrty příklepovými vrtáky D do 32 mm do cihelného zdiva nebo prostého betonu</t>
  </si>
  <si>
    <t>-813476228</t>
  </si>
  <si>
    <t>977131291</t>
  </si>
  <si>
    <t>Příplatek k vrtům příklepovými vrtáky za práci ve stísněném prostoru</t>
  </si>
  <si>
    <t>-961535883</t>
  </si>
  <si>
    <t>997013211</t>
  </si>
  <si>
    <t>Vnitrostaveništní doprava suti a vybouraných hmot pro budovy v do 6 m ručně</t>
  </si>
  <si>
    <t>1081147802</t>
  </si>
  <si>
    <t>-852816746</t>
  </si>
  <si>
    <t>-382756545</t>
  </si>
  <si>
    <t>2,348*9 'Přepočtené koeficientem množství</t>
  </si>
  <si>
    <t>997013803</t>
  </si>
  <si>
    <t>Poplatek za uložení na skládce (skládkovné) stavebního odpadu cihelného kód odpadu 170 102</t>
  </si>
  <si>
    <t>CS ÚRS 2018 01</t>
  </si>
  <si>
    <t>980514707</t>
  </si>
  <si>
    <t>998018001</t>
  </si>
  <si>
    <t>Přesun hmot ruční pro budovy v do 6 m</t>
  </si>
  <si>
    <t>1992369727</t>
  </si>
  <si>
    <t>741</t>
  </si>
  <si>
    <t>Elektroinstalace - silnoproud</t>
  </si>
  <si>
    <t>741120403</t>
  </si>
  <si>
    <t>Montáž vodič Cu izolovaný drátovací plný žíla 10-16 mm2 v rozváděči (CY)</t>
  </si>
  <si>
    <t>-1774712995</t>
  </si>
  <si>
    <t>34142159</t>
  </si>
  <si>
    <t>vodič silový s Cu jádrem 16mm2</t>
  </si>
  <si>
    <t>2070286603</t>
  </si>
  <si>
    <t>60*1,05 'Přepočtené koeficientem množství</t>
  </si>
  <si>
    <t>741122211</t>
  </si>
  <si>
    <t>Montáž kabel Cu plný kulatý žíla 3x1,5 až 6 mm2 uložený volně (CYKY)</t>
  </si>
  <si>
    <t>-109886684</t>
  </si>
  <si>
    <t>34111036</t>
  </si>
  <si>
    <t>kabel silový s Cu jádrem 1kV 3x2,5mm2</t>
  </si>
  <si>
    <t>862992165</t>
  </si>
  <si>
    <t>590*1,05 'Přepočtené koeficientem množství</t>
  </si>
  <si>
    <t>-746458356</t>
  </si>
  <si>
    <t>34111030</t>
  </si>
  <si>
    <t>kabel silový s Cu jádrem 1kV 3x1,5mm2</t>
  </si>
  <si>
    <t>1096051302</t>
  </si>
  <si>
    <t>490*1,05 'Přepočtené koeficientem množství</t>
  </si>
  <si>
    <t>741122231</t>
  </si>
  <si>
    <t>Montáž kabel Cu plný kulatý žíla 5x1,5 až 2,5 mm2 uložený volně (CYKY)</t>
  </si>
  <si>
    <t>-1430263460</t>
  </si>
  <si>
    <t>34111090</t>
  </si>
  <si>
    <t>kabel silový s Cu jádrem 1kV 5x1,5mm2</t>
  </si>
  <si>
    <t>-1772415026</t>
  </si>
  <si>
    <t>95*1,05 'Přepočtené koeficientem množství</t>
  </si>
  <si>
    <t>-335336734</t>
  </si>
  <si>
    <t>34111094</t>
  </si>
  <si>
    <t>kabel silový s Cu jádrem 1kV 5x2,5mm2</t>
  </si>
  <si>
    <t>-1892923188</t>
  </si>
  <si>
    <t>190*1,05 'Přepočtené koeficientem množství</t>
  </si>
  <si>
    <t>741122232</t>
  </si>
  <si>
    <t>Montáž kabel Cu plný kulatý žíla 5x4 až 6 mm2 uložený volně (CYKY)</t>
  </si>
  <si>
    <t>1188542437</t>
  </si>
  <si>
    <t>34111098</t>
  </si>
  <si>
    <t>kabel silový s Cu jádrem 1kV 5x4mm2</t>
  </si>
  <si>
    <t>487108714</t>
  </si>
  <si>
    <t>25*1,05 'Přepočtené koeficientem množství</t>
  </si>
  <si>
    <t>741122233</t>
  </si>
  <si>
    <t>Montáž kabel Cu plný kulatý žíla 5x10 mm2 uložený volně (CYKY)</t>
  </si>
  <si>
    <t>-1994310165</t>
  </si>
  <si>
    <t>34111076-1</t>
  </si>
  <si>
    <t>kabel silový s Cu jádrem 1 kV 5x10mm2</t>
  </si>
  <si>
    <t>R-pol.</t>
  </si>
  <si>
    <t>1124338622</t>
  </si>
  <si>
    <t>741310011</t>
  </si>
  <si>
    <t>Montáž ovladač nástěnný 1/0-tlačítkový zapínací prostředí normální</t>
  </si>
  <si>
    <t>296600756</t>
  </si>
  <si>
    <t>34535799-1</t>
  </si>
  <si>
    <t>ovladač zapínací tlačítkový 10A 3553-80289 velkoplošný s rámečkem a doutnavkou 1So</t>
  </si>
  <si>
    <t>1214193553</t>
  </si>
  <si>
    <t>741310031</t>
  </si>
  <si>
    <t>Montáž vypínač nástěnný 1-jednopólový prostředí venkovní/mokré</t>
  </si>
  <si>
    <t>926798921</t>
  </si>
  <si>
    <t>IP-EP-006-1</t>
  </si>
  <si>
    <t>spínač jednopólový, řazení 1, typ 3559-A01345 + 3558A-A651B IP44</t>
  </si>
  <si>
    <t>ks</t>
  </si>
  <si>
    <t>256</t>
  </si>
  <si>
    <t>-986249550</t>
  </si>
  <si>
    <t>741310261</t>
  </si>
  <si>
    <t>Montáž přepínač (polo)zapuštěný šroubové připojení 5-sériových prostředí venkovní/mokré</t>
  </si>
  <si>
    <t>-1468385254</t>
  </si>
  <si>
    <t>IP-EP-007-1</t>
  </si>
  <si>
    <t>přepínač sériový, řazení 5, přístroj + kryt, typ 3559-A05345 + 3558A-A652 B IP44</t>
  </si>
  <si>
    <t>-1213588167</t>
  </si>
  <si>
    <t>741310401</t>
  </si>
  <si>
    <t>Montáž spínač tří/čtyřpólový nástěnný do 16 A prostředí normální</t>
  </si>
  <si>
    <t>949947212</t>
  </si>
  <si>
    <t>34536398</t>
  </si>
  <si>
    <t>spínač páčkový 25A zapuštěná montáž se signální doutnavkou 39563-23C</t>
  </si>
  <si>
    <t>-1484742648</t>
  </si>
  <si>
    <t>741313001</t>
  </si>
  <si>
    <t>Montáž zásuvka (polo)zapuštěná bezšroubové připojení 2P+PE se zapojením vodičů</t>
  </si>
  <si>
    <t>1648667553</t>
  </si>
  <si>
    <t>34555100</t>
  </si>
  <si>
    <t>zásuvka 1násobná 16A 3553-01289 bílá</t>
  </si>
  <si>
    <t>690314396</t>
  </si>
  <si>
    <t>345-99</t>
  </si>
  <si>
    <t>Dvourámeček</t>
  </si>
  <si>
    <t>491330416</t>
  </si>
  <si>
    <t>741313051</t>
  </si>
  <si>
    <t>Montáž zásuvek nástěnných šroubové připojení 3P+PE se zapojením vodičů</t>
  </si>
  <si>
    <t>-1589697433</t>
  </si>
  <si>
    <t>35811071</t>
  </si>
  <si>
    <t>zásuvka nepropustná nástěnná 16A 400V 4pólová</t>
  </si>
  <si>
    <t>7425878</t>
  </si>
  <si>
    <t>741370003</t>
  </si>
  <si>
    <t>Montáž svítidlo žárovkové bytové stropní přisazené 2 zdroje</t>
  </si>
  <si>
    <t>157110022</t>
  </si>
  <si>
    <t>341-B</t>
  </si>
  <si>
    <t>svítidlo žárovkové - B</t>
  </si>
  <si>
    <t>388880472</t>
  </si>
  <si>
    <t>341-A</t>
  </si>
  <si>
    <t>svítidlo žárovkové - A</t>
  </si>
  <si>
    <t>-970070777</t>
  </si>
  <si>
    <t>341-A1</t>
  </si>
  <si>
    <t>svítidlo žárovkové - A nástěnné</t>
  </si>
  <si>
    <t>-568812736</t>
  </si>
  <si>
    <t>741371004</t>
  </si>
  <si>
    <t>Montáž svítidlo zářivkové bytové stropní přisazené 2 zdroje s krytem</t>
  </si>
  <si>
    <t>1853904360</t>
  </si>
  <si>
    <t>341-C</t>
  </si>
  <si>
    <t>svitidlo - C</t>
  </si>
  <si>
    <t>-1848088954</t>
  </si>
  <si>
    <t>784</t>
  </si>
  <si>
    <t>Dokončovací práce - malby a tapety</t>
  </si>
  <si>
    <t>784121001</t>
  </si>
  <si>
    <t>Oškrabání malby v mísnostech výšky do 3,80 m</t>
  </si>
  <si>
    <t>1160693974</t>
  </si>
  <si>
    <t>750</t>
  </si>
  <si>
    <t>(68,5*2+3*12+4,2*10+10,15*2+6,43*6+10,4*2+6,43*6+26,6*2+6,6*14+26,2*2+6,6*16+3*2+4,5*2)*3,5</t>
  </si>
  <si>
    <t>784171101</t>
  </si>
  <si>
    <t>Zakrytí vnitřních podlah včetně pozdějšího odkrytí</t>
  </si>
  <si>
    <t>-1563354995</t>
  </si>
  <si>
    <t>581248440</t>
  </si>
  <si>
    <t>fólie pro malířské potřeby zakrývací,  25µ,  4 x 5 m</t>
  </si>
  <si>
    <t>669449027</t>
  </si>
  <si>
    <t>750*1,05 'Přepočtené koeficientem množství</t>
  </si>
  <si>
    <t>784181101</t>
  </si>
  <si>
    <t>Základní akrylátová jednonásobná penetrace podkladu v místnostech výšky do 3,80m</t>
  </si>
  <si>
    <t>1732187045</t>
  </si>
  <si>
    <t>784191003</t>
  </si>
  <si>
    <t>Čištění vnitřních ploch oken dvojitých nebo zdvojených po provedení malířských prací</t>
  </si>
  <si>
    <t>708796093</t>
  </si>
  <si>
    <t>784191005</t>
  </si>
  <si>
    <t>Čištění vnitřních ploch dveří nebo vrat po provedení malířských prací</t>
  </si>
  <si>
    <t>-410499346</t>
  </si>
  <si>
    <t>23*1*2</t>
  </si>
  <si>
    <t>784221101</t>
  </si>
  <si>
    <t>Dvojnásobné bílé malby ze směsí za sucha dobře otěruvzdorných v místnostech do 3,80 m</t>
  </si>
  <si>
    <t>-483211633</t>
  </si>
  <si>
    <t>784221153</t>
  </si>
  <si>
    <t>Příplatek k cenám 2x maleb za sucha otěruvzdorných za barevnou malbu v odstínu středně sytém</t>
  </si>
  <si>
    <t>1157634117</t>
  </si>
  <si>
    <t>Práce a dodávky M</t>
  </si>
  <si>
    <t>21-M</t>
  </si>
  <si>
    <t>Elektromontáže</t>
  </si>
  <si>
    <t>SILN</t>
  </si>
  <si>
    <t>Silnoproud + příprava pro slaboproud</t>
  </si>
  <si>
    <t>741130001</t>
  </si>
  <si>
    <t>Ukončení vodič izolovaný do 2,5mm2 v rozváděči nebo na přístroji</t>
  </si>
  <si>
    <t>1715661432</t>
  </si>
  <si>
    <t>741130004</t>
  </si>
  <si>
    <t>Ukončení vodič izolovaný do 6 mm2 v rozváděči nebo na přístroji</t>
  </si>
  <si>
    <t>-249185525</t>
  </si>
  <si>
    <t>741210001</t>
  </si>
  <si>
    <t>Montáž rozvodnice oceloplechová nebo plastová běžná do 20 kg</t>
  </si>
  <si>
    <t>-1908810044</t>
  </si>
  <si>
    <t>IP-R0.1</t>
  </si>
  <si>
    <t>rozvodnice R0.1 kompletně osazená a zapojená dle schéma včetně vydrátování</t>
  </si>
  <si>
    <t>446360787</t>
  </si>
  <si>
    <t>IP-R0.2</t>
  </si>
  <si>
    <t>rozvodnice R0.2 kompletně osazená a zapojená dle schéma včetně vydrátování</t>
  </si>
  <si>
    <t>-632277918</t>
  </si>
  <si>
    <t>741310022</t>
  </si>
  <si>
    <t>Montáž přepínač nástěnný 6-střídavý prostředí normální</t>
  </si>
  <si>
    <t>-265328446</t>
  </si>
  <si>
    <t>IP-EP-008</t>
  </si>
  <si>
    <t>přepínač střídavý, řazení 6 se svorkou N, přístroj + kryt, typ 3559-A25345 + 3558A-A651 B nástěnná</t>
  </si>
  <si>
    <t>1618917538</t>
  </si>
  <si>
    <t>741313003</t>
  </si>
  <si>
    <t>Montáž zásuvka (polo)zapuštěná bezšroubové připojení 2x(2P+PE) dvojnásobná</t>
  </si>
  <si>
    <t>746917367</t>
  </si>
  <si>
    <t>IP-EP-004</t>
  </si>
  <si>
    <t>Zásuvka dvojnásobná s ochrannými kolíky, s clonkami typ 5512A-2359 B nástěnná</t>
  </si>
  <si>
    <t>1222334778</t>
  </si>
  <si>
    <t>HZS2222</t>
  </si>
  <si>
    <t>Hodinová zúčtovací sazba elektrikář odborný</t>
  </si>
  <si>
    <t>hod</t>
  </si>
  <si>
    <t>776102538</t>
  </si>
  <si>
    <t>IP-D-001</t>
  </si>
  <si>
    <t>Demontážní práce silnoproud a slaboproud</t>
  </si>
  <si>
    <t>2117291521</t>
  </si>
  <si>
    <t>IP-D-002</t>
  </si>
  <si>
    <t>drobný materiál</t>
  </si>
  <si>
    <t>-258305439</t>
  </si>
  <si>
    <t>SLAB</t>
  </si>
  <si>
    <t>Slaboproud</t>
  </si>
  <si>
    <t>999-01</t>
  </si>
  <si>
    <t>Ucpávka protipožární  - 1 kabel</t>
  </si>
  <si>
    <t>-167635427</t>
  </si>
  <si>
    <t>999-02</t>
  </si>
  <si>
    <t>Ucpávka protipožární  - 2 kabely</t>
  </si>
  <si>
    <t>1142945948</t>
  </si>
  <si>
    <t>999-03</t>
  </si>
  <si>
    <t>Ucpávka protipožární  - 3 kabely</t>
  </si>
  <si>
    <t>-2069712214</t>
  </si>
  <si>
    <t>999-04</t>
  </si>
  <si>
    <t>Ucpávka protipožární  - 4 kabely</t>
  </si>
  <si>
    <t>912897834</t>
  </si>
  <si>
    <t>VRN</t>
  </si>
  <si>
    <t>Vedlejší rozpočtové náklady</t>
  </si>
  <si>
    <t>013254000</t>
  </si>
  <si>
    <t>Dokumentace skutečného provedení stavby</t>
  </si>
  <si>
    <t>1024</t>
  </si>
  <si>
    <t>-1660504012</t>
  </si>
  <si>
    <t>041002000</t>
  </si>
  <si>
    <t>Dozory</t>
  </si>
  <si>
    <t>-1137560742</t>
  </si>
  <si>
    <t>741810003</t>
  </si>
  <si>
    <t>Celková prohlídka elektrického rozvodu a zařízení do 1 milionu Kč</t>
  </si>
  <si>
    <t>1375543996</t>
  </si>
  <si>
    <t>999-rezerva</t>
  </si>
  <si>
    <t>Rezerva 2,5%</t>
  </si>
  <si>
    <t>512</t>
  </si>
  <si>
    <t>290657444</t>
  </si>
  <si>
    <t>29041390,8*0,025 'Přepočtené koeficientem množství</t>
  </si>
  <si>
    <t>3-2-1 - 1NP</t>
  </si>
  <si>
    <t xml:space="preserve">    767 - Konstrukce zámečnické</t>
  </si>
  <si>
    <t>660*0,03</t>
  </si>
  <si>
    <t>110*0,07</t>
  </si>
  <si>
    <t>110*0,1</t>
  </si>
  <si>
    <t>1,2*2,1*43</t>
  </si>
  <si>
    <t>3,973*9 'Přepočtené koeficientem množství</t>
  </si>
  <si>
    <t>741110042</t>
  </si>
  <si>
    <t>Montáž trubka plastová ohebná D přes 23 do 35 mm uložená pevně</t>
  </si>
  <si>
    <t>-2067825127</t>
  </si>
  <si>
    <t>34571064</t>
  </si>
  <si>
    <t>trubka elektroinstalační ohebná z PVC</t>
  </si>
  <si>
    <t>1581037350</t>
  </si>
  <si>
    <t>10*1,05 'Přepočtené koeficientem množství</t>
  </si>
  <si>
    <t>741110513</t>
  </si>
  <si>
    <t>Montáž lišta a kanálek vkládací šířky přes 120 do 180 mm s víčkem</t>
  </si>
  <si>
    <t>-2032791821</t>
  </si>
  <si>
    <t>341-01</t>
  </si>
  <si>
    <t>kanál instalační EKE 180x60 + SK 40x33</t>
  </si>
  <si>
    <t>-1762771534</t>
  </si>
  <si>
    <t>341-02</t>
  </si>
  <si>
    <t>kanál instalační EKE 140x70 + SK 40x20</t>
  </si>
  <si>
    <t>1751625339</t>
  </si>
  <si>
    <t>741112001</t>
  </si>
  <si>
    <t>Montáž krabice zapuštěná plastová kruhová</t>
  </si>
  <si>
    <t>-1028310569</t>
  </si>
  <si>
    <t>34571519</t>
  </si>
  <si>
    <t>krabice univerzální odbočná z PH s víčkem, D 73,5mmx43mm</t>
  </si>
  <si>
    <t>1353150183</t>
  </si>
  <si>
    <t>741120401</t>
  </si>
  <si>
    <t>Montáž vodič Cu izolovaný drátovací plný žíla 0,35-6 mm2 v rozváděči (CY)</t>
  </si>
  <si>
    <t>-1922402160</t>
  </si>
  <si>
    <t>34140826</t>
  </si>
  <si>
    <t>vodič silový s Cu jádrem 6mm2</t>
  </si>
  <si>
    <t>-1198200633</t>
  </si>
  <si>
    <t>20*1,05 'Přepočtené koeficientem množství</t>
  </si>
  <si>
    <t>741120405</t>
  </si>
  <si>
    <t>Montáž vodič Cu izolovaný drátovací plný žíla 25-35 mm2 v rozváděči (CY)</t>
  </si>
  <si>
    <t>798816889</t>
  </si>
  <si>
    <t>34142160</t>
  </si>
  <si>
    <t>vodič silový s Cu jádrem 25mm2</t>
  </si>
  <si>
    <t>634014536</t>
  </si>
  <si>
    <t>7*1,05 'Přepočtené koeficientem množství</t>
  </si>
  <si>
    <t>741121302</t>
  </si>
  <si>
    <t>Montáž vodič Al izolovaný plný a laněný žíla 50 až 70 mm2 uložený pevně (AY,AYY)</t>
  </si>
  <si>
    <t>1681433553</t>
  </si>
  <si>
    <t>34113113</t>
  </si>
  <si>
    <t>kabel silový s Al jádrem 1 kV  70mm2</t>
  </si>
  <si>
    <t>-397229150</t>
  </si>
  <si>
    <t>950*1,05 'Přepočtené koeficientem množství</t>
  </si>
  <si>
    <t>430*1,05 'Přepočtené koeficientem množství</t>
  </si>
  <si>
    <t>741122224</t>
  </si>
  <si>
    <t>Montáž kabel Cu plný kulatý žíla 4x50 mm2 uložený volně (CYKY)</t>
  </si>
  <si>
    <t>1631146107</t>
  </si>
  <si>
    <t>34111621</t>
  </si>
  <si>
    <t>kabel silový s Cu jádrem 1 kV 4x50mm2</t>
  </si>
  <si>
    <t>-1882135066</t>
  </si>
  <si>
    <t>40*1,05 'Přepočtené koeficientem množství</t>
  </si>
  <si>
    <t>260*1,05 'Přepočtené koeficientem množství</t>
  </si>
  <si>
    <t>80*1,05 'Přepočtené koeficientem množství</t>
  </si>
  <si>
    <t>741122234</t>
  </si>
  <si>
    <t>Montáž kabel Cu plný kulatý žíla 5x16 mm2 uložený volně (CYKY)</t>
  </si>
  <si>
    <t>-470526936</t>
  </si>
  <si>
    <t>34111562-1</t>
  </si>
  <si>
    <t>kabel silový s Cu jádrem 1 kV 5x25mm2</t>
  </si>
  <si>
    <t>375790923</t>
  </si>
  <si>
    <t>100*1,05 'Přepočtené koeficientem množství</t>
  </si>
  <si>
    <t>741-1F</t>
  </si>
  <si>
    <t>vývod 1F</t>
  </si>
  <si>
    <t>1644671407</t>
  </si>
  <si>
    <t>741310101</t>
  </si>
  <si>
    <t>Montáž vypínač (polo)zapuštěný bezšroubové připojení 1-jednopólový</t>
  </si>
  <si>
    <t>572166174</t>
  </si>
  <si>
    <t>34535512</t>
  </si>
  <si>
    <t>spínač jednopólový 10A bílý</t>
  </si>
  <si>
    <t>1063650120</t>
  </si>
  <si>
    <t>741310121</t>
  </si>
  <si>
    <t>Montáž přepínač (polo)zapuštěný bezšroubové připojení 5-seriový</t>
  </si>
  <si>
    <t>-2092460481</t>
  </si>
  <si>
    <t>34535405</t>
  </si>
  <si>
    <t>přístroj přepínače sériového 10A 3558-A05340</t>
  </si>
  <si>
    <t>-1274818736</t>
  </si>
  <si>
    <t>741310122</t>
  </si>
  <si>
    <t>Montáž přepínač (polo)zapuštěný bezšroubové připojení 6-střídavý</t>
  </si>
  <si>
    <t>-1879155213</t>
  </si>
  <si>
    <t>34535553</t>
  </si>
  <si>
    <t>přepínač střídavý řazení 6 10A bílý</t>
  </si>
  <si>
    <t>-254641939</t>
  </si>
  <si>
    <t>741310126</t>
  </si>
  <si>
    <t>Montáž přepínač (polo)zapuštěný bezšroubové připojení 7-křížový</t>
  </si>
  <si>
    <t>-958427272</t>
  </si>
  <si>
    <t>34535407</t>
  </si>
  <si>
    <t>přístroj přepínače křížového 10A 3558-A07340</t>
  </si>
  <si>
    <t>2146744848</t>
  </si>
  <si>
    <t>34551844-1</t>
  </si>
  <si>
    <t>spínač pohybový</t>
  </si>
  <si>
    <t>-2045686389</t>
  </si>
  <si>
    <t>741313005</t>
  </si>
  <si>
    <t>Montáž zásuvka (polo)zapuštěná bezšroubové připojení 2P + PE s přepěťovou ochranou</t>
  </si>
  <si>
    <t>-871027568</t>
  </si>
  <si>
    <t>34555101-1</t>
  </si>
  <si>
    <t>zásuvka 1násobná 16A bílý s přepěťovou ochranou</t>
  </si>
  <si>
    <t>-2095439145</t>
  </si>
  <si>
    <t>341-E</t>
  </si>
  <si>
    <t>svítidlo žárovkové - E</t>
  </si>
  <si>
    <t>-2106215840</t>
  </si>
  <si>
    <t>341-D</t>
  </si>
  <si>
    <t>svítidlo žárovkové - D</t>
  </si>
  <si>
    <t>-653260284</t>
  </si>
  <si>
    <t>341-K</t>
  </si>
  <si>
    <t>svítidlo žárovkové - K</t>
  </si>
  <si>
    <t>1680999466</t>
  </si>
  <si>
    <t>341-I</t>
  </si>
  <si>
    <t>svitidlo - I</t>
  </si>
  <si>
    <t>-1268132342</t>
  </si>
  <si>
    <t>341-G</t>
  </si>
  <si>
    <t>svitidlo - G</t>
  </si>
  <si>
    <t>279416919</t>
  </si>
  <si>
    <t>341-J</t>
  </si>
  <si>
    <t>svitidlo - J</t>
  </si>
  <si>
    <t>799959387</t>
  </si>
  <si>
    <t>341-L</t>
  </si>
  <si>
    <t>svitidlo - L</t>
  </si>
  <si>
    <t>518207235</t>
  </si>
  <si>
    <t>341-F</t>
  </si>
  <si>
    <t>svitidlo - F</t>
  </si>
  <si>
    <t>843764778</t>
  </si>
  <si>
    <t>341-O</t>
  </si>
  <si>
    <t>svitidlo - O</t>
  </si>
  <si>
    <t>-1873343236</t>
  </si>
  <si>
    <t>341-M</t>
  </si>
  <si>
    <t>svitidlo - M</t>
  </si>
  <si>
    <t>740373242</t>
  </si>
  <si>
    <t>341-H</t>
  </si>
  <si>
    <t>svitidlo - H</t>
  </si>
  <si>
    <t>100561908</t>
  </si>
  <si>
    <t>741-NP</t>
  </si>
  <si>
    <t>M+D napájecí zdroj pisoárů</t>
  </si>
  <si>
    <t>1148634226</t>
  </si>
  <si>
    <t>767</t>
  </si>
  <si>
    <t>Konstrukce zámečnické</t>
  </si>
  <si>
    <t>767-01</t>
  </si>
  <si>
    <t>Kanál na konzolích - viz PD</t>
  </si>
  <si>
    <t>218808576</t>
  </si>
  <si>
    <t>1100</t>
  </si>
  <si>
    <t>(68,2*6+6,43*20+3*18+6,5*24+6,2*4+4*2)*3,5</t>
  </si>
  <si>
    <t>1100*1,05 'Přepočtené koeficientem množství</t>
  </si>
  <si>
    <t>39*1*2</t>
  </si>
  <si>
    <t>IP-Pc1</t>
  </si>
  <si>
    <t>rozvodnice Rpc1 kompletně osazená a zapojená dle schéma včetně vydrátování</t>
  </si>
  <si>
    <t>42363471</t>
  </si>
  <si>
    <t>IP-HOP</t>
  </si>
  <si>
    <t>HOP</t>
  </si>
  <si>
    <t>1382248964</t>
  </si>
  <si>
    <t>IP-HOP2</t>
  </si>
  <si>
    <t>HOP2</t>
  </si>
  <si>
    <t>-1690463748</t>
  </si>
  <si>
    <t>IP-RE</t>
  </si>
  <si>
    <t>rozvaděč elektroměrový RE</t>
  </si>
  <si>
    <t>2027227940</t>
  </si>
  <si>
    <t>IP-HDS</t>
  </si>
  <si>
    <t>rozvaděč HDS</t>
  </si>
  <si>
    <t>-2132674769</t>
  </si>
  <si>
    <t>IP-RH</t>
  </si>
  <si>
    <t>rozvodnice RH kompletně osazená a zapojená dle schéma včetně vydrátování</t>
  </si>
  <si>
    <t>1715622890</t>
  </si>
  <si>
    <t>IP-RK</t>
  </si>
  <si>
    <t>rozvodnice RK kompletně osazená a zapojená dle schéma včetně vydrátování</t>
  </si>
  <si>
    <t>1230282920</t>
  </si>
  <si>
    <t>IP-R1.1</t>
  </si>
  <si>
    <t>rozvodnice R1.1 kompletně osazená a zapojená dle schéma včetně vydrátování</t>
  </si>
  <si>
    <t>-350655338</t>
  </si>
  <si>
    <t>IP-R1.2</t>
  </si>
  <si>
    <t>rozvodnice R1.2 kompletně osazená a zapojená dle schéma včetně vydrátování</t>
  </si>
  <si>
    <t>301756165</t>
  </si>
  <si>
    <t>IP-R1.3</t>
  </si>
  <si>
    <t>rozvodnice R1.3 kompletně osazená a zapojená dle schéma včetně vydrátování</t>
  </si>
  <si>
    <t>557134955</t>
  </si>
  <si>
    <t>Zásuvka dvojnásobná s ochrannými kolíky, s clonkami ABB typ 5512A-2359 B</t>
  </si>
  <si>
    <t>52156307,2*0,025 'Přepočtené koeficientem množství</t>
  </si>
  <si>
    <t>3-2-2 - 1NP - technologie</t>
  </si>
  <si>
    <t>0,329*9 'Přepočtené koeficientem množství</t>
  </si>
  <si>
    <t>-1501718960</t>
  </si>
  <si>
    <t>2118173045</t>
  </si>
  <si>
    <t>34571511</t>
  </si>
  <si>
    <t>krabice přístrojová instalační 500V, D 69mmx30mm</t>
  </si>
  <si>
    <t>-280477647</t>
  </si>
  <si>
    <t>34571532</t>
  </si>
  <si>
    <t>krabice přístrojová odbočná s víčkem z PH, 107x107mm, hloubka 50mm</t>
  </si>
  <si>
    <t>-2017341839</t>
  </si>
  <si>
    <t>741-1V</t>
  </si>
  <si>
    <t>Vývod 1F</t>
  </si>
  <si>
    <t>1779121622</t>
  </si>
  <si>
    <t>741-3V</t>
  </si>
  <si>
    <t>Vývod 3F</t>
  </si>
  <si>
    <t>1145915629</t>
  </si>
  <si>
    <t>741122201</t>
  </si>
  <si>
    <t>Montáž kabel Cu plný kulatý žíla 2x1,5 až 6 mm2 uložený volně (CYKY)</t>
  </si>
  <si>
    <t>-1401539089</t>
  </si>
  <si>
    <t>34111005</t>
  </si>
  <si>
    <t>kabel silový s Cu jádrem 1kV 2x1,5mm2</t>
  </si>
  <si>
    <t>-1883513209</t>
  </si>
  <si>
    <t>160*1,05 'Přepočtené koeficientem množství</t>
  </si>
  <si>
    <t>50*1,05 'Přepočtené koeficientem množství</t>
  </si>
  <si>
    <t>-798519755</t>
  </si>
  <si>
    <t>-320074627</t>
  </si>
  <si>
    <t>90*1,05 'Přepočtené koeficientem množství</t>
  </si>
  <si>
    <t>2003187142</t>
  </si>
  <si>
    <t>34111100</t>
  </si>
  <si>
    <t>kabel silový s Cu jádrem 1kV 5x6mm2</t>
  </si>
  <si>
    <t>-1950143641</t>
  </si>
  <si>
    <t>741313072</t>
  </si>
  <si>
    <t>Montáž zásuvka chráněná v krabici šroubové připojení 2P+PE prostředí základní, vlhké</t>
  </si>
  <si>
    <t>-1668366790</t>
  </si>
  <si>
    <t>35811077</t>
  </si>
  <si>
    <t>zásuvka nepropustná nástěnná 16A 220V 3pólová</t>
  </si>
  <si>
    <t>-1752993549</t>
  </si>
  <si>
    <t>741313101</t>
  </si>
  <si>
    <t>Montáž zásuvek průmyslových spojovacích provedení IP 67 2P+PE 16 A</t>
  </si>
  <si>
    <t>827265832</t>
  </si>
  <si>
    <t>-1567080459</t>
  </si>
  <si>
    <t>741810001</t>
  </si>
  <si>
    <t>Celková prohlídka elektrického rozvodu a zařízení do 100 000,- Kč</t>
  </si>
  <si>
    <t>-80047826</t>
  </si>
  <si>
    <t>3683184*0,025 'Přepočtené koeficientem množství</t>
  </si>
  <si>
    <t>3-3 - 2NP</t>
  </si>
  <si>
    <t>1,2*2,1*45</t>
  </si>
  <si>
    <t>3,79*9 'Přepočtené koeficientem množství</t>
  </si>
  <si>
    <t>-733073138</t>
  </si>
  <si>
    <t>10+13</t>
  </si>
  <si>
    <t>16+9+1+1+18+46+3+54+16+35+59+9</t>
  </si>
  <si>
    <t>16*1,05 'Přepočtené koeficientem množství</t>
  </si>
  <si>
    <t>840+140</t>
  </si>
  <si>
    <t>980*1,05 'Přepočtené koeficientem množství</t>
  </si>
  <si>
    <t>620*1,05 'Přepočtené koeficientem množství</t>
  </si>
  <si>
    <t>1179173228</t>
  </si>
  <si>
    <t>-67348510</t>
  </si>
  <si>
    <t>IP-EP-009</t>
  </si>
  <si>
    <t>doutnavka orientační 0,5mA (univerzální)-oranžové světlo typ 3916-12221</t>
  </si>
  <si>
    <t>772978752</t>
  </si>
  <si>
    <t>-1168594744</t>
  </si>
  <si>
    <t>874417047</t>
  </si>
  <si>
    <t>2095991804</t>
  </si>
  <si>
    <t>1446395774</t>
  </si>
  <si>
    <t>404094323</t>
  </si>
  <si>
    <t>1278788484</t>
  </si>
  <si>
    <t>741311003</t>
  </si>
  <si>
    <t>Montáž čidlo pohybu vestavné se zapojením vodičů</t>
  </si>
  <si>
    <t>-1658077390</t>
  </si>
  <si>
    <t>25+15</t>
  </si>
  <si>
    <t>7+3+11+47+10</t>
  </si>
  <si>
    <t>341-Z</t>
  </si>
  <si>
    <t>svitidlo zářivkové - Z</t>
  </si>
  <si>
    <t>-1151742114</t>
  </si>
  <si>
    <t>341-N</t>
  </si>
  <si>
    <t>svitidlo zářivkové - N</t>
  </si>
  <si>
    <t>69852992</t>
  </si>
  <si>
    <t>svitidlo zářivkové - I</t>
  </si>
  <si>
    <t>svitidlo zářivkové - G</t>
  </si>
  <si>
    <t>svitidlo zářivkové - J</t>
  </si>
  <si>
    <t>(10,15*2+6,45*2)*3,5*2</t>
  </si>
  <si>
    <t>(6,6*26+63,4*2)*3,5</t>
  </si>
  <si>
    <t>(3,35*14+63,4*2)*3,5</t>
  </si>
  <si>
    <t>810</t>
  </si>
  <si>
    <t>810*1,05 'Přepočtené koeficientem množství</t>
  </si>
  <si>
    <t>30*1*2</t>
  </si>
  <si>
    <t>IP-R1</t>
  </si>
  <si>
    <t>rozvodnice R2.1 kompletně osazená a zapojená dle schéma včetně vydrátování</t>
  </si>
  <si>
    <t>-1930531404</t>
  </si>
  <si>
    <t>IP-R2</t>
  </si>
  <si>
    <t>rozvodnice R2.2 kompletně osazená a zapojená dle schéma včetně vydrátování</t>
  </si>
  <si>
    <t>638146698</t>
  </si>
  <si>
    <t>IP-Pc2</t>
  </si>
  <si>
    <t>rozvodnice Rpc2 kompletně osazená a zapojená dle schéma včetně vydrátování</t>
  </si>
  <si>
    <t>-1797681015</t>
  </si>
  <si>
    <t>Zásuvka dvojnásobná s ochrannými kolíky, s clonkami typ 5512A-2359 B</t>
  </si>
  <si>
    <t>40147022,8*0,025 'Přepočtené koeficientem množství</t>
  </si>
  <si>
    <t>3-4 - 3NP</t>
  </si>
  <si>
    <t>640*0,03</t>
  </si>
  <si>
    <t>1,2*2,1*44</t>
  </si>
  <si>
    <t>3,458*9 'Přepočtené koeficientem množství</t>
  </si>
  <si>
    <t>768601128</t>
  </si>
  <si>
    <t>1110*1,05 'Přepočtené koeficientem množství</t>
  </si>
  <si>
    <t>530*1,05 'Přepočtené koeficientem množství</t>
  </si>
  <si>
    <t>105*1,05 'Přepočtené koeficientem množství</t>
  </si>
  <si>
    <t>-40811047</t>
  </si>
  <si>
    <t>1519261477</t>
  </si>
  <si>
    <t>-78909145</t>
  </si>
  <si>
    <t>-812724578</t>
  </si>
  <si>
    <t>-830242423</t>
  </si>
  <si>
    <t>-370829252</t>
  </si>
  <si>
    <t>-679609765</t>
  </si>
  <si>
    <t>svitidlo zářivkové - O</t>
  </si>
  <si>
    <t>-1552375195</t>
  </si>
  <si>
    <t>IP-R3.1</t>
  </si>
  <si>
    <t>rozvodnice R3.1 kompletně osazená a zapojená dle schéma včetně vydrátování</t>
  </si>
  <si>
    <t>-913661155</t>
  </si>
  <si>
    <t>IP-R3.2</t>
  </si>
  <si>
    <t>rozvodnice R3.2 kompletně osazená a zapojená dle schéma včetně vydrátování</t>
  </si>
  <si>
    <t>1904909014</t>
  </si>
  <si>
    <t>IP-Pc3</t>
  </si>
  <si>
    <t>rozvodnice Rpc3 kompletně osazená a zapojená dle schéma včetně vydrátování</t>
  </si>
  <si>
    <t>23007484</t>
  </si>
  <si>
    <t>40455812*0,025 'Přepočtené koeficientem množství</t>
  </si>
  <si>
    <t>3-5 - Serverovna</t>
  </si>
  <si>
    <t xml:space="preserve">    711 - Izolace proti vodě, vlhkosti a plynům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</si>
  <si>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</si>
  <si>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</si>
  <si>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</si>
  <si>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</si>
  <si>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783 - Dokončovací práce - nátěry</t>
  </si>
  <si>
    <t>1124766998</t>
  </si>
  <si>
    <t>711</t>
  </si>
  <si>
    <t>Izolace proti vodě, vlhkosti a plynům</t>
  </si>
  <si>
    <t>711131101</t>
  </si>
  <si>
    <t>Provedení izolace proti zemní vlhkosti pásy na sucho vodorovné AIP nebo tkaninou</t>
  </si>
  <si>
    <t>1058735534</t>
  </si>
  <si>
    <t>2,9*3</t>
  </si>
  <si>
    <t>69311172</t>
  </si>
  <si>
    <t>geotextilie PP s ÚV stabilizací 300g/m2</t>
  </si>
  <si>
    <t>-1138147672</t>
  </si>
  <si>
    <t>8,7*1,15 'Přepočtené koeficientem množství</t>
  </si>
  <si>
    <t>713121121</t>
  </si>
  <si>
    <t>Montáž izolace tepelné podlah volně kladenými rohožemi, pásy, dílci, deskami 2 vrstvy</t>
  </si>
  <si>
    <t>-649194511</t>
  </si>
  <si>
    <t>63151435</t>
  </si>
  <si>
    <t>deska tepelně izolační minerální plovoucích podlah λ=0,036-0,037 tl 25mm</t>
  </si>
  <si>
    <t>-790392994</t>
  </si>
  <si>
    <t>8,7*2,04 'Přepočtené koeficientem množství</t>
  </si>
  <si>
    <t>30*1,05 'Přepočtené koeficientem množství</t>
  </si>
  <si>
    <t>751</t>
  </si>
  <si>
    <t>Vzduchotechnika</t>
  </si>
  <si>
    <t>24001-001</t>
  </si>
  <si>
    <t>Montáž klimatizace</t>
  </si>
  <si>
    <t>h</t>
  </si>
  <si>
    <t>-437581227</t>
  </si>
  <si>
    <t>J1</t>
  </si>
  <si>
    <t>venkovní klimatizační jednotka RXZ 25N 16A</t>
  </si>
  <si>
    <t>-880439244</t>
  </si>
  <si>
    <t>J2</t>
  </si>
  <si>
    <t>vnitřní nástěnná klimatizační jednotka FTXZ 25N</t>
  </si>
  <si>
    <t>1578996862</t>
  </si>
  <si>
    <t>rozvody chlazení</t>
  </si>
  <si>
    <t>921788863</t>
  </si>
  <si>
    <t>odvod kondenzátu samospádový</t>
  </si>
  <si>
    <t>1149622663</t>
  </si>
  <si>
    <t>montážní a spojovací materiál</t>
  </si>
  <si>
    <t>-303907225</t>
  </si>
  <si>
    <t>24001-002</t>
  </si>
  <si>
    <t>stavební výpomoce</t>
  </si>
  <si>
    <t>-1315220416</t>
  </si>
  <si>
    <t>24001-003</t>
  </si>
  <si>
    <t>zprovoznění</t>
  </si>
  <si>
    <t>-1807281436</t>
  </si>
  <si>
    <t>763</t>
  </si>
  <si>
    <t>Konstrukce suché výstavby</t>
  </si>
  <si>
    <t>763111417-1</t>
  </si>
  <si>
    <t>SDK příčka tl 150 mm profil CW+UW 100 desky 2x RB 12,5 + 2x Habito 12,5, izolace 60 mm</t>
  </si>
  <si>
    <t>1087083153</t>
  </si>
  <si>
    <t>(3*2+2,9*2)*2,63-1,8 "stěny</t>
  </si>
  <si>
    <t>2,9*3 "strop</t>
  </si>
  <si>
    <t>763153211</t>
  </si>
  <si>
    <t>SDK podlaha tl 45 mm z desek tl 2x12,5 mm</t>
  </si>
  <si>
    <t>-1289912186</t>
  </si>
  <si>
    <t>763181311</t>
  </si>
  <si>
    <t>Montáž jednokřídlové kovové zárubně SDK příčka</t>
  </si>
  <si>
    <t>-1394373695</t>
  </si>
  <si>
    <t>55331513-1</t>
  </si>
  <si>
    <t>zárubeň ocelová pro sádrokarton 75 900 L/P PO</t>
  </si>
  <si>
    <t>-93689893</t>
  </si>
  <si>
    <t>998763402</t>
  </si>
  <si>
    <t>Přesun hmot procentní pro sádrokartonové konstrukce v objektech v do 12 m</t>
  </si>
  <si>
    <t>1271115458</t>
  </si>
  <si>
    <t>766</t>
  </si>
  <si>
    <t>Konstrukce truhlářské</t>
  </si>
  <si>
    <t>766660022</t>
  </si>
  <si>
    <t>Montáž dveřních křídel otvíravých jednokřídlových š přes 0,8 m požárních do ocelové zárubně</t>
  </si>
  <si>
    <t>446270059</t>
  </si>
  <si>
    <t>61162039</t>
  </si>
  <si>
    <t>dveře jednokřídlé dřevotřískové protipožární EI (EW) 30 D3 povrch fóliový plné 900x1970/2100mm</t>
  </si>
  <si>
    <t>1139504945</t>
  </si>
  <si>
    <t>766660717</t>
  </si>
  <si>
    <t>Montáž dveřních křídel samozavírače na ocelovou zárubeň</t>
  </si>
  <si>
    <t>-1339257765</t>
  </si>
  <si>
    <t>54917250-1</t>
  </si>
  <si>
    <t>samozavírač dveří PO</t>
  </si>
  <si>
    <t>337441981</t>
  </si>
  <si>
    <t>766660722</t>
  </si>
  <si>
    <t>Montáž dveřního kování - zámku</t>
  </si>
  <si>
    <t>-416428334</t>
  </si>
  <si>
    <t>54924001</t>
  </si>
  <si>
    <t>zámek zadlabací 5140/22N 1/2</t>
  </si>
  <si>
    <t>-1232667838</t>
  </si>
  <si>
    <t>54924002</t>
  </si>
  <si>
    <t>zámek zadlabací 190/140 /20 L s obyčejným klíčem</t>
  </si>
  <si>
    <t>-1098938526</t>
  </si>
  <si>
    <t>998766202</t>
  </si>
  <si>
    <t>Přesun hmot procentní pro konstrukce truhlářské v objektech v do 12 m</t>
  </si>
  <si>
    <t>872367499</t>
  </si>
  <si>
    <t>776</t>
  </si>
  <si>
    <t>Podlahy povlakové</t>
  </si>
  <si>
    <t>776231111</t>
  </si>
  <si>
    <t>Lepení lamel a čtverců z vinylu standardním lepidlem</t>
  </si>
  <si>
    <t>1581238393</t>
  </si>
  <si>
    <t>2,6*2,7</t>
  </si>
  <si>
    <t>28411044</t>
  </si>
  <si>
    <t>PVC homogenní antistatická neválcovaná tl 2,00mm, čtverce 615x615mm, R 1-100MΩ, rozměrová stálost 0,05%, otlak do 0,035mm</t>
  </si>
  <si>
    <t>-153126837</t>
  </si>
  <si>
    <t>7,02*1,1 'Přepočtené koeficientem množství</t>
  </si>
  <si>
    <t>776411111</t>
  </si>
  <si>
    <t>Montáž obvodových soklíků výšky do 80 mm</t>
  </si>
  <si>
    <t>-1126990312</t>
  </si>
  <si>
    <t>2,6*2+2,7*2-0,9</t>
  </si>
  <si>
    <t>28411008</t>
  </si>
  <si>
    <t>lišta soklová PVC 16x60mm</t>
  </si>
  <si>
    <t>146646230</t>
  </si>
  <si>
    <t>9,7*1,02 'Přepočtené koeficientem množství</t>
  </si>
  <si>
    <t>998776202</t>
  </si>
  <si>
    <t>Přesun hmot procentní pro podlahy povlakové v objektech v do 12 m</t>
  </si>
  <si>
    <t>1577293473</t>
  </si>
  <si>
    <t>783</t>
  </si>
  <si>
    <t>Dokončovací práce - nátěry</t>
  </si>
  <si>
    <t>783314101</t>
  </si>
  <si>
    <t>Základní jednonásobný syntetický nátěr zámečnických konstrukcí</t>
  </si>
  <si>
    <t>659398550</t>
  </si>
  <si>
    <t>4,9*0,3</t>
  </si>
  <si>
    <t>783317101</t>
  </si>
  <si>
    <t>Krycí jednonásobný syntetický standardní nátěr zámečnických konstrukcí</t>
  </si>
  <si>
    <t>-1212272088</t>
  </si>
  <si>
    <t>1,470*2</t>
  </si>
  <si>
    <t>-1531389250</t>
  </si>
  <si>
    <t>7,02</t>
  </si>
  <si>
    <t>(2,7*2+2,6*2)*2,4</t>
  </si>
  <si>
    <t>(3*2+2,9*2)*2,63</t>
  </si>
  <si>
    <t>1167674900</t>
  </si>
  <si>
    <t>-890225482</t>
  </si>
  <si>
    <t>IP-Rserv</t>
  </si>
  <si>
    <t>Rozvodnice serverovna</t>
  </si>
  <si>
    <t>1304749139</t>
  </si>
  <si>
    <t>7402356,8*0,025 'Přepočtené koeficientem množství</t>
  </si>
  <si>
    <t>3-6 - Slaboproudé rozvody</t>
  </si>
  <si>
    <t xml:space="preserve">    742 - Elektroinstalace - slaboproud</t>
  </si>
  <si>
    <t xml:space="preserve">      742-1 - Videotelefon</t>
  </si>
  <si>
    <t xml:space="preserve">      742-2 - Jednotný čas</t>
  </si>
  <si>
    <t xml:space="preserve">      742-3 - Datové rozvody</t>
  </si>
  <si>
    <t>742</t>
  </si>
  <si>
    <t>Elektroinstalace - slaboproud</t>
  </si>
  <si>
    <t>742-1</t>
  </si>
  <si>
    <t>Videotelefon</t>
  </si>
  <si>
    <t>742-VT-1</t>
  </si>
  <si>
    <t>Montáž videotelefonu</t>
  </si>
  <si>
    <t>-716461883</t>
  </si>
  <si>
    <t>VT1</t>
  </si>
  <si>
    <t>nástěnné vstupní tablo s kamerou a dvěmi tlačítky</t>
  </si>
  <si>
    <t>83262877</t>
  </si>
  <si>
    <t>VT2</t>
  </si>
  <si>
    <t>nástěnný LCD videotelefon</t>
  </si>
  <si>
    <t>-1828201360</t>
  </si>
  <si>
    <t>VT3</t>
  </si>
  <si>
    <t>bezkontaktní čtečka karet napojená do tabla</t>
  </si>
  <si>
    <t>-1503540062</t>
  </si>
  <si>
    <t>VT4</t>
  </si>
  <si>
    <t>elektrický dveřní zámek 12V</t>
  </si>
  <si>
    <t>770509874</t>
  </si>
  <si>
    <t>VT5</t>
  </si>
  <si>
    <t>napájecí zdroj pro tablo VT a čtečku</t>
  </si>
  <si>
    <t>-1451896712</t>
  </si>
  <si>
    <t>VT6</t>
  </si>
  <si>
    <t>kabel CYSY 2x0,75</t>
  </si>
  <si>
    <t>1948687745</t>
  </si>
  <si>
    <t>VT7</t>
  </si>
  <si>
    <t>kabel DATA par 2x2x0,8</t>
  </si>
  <si>
    <t>2056364380</t>
  </si>
  <si>
    <t>VT8</t>
  </si>
  <si>
    <t>kabel DATA par 4x2x0,8</t>
  </si>
  <si>
    <t>-1830556149</t>
  </si>
  <si>
    <t>VT9</t>
  </si>
  <si>
    <t>trubkování</t>
  </si>
  <si>
    <t>-1650388769</t>
  </si>
  <si>
    <t>VT10</t>
  </si>
  <si>
    <t>pomocný a spojovací materiál</t>
  </si>
  <si>
    <t>-1228554305</t>
  </si>
  <si>
    <t>742-VT-2</t>
  </si>
  <si>
    <t>1453119883</t>
  </si>
  <si>
    <t>742-VT-3</t>
  </si>
  <si>
    <t>-1948202253</t>
  </si>
  <si>
    <t>742-2</t>
  </si>
  <si>
    <t>Jednotný čas</t>
  </si>
  <si>
    <t>742-JC-1</t>
  </si>
  <si>
    <t>Montáž jednotného času</t>
  </si>
  <si>
    <t>-848816322</t>
  </si>
  <si>
    <t>JC1</t>
  </si>
  <si>
    <t>závěsné hodiny jednostranné</t>
  </si>
  <si>
    <t>-296603641</t>
  </si>
  <si>
    <t>JC2</t>
  </si>
  <si>
    <t>závěsné hodiny dvoustranné</t>
  </si>
  <si>
    <t>1224951839</t>
  </si>
  <si>
    <t>JC3</t>
  </si>
  <si>
    <t>centrální hodiny jednotného času</t>
  </si>
  <si>
    <t>635418492</t>
  </si>
  <si>
    <t>JC4</t>
  </si>
  <si>
    <t>nástěnný zvonek</t>
  </si>
  <si>
    <t>677055190</t>
  </si>
  <si>
    <t>JC5</t>
  </si>
  <si>
    <t>kabel CYSY 2x1,5</t>
  </si>
  <si>
    <t>-1301324343</t>
  </si>
  <si>
    <t>JC6</t>
  </si>
  <si>
    <t>-2048262659</t>
  </si>
  <si>
    <t>JC7</t>
  </si>
  <si>
    <t>969101804</t>
  </si>
  <si>
    <t>742-JC-2</t>
  </si>
  <si>
    <t>stavební výpomoci</t>
  </si>
  <si>
    <t>-1812855941</t>
  </si>
  <si>
    <t>742-JC-3</t>
  </si>
  <si>
    <t>zprovoznění jednotného času</t>
  </si>
  <si>
    <t>-778158727</t>
  </si>
  <si>
    <t>742-3</t>
  </si>
  <si>
    <t>Datové rozvody</t>
  </si>
  <si>
    <t>742-STK-1</t>
  </si>
  <si>
    <t>Montáž datových rozvodů</t>
  </si>
  <si>
    <t>189897840</t>
  </si>
  <si>
    <t>STK1</t>
  </si>
  <si>
    <t>dvojzásuvka RJ 45</t>
  </si>
  <si>
    <t>-116276181</t>
  </si>
  <si>
    <t>STK2</t>
  </si>
  <si>
    <t>kabel datový  cat 5e</t>
  </si>
  <si>
    <t>195003952</t>
  </si>
  <si>
    <t>STK3</t>
  </si>
  <si>
    <t>kabel datový  cat 6</t>
  </si>
  <si>
    <t>763302548</t>
  </si>
  <si>
    <t>STK4</t>
  </si>
  <si>
    <t>166867026</t>
  </si>
  <si>
    <t>STK5</t>
  </si>
  <si>
    <t>datový rozvaděč</t>
  </si>
  <si>
    <t>1497913011</t>
  </si>
  <si>
    <t>STK6</t>
  </si>
  <si>
    <t>254218044</t>
  </si>
  <si>
    <t>742-STK-2</t>
  </si>
  <si>
    <t>-84482925</t>
  </si>
  <si>
    <t>742-STK-3</t>
  </si>
  <si>
    <t>zprovoznění sítě</t>
  </si>
  <si>
    <t>-1842755316</t>
  </si>
  <si>
    <t>-1576085227</t>
  </si>
  <si>
    <t>24189600*0,025 'Přepočtené koeficientem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</si>
</sst>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7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166" fontId="20" fillId="0" borderId="19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0" fillId="0" borderId="0" xfId="0"/>
    <xf numFmtId="0" fontId="19" fillId="3" borderId="7" xfId="0" applyFont="1" applyFill="1" applyBorder="1" applyAlignment="1">
      <alignment horizontal="right" vertical="center"/>
    </xf>
    <xf numFmtId="0" fontId="19" fillId="3" borderId="7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5" borderId="0" xfId="0" applyFont="1" applyFill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19" fillId="3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4" fontId="19" fillId="5" borderId="22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4" fontId="33" fillId="5" borderId="22" xfId="0" applyNumberFormat="1" applyFont="1" applyFill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3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9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9" fillId="3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3" borderId="13" xfId="0" applyFont="1" applyFill="1" applyBorder="1" applyAlignment="1" applyProtection="1">
      <alignment horizontal="center" vertical="center" wrapText="1"/>
      <protection/>
    </xf>
    <xf numFmtId="0" fontId="19" fillId="3" borderId="14" xfId="0" applyFont="1" applyFill="1" applyBorder="1" applyAlignment="1" applyProtection="1">
      <alignment horizontal="center" vertical="center" wrapText="1"/>
      <protection/>
    </xf>
    <xf numFmtId="0" fontId="19" fillId="3" borderId="15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5" borderId="17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0" borderId="22" xfId="0" applyNumberFormat="1" applyFont="1" applyBorder="1" applyAlignment="1" applyProtection="1">
      <alignment vertical="center"/>
      <protection/>
    </xf>
    <xf numFmtId="0" fontId="33" fillId="5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167" fontId="19" fillId="5" borderId="22" xfId="0" applyNumberFormat="1" applyFont="1" applyFill="1" applyBorder="1" applyAlignment="1" applyProtection="1">
      <alignment vertical="center"/>
      <protection locked="0"/>
    </xf>
    <xf numFmtId="0" fontId="20" fillId="5" borderId="18" xfId="0" applyFont="1" applyFill="1" applyBorder="1" applyAlignment="1" applyProtection="1">
      <alignment horizontal="left" vertical="center"/>
      <protection locked="0"/>
    </xf>
    <xf numFmtId="0" fontId="20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0" fillId="0" borderId="19" xfId="0" applyNumberFormat="1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rava%20vnit&#345;n&#237;ch%20rozvod&#367;%20SO&#352;%20St&#345;&#237;bro%20-%20slep&#253;%20rozpo&#269;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1 - ZTI"/>
      <sheetName val="2-2 - Vytápění"/>
      <sheetName val="3-1 - 1PP"/>
      <sheetName val="3-2-1 - 1NP"/>
      <sheetName val="3-2-2 - 1NP - technologie"/>
      <sheetName val="3-3 - 2NP"/>
      <sheetName val="3-4 - 3NP"/>
      <sheetName val="3-5 - Serverovna"/>
      <sheetName val="3-6 - Slaboproudé rozvody"/>
      <sheetName val="4 - Malba objektu"/>
    </sheetNames>
    <sheetDataSet>
      <sheetData sheetId="0">
        <row r="13">
          <cell r="AN13" t="str">
            <v>Vyplň údaj</v>
          </cell>
        </row>
        <row r="14">
          <cell r="AN14" t="str">
            <v>Vyplň údaj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showGridLines="0" tabSelected="1" workbookViewId="0" topLeftCell="A1">
      <selection activeCell="AK35" sqref="AK35:AO35"/>
    </sheetView>
  </sheetViews>
  <sheetFormatPr defaultColWidth="9.140625" defaultRowHeight="12"/>
  <cols>
    <col min="1" max="1" width="8.421875" style="1" customWidth="1"/>
    <col min="2" max="2" width="1.57421875" style="1" customWidth="1"/>
    <col min="3" max="3" width="4.140625" style="1" customWidth="1"/>
    <col min="4" max="33" width="2.57421875" style="1" customWidth="1"/>
    <col min="34" max="34" width="3.421875" style="1" customWidth="1"/>
    <col min="35" max="35" width="31.57421875" style="1" customWidth="1"/>
    <col min="36" max="37" width="2.421875" style="1" customWidth="1"/>
    <col min="38" max="38" width="8.421875" style="1" customWidth="1"/>
    <col min="39" max="39" width="3.421875" style="1" customWidth="1"/>
    <col min="40" max="40" width="13.421875" style="1" customWidth="1"/>
    <col min="41" max="41" width="7.421875" style="1" customWidth="1"/>
    <col min="42" max="42" width="4.140625" style="1" customWidth="1"/>
    <col min="43" max="43" width="15.57421875" style="1" hidden="1" customWidth="1"/>
    <col min="44" max="44" width="13.57421875" style="1" customWidth="1"/>
    <col min="45" max="47" width="25.8515625" style="1" hidden="1" customWidth="1"/>
    <col min="48" max="49" width="21.57421875" style="1" hidden="1" customWidth="1"/>
    <col min="50" max="51" width="25.00390625" style="1" hidden="1" customWidth="1"/>
    <col min="52" max="52" width="21.57421875" style="1" hidden="1" customWidth="1"/>
    <col min="53" max="53" width="19.140625" style="1" hidden="1" customWidth="1"/>
    <col min="54" max="54" width="25.00390625" style="1" hidden="1" customWidth="1"/>
    <col min="55" max="55" width="21.57421875" style="1" hidden="1" customWidth="1"/>
    <col min="56" max="56" width="19.140625" style="1" hidden="1" customWidth="1"/>
    <col min="57" max="57" width="66.421875" style="1" hidden="1" customWidth="1"/>
    <col min="71" max="91" width="9.42187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7" customHeight="1">
      <c r="AR2" s="195" t="s">
        <v>5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s="1" customFormat="1" ht="12.05" customHeight="1">
      <c r="B5" s="18"/>
      <c r="D5" s="21" t="s">
        <v>12</v>
      </c>
      <c r="K5" s="210" t="s">
        <v>13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18"/>
      <c r="BS5" s="15" t="s">
        <v>6</v>
      </c>
    </row>
    <row r="6" spans="2:71" s="1" customFormat="1" ht="37" customHeight="1">
      <c r="B6" s="18"/>
      <c r="D6" s="23" t="s">
        <v>14</v>
      </c>
      <c r="K6" s="211" t="s">
        <v>15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18"/>
      <c r="BS6" s="15" t="s">
        <v>6</v>
      </c>
    </row>
    <row r="7" spans="2:71" s="1" customFormat="1" ht="12.05" customHeight="1">
      <c r="B7" s="18"/>
      <c r="D7" s="24" t="s">
        <v>16</v>
      </c>
      <c r="K7" s="22" t="s">
        <v>1</v>
      </c>
      <c r="AK7" s="24" t="s">
        <v>17</v>
      </c>
      <c r="AN7" s="22" t="s">
        <v>1</v>
      </c>
      <c r="AR7" s="18"/>
      <c r="BS7" s="15" t="s">
        <v>6</v>
      </c>
    </row>
    <row r="8" spans="2:71" s="1" customFormat="1" ht="12.05" customHeight="1">
      <c r="B8" s="18"/>
      <c r="D8" s="24" t="s">
        <v>18</v>
      </c>
      <c r="K8" s="22" t="s">
        <v>19</v>
      </c>
      <c r="AK8" s="24" t="s">
        <v>20</v>
      </c>
      <c r="AN8" s="22" t="s">
        <v>21</v>
      </c>
      <c r="AR8" s="18"/>
      <c r="BS8" s="15" t="s">
        <v>6</v>
      </c>
    </row>
    <row r="9" spans="2:71" s="1" customFormat="1" ht="14.4" customHeight="1">
      <c r="B9" s="18"/>
      <c r="AR9" s="18"/>
      <c r="BS9" s="15" t="s">
        <v>6</v>
      </c>
    </row>
    <row r="10" spans="2:71" s="1" customFormat="1" ht="12.05" customHeight="1">
      <c r="B10" s="18"/>
      <c r="D10" s="24" t="s">
        <v>22</v>
      </c>
      <c r="AK10" s="24" t="s">
        <v>23</v>
      </c>
      <c r="AN10" s="22" t="s">
        <v>1</v>
      </c>
      <c r="AR10" s="18"/>
      <c r="BS10" s="15" t="s">
        <v>6</v>
      </c>
    </row>
    <row r="11" spans="2:71" s="1" customFormat="1" ht="18.45" customHeight="1">
      <c r="B11" s="18"/>
      <c r="E11" s="22" t="s">
        <v>15</v>
      </c>
      <c r="AK11" s="24" t="s">
        <v>24</v>
      </c>
      <c r="AN11" s="22" t="s">
        <v>1</v>
      </c>
      <c r="AR11" s="18"/>
      <c r="BS11" s="15" t="s">
        <v>6</v>
      </c>
    </row>
    <row r="12" spans="2:71" s="1" customFormat="1" ht="6.95" customHeight="1">
      <c r="B12" s="18"/>
      <c r="AR12" s="18"/>
      <c r="BS12" s="15" t="s">
        <v>6</v>
      </c>
    </row>
    <row r="13" spans="2:71" s="1" customFormat="1" ht="12.05" customHeight="1">
      <c r="B13" s="18"/>
      <c r="D13" s="24" t="s">
        <v>25</v>
      </c>
      <c r="AK13" s="24" t="s">
        <v>23</v>
      </c>
      <c r="AN13" s="22" t="s">
        <v>1</v>
      </c>
      <c r="AR13" s="18"/>
      <c r="BS13" s="15" t="s">
        <v>6</v>
      </c>
    </row>
    <row r="14" spans="2:71" ht="12.75">
      <c r="B14" s="18"/>
      <c r="E14" s="22" t="s">
        <v>26</v>
      </c>
      <c r="AK14" s="24" t="s">
        <v>24</v>
      </c>
      <c r="AN14" s="22" t="s">
        <v>1</v>
      </c>
      <c r="AR14" s="18"/>
      <c r="BS14" s="15" t="s">
        <v>6</v>
      </c>
    </row>
    <row r="15" spans="2:71" s="1" customFormat="1" ht="6.95" customHeight="1">
      <c r="B15" s="18"/>
      <c r="AR15" s="18"/>
      <c r="BS15" s="15" t="s">
        <v>3</v>
      </c>
    </row>
    <row r="16" spans="2:71" s="1" customFormat="1" ht="12.05" customHeight="1">
      <c r="B16" s="18"/>
      <c r="D16" s="24" t="s">
        <v>27</v>
      </c>
      <c r="AK16" s="24" t="s">
        <v>23</v>
      </c>
      <c r="AN16" s="22" t="s">
        <v>1</v>
      </c>
      <c r="AR16" s="18"/>
      <c r="BS16" s="15" t="s">
        <v>3</v>
      </c>
    </row>
    <row r="17" spans="2:71" s="1" customFormat="1" ht="18.45" customHeight="1">
      <c r="B17" s="18"/>
      <c r="E17" s="22" t="s">
        <v>28</v>
      </c>
      <c r="AK17" s="24" t="s">
        <v>24</v>
      </c>
      <c r="AN17" s="22" t="s">
        <v>1</v>
      </c>
      <c r="AR17" s="18"/>
      <c r="BS17" s="15" t="s">
        <v>29</v>
      </c>
    </row>
    <row r="18" spans="2:71" s="1" customFormat="1" ht="6.95" customHeight="1">
      <c r="B18" s="18"/>
      <c r="AR18" s="18"/>
      <c r="BS18" s="15" t="s">
        <v>6</v>
      </c>
    </row>
    <row r="19" spans="2:71" s="1" customFormat="1" ht="12.05" customHeight="1">
      <c r="B19" s="18"/>
      <c r="D19" s="24" t="s">
        <v>30</v>
      </c>
      <c r="AK19" s="24" t="s">
        <v>23</v>
      </c>
      <c r="AN19" s="22" t="s">
        <v>1</v>
      </c>
      <c r="AR19" s="18"/>
      <c r="BS19" s="15" t="s">
        <v>6</v>
      </c>
    </row>
    <row r="20" spans="2:71" s="1" customFormat="1" ht="18.45" customHeight="1">
      <c r="B20" s="18"/>
      <c r="E20" s="22" t="s">
        <v>31</v>
      </c>
      <c r="AK20" s="24" t="s">
        <v>24</v>
      </c>
      <c r="AN20" s="22" t="s">
        <v>1</v>
      </c>
      <c r="AR20" s="18"/>
      <c r="BS20" s="15" t="s">
        <v>29</v>
      </c>
    </row>
    <row r="21" spans="2:44" s="1" customFormat="1" ht="6.95" customHeight="1">
      <c r="B21" s="18"/>
      <c r="AR21" s="18"/>
    </row>
    <row r="22" spans="2:44" s="1" customFormat="1" ht="12.05" customHeight="1">
      <c r="B22" s="18"/>
      <c r="D22" s="24" t="s">
        <v>32</v>
      </c>
      <c r="AR22" s="18"/>
    </row>
    <row r="23" spans="2:44" s="1" customFormat="1" ht="16.5" customHeight="1">
      <c r="B23" s="18"/>
      <c r="E23" s="212" t="s">
        <v>1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R23" s="18"/>
    </row>
    <row r="24" spans="2:44" s="1" customFormat="1" ht="6.95" customHeight="1">
      <c r="B24" s="18"/>
      <c r="AR24" s="18"/>
    </row>
    <row r="25" spans="2:44" s="1" customFormat="1" ht="6.9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1:57" s="2" customFormat="1" ht="25.9" customHeight="1">
      <c r="A26" s="27"/>
      <c r="B26" s="28"/>
      <c r="C26" s="27"/>
      <c r="D26" s="29" t="s">
        <v>33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13">
        <f>ROUND(AG94,2)</f>
        <v>0</v>
      </c>
      <c r="AL26" s="214"/>
      <c r="AM26" s="214"/>
      <c r="AN26" s="214"/>
      <c r="AO26" s="214"/>
      <c r="AP26" s="27"/>
      <c r="AQ26" s="27"/>
      <c r="AR26" s="28"/>
      <c r="BE26" s="27"/>
    </row>
    <row r="27" spans="1:57" s="2" customFormat="1" ht="6.9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57" s="2" customFormat="1" ht="12.75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15" t="s">
        <v>34</v>
      </c>
      <c r="M28" s="215"/>
      <c r="N28" s="215"/>
      <c r="O28" s="215"/>
      <c r="P28" s="215"/>
      <c r="Q28" s="27"/>
      <c r="R28" s="27"/>
      <c r="S28" s="27"/>
      <c r="T28" s="27"/>
      <c r="U28" s="27"/>
      <c r="V28" s="27"/>
      <c r="W28" s="215" t="s">
        <v>35</v>
      </c>
      <c r="X28" s="215"/>
      <c r="Y28" s="215"/>
      <c r="Z28" s="215"/>
      <c r="AA28" s="215"/>
      <c r="AB28" s="215"/>
      <c r="AC28" s="215"/>
      <c r="AD28" s="215"/>
      <c r="AE28" s="215"/>
      <c r="AF28" s="27"/>
      <c r="AG28" s="27"/>
      <c r="AH28" s="27"/>
      <c r="AI28" s="27"/>
      <c r="AJ28" s="27"/>
      <c r="AK28" s="215" t="s">
        <v>36</v>
      </c>
      <c r="AL28" s="215"/>
      <c r="AM28" s="215"/>
      <c r="AN28" s="215"/>
      <c r="AO28" s="215"/>
      <c r="AP28" s="27"/>
      <c r="AQ28" s="27"/>
      <c r="AR28" s="28"/>
      <c r="BE28" s="27"/>
    </row>
    <row r="29" spans="2:44" s="3" customFormat="1" ht="14.4" customHeight="1">
      <c r="B29" s="32"/>
      <c r="D29" s="24" t="s">
        <v>37</v>
      </c>
      <c r="F29" s="24" t="s">
        <v>38</v>
      </c>
      <c r="L29" s="203">
        <v>0.21</v>
      </c>
      <c r="M29" s="204"/>
      <c r="N29" s="204"/>
      <c r="O29" s="204"/>
      <c r="P29" s="204"/>
      <c r="W29" s="205">
        <f>ROUND(AZ94,2)</f>
        <v>0</v>
      </c>
      <c r="X29" s="204"/>
      <c r="Y29" s="204"/>
      <c r="Z29" s="204"/>
      <c r="AA29" s="204"/>
      <c r="AB29" s="204"/>
      <c r="AC29" s="204"/>
      <c r="AD29" s="204"/>
      <c r="AE29" s="204"/>
      <c r="AK29" s="205">
        <f>ROUND(AV94,2)</f>
        <v>0</v>
      </c>
      <c r="AL29" s="204"/>
      <c r="AM29" s="204"/>
      <c r="AN29" s="204"/>
      <c r="AO29" s="204"/>
      <c r="AR29" s="32"/>
    </row>
    <row r="30" spans="2:44" s="3" customFormat="1" ht="14.4" customHeight="1">
      <c r="B30" s="32"/>
      <c r="F30" s="24" t="s">
        <v>39</v>
      </c>
      <c r="L30" s="203">
        <v>0.15</v>
      </c>
      <c r="M30" s="204"/>
      <c r="N30" s="204"/>
      <c r="O30" s="204"/>
      <c r="P30" s="204"/>
      <c r="W30" s="205">
        <f>ROUND(BA94,2)</f>
        <v>0</v>
      </c>
      <c r="X30" s="204"/>
      <c r="Y30" s="204"/>
      <c r="Z30" s="204"/>
      <c r="AA30" s="204"/>
      <c r="AB30" s="204"/>
      <c r="AC30" s="204"/>
      <c r="AD30" s="204"/>
      <c r="AE30" s="204"/>
      <c r="AK30" s="205">
        <f>ROUND(AW94,2)</f>
        <v>0</v>
      </c>
      <c r="AL30" s="204"/>
      <c r="AM30" s="204"/>
      <c r="AN30" s="204"/>
      <c r="AO30" s="204"/>
      <c r="AR30" s="32"/>
    </row>
    <row r="31" spans="2:44" s="3" customFormat="1" ht="14.4" customHeight="1" hidden="1">
      <c r="B31" s="32"/>
      <c r="F31" s="24" t="s">
        <v>40</v>
      </c>
      <c r="L31" s="203">
        <v>0.21</v>
      </c>
      <c r="M31" s="204"/>
      <c r="N31" s="204"/>
      <c r="O31" s="204"/>
      <c r="P31" s="204"/>
      <c r="W31" s="205">
        <f>ROUND(BB94,2)</f>
        <v>0</v>
      </c>
      <c r="X31" s="204"/>
      <c r="Y31" s="204"/>
      <c r="Z31" s="204"/>
      <c r="AA31" s="204"/>
      <c r="AB31" s="204"/>
      <c r="AC31" s="204"/>
      <c r="AD31" s="204"/>
      <c r="AE31" s="204"/>
      <c r="AK31" s="205">
        <v>0</v>
      </c>
      <c r="AL31" s="204"/>
      <c r="AM31" s="204"/>
      <c r="AN31" s="204"/>
      <c r="AO31" s="204"/>
      <c r="AR31" s="32"/>
    </row>
    <row r="32" spans="2:44" s="3" customFormat="1" ht="14.4" customHeight="1" hidden="1">
      <c r="B32" s="32"/>
      <c r="F32" s="24" t="s">
        <v>41</v>
      </c>
      <c r="L32" s="203">
        <v>0.15</v>
      </c>
      <c r="M32" s="204"/>
      <c r="N32" s="204"/>
      <c r="O32" s="204"/>
      <c r="P32" s="204"/>
      <c r="W32" s="205">
        <f>ROUND(BC94,2)</f>
        <v>0</v>
      </c>
      <c r="X32" s="204"/>
      <c r="Y32" s="204"/>
      <c r="Z32" s="204"/>
      <c r="AA32" s="204"/>
      <c r="AB32" s="204"/>
      <c r="AC32" s="204"/>
      <c r="AD32" s="204"/>
      <c r="AE32" s="204"/>
      <c r="AK32" s="205">
        <v>0</v>
      </c>
      <c r="AL32" s="204"/>
      <c r="AM32" s="204"/>
      <c r="AN32" s="204"/>
      <c r="AO32" s="204"/>
      <c r="AR32" s="32"/>
    </row>
    <row r="33" spans="2:44" s="3" customFormat="1" ht="14.4" customHeight="1" hidden="1">
      <c r="B33" s="32"/>
      <c r="F33" s="24" t="s">
        <v>42</v>
      </c>
      <c r="L33" s="203">
        <v>0</v>
      </c>
      <c r="M33" s="204"/>
      <c r="N33" s="204"/>
      <c r="O33" s="204"/>
      <c r="P33" s="204"/>
      <c r="W33" s="205">
        <f>ROUND(BD94,2)</f>
        <v>0</v>
      </c>
      <c r="X33" s="204"/>
      <c r="Y33" s="204"/>
      <c r="Z33" s="204"/>
      <c r="AA33" s="204"/>
      <c r="AB33" s="204"/>
      <c r="AC33" s="204"/>
      <c r="AD33" s="204"/>
      <c r="AE33" s="204"/>
      <c r="AK33" s="205">
        <v>0</v>
      </c>
      <c r="AL33" s="204"/>
      <c r="AM33" s="204"/>
      <c r="AN33" s="204"/>
      <c r="AO33" s="204"/>
      <c r="AR33" s="32"/>
    </row>
    <row r="34" spans="1:57" s="2" customFormat="1" ht="6.95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2" customFormat="1" ht="25.9" customHeight="1">
      <c r="A35" s="27"/>
      <c r="B35" s="28"/>
      <c r="C35" s="33"/>
      <c r="D35" s="34" t="s">
        <v>43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44</v>
      </c>
      <c r="U35" s="35"/>
      <c r="V35" s="35"/>
      <c r="W35" s="35"/>
      <c r="X35" s="209" t="s">
        <v>45</v>
      </c>
      <c r="Y35" s="207"/>
      <c r="Z35" s="207"/>
      <c r="AA35" s="207"/>
      <c r="AB35" s="207"/>
      <c r="AC35" s="35"/>
      <c r="AD35" s="35"/>
      <c r="AE35" s="35"/>
      <c r="AF35" s="35"/>
      <c r="AG35" s="35"/>
      <c r="AH35" s="35"/>
      <c r="AI35" s="35"/>
      <c r="AJ35" s="35"/>
      <c r="AK35" s="206">
        <f>SUM(AK26:AK33)</f>
        <v>0</v>
      </c>
      <c r="AL35" s="207"/>
      <c r="AM35" s="207"/>
      <c r="AN35" s="207"/>
      <c r="AO35" s="208"/>
      <c r="AP35" s="33"/>
      <c r="AQ35" s="33"/>
      <c r="AR35" s="28"/>
      <c r="BE35" s="27"/>
    </row>
    <row r="36" spans="1:57" s="2" customFormat="1" ht="6.9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2" customFormat="1" ht="14.4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2:44" s="1" customFormat="1" ht="14.4" customHeight="1">
      <c r="B38" s="18"/>
      <c r="AR38" s="18"/>
    </row>
    <row r="39" spans="2:44" s="1" customFormat="1" ht="14.4" customHeight="1">
      <c r="B39" s="18"/>
      <c r="AR39" s="18"/>
    </row>
    <row r="40" spans="2:44" s="1" customFormat="1" ht="14.4" customHeight="1">
      <c r="B40" s="18"/>
      <c r="AR40" s="18"/>
    </row>
    <row r="41" spans="2:44" s="1" customFormat="1" ht="14.4" customHeight="1">
      <c r="B41" s="18"/>
      <c r="AR41" s="18"/>
    </row>
    <row r="42" spans="2:44" s="1" customFormat="1" ht="14.4" customHeight="1">
      <c r="B42" s="18"/>
      <c r="AR42" s="18"/>
    </row>
    <row r="43" spans="2:44" s="1" customFormat="1" ht="14.4" customHeight="1">
      <c r="B43" s="18"/>
      <c r="AR43" s="18"/>
    </row>
    <row r="44" spans="2:44" s="1" customFormat="1" ht="14.4" customHeight="1">
      <c r="B44" s="18"/>
      <c r="AR44" s="18"/>
    </row>
    <row r="45" spans="2:44" s="1" customFormat="1" ht="14.4" customHeight="1">
      <c r="B45" s="18"/>
      <c r="AR45" s="18"/>
    </row>
    <row r="46" spans="2:44" s="1" customFormat="1" ht="14.4" customHeight="1">
      <c r="B46" s="18"/>
      <c r="AR46" s="18"/>
    </row>
    <row r="47" spans="2:44" s="1" customFormat="1" ht="14.4" customHeight="1">
      <c r="B47" s="18"/>
      <c r="AR47" s="18"/>
    </row>
    <row r="48" spans="2:44" s="1" customFormat="1" ht="14.4" customHeight="1">
      <c r="B48" s="18"/>
      <c r="AR48" s="18"/>
    </row>
    <row r="49" spans="2:44" s="2" customFormat="1" ht="14.4" customHeight="1">
      <c r="B49" s="37"/>
      <c r="D49" s="38" t="s">
        <v>46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47</v>
      </c>
      <c r="AI49" s="39"/>
      <c r="AJ49" s="39"/>
      <c r="AK49" s="39"/>
      <c r="AL49" s="39"/>
      <c r="AM49" s="39"/>
      <c r="AN49" s="39"/>
      <c r="AO49" s="39"/>
      <c r="AR49" s="37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1:57" s="2" customFormat="1" ht="12.75">
      <c r="A60" s="27"/>
      <c r="B60" s="28"/>
      <c r="C60" s="27"/>
      <c r="D60" s="40" t="s">
        <v>48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49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48</v>
      </c>
      <c r="AI60" s="30"/>
      <c r="AJ60" s="30"/>
      <c r="AK60" s="30"/>
      <c r="AL60" s="30"/>
      <c r="AM60" s="40" t="s">
        <v>49</v>
      </c>
      <c r="AN60" s="30"/>
      <c r="AO60" s="30"/>
      <c r="AP60" s="27"/>
      <c r="AQ60" s="27"/>
      <c r="AR60" s="28"/>
      <c r="BE60" s="27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1:57" s="2" customFormat="1" ht="12.75">
      <c r="A64" s="27"/>
      <c r="B64" s="28"/>
      <c r="C64" s="27"/>
      <c r="D64" s="38" t="s">
        <v>50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51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1:57" s="2" customFormat="1" ht="12.75">
      <c r="A75" s="27"/>
      <c r="B75" s="28"/>
      <c r="C75" s="27"/>
      <c r="D75" s="40" t="s">
        <v>48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49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48</v>
      </c>
      <c r="AI75" s="30"/>
      <c r="AJ75" s="30"/>
      <c r="AK75" s="30"/>
      <c r="AL75" s="30"/>
      <c r="AM75" s="40" t="s">
        <v>49</v>
      </c>
      <c r="AN75" s="30"/>
      <c r="AO75" s="30"/>
      <c r="AP75" s="27"/>
      <c r="AQ75" s="27"/>
      <c r="AR75" s="28"/>
      <c r="BE75" s="27"/>
    </row>
    <row r="76" spans="1:57" s="2" customFormat="1" ht="12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57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57" s="2" customFormat="1" ht="24.95" customHeight="1">
      <c r="A82" s="27"/>
      <c r="B82" s="28"/>
      <c r="C82" s="19" t="s">
        <v>52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5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2:44" s="4" customFormat="1" ht="12.05" customHeight="1">
      <c r="B84" s="46"/>
      <c r="C84" s="24" t="s">
        <v>12</v>
      </c>
      <c r="L84" s="4" t="str">
        <f>K5</f>
        <v>Y366</v>
      </c>
      <c r="AR84" s="46"/>
    </row>
    <row r="85" spans="2:44" s="5" customFormat="1" ht="37" customHeight="1">
      <c r="B85" s="47"/>
      <c r="C85" s="48" t="s">
        <v>14</v>
      </c>
      <c r="L85" s="217" t="str">
        <f>K6</f>
        <v>SOŠ Stříbro</v>
      </c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R85" s="47"/>
    </row>
    <row r="86" spans="1:57" s="2" customFormat="1" ht="6.9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57" s="2" customFormat="1" ht="12.05" customHeight="1">
      <c r="A87" s="27"/>
      <c r="B87" s="28"/>
      <c r="C87" s="24" t="s">
        <v>18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>Stříbro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4" t="s">
        <v>20</v>
      </c>
      <c r="AJ87" s="27"/>
      <c r="AK87" s="27"/>
      <c r="AL87" s="27"/>
      <c r="AM87" s="202" t="str">
        <f>IF(AN8="","",AN8)</f>
        <v>12. 4. 2020</v>
      </c>
      <c r="AN87" s="202"/>
      <c r="AO87" s="27"/>
      <c r="AP87" s="27"/>
      <c r="AQ87" s="27"/>
      <c r="AR87" s="28"/>
      <c r="BE87" s="27"/>
    </row>
    <row r="88" spans="1:5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57" s="2" customFormat="1" ht="15.1" customHeight="1">
      <c r="A89" s="27"/>
      <c r="B89" s="28"/>
      <c r="C89" s="24" t="s">
        <v>22</v>
      </c>
      <c r="D89" s="27"/>
      <c r="E89" s="27"/>
      <c r="F89" s="27"/>
      <c r="G89" s="27"/>
      <c r="H89" s="27"/>
      <c r="I89" s="27"/>
      <c r="J89" s="27"/>
      <c r="K89" s="27"/>
      <c r="L89" s="4" t="str">
        <f>IF(E11="","",E11)</f>
        <v>SOŠ Stříbro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4" t="s">
        <v>27</v>
      </c>
      <c r="AJ89" s="27"/>
      <c r="AK89" s="27"/>
      <c r="AL89" s="27"/>
      <c r="AM89" s="200" t="str">
        <f>IF(E17="","",E17)</f>
        <v>Ing.Volný Martin</v>
      </c>
      <c r="AN89" s="201"/>
      <c r="AO89" s="201"/>
      <c r="AP89" s="201"/>
      <c r="AQ89" s="27"/>
      <c r="AR89" s="28"/>
      <c r="AS89" s="188" t="s">
        <v>53</v>
      </c>
      <c r="AT89" s="189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57" s="2" customFormat="1" ht="15.1" customHeight="1">
      <c r="A90" s="27"/>
      <c r="B90" s="28"/>
      <c r="C90" s="24" t="s">
        <v>25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 xml:space="preserve"> 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4" t="s">
        <v>30</v>
      </c>
      <c r="AJ90" s="27"/>
      <c r="AK90" s="27"/>
      <c r="AL90" s="27"/>
      <c r="AM90" s="200" t="str">
        <f>IF(E20="","",E20)</f>
        <v>Milan Hájek</v>
      </c>
      <c r="AN90" s="201"/>
      <c r="AO90" s="201"/>
      <c r="AP90" s="201"/>
      <c r="AQ90" s="27"/>
      <c r="AR90" s="28"/>
      <c r="AS90" s="190"/>
      <c r="AT90" s="191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57" s="2" customFormat="1" ht="10.8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190"/>
      <c r="AT91" s="191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57" s="2" customFormat="1" ht="29.25" customHeight="1">
      <c r="A92" s="27"/>
      <c r="B92" s="28"/>
      <c r="C92" s="222" t="s">
        <v>54</v>
      </c>
      <c r="D92" s="198"/>
      <c r="E92" s="198"/>
      <c r="F92" s="198"/>
      <c r="G92" s="198"/>
      <c r="H92" s="55"/>
      <c r="I92" s="220" t="s">
        <v>55</v>
      </c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7" t="s">
        <v>56</v>
      </c>
      <c r="AH92" s="198"/>
      <c r="AI92" s="198"/>
      <c r="AJ92" s="198"/>
      <c r="AK92" s="198"/>
      <c r="AL92" s="198"/>
      <c r="AM92" s="198"/>
      <c r="AN92" s="220" t="s">
        <v>57</v>
      </c>
      <c r="AO92" s="198"/>
      <c r="AP92" s="221"/>
      <c r="AQ92" s="56" t="s">
        <v>58</v>
      </c>
      <c r="AR92" s="28"/>
      <c r="AS92" s="57" t="s">
        <v>59</v>
      </c>
      <c r="AT92" s="58" t="s">
        <v>60</v>
      </c>
      <c r="AU92" s="58" t="s">
        <v>61</v>
      </c>
      <c r="AV92" s="58" t="s">
        <v>62</v>
      </c>
      <c r="AW92" s="58" t="s">
        <v>63</v>
      </c>
      <c r="AX92" s="58" t="s">
        <v>64</v>
      </c>
      <c r="AY92" s="58" t="s">
        <v>65</v>
      </c>
      <c r="AZ92" s="58" t="s">
        <v>66</v>
      </c>
      <c r="BA92" s="58" t="s">
        <v>67</v>
      </c>
      <c r="BB92" s="58" t="s">
        <v>68</v>
      </c>
      <c r="BC92" s="58" t="s">
        <v>69</v>
      </c>
      <c r="BD92" s="59" t="s">
        <v>70</v>
      </c>
      <c r="BE92" s="27"/>
    </row>
    <row r="93" spans="1:57" s="2" customFormat="1" ht="10.8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7"/>
    </row>
    <row r="94" spans="2:90" s="6" customFormat="1" ht="32.4" customHeight="1">
      <c r="B94" s="63"/>
      <c r="C94" s="64" t="s">
        <v>71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19">
        <f>ROUND(AG95+AG96+AG98+AG106,2)</f>
        <v>0</v>
      </c>
      <c r="AH94" s="219"/>
      <c r="AI94" s="219"/>
      <c r="AJ94" s="219"/>
      <c r="AK94" s="219"/>
      <c r="AL94" s="219"/>
      <c r="AM94" s="219"/>
      <c r="AN94" s="194">
        <f>SUM(AG94,AT94)</f>
        <v>0</v>
      </c>
      <c r="AO94" s="194"/>
      <c r="AP94" s="194"/>
      <c r="AQ94" s="67" t="s">
        <v>1</v>
      </c>
      <c r="AR94" s="63"/>
      <c r="AS94" s="68">
        <f>ROUND(AS95+AS96+AS98+AS106,2)</f>
        <v>0</v>
      </c>
      <c r="AT94" s="69">
        <f aca="true" t="shared" si="0" ref="AT94:AT105">ROUND(SUM(AV94:AW94),2)</f>
        <v>0</v>
      </c>
      <c r="AU94" s="70">
        <f>ROUND(AU95+AU96+AU98+AU106,5)</f>
        <v>12511.91561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ROUND(AZ95+AZ96+AZ98+AZ106,2)</f>
        <v>0</v>
      </c>
      <c r="BA94" s="69">
        <f>ROUND(BA95+BA96+BA98+BA106,2)</f>
        <v>0</v>
      </c>
      <c r="BB94" s="69">
        <f>ROUND(BB95+BB96+BB98+BB106,2)</f>
        <v>0</v>
      </c>
      <c r="BC94" s="69">
        <f>ROUND(BC95+BC96+BC98+BC106,2)</f>
        <v>0</v>
      </c>
      <c r="BD94" s="71">
        <f>ROUND(BD95+BD96+BD98+BD106,2)</f>
        <v>0</v>
      </c>
      <c r="BS94" s="72" t="s">
        <v>72</v>
      </c>
      <c r="BT94" s="72" t="s">
        <v>73</v>
      </c>
      <c r="BU94" s="73" t="s">
        <v>74</v>
      </c>
      <c r="BV94" s="72" t="s">
        <v>75</v>
      </c>
      <c r="BW94" s="72" t="s">
        <v>4</v>
      </c>
      <c r="BX94" s="72" t="s">
        <v>76</v>
      </c>
      <c r="CL94" s="72" t="s">
        <v>1</v>
      </c>
    </row>
    <row r="95" spans="1:91" s="7" customFormat="1" ht="16.5" customHeight="1">
      <c r="A95" s="74" t="s">
        <v>77</v>
      </c>
      <c r="B95" s="75"/>
      <c r="C95" s="76"/>
      <c r="D95" s="186" t="s">
        <v>78</v>
      </c>
      <c r="E95" s="186"/>
      <c r="F95" s="186"/>
      <c r="G95" s="186"/>
      <c r="H95" s="186"/>
      <c r="I95" s="77"/>
      <c r="J95" s="186" t="s">
        <v>79</v>
      </c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5">
        <f>'1 - ZTI'!J30</f>
        <v>0</v>
      </c>
      <c r="AH95" s="187"/>
      <c r="AI95" s="187"/>
      <c r="AJ95" s="187"/>
      <c r="AK95" s="187"/>
      <c r="AL95" s="187"/>
      <c r="AM95" s="187"/>
      <c r="AN95" s="185">
        <f aca="true" t="shared" si="1" ref="AN95:AN105">SUM(AG95,AT95)</f>
        <v>0</v>
      </c>
      <c r="AO95" s="187"/>
      <c r="AP95" s="187"/>
      <c r="AQ95" s="78" t="s">
        <v>80</v>
      </c>
      <c r="AR95" s="75"/>
      <c r="AS95" s="79">
        <v>0</v>
      </c>
      <c r="AT95" s="80">
        <f t="shared" si="0"/>
        <v>0</v>
      </c>
      <c r="AU95" s="81">
        <f>'1 - ZTI'!P128</f>
        <v>4957.137766</v>
      </c>
      <c r="AV95" s="80">
        <f>'1 - ZTI'!J33</f>
        <v>0</v>
      </c>
      <c r="AW95" s="80">
        <f>'1 - ZTI'!J34</f>
        <v>0</v>
      </c>
      <c r="AX95" s="80">
        <f>'1 - ZTI'!J35</f>
        <v>0</v>
      </c>
      <c r="AY95" s="80">
        <f>'1 - ZTI'!J36</f>
        <v>0</v>
      </c>
      <c r="AZ95" s="80">
        <f>'1 - ZTI'!F33</f>
        <v>0</v>
      </c>
      <c r="BA95" s="80">
        <f>'1 - ZTI'!F34</f>
        <v>0</v>
      </c>
      <c r="BB95" s="80">
        <f>'1 - ZTI'!F35</f>
        <v>0</v>
      </c>
      <c r="BC95" s="80">
        <f>'1 - ZTI'!F36</f>
        <v>0</v>
      </c>
      <c r="BD95" s="82">
        <f>'1 - ZTI'!F37</f>
        <v>0</v>
      </c>
      <c r="BT95" s="83" t="s">
        <v>78</v>
      </c>
      <c r="BV95" s="83" t="s">
        <v>75</v>
      </c>
      <c r="BW95" s="83" t="s">
        <v>81</v>
      </c>
      <c r="BX95" s="83" t="s">
        <v>4</v>
      </c>
      <c r="CL95" s="83" t="s">
        <v>1</v>
      </c>
      <c r="CM95" s="83" t="s">
        <v>82</v>
      </c>
    </row>
    <row r="96" spans="2:91" s="7" customFormat="1" ht="16.5" customHeight="1">
      <c r="B96" s="75"/>
      <c r="C96" s="76"/>
      <c r="D96" s="186" t="s">
        <v>82</v>
      </c>
      <c r="E96" s="186"/>
      <c r="F96" s="186"/>
      <c r="G96" s="186"/>
      <c r="H96" s="186"/>
      <c r="I96" s="77"/>
      <c r="J96" s="186" t="s">
        <v>83</v>
      </c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99">
        <f>ROUND(AG97,2)</f>
        <v>0</v>
      </c>
      <c r="AH96" s="187"/>
      <c r="AI96" s="187"/>
      <c r="AJ96" s="187"/>
      <c r="AK96" s="187"/>
      <c r="AL96" s="187"/>
      <c r="AM96" s="187"/>
      <c r="AN96" s="185">
        <f t="shared" si="1"/>
        <v>0</v>
      </c>
      <c r="AO96" s="187"/>
      <c r="AP96" s="187"/>
      <c r="AQ96" s="78" t="s">
        <v>80</v>
      </c>
      <c r="AR96" s="75"/>
      <c r="AS96" s="79">
        <f>ROUND(AS97,2)</f>
        <v>0</v>
      </c>
      <c r="AT96" s="80">
        <f t="shared" si="0"/>
        <v>0</v>
      </c>
      <c r="AU96" s="81">
        <f>ROUND(AU97,5)</f>
        <v>1144.88208</v>
      </c>
      <c r="AV96" s="80">
        <f>ROUND(AZ96*L29,2)</f>
        <v>0</v>
      </c>
      <c r="AW96" s="80">
        <f>ROUND(BA96*L30,2)</f>
        <v>0</v>
      </c>
      <c r="AX96" s="80">
        <f>ROUND(BB96*L29,2)</f>
        <v>0</v>
      </c>
      <c r="AY96" s="80">
        <f>ROUND(BC96*L30,2)</f>
        <v>0</v>
      </c>
      <c r="AZ96" s="80">
        <f>ROUND(AZ97,2)</f>
        <v>0</v>
      </c>
      <c r="BA96" s="80">
        <f>ROUND(BA97,2)</f>
        <v>0</v>
      </c>
      <c r="BB96" s="80">
        <f>ROUND(BB97,2)</f>
        <v>0</v>
      </c>
      <c r="BC96" s="80">
        <f>ROUND(BC97,2)</f>
        <v>0</v>
      </c>
      <c r="BD96" s="82">
        <f>ROUND(BD97,2)</f>
        <v>0</v>
      </c>
      <c r="BS96" s="83" t="s">
        <v>72</v>
      </c>
      <c r="BT96" s="83" t="s">
        <v>78</v>
      </c>
      <c r="BU96" s="83" t="s">
        <v>74</v>
      </c>
      <c r="BV96" s="83" t="s">
        <v>75</v>
      </c>
      <c r="BW96" s="83" t="s">
        <v>84</v>
      </c>
      <c r="BX96" s="83" t="s">
        <v>4</v>
      </c>
      <c r="CL96" s="83" t="s">
        <v>1</v>
      </c>
      <c r="CM96" s="83" t="s">
        <v>82</v>
      </c>
    </row>
    <row r="97" spans="1:90" s="4" customFormat="1" ht="16.5" customHeight="1">
      <c r="A97" s="74" t="s">
        <v>77</v>
      </c>
      <c r="B97" s="46"/>
      <c r="C97" s="10"/>
      <c r="D97" s="10"/>
      <c r="E97" s="216" t="s">
        <v>85</v>
      </c>
      <c r="F97" s="216"/>
      <c r="G97" s="216"/>
      <c r="H97" s="216"/>
      <c r="I97" s="216"/>
      <c r="J97" s="10"/>
      <c r="K97" s="216" t="s">
        <v>86</v>
      </c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192">
        <f>'2-2 - Vytápění'!J32</f>
        <v>0</v>
      </c>
      <c r="AH97" s="193"/>
      <c r="AI97" s="193"/>
      <c r="AJ97" s="193"/>
      <c r="AK97" s="193"/>
      <c r="AL97" s="193"/>
      <c r="AM97" s="193"/>
      <c r="AN97" s="192">
        <f t="shared" si="1"/>
        <v>0</v>
      </c>
      <c r="AO97" s="193"/>
      <c r="AP97" s="193"/>
      <c r="AQ97" s="84" t="s">
        <v>87</v>
      </c>
      <c r="AR97" s="46"/>
      <c r="AS97" s="85">
        <v>0</v>
      </c>
      <c r="AT97" s="86">
        <f t="shared" si="0"/>
        <v>0</v>
      </c>
      <c r="AU97" s="87">
        <f>'2-2 - Vytápění'!P131</f>
        <v>1144.8820779999999</v>
      </c>
      <c r="AV97" s="86">
        <f>'2-2 - Vytápění'!J35</f>
        <v>0</v>
      </c>
      <c r="AW97" s="86">
        <f>'2-2 - Vytápění'!J36</f>
        <v>0</v>
      </c>
      <c r="AX97" s="86">
        <f>'2-2 - Vytápění'!J37</f>
        <v>0</v>
      </c>
      <c r="AY97" s="86">
        <f>'2-2 - Vytápění'!J38</f>
        <v>0</v>
      </c>
      <c r="AZ97" s="86">
        <f>'2-2 - Vytápění'!F35</f>
        <v>0</v>
      </c>
      <c r="BA97" s="86">
        <f>'2-2 - Vytápění'!F36</f>
        <v>0</v>
      </c>
      <c r="BB97" s="86">
        <f>'2-2 - Vytápění'!F37</f>
        <v>0</v>
      </c>
      <c r="BC97" s="86">
        <f>'2-2 - Vytápění'!F38</f>
        <v>0</v>
      </c>
      <c r="BD97" s="88">
        <f>'2-2 - Vytápění'!F39</f>
        <v>0</v>
      </c>
      <c r="BT97" s="22" t="s">
        <v>82</v>
      </c>
      <c r="BV97" s="22" t="s">
        <v>75</v>
      </c>
      <c r="BW97" s="22" t="s">
        <v>88</v>
      </c>
      <c r="BX97" s="22" t="s">
        <v>84</v>
      </c>
      <c r="CL97" s="22" t="s">
        <v>1</v>
      </c>
    </row>
    <row r="98" spans="2:91" s="7" customFormat="1" ht="16.5" customHeight="1">
      <c r="B98" s="75"/>
      <c r="C98" s="76"/>
      <c r="D98" s="186" t="s">
        <v>89</v>
      </c>
      <c r="E98" s="186"/>
      <c r="F98" s="186"/>
      <c r="G98" s="186"/>
      <c r="H98" s="186"/>
      <c r="I98" s="77"/>
      <c r="J98" s="186" t="s">
        <v>90</v>
      </c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99">
        <f>ROUND(SUM(AG99:AG105),2)</f>
        <v>0</v>
      </c>
      <c r="AH98" s="187"/>
      <c r="AI98" s="187"/>
      <c r="AJ98" s="187"/>
      <c r="AK98" s="187"/>
      <c r="AL98" s="187"/>
      <c r="AM98" s="187"/>
      <c r="AN98" s="185">
        <f t="shared" si="1"/>
        <v>0</v>
      </c>
      <c r="AO98" s="187"/>
      <c r="AP98" s="187"/>
      <c r="AQ98" s="78" t="s">
        <v>80</v>
      </c>
      <c r="AR98" s="75"/>
      <c r="AS98" s="79">
        <f>ROUND(SUM(AS99:AS105),2)</f>
        <v>0</v>
      </c>
      <c r="AT98" s="80">
        <f t="shared" si="0"/>
        <v>0</v>
      </c>
      <c r="AU98" s="81">
        <f>ROUND(SUM(AU99:AU105),5)</f>
        <v>6409.89576</v>
      </c>
      <c r="AV98" s="80">
        <f>ROUND(AZ98*L29,2)</f>
        <v>0</v>
      </c>
      <c r="AW98" s="80">
        <f>ROUND(BA98*L30,2)</f>
        <v>0</v>
      </c>
      <c r="AX98" s="80">
        <f>ROUND(BB98*L29,2)</f>
        <v>0</v>
      </c>
      <c r="AY98" s="80">
        <f>ROUND(BC98*L30,2)</f>
        <v>0</v>
      </c>
      <c r="AZ98" s="80">
        <f>ROUND(SUM(AZ99:AZ105),2)</f>
        <v>0</v>
      </c>
      <c r="BA98" s="80">
        <f>ROUND(SUM(BA99:BA105),2)</f>
        <v>0</v>
      </c>
      <c r="BB98" s="80">
        <f>ROUND(SUM(BB99:BB105),2)</f>
        <v>0</v>
      </c>
      <c r="BC98" s="80">
        <f>ROUND(SUM(BC99:BC105),2)</f>
        <v>0</v>
      </c>
      <c r="BD98" s="82">
        <f>ROUND(SUM(BD99:BD105),2)</f>
        <v>0</v>
      </c>
      <c r="BS98" s="83" t="s">
        <v>72</v>
      </c>
      <c r="BT98" s="83" t="s">
        <v>78</v>
      </c>
      <c r="BU98" s="83" t="s">
        <v>74</v>
      </c>
      <c r="BV98" s="83" t="s">
        <v>75</v>
      </c>
      <c r="BW98" s="83" t="s">
        <v>91</v>
      </c>
      <c r="BX98" s="83" t="s">
        <v>4</v>
      </c>
      <c r="CL98" s="83" t="s">
        <v>1</v>
      </c>
      <c r="CM98" s="83" t="s">
        <v>82</v>
      </c>
    </row>
    <row r="99" spans="1:90" s="4" customFormat="1" ht="16.5" customHeight="1">
      <c r="A99" s="74" t="s">
        <v>77</v>
      </c>
      <c r="B99" s="46"/>
      <c r="C99" s="10"/>
      <c r="D99" s="10"/>
      <c r="E99" s="216" t="s">
        <v>92</v>
      </c>
      <c r="F99" s="216"/>
      <c r="G99" s="216"/>
      <c r="H99" s="216"/>
      <c r="I99" s="216"/>
      <c r="J99" s="10"/>
      <c r="K99" s="216" t="s">
        <v>93</v>
      </c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192">
        <f>'3-1 - 1PP'!J32</f>
        <v>0</v>
      </c>
      <c r="AH99" s="193"/>
      <c r="AI99" s="193"/>
      <c r="AJ99" s="193"/>
      <c r="AK99" s="193"/>
      <c r="AL99" s="193"/>
      <c r="AM99" s="193"/>
      <c r="AN99" s="192">
        <f t="shared" si="1"/>
        <v>0</v>
      </c>
      <c r="AO99" s="193"/>
      <c r="AP99" s="193"/>
      <c r="AQ99" s="84" t="s">
        <v>87</v>
      </c>
      <c r="AR99" s="46"/>
      <c r="AS99" s="85">
        <v>0</v>
      </c>
      <c r="AT99" s="86">
        <f t="shared" si="0"/>
        <v>0</v>
      </c>
      <c r="AU99" s="87">
        <f>'3-1 - 1PP'!P134</f>
        <v>1197.203872</v>
      </c>
      <c r="AV99" s="86">
        <f>'3-1 - 1PP'!J35</f>
        <v>0</v>
      </c>
      <c r="AW99" s="86">
        <f>'3-1 - 1PP'!J36</f>
        <v>0</v>
      </c>
      <c r="AX99" s="86">
        <f>'3-1 - 1PP'!J37</f>
        <v>0</v>
      </c>
      <c r="AY99" s="86">
        <f>'3-1 - 1PP'!J38</f>
        <v>0</v>
      </c>
      <c r="AZ99" s="86">
        <f>'3-1 - 1PP'!F35</f>
        <v>0</v>
      </c>
      <c r="BA99" s="86">
        <f>'3-1 - 1PP'!F36</f>
        <v>0</v>
      </c>
      <c r="BB99" s="86">
        <f>'3-1 - 1PP'!F37</f>
        <v>0</v>
      </c>
      <c r="BC99" s="86">
        <f>'3-1 - 1PP'!F38</f>
        <v>0</v>
      </c>
      <c r="BD99" s="88">
        <f>'3-1 - 1PP'!F39</f>
        <v>0</v>
      </c>
      <c r="BT99" s="22" t="s">
        <v>82</v>
      </c>
      <c r="BV99" s="22" t="s">
        <v>75</v>
      </c>
      <c r="BW99" s="22" t="s">
        <v>94</v>
      </c>
      <c r="BX99" s="22" t="s">
        <v>91</v>
      </c>
      <c r="CL99" s="22" t="s">
        <v>1</v>
      </c>
    </row>
    <row r="100" spans="1:90" s="4" customFormat="1" ht="16.5" customHeight="1">
      <c r="A100" s="74" t="s">
        <v>77</v>
      </c>
      <c r="B100" s="46"/>
      <c r="C100" s="10"/>
      <c r="D100" s="10"/>
      <c r="E100" s="216" t="s">
        <v>95</v>
      </c>
      <c r="F100" s="216"/>
      <c r="G100" s="216"/>
      <c r="H100" s="216"/>
      <c r="I100" s="216"/>
      <c r="J100" s="10"/>
      <c r="K100" s="216" t="s">
        <v>96</v>
      </c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192">
        <f>'3-2-1 - 1NP'!J32</f>
        <v>0</v>
      </c>
      <c r="AH100" s="193"/>
      <c r="AI100" s="193"/>
      <c r="AJ100" s="193"/>
      <c r="AK100" s="193"/>
      <c r="AL100" s="193"/>
      <c r="AM100" s="193"/>
      <c r="AN100" s="192">
        <f t="shared" si="1"/>
        <v>0</v>
      </c>
      <c r="AO100" s="193"/>
      <c r="AP100" s="193"/>
      <c r="AQ100" s="84" t="s">
        <v>87</v>
      </c>
      <c r="AR100" s="46"/>
      <c r="AS100" s="85">
        <v>0</v>
      </c>
      <c r="AT100" s="86">
        <f t="shared" si="0"/>
        <v>0</v>
      </c>
      <c r="AU100" s="87">
        <f>'3-2-1 - 1NP'!P135</f>
        <v>1876.8593470000003</v>
      </c>
      <c r="AV100" s="86">
        <f>'3-2-1 - 1NP'!J35</f>
        <v>0</v>
      </c>
      <c r="AW100" s="86">
        <f>'3-2-1 - 1NP'!J36</f>
        <v>0</v>
      </c>
      <c r="AX100" s="86">
        <f>'3-2-1 - 1NP'!J37</f>
        <v>0</v>
      </c>
      <c r="AY100" s="86">
        <f>'3-2-1 - 1NP'!J38</f>
        <v>0</v>
      </c>
      <c r="AZ100" s="86">
        <f>'3-2-1 - 1NP'!F35</f>
        <v>0</v>
      </c>
      <c r="BA100" s="86">
        <f>'3-2-1 - 1NP'!F36</f>
        <v>0</v>
      </c>
      <c r="BB100" s="86">
        <f>'3-2-1 - 1NP'!F37</f>
        <v>0</v>
      </c>
      <c r="BC100" s="86">
        <f>'3-2-1 - 1NP'!F38</f>
        <v>0</v>
      </c>
      <c r="BD100" s="88">
        <f>'3-2-1 - 1NP'!F39</f>
        <v>0</v>
      </c>
      <c r="BT100" s="22" t="s">
        <v>82</v>
      </c>
      <c r="BV100" s="22" t="s">
        <v>75</v>
      </c>
      <c r="BW100" s="22" t="s">
        <v>97</v>
      </c>
      <c r="BX100" s="22" t="s">
        <v>91</v>
      </c>
      <c r="CL100" s="22" t="s">
        <v>1</v>
      </c>
    </row>
    <row r="101" spans="1:90" s="4" customFormat="1" ht="16.5" customHeight="1">
      <c r="A101" s="74" t="s">
        <v>77</v>
      </c>
      <c r="B101" s="46"/>
      <c r="C101" s="10"/>
      <c r="D101" s="10"/>
      <c r="E101" s="216" t="s">
        <v>98</v>
      </c>
      <c r="F101" s="216"/>
      <c r="G101" s="216"/>
      <c r="H101" s="216"/>
      <c r="I101" s="216"/>
      <c r="J101" s="10"/>
      <c r="K101" s="216" t="s">
        <v>99</v>
      </c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192">
        <f>'3-2-2 - 1NP - technologie'!J32</f>
        <v>0</v>
      </c>
      <c r="AH101" s="193"/>
      <c r="AI101" s="193"/>
      <c r="AJ101" s="193"/>
      <c r="AK101" s="193"/>
      <c r="AL101" s="193"/>
      <c r="AM101" s="193"/>
      <c r="AN101" s="192">
        <f t="shared" si="1"/>
        <v>0</v>
      </c>
      <c r="AO101" s="193"/>
      <c r="AP101" s="193"/>
      <c r="AQ101" s="84" t="s">
        <v>87</v>
      </c>
      <c r="AR101" s="46"/>
      <c r="AS101" s="85">
        <v>0</v>
      </c>
      <c r="AT101" s="86">
        <f t="shared" si="0"/>
        <v>0</v>
      </c>
      <c r="AU101" s="87">
        <f>'3-2-2 - 1NP - technologie'!P132</f>
        <v>120.056811</v>
      </c>
      <c r="AV101" s="86">
        <f>'3-2-2 - 1NP - technologie'!J35</f>
        <v>0</v>
      </c>
      <c r="AW101" s="86">
        <f>'3-2-2 - 1NP - technologie'!J36</f>
        <v>0</v>
      </c>
      <c r="AX101" s="86">
        <f>'3-2-2 - 1NP - technologie'!J37</f>
        <v>0</v>
      </c>
      <c r="AY101" s="86">
        <f>'3-2-2 - 1NP - technologie'!J38</f>
        <v>0</v>
      </c>
      <c r="AZ101" s="86">
        <f>'3-2-2 - 1NP - technologie'!F35</f>
        <v>0</v>
      </c>
      <c r="BA101" s="86">
        <f>'3-2-2 - 1NP - technologie'!F36</f>
        <v>0</v>
      </c>
      <c r="BB101" s="86">
        <f>'3-2-2 - 1NP - technologie'!F37</f>
        <v>0</v>
      </c>
      <c r="BC101" s="86">
        <f>'3-2-2 - 1NP - technologie'!F38</f>
        <v>0</v>
      </c>
      <c r="BD101" s="88">
        <f>'3-2-2 - 1NP - technologie'!F39</f>
        <v>0</v>
      </c>
      <c r="BT101" s="22" t="s">
        <v>82</v>
      </c>
      <c r="BV101" s="22" t="s">
        <v>75</v>
      </c>
      <c r="BW101" s="22" t="s">
        <v>100</v>
      </c>
      <c r="BX101" s="22" t="s">
        <v>91</v>
      </c>
      <c r="CL101" s="22" t="s">
        <v>1</v>
      </c>
    </row>
    <row r="102" spans="1:90" s="4" customFormat="1" ht="16.5" customHeight="1">
      <c r="A102" s="74" t="s">
        <v>77</v>
      </c>
      <c r="B102" s="46"/>
      <c r="C102" s="10"/>
      <c r="D102" s="10"/>
      <c r="E102" s="216" t="s">
        <v>101</v>
      </c>
      <c r="F102" s="216"/>
      <c r="G102" s="216"/>
      <c r="H102" s="216"/>
      <c r="I102" s="216"/>
      <c r="J102" s="10"/>
      <c r="K102" s="216" t="s">
        <v>102</v>
      </c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192">
        <f>'3-3 - 2NP'!J32</f>
        <v>0</v>
      </c>
      <c r="AH102" s="193"/>
      <c r="AI102" s="193"/>
      <c r="AJ102" s="193"/>
      <c r="AK102" s="193"/>
      <c r="AL102" s="193"/>
      <c r="AM102" s="193"/>
      <c r="AN102" s="192">
        <f t="shared" si="1"/>
        <v>0</v>
      </c>
      <c r="AO102" s="193"/>
      <c r="AP102" s="193"/>
      <c r="AQ102" s="84" t="s">
        <v>87</v>
      </c>
      <c r="AR102" s="46"/>
      <c r="AS102" s="85">
        <v>0</v>
      </c>
      <c r="AT102" s="86">
        <f t="shared" si="0"/>
        <v>0</v>
      </c>
      <c r="AU102" s="87">
        <f>'3-3 - 2NP'!P135</f>
        <v>1595.3836</v>
      </c>
      <c r="AV102" s="86">
        <f>'3-3 - 2NP'!J35</f>
        <v>0</v>
      </c>
      <c r="AW102" s="86">
        <f>'3-3 - 2NP'!J36</f>
        <v>0</v>
      </c>
      <c r="AX102" s="86">
        <f>'3-3 - 2NP'!J37</f>
        <v>0</v>
      </c>
      <c r="AY102" s="86">
        <f>'3-3 - 2NP'!J38</f>
        <v>0</v>
      </c>
      <c r="AZ102" s="86">
        <f>'3-3 - 2NP'!F35</f>
        <v>0</v>
      </c>
      <c r="BA102" s="86">
        <f>'3-3 - 2NP'!F36</f>
        <v>0</v>
      </c>
      <c r="BB102" s="86">
        <f>'3-3 - 2NP'!F37</f>
        <v>0</v>
      </c>
      <c r="BC102" s="86">
        <f>'3-3 - 2NP'!F38</f>
        <v>0</v>
      </c>
      <c r="BD102" s="88">
        <f>'3-3 - 2NP'!F39</f>
        <v>0</v>
      </c>
      <c r="BT102" s="22" t="s">
        <v>82</v>
      </c>
      <c r="BV102" s="22" t="s">
        <v>75</v>
      </c>
      <c r="BW102" s="22" t="s">
        <v>103</v>
      </c>
      <c r="BX102" s="22" t="s">
        <v>91</v>
      </c>
      <c r="CL102" s="22" t="s">
        <v>1</v>
      </c>
    </row>
    <row r="103" spans="1:90" s="4" customFormat="1" ht="16.5" customHeight="1">
      <c r="A103" s="74" t="s">
        <v>77</v>
      </c>
      <c r="B103" s="46"/>
      <c r="C103" s="10"/>
      <c r="D103" s="10"/>
      <c r="E103" s="216" t="s">
        <v>104</v>
      </c>
      <c r="F103" s="216"/>
      <c r="G103" s="216"/>
      <c r="H103" s="216"/>
      <c r="I103" s="216"/>
      <c r="J103" s="10"/>
      <c r="K103" s="216" t="s">
        <v>105</v>
      </c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192">
        <f>'3-4 - 3NP'!J32</f>
        <v>0</v>
      </c>
      <c r="AH103" s="193"/>
      <c r="AI103" s="193"/>
      <c r="AJ103" s="193"/>
      <c r="AK103" s="193"/>
      <c r="AL103" s="193"/>
      <c r="AM103" s="193"/>
      <c r="AN103" s="192">
        <f t="shared" si="1"/>
        <v>0</v>
      </c>
      <c r="AO103" s="193"/>
      <c r="AP103" s="193"/>
      <c r="AQ103" s="84" t="s">
        <v>87</v>
      </c>
      <c r="AR103" s="46"/>
      <c r="AS103" s="85">
        <v>0</v>
      </c>
      <c r="AT103" s="86">
        <f t="shared" si="0"/>
        <v>0</v>
      </c>
      <c r="AU103" s="87">
        <f>'3-4 - 3NP'!P135</f>
        <v>1517.9972920000002</v>
      </c>
      <c r="AV103" s="86">
        <f>'3-4 - 3NP'!J35</f>
        <v>0</v>
      </c>
      <c r="AW103" s="86">
        <f>'3-4 - 3NP'!J36</f>
        <v>0</v>
      </c>
      <c r="AX103" s="86">
        <f>'3-4 - 3NP'!J37</f>
        <v>0</v>
      </c>
      <c r="AY103" s="86">
        <f>'3-4 - 3NP'!J38</f>
        <v>0</v>
      </c>
      <c r="AZ103" s="86">
        <f>'3-4 - 3NP'!F35</f>
        <v>0</v>
      </c>
      <c r="BA103" s="86">
        <f>'3-4 - 3NP'!F36</f>
        <v>0</v>
      </c>
      <c r="BB103" s="86">
        <f>'3-4 - 3NP'!F37</f>
        <v>0</v>
      </c>
      <c r="BC103" s="86">
        <f>'3-4 - 3NP'!F38</f>
        <v>0</v>
      </c>
      <c r="BD103" s="88">
        <f>'3-4 - 3NP'!F39</f>
        <v>0</v>
      </c>
      <c r="BT103" s="22" t="s">
        <v>82</v>
      </c>
      <c r="BV103" s="22" t="s">
        <v>75</v>
      </c>
      <c r="BW103" s="22" t="s">
        <v>106</v>
      </c>
      <c r="BX103" s="22" t="s">
        <v>91</v>
      </c>
      <c r="CL103" s="22" t="s">
        <v>1</v>
      </c>
    </row>
    <row r="104" spans="1:90" s="4" customFormat="1" ht="16.5" customHeight="1">
      <c r="A104" s="74" t="s">
        <v>77</v>
      </c>
      <c r="B104" s="46"/>
      <c r="C104" s="10"/>
      <c r="D104" s="10"/>
      <c r="E104" s="216" t="s">
        <v>107</v>
      </c>
      <c r="F104" s="216"/>
      <c r="G104" s="216"/>
      <c r="H104" s="216"/>
      <c r="I104" s="216"/>
      <c r="J104" s="10"/>
      <c r="K104" s="216" t="s">
        <v>108</v>
      </c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  <c r="AG104" s="192">
        <f>'3-5 - Serverovna'!J32</f>
        <v>0</v>
      </c>
      <c r="AH104" s="193"/>
      <c r="AI104" s="193"/>
      <c r="AJ104" s="193"/>
      <c r="AK104" s="193"/>
      <c r="AL104" s="193"/>
      <c r="AM104" s="193"/>
      <c r="AN104" s="192">
        <f t="shared" si="1"/>
        <v>0</v>
      </c>
      <c r="AO104" s="193"/>
      <c r="AP104" s="193"/>
      <c r="AQ104" s="84" t="s">
        <v>87</v>
      </c>
      <c r="AR104" s="46"/>
      <c r="AS104" s="85">
        <v>0</v>
      </c>
      <c r="AT104" s="86">
        <f t="shared" si="0"/>
        <v>0</v>
      </c>
      <c r="AU104" s="87">
        <f>'3-5 - Serverovna'!P137</f>
        <v>102.39484200000001</v>
      </c>
      <c r="AV104" s="86">
        <f>'3-5 - Serverovna'!J35</f>
        <v>0</v>
      </c>
      <c r="AW104" s="86">
        <f>'3-5 - Serverovna'!J36</f>
        <v>0</v>
      </c>
      <c r="AX104" s="86">
        <f>'3-5 - Serverovna'!J37</f>
        <v>0</v>
      </c>
      <c r="AY104" s="86">
        <f>'3-5 - Serverovna'!J38</f>
        <v>0</v>
      </c>
      <c r="AZ104" s="86">
        <f>'3-5 - Serverovna'!F35</f>
        <v>0</v>
      </c>
      <c r="BA104" s="86">
        <f>'3-5 - Serverovna'!F36</f>
        <v>0</v>
      </c>
      <c r="BB104" s="86">
        <f>'3-5 - Serverovna'!F37</f>
        <v>0</v>
      </c>
      <c r="BC104" s="86">
        <f>'3-5 - Serverovna'!F38</f>
        <v>0</v>
      </c>
      <c r="BD104" s="88">
        <f>'3-5 - Serverovna'!F39</f>
        <v>0</v>
      </c>
      <c r="BT104" s="22" t="s">
        <v>82</v>
      </c>
      <c r="BV104" s="22" t="s">
        <v>75</v>
      </c>
      <c r="BW104" s="22" t="s">
        <v>109</v>
      </c>
      <c r="BX104" s="22" t="s">
        <v>91</v>
      </c>
      <c r="CL104" s="22" t="s">
        <v>1</v>
      </c>
    </row>
    <row r="105" spans="1:90" s="4" customFormat="1" ht="16.5" customHeight="1">
      <c r="A105" s="74" t="s">
        <v>77</v>
      </c>
      <c r="B105" s="46"/>
      <c r="C105" s="10"/>
      <c r="D105" s="10"/>
      <c r="E105" s="216" t="s">
        <v>110</v>
      </c>
      <c r="F105" s="216"/>
      <c r="G105" s="216"/>
      <c r="H105" s="216"/>
      <c r="I105" s="216"/>
      <c r="J105" s="10"/>
      <c r="K105" s="216" t="s">
        <v>111</v>
      </c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192">
        <f>'3-6 - Slaboproudé rozvody'!J32</f>
        <v>0</v>
      </c>
      <c r="AH105" s="193"/>
      <c r="AI105" s="193"/>
      <c r="AJ105" s="193"/>
      <c r="AK105" s="193"/>
      <c r="AL105" s="193"/>
      <c r="AM105" s="193"/>
      <c r="AN105" s="192">
        <f t="shared" si="1"/>
        <v>0</v>
      </c>
      <c r="AO105" s="193"/>
      <c r="AP105" s="193"/>
      <c r="AQ105" s="84" t="s">
        <v>87</v>
      </c>
      <c r="AR105" s="46"/>
      <c r="AS105" s="85">
        <v>0</v>
      </c>
      <c r="AT105" s="86">
        <f t="shared" si="0"/>
        <v>0</v>
      </c>
      <c r="AU105" s="87">
        <f>'3-6 - Slaboproudé rozvody'!P127</f>
        <v>0</v>
      </c>
      <c r="AV105" s="86">
        <f>'3-6 - Slaboproudé rozvody'!J35</f>
        <v>0</v>
      </c>
      <c r="AW105" s="86">
        <f>'3-6 - Slaboproudé rozvody'!J36</f>
        <v>0</v>
      </c>
      <c r="AX105" s="86">
        <f>'3-6 - Slaboproudé rozvody'!J37</f>
        <v>0</v>
      </c>
      <c r="AY105" s="86">
        <f>'3-6 - Slaboproudé rozvody'!J38</f>
        <v>0</v>
      </c>
      <c r="AZ105" s="86">
        <f>'3-6 - Slaboproudé rozvody'!F35</f>
        <v>0</v>
      </c>
      <c r="BA105" s="86">
        <f>'3-6 - Slaboproudé rozvody'!F36</f>
        <v>0</v>
      </c>
      <c r="BB105" s="86">
        <f>'3-6 - Slaboproudé rozvody'!F37</f>
        <v>0</v>
      </c>
      <c r="BC105" s="86">
        <f>'3-6 - Slaboproudé rozvody'!F38</f>
        <v>0</v>
      </c>
      <c r="BD105" s="88">
        <f>'3-6 - Slaboproudé rozvody'!F39</f>
        <v>0</v>
      </c>
      <c r="BT105" s="22" t="s">
        <v>82</v>
      </c>
      <c r="BV105" s="22" t="s">
        <v>75</v>
      </c>
      <c r="BW105" s="22" t="s">
        <v>112</v>
      </c>
      <c r="BX105" s="22" t="s">
        <v>91</v>
      </c>
      <c r="CL105" s="22" t="s">
        <v>1</v>
      </c>
    </row>
    <row r="106" spans="1:91" s="7" customFormat="1" ht="16.5" customHeight="1">
      <c r="A106" s="74"/>
      <c r="B106" s="75"/>
      <c r="C106" s="76"/>
      <c r="D106" s="186"/>
      <c r="E106" s="186"/>
      <c r="F106" s="186"/>
      <c r="G106" s="186"/>
      <c r="H106" s="186"/>
      <c r="I106" s="77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78"/>
      <c r="AR106" s="75"/>
      <c r="AS106" s="89"/>
      <c r="AT106" s="90"/>
      <c r="AU106" s="91"/>
      <c r="AV106" s="90"/>
      <c r="AW106" s="90"/>
      <c r="AX106" s="90"/>
      <c r="AY106" s="90"/>
      <c r="AZ106" s="90"/>
      <c r="BA106" s="90"/>
      <c r="BB106" s="90"/>
      <c r="BC106" s="90"/>
      <c r="BD106" s="92"/>
      <c r="BT106" s="83"/>
      <c r="BV106" s="83"/>
      <c r="BW106" s="83"/>
      <c r="BX106" s="83"/>
      <c r="CL106" s="83"/>
      <c r="CM106" s="83"/>
    </row>
    <row r="107" spans="1:57" s="2" customFormat="1" ht="30.05" customHeight="1">
      <c r="A107" s="27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8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</row>
    <row r="108" spans="1:57" s="2" customFormat="1" ht="6.95" customHeight="1">
      <c r="A108" s="27"/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28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</row>
  </sheetData>
  <mergeCells count="84">
    <mergeCell ref="E104:I104"/>
    <mergeCell ref="E103:I103"/>
    <mergeCell ref="E102:I102"/>
    <mergeCell ref="E101:I101"/>
    <mergeCell ref="E100:I100"/>
    <mergeCell ref="K103:AF103"/>
    <mergeCell ref="K99:AF99"/>
    <mergeCell ref="E99:I99"/>
    <mergeCell ref="I92:AF92"/>
    <mergeCell ref="J96:AF96"/>
    <mergeCell ref="J98:AF98"/>
    <mergeCell ref="J95:AF95"/>
    <mergeCell ref="C92:G92"/>
    <mergeCell ref="D98:H98"/>
    <mergeCell ref="D96:H96"/>
    <mergeCell ref="D95:H95"/>
    <mergeCell ref="E97:I97"/>
    <mergeCell ref="K5:AO5"/>
    <mergeCell ref="K6:AO6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AK30:AO30"/>
    <mergeCell ref="L30:P30"/>
    <mergeCell ref="W30:AE30"/>
    <mergeCell ref="W31:AE31"/>
    <mergeCell ref="AK31:AO31"/>
    <mergeCell ref="L31:P31"/>
    <mergeCell ref="L32:P32"/>
    <mergeCell ref="W32:AE32"/>
    <mergeCell ref="AK32:AO32"/>
    <mergeCell ref="AM89:AP89"/>
    <mergeCell ref="AM87:AN87"/>
    <mergeCell ref="AN101:AP101"/>
    <mergeCell ref="AN97:AP97"/>
    <mergeCell ref="L33:P33"/>
    <mergeCell ref="W33:AE33"/>
    <mergeCell ref="AK33:AO33"/>
    <mergeCell ref="AK35:AO35"/>
    <mergeCell ref="X35:AB35"/>
    <mergeCell ref="L85:AO85"/>
    <mergeCell ref="AG94:AM94"/>
    <mergeCell ref="AN100:AP100"/>
    <mergeCell ref="AN98:AP98"/>
    <mergeCell ref="AN92:AP92"/>
    <mergeCell ref="AN99:AP99"/>
    <mergeCell ref="AN96:AP96"/>
    <mergeCell ref="AS89:AT91"/>
    <mergeCell ref="AN105:AP105"/>
    <mergeCell ref="AG105:AM105"/>
    <mergeCell ref="AN94:AP94"/>
    <mergeCell ref="AR2:BE2"/>
    <mergeCell ref="AG97:AM97"/>
    <mergeCell ref="AG103:AM103"/>
    <mergeCell ref="AG102:AM102"/>
    <mergeCell ref="AG101:AM101"/>
    <mergeCell ref="AG92:AM92"/>
    <mergeCell ref="AG100:AM100"/>
    <mergeCell ref="AG95:AM95"/>
    <mergeCell ref="AG99:AM99"/>
    <mergeCell ref="AG96:AM96"/>
    <mergeCell ref="AG98:AM98"/>
    <mergeCell ref="AM90:AP90"/>
    <mergeCell ref="AN106:AP106"/>
    <mergeCell ref="AG106:AM106"/>
    <mergeCell ref="J106:AF106"/>
    <mergeCell ref="D106:H106"/>
    <mergeCell ref="AN95:AP95"/>
    <mergeCell ref="K104:AF104"/>
    <mergeCell ref="E105:I105"/>
    <mergeCell ref="K105:AF105"/>
    <mergeCell ref="AG104:AM104"/>
    <mergeCell ref="AN102:AP102"/>
    <mergeCell ref="AN103:AP103"/>
    <mergeCell ref="AN104:AP104"/>
    <mergeCell ref="K100:AF100"/>
    <mergeCell ref="K97:AF97"/>
    <mergeCell ref="K101:AF101"/>
    <mergeCell ref="K102:AF102"/>
  </mergeCells>
  <hyperlinks>
    <hyperlink ref="A95" location="'1 - ZTI'!C2" display="/"/>
    <hyperlink ref="A97" location="'2-2 - Vytápění'!C2" display="/"/>
    <hyperlink ref="A99" location="'3-1 - 1PP'!C2" display="/"/>
    <hyperlink ref="A100" location="'3-2-1 - 1NP'!C2" display="/"/>
    <hyperlink ref="A101" location="'3-2-2 - 1NP - technologie'!C2" display="/"/>
    <hyperlink ref="A102" location="'3-3 - 2NP'!C2" display="/"/>
    <hyperlink ref="A103" location="'3-4 - 3NP'!C2" display="/"/>
    <hyperlink ref="A104" location="'3-5 - Serverovna'!C2" display="/"/>
    <hyperlink ref="A105" location="'3-6 - Slaboproudé rozvo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9"/>
  <sheetViews>
    <sheetView showGridLines="0" workbookViewId="0" topLeftCell="A21">
      <selection activeCell="J41" sqref="J41"/>
    </sheetView>
  </sheetViews>
  <sheetFormatPr defaultColWidth="9.140625" defaultRowHeight="12"/>
  <cols>
    <col min="1" max="1" width="8.421875" style="177" customWidth="1"/>
    <col min="2" max="2" width="1.57421875" style="177" customWidth="1"/>
    <col min="3" max="3" width="4.140625" style="177" customWidth="1"/>
    <col min="4" max="4" width="4.421875" style="177" customWidth="1"/>
    <col min="5" max="5" width="17.140625" style="177" customWidth="1"/>
    <col min="6" max="6" width="50.8515625" style="177" customWidth="1"/>
    <col min="7" max="7" width="7.00390625" style="177" customWidth="1"/>
    <col min="8" max="8" width="11.421875" style="177" customWidth="1"/>
    <col min="9" max="9" width="20.140625" style="228" customWidth="1"/>
    <col min="10" max="11" width="20.140625" style="177" customWidth="1"/>
    <col min="12" max="12" width="9.421875" style="177" customWidth="1"/>
    <col min="13" max="13" width="10.8515625" style="177" hidden="1" customWidth="1"/>
    <col min="14" max="14" width="9.00390625" style="177" customWidth="1"/>
    <col min="15" max="20" width="14.140625" style="177" hidden="1" customWidth="1"/>
    <col min="21" max="21" width="16.421875" style="177" hidden="1" customWidth="1"/>
    <col min="22" max="22" width="12.421875" style="177" customWidth="1"/>
    <col min="23" max="23" width="16.421875" style="177" customWidth="1"/>
    <col min="24" max="24" width="12.421875" style="177" customWidth="1"/>
    <col min="25" max="25" width="15.00390625" style="177" customWidth="1"/>
    <col min="26" max="26" width="11.00390625" style="177" customWidth="1"/>
    <col min="27" max="27" width="15.00390625" style="177" customWidth="1"/>
    <col min="28" max="28" width="16.421875" style="177" customWidth="1"/>
    <col min="29" max="29" width="11.00390625" style="177" customWidth="1"/>
    <col min="30" max="30" width="15.00390625" style="177" customWidth="1"/>
    <col min="31" max="31" width="16.421875" style="177" customWidth="1"/>
    <col min="32" max="16384" width="9.00390625" style="177" customWidth="1"/>
  </cols>
  <sheetData>
    <row r="1" ht="12"/>
    <row r="2" spans="12:46" ht="37" customHeight="1">
      <c r="L2" s="196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5" t="s">
        <v>112</v>
      </c>
    </row>
    <row r="3" spans="2:46" ht="6.95" customHeight="1">
      <c r="B3" s="16"/>
      <c r="C3" s="17"/>
      <c r="D3" s="17"/>
      <c r="E3" s="17"/>
      <c r="F3" s="17"/>
      <c r="G3" s="17"/>
      <c r="H3" s="17"/>
      <c r="I3" s="229"/>
      <c r="J3" s="17"/>
      <c r="K3" s="17"/>
      <c r="L3" s="18"/>
      <c r="AT3" s="15" t="s">
        <v>82</v>
      </c>
    </row>
    <row r="4" spans="2:46" ht="24.95" customHeight="1">
      <c r="B4" s="18"/>
      <c r="D4" s="19" t="s">
        <v>114</v>
      </c>
      <c r="L4" s="18"/>
      <c r="M4" s="94" t="s">
        <v>10</v>
      </c>
      <c r="AT4" s="15" t="s">
        <v>3</v>
      </c>
    </row>
    <row r="5" spans="2:12" ht="6.95" customHeight="1">
      <c r="B5" s="18"/>
      <c r="L5" s="18"/>
    </row>
    <row r="6" spans="2:12" ht="12.05" customHeight="1">
      <c r="B6" s="18"/>
      <c r="D6" s="183" t="s">
        <v>14</v>
      </c>
      <c r="L6" s="18"/>
    </row>
    <row r="7" spans="2:12" ht="16.5" customHeight="1">
      <c r="B7" s="18"/>
      <c r="E7" s="224" t="str">
        <f>'Rekapitulace stavby'!K6</f>
        <v>SOŠ Stříbro</v>
      </c>
      <c r="F7" s="225"/>
      <c r="G7" s="225"/>
      <c r="H7" s="225"/>
      <c r="L7" s="18"/>
    </row>
    <row r="8" spans="2:12" ht="12.05" customHeight="1">
      <c r="B8" s="18"/>
      <c r="D8" s="183" t="s">
        <v>115</v>
      </c>
      <c r="L8" s="18"/>
    </row>
    <row r="9" spans="1:31" s="2" customFormat="1" ht="16.5" customHeight="1">
      <c r="A9" s="184"/>
      <c r="B9" s="28"/>
      <c r="C9" s="184"/>
      <c r="D9" s="184"/>
      <c r="E9" s="224" t="s">
        <v>897</v>
      </c>
      <c r="F9" s="223"/>
      <c r="G9" s="223"/>
      <c r="H9" s="223"/>
      <c r="I9" s="230"/>
      <c r="J9" s="184"/>
      <c r="K9" s="184"/>
      <c r="L9" s="37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</row>
    <row r="10" spans="1:31" s="2" customFormat="1" ht="12.05" customHeight="1">
      <c r="A10" s="184"/>
      <c r="B10" s="28"/>
      <c r="C10" s="184"/>
      <c r="D10" s="183" t="s">
        <v>669</v>
      </c>
      <c r="E10" s="184"/>
      <c r="F10" s="184"/>
      <c r="G10" s="184"/>
      <c r="H10" s="184"/>
      <c r="I10" s="230"/>
      <c r="J10" s="184"/>
      <c r="K10" s="184"/>
      <c r="L10" s="37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</row>
    <row r="11" spans="1:31" s="2" customFormat="1" ht="16.5" customHeight="1">
      <c r="A11" s="184"/>
      <c r="B11" s="28"/>
      <c r="C11" s="184"/>
      <c r="D11" s="184"/>
      <c r="E11" s="217" t="s">
        <v>1599</v>
      </c>
      <c r="F11" s="223"/>
      <c r="G11" s="223"/>
      <c r="H11" s="223"/>
      <c r="I11" s="230"/>
      <c r="J11" s="184"/>
      <c r="K11" s="184"/>
      <c r="L11" s="37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</row>
    <row r="12" spans="1:31" s="2" customFormat="1" ht="12">
      <c r="A12" s="184"/>
      <c r="B12" s="28"/>
      <c r="C12" s="184"/>
      <c r="D12" s="184"/>
      <c r="E12" s="184"/>
      <c r="F12" s="184"/>
      <c r="G12" s="184"/>
      <c r="H12" s="184"/>
      <c r="I12" s="230"/>
      <c r="J12" s="184"/>
      <c r="K12" s="184"/>
      <c r="L12" s="37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</row>
    <row r="13" spans="1:31" s="2" customFormat="1" ht="12.05" customHeight="1">
      <c r="A13" s="184"/>
      <c r="B13" s="28"/>
      <c r="C13" s="184"/>
      <c r="D13" s="183" t="s">
        <v>16</v>
      </c>
      <c r="E13" s="184"/>
      <c r="F13" s="176" t="s">
        <v>1</v>
      </c>
      <c r="G13" s="184"/>
      <c r="H13" s="184"/>
      <c r="I13" s="231" t="s">
        <v>17</v>
      </c>
      <c r="J13" s="176" t="s">
        <v>1</v>
      </c>
      <c r="K13" s="184"/>
      <c r="L13" s="37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</row>
    <row r="14" spans="1:31" s="2" customFormat="1" ht="12.05" customHeight="1">
      <c r="A14" s="184"/>
      <c r="B14" s="28"/>
      <c r="C14" s="184"/>
      <c r="D14" s="183" t="s">
        <v>18</v>
      </c>
      <c r="E14" s="184"/>
      <c r="F14" s="176" t="s">
        <v>19</v>
      </c>
      <c r="G14" s="184"/>
      <c r="H14" s="184"/>
      <c r="I14" s="231" t="s">
        <v>20</v>
      </c>
      <c r="J14" s="181" t="str">
        <f>'Rekapitulace stavby'!AN8</f>
        <v>12. 4. 2020</v>
      </c>
      <c r="K14" s="184"/>
      <c r="L14" s="37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</row>
    <row r="15" spans="1:31" s="2" customFormat="1" ht="10.8" customHeight="1">
      <c r="A15" s="184"/>
      <c r="B15" s="28"/>
      <c r="C15" s="184"/>
      <c r="D15" s="184"/>
      <c r="E15" s="184"/>
      <c r="F15" s="184"/>
      <c r="G15" s="184"/>
      <c r="H15" s="184"/>
      <c r="I15" s="230"/>
      <c r="J15" s="184"/>
      <c r="K15" s="184"/>
      <c r="L15" s="37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</row>
    <row r="16" spans="1:31" s="2" customFormat="1" ht="12.05" customHeight="1">
      <c r="A16" s="184"/>
      <c r="B16" s="28"/>
      <c r="C16" s="184"/>
      <c r="D16" s="183" t="s">
        <v>22</v>
      </c>
      <c r="E16" s="184"/>
      <c r="F16" s="184"/>
      <c r="G16" s="184"/>
      <c r="H16" s="184"/>
      <c r="I16" s="231" t="s">
        <v>23</v>
      </c>
      <c r="J16" s="176" t="s">
        <v>1</v>
      </c>
      <c r="K16" s="184"/>
      <c r="L16" s="37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</row>
    <row r="17" spans="1:31" s="2" customFormat="1" ht="18" customHeight="1">
      <c r="A17" s="184"/>
      <c r="B17" s="28"/>
      <c r="C17" s="184"/>
      <c r="D17" s="184"/>
      <c r="E17" s="176" t="s">
        <v>15</v>
      </c>
      <c r="F17" s="184"/>
      <c r="G17" s="184"/>
      <c r="H17" s="184"/>
      <c r="I17" s="231" t="s">
        <v>24</v>
      </c>
      <c r="J17" s="176" t="s">
        <v>1</v>
      </c>
      <c r="K17" s="184"/>
      <c r="L17" s="37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</row>
    <row r="18" spans="1:31" s="2" customFormat="1" ht="6.95" customHeight="1">
      <c r="A18" s="184"/>
      <c r="B18" s="28"/>
      <c r="C18" s="184"/>
      <c r="D18" s="184"/>
      <c r="E18" s="184"/>
      <c r="F18" s="184"/>
      <c r="G18" s="184"/>
      <c r="H18" s="184"/>
      <c r="I18" s="230"/>
      <c r="J18" s="184"/>
      <c r="K18" s="184"/>
      <c r="L18" s="3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</row>
    <row r="19" spans="1:31" s="2" customFormat="1" ht="12.05" customHeight="1">
      <c r="A19" s="184"/>
      <c r="B19" s="28"/>
      <c r="C19" s="184"/>
      <c r="D19" s="183" t="s">
        <v>25</v>
      </c>
      <c r="E19" s="184"/>
      <c r="F19" s="184"/>
      <c r="G19" s="184"/>
      <c r="H19" s="184"/>
      <c r="I19" s="231" t="s">
        <v>23</v>
      </c>
      <c r="J19" s="226" t="str">
        <f>'Rekapitulace stavby'!AN13</f>
        <v/>
      </c>
      <c r="K19" s="184"/>
      <c r="L19" s="37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</row>
    <row r="20" spans="1:31" s="2" customFormat="1" ht="18" customHeight="1">
      <c r="A20" s="184"/>
      <c r="B20" s="28"/>
      <c r="C20" s="184"/>
      <c r="D20" s="184"/>
      <c r="E20" s="227" t="str">
        <f>'Rekapitulace stavby'!E14</f>
        <v xml:space="preserve"> </v>
      </c>
      <c r="F20" s="210"/>
      <c r="G20" s="210"/>
      <c r="H20" s="210"/>
      <c r="I20" s="231" t="s">
        <v>24</v>
      </c>
      <c r="J20" s="226" t="str">
        <f>'Rekapitulace stavby'!AN14</f>
        <v/>
      </c>
      <c r="K20" s="184"/>
      <c r="L20" s="37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</row>
    <row r="21" spans="1:31" s="2" customFormat="1" ht="6.95" customHeight="1">
      <c r="A21" s="184"/>
      <c r="B21" s="28"/>
      <c r="C21" s="184"/>
      <c r="D21" s="184"/>
      <c r="E21" s="184"/>
      <c r="F21" s="184"/>
      <c r="G21" s="184"/>
      <c r="H21" s="184"/>
      <c r="I21" s="230"/>
      <c r="J21" s="184"/>
      <c r="K21" s="184"/>
      <c r="L21" s="3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</row>
    <row r="22" spans="1:31" s="2" customFormat="1" ht="12.05" customHeight="1">
      <c r="A22" s="184"/>
      <c r="B22" s="28"/>
      <c r="C22" s="184"/>
      <c r="D22" s="183" t="s">
        <v>27</v>
      </c>
      <c r="E22" s="184"/>
      <c r="F22" s="184"/>
      <c r="G22" s="184"/>
      <c r="H22" s="184"/>
      <c r="I22" s="231" t="s">
        <v>23</v>
      </c>
      <c r="J22" s="176" t="s">
        <v>1</v>
      </c>
      <c r="K22" s="184"/>
      <c r="L22" s="37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</row>
    <row r="23" spans="1:31" s="2" customFormat="1" ht="18" customHeight="1">
      <c r="A23" s="184"/>
      <c r="B23" s="28"/>
      <c r="C23" s="184"/>
      <c r="D23" s="184"/>
      <c r="E23" s="176" t="s">
        <v>28</v>
      </c>
      <c r="F23" s="184"/>
      <c r="G23" s="184"/>
      <c r="H23" s="184"/>
      <c r="I23" s="231" t="s">
        <v>24</v>
      </c>
      <c r="J23" s="176" t="s">
        <v>1</v>
      </c>
      <c r="K23" s="184"/>
      <c r="L23" s="37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</row>
    <row r="24" spans="1:31" s="2" customFormat="1" ht="6.95" customHeight="1">
      <c r="A24" s="184"/>
      <c r="B24" s="28"/>
      <c r="C24" s="184"/>
      <c r="D24" s="184"/>
      <c r="E24" s="184"/>
      <c r="F24" s="184"/>
      <c r="G24" s="184"/>
      <c r="H24" s="184"/>
      <c r="I24" s="230"/>
      <c r="J24" s="184"/>
      <c r="K24" s="184"/>
      <c r="L24" s="37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</row>
    <row r="25" spans="1:31" s="2" customFormat="1" ht="12.05" customHeight="1">
      <c r="A25" s="184"/>
      <c r="B25" s="28"/>
      <c r="C25" s="184"/>
      <c r="D25" s="183" t="s">
        <v>30</v>
      </c>
      <c r="E25" s="184"/>
      <c r="F25" s="184"/>
      <c r="G25" s="184"/>
      <c r="H25" s="184"/>
      <c r="I25" s="231" t="s">
        <v>23</v>
      </c>
      <c r="J25" s="176" t="s">
        <v>1</v>
      </c>
      <c r="K25" s="184"/>
      <c r="L25" s="37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</row>
    <row r="26" spans="1:31" s="2" customFormat="1" ht="18" customHeight="1">
      <c r="A26" s="184"/>
      <c r="B26" s="28"/>
      <c r="C26" s="184"/>
      <c r="D26" s="184"/>
      <c r="E26" s="176" t="s">
        <v>31</v>
      </c>
      <c r="F26" s="184"/>
      <c r="G26" s="184"/>
      <c r="H26" s="184"/>
      <c r="I26" s="231" t="s">
        <v>24</v>
      </c>
      <c r="J26" s="176" t="s">
        <v>1</v>
      </c>
      <c r="K26" s="184"/>
      <c r="L26" s="37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</row>
    <row r="27" spans="1:31" s="2" customFormat="1" ht="6.95" customHeight="1">
      <c r="A27" s="184"/>
      <c r="B27" s="28"/>
      <c r="C27" s="184"/>
      <c r="D27" s="184"/>
      <c r="E27" s="184"/>
      <c r="F27" s="184"/>
      <c r="G27" s="184"/>
      <c r="H27" s="184"/>
      <c r="I27" s="230"/>
      <c r="J27" s="184"/>
      <c r="K27" s="184"/>
      <c r="L27" s="37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</row>
    <row r="28" spans="1:31" s="2" customFormat="1" ht="12.05" customHeight="1">
      <c r="A28" s="184"/>
      <c r="B28" s="28"/>
      <c r="C28" s="184"/>
      <c r="D28" s="183" t="s">
        <v>32</v>
      </c>
      <c r="E28" s="184"/>
      <c r="F28" s="184"/>
      <c r="G28" s="184"/>
      <c r="H28" s="184"/>
      <c r="I28" s="230"/>
      <c r="J28" s="184"/>
      <c r="K28" s="184"/>
      <c r="L28" s="37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</row>
    <row r="29" spans="1:31" s="8" customFormat="1" ht="16.5" customHeight="1">
      <c r="A29" s="95"/>
      <c r="B29" s="96"/>
      <c r="C29" s="95"/>
      <c r="D29" s="95"/>
      <c r="E29" s="212" t="s">
        <v>1</v>
      </c>
      <c r="F29" s="212"/>
      <c r="G29" s="212"/>
      <c r="H29" s="212"/>
      <c r="I29" s="232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5" customHeight="1">
      <c r="A30" s="184"/>
      <c r="B30" s="28"/>
      <c r="C30" s="184"/>
      <c r="D30" s="184"/>
      <c r="E30" s="184"/>
      <c r="F30" s="184"/>
      <c r="G30" s="184"/>
      <c r="H30" s="184"/>
      <c r="I30" s="230"/>
      <c r="J30" s="184"/>
      <c r="K30" s="184"/>
      <c r="L30" s="37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</row>
    <row r="31" spans="1:31" s="2" customFormat="1" ht="6.95" customHeight="1">
      <c r="A31" s="184"/>
      <c r="B31" s="28"/>
      <c r="C31" s="184"/>
      <c r="D31" s="61"/>
      <c r="E31" s="61"/>
      <c r="F31" s="61"/>
      <c r="G31" s="61"/>
      <c r="H31" s="61"/>
      <c r="I31" s="233"/>
      <c r="J31" s="61"/>
      <c r="K31" s="61"/>
      <c r="L31" s="37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</row>
    <row r="32" spans="1:31" s="2" customFormat="1" ht="25.35" customHeight="1">
      <c r="A32" s="184"/>
      <c r="B32" s="28"/>
      <c r="C32" s="184"/>
      <c r="D32" s="98" t="s">
        <v>33</v>
      </c>
      <c r="E32" s="184"/>
      <c r="F32" s="184"/>
      <c r="G32" s="184"/>
      <c r="H32" s="184"/>
      <c r="I32" s="230"/>
      <c r="J32" s="182">
        <f>ROUND(J127,2)</f>
        <v>0</v>
      </c>
      <c r="K32" s="184"/>
      <c r="L32" s="37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</row>
    <row r="33" spans="1:31" s="2" customFormat="1" ht="6.95" customHeight="1">
      <c r="A33" s="184"/>
      <c r="B33" s="28"/>
      <c r="C33" s="184"/>
      <c r="D33" s="61"/>
      <c r="E33" s="61"/>
      <c r="F33" s="61"/>
      <c r="G33" s="61"/>
      <c r="H33" s="61"/>
      <c r="I33" s="233"/>
      <c r="J33" s="61"/>
      <c r="K33" s="61"/>
      <c r="L33" s="37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</row>
    <row r="34" spans="1:31" s="2" customFormat="1" ht="14.4" customHeight="1">
      <c r="A34" s="184"/>
      <c r="B34" s="28"/>
      <c r="C34" s="184"/>
      <c r="D34" s="184"/>
      <c r="E34" s="184"/>
      <c r="F34" s="179" t="s">
        <v>35</v>
      </c>
      <c r="G34" s="184"/>
      <c r="H34" s="184"/>
      <c r="I34" s="234" t="s">
        <v>34</v>
      </c>
      <c r="J34" s="179" t="s">
        <v>36</v>
      </c>
      <c r="K34" s="184"/>
      <c r="L34" s="37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</row>
    <row r="35" spans="1:31" s="2" customFormat="1" ht="14.4" customHeight="1">
      <c r="A35" s="184"/>
      <c r="B35" s="28"/>
      <c r="C35" s="184"/>
      <c r="D35" s="99" t="s">
        <v>37</v>
      </c>
      <c r="E35" s="183" t="s">
        <v>38</v>
      </c>
      <c r="F35" s="100">
        <f>ROUND((SUM(BE127:BE168)),2)</f>
        <v>0</v>
      </c>
      <c r="G35" s="184"/>
      <c r="H35" s="184"/>
      <c r="I35" s="235">
        <v>0.21</v>
      </c>
      <c r="J35" s="100">
        <f>ROUND(((SUM(BE127:BE168))*I35),2)</f>
        <v>0</v>
      </c>
      <c r="K35" s="184"/>
      <c r="L35" s="37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</row>
    <row r="36" spans="1:31" s="2" customFormat="1" ht="14.4" customHeight="1">
      <c r="A36" s="184"/>
      <c r="B36" s="28"/>
      <c r="C36" s="184"/>
      <c r="D36" s="184"/>
      <c r="E36" s="183" t="s">
        <v>39</v>
      </c>
      <c r="F36" s="100">
        <f>ROUND((SUM(BF127:BF168)),2)</f>
        <v>0</v>
      </c>
      <c r="G36" s="184"/>
      <c r="H36" s="184"/>
      <c r="I36" s="235">
        <v>0.15</v>
      </c>
      <c r="J36" s="100">
        <f>ROUND(((SUM(BF127:BF168))*I36),2)</f>
        <v>0</v>
      </c>
      <c r="K36" s="184"/>
      <c r="L36" s="37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</row>
    <row r="37" spans="1:31" s="2" customFormat="1" ht="14.4" customHeight="1" hidden="1">
      <c r="A37" s="184"/>
      <c r="B37" s="28"/>
      <c r="C37" s="184"/>
      <c r="D37" s="184"/>
      <c r="E37" s="183" t="s">
        <v>40</v>
      </c>
      <c r="F37" s="100">
        <f>ROUND((SUM(BG127:BG168)),2)</f>
        <v>0</v>
      </c>
      <c r="G37" s="184"/>
      <c r="H37" s="184"/>
      <c r="I37" s="235">
        <v>0.21</v>
      </c>
      <c r="J37" s="100">
        <f>0</f>
        <v>0</v>
      </c>
      <c r="K37" s="184"/>
      <c r="L37" s="37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</row>
    <row r="38" spans="1:31" s="2" customFormat="1" ht="14.4" customHeight="1" hidden="1">
      <c r="A38" s="184"/>
      <c r="B38" s="28"/>
      <c r="C38" s="184"/>
      <c r="D38" s="184"/>
      <c r="E38" s="183" t="s">
        <v>41</v>
      </c>
      <c r="F38" s="100">
        <f>ROUND((SUM(BH127:BH168)),2)</f>
        <v>0</v>
      </c>
      <c r="G38" s="184"/>
      <c r="H38" s="184"/>
      <c r="I38" s="235">
        <v>0.15</v>
      </c>
      <c r="J38" s="100">
        <f>0</f>
        <v>0</v>
      </c>
      <c r="K38" s="184"/>
      <c r="L38" s="37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</row>
    <row r="39" spans="1:31" s="2" customFormat="1" ht="14.4" customHeight="1" hidden="1">
      <c r="A39" s="184"/>
      <c r="B39" s="28"/>
      <c r="C39" s="184"/>
      <c r="D39" s="184"/>
      <c r="E39" s="183" t="s">
        <v>42</v>
      </c>
      <c r="F39" s="100">
        <f>ROUND((SUM(BI127:BI168)),2)</f>
        <v>0</v>
      </c>
      <c r="G39" s="184"/>
      <c r="H39" s="184"/>
      <c r="I39" s="235">
        <v>0</v>
      </c>
      <c r="J39" s="100">
        <f>0</f>
        <v>0</v>
      </c>
      <c r="K39" s="184"/>
      <c r="L39" s="37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</row>
    <row r="40" spans="1:31" s="2" customFormat="1" ht="6.95" customHeight="1">
      <c r="A40" s="184"/>
      <c r="B40" s="28"/>
      <c r="C40" s="184"/>
      <c r="D40" s="184"/>
      <c r="E40" s="184"/>
      <c r="F40" s="184"/>
      <c r="G40" s="184"/>
      <c r="H40" s="184"/>
      <c r="I40" s="230"/>
      <c r="J40" s="184"/>
      <c r="K40" s="184"/>
      <c r="L40" s="37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</row>
    <row r="41" spans="1:31" s="2" customFormat="1" ht="25.35" customHeight="1">
      <c r="A41" s="184"/>
      <c r="B41" s="28"/>
      <c r="C41" s="101"/>
      <c r="D41" s="102" t="s">
        <v>43</v>
      </c>
      <c r="E41" s="55"/>
      <c r="F41" s="55"/>
      <c r="G41" s="103" t="s">
        <v>44</v>
      </c>
      <c r="H41" s="104" t="s">
        <v>45</v>
      </c>
      <c r="I41" s="236"/>
      <c r="J41" s="105">
        <f>SUM(J32:J39)</f>
        <v>0</v>
      </c>
      <c r="K41" s="106"/>
      <c r="L41" s="37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</row>
    <row r="42" spans="1:31" s="2" customFormat="1" ht="14.4" customHeight="1">
      <c r="A42" s="184"/>
      <c r="B42" s="28"/>
      <c r="C42" s="184"/>
      <c r="D42" s="184"/>
      <c r="E42" s="184"/>
      <c r="F42" s="184"/>
      <c r="G42" s="184"/>
      <c r="H42" s="184"/>
      <c r="I42" s="230"/>
      <c r="J42" s="184"/>
      <c r="K42" s="184"/>
      <c r="L42" s="37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2" customFormat="1" ht="14.4" customHeight="1">
      <c r="B50" s="37"/>
      <c r="D50" s="38" t="s">
        <v>46</v>
      </c>
      <c r="E50" s="39"/>
      <c r="F50" s="39"/>
      <c r="G50" s="38" t="s">
        <v>47</v>
      </c>
      <c r="H50" s="39"/>
      <c r="I50" s="237"/>
      <c r="J50" s="39"/>
      <c r="K50" s="39"/>
      <c r="L50" s="3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184"/>
      <c r="B61" s="28"/>
      <c r="C61" s="184"/>
      <c r="D61" s="40" t="s">
        <v>48</v>
      </c>
      <c r="E61" s="178"/>
      <c r="F61" s="107" t="s">
        <v>49</v>
      </c>
      <c r="G61" s="40" t="s">
        <v>48</v>
      </c>
      <c r="H61" s="178"/>
      <c r="I61" s="238"/>
      <c r="J61" s="108" t="s">
        <v>49</v>
      </c>
      <c r="K61" s="178"/>
      <c r="L61" s="37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184"/>
      <c r="B65" s="28"/>
      <c r="C65" s="184"/>
      <c r="D65" s="38" t="s">
        <v>50</v>
      </c>
      <c r="E65" s="41"/>
      <c r="F65" s="41"/>
      <c r="G65" s="38" t="s">
        <v>51</v>
      </c>
      <c r="H65" s="41"/>
      <c r="I65" s="239"/>
      <c r="J65" s="41"/>
      <c r="K65" s="41"/>
      <c r="L65" s="37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184"/>
      <c r="B76" s="28"/>
      <c r="C76" s="184"/>
      <c r="D76" s="40" t="s">
        <v>48</v>
      </c>
      <c r="E76" s="178"/>
      <c r="F76" s="107" t="s">
        <v>49</v>
      </c>
      <c r="G76" s="40" t="s">
        <v>48</v>
      </c>
      <c r="H76" s="178"/>
      <c r="I76" s="238"/>
      <c r="J76" s="108" t="s">
        <v>49</v>
      </c>
      <c r="K76" s="178"/>
      <c r="L76" s="37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</row>
    <row r="77" spans="1:31" s="2" customFormat="1" ht="14.4" customHeight="1">
      <c r="A77" s="184"/>
      <c r="B77" s="42"/>
      <c r="C77" s="43"/>
      <c r="D77" s="43"/>
      <c r="E77" s="43"/>
      <c r="F77" s="43"/>
      <c r="G77" s="43"/>
      <c r="H77" s="43"/>
      <c r="I77" s="240"/>
      <c r="J77" s="43"/>
      <c r="K77" s="43"/>
      <c r="L77" s="37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</row>
    <row r="81" spans="1:31" s="2" customFormat="1" ht="6.95" customHeight="1">
      <c r="A81" s="184"/>
      <c r="B81" s="44"/>
      <c r="C81" s="45"/>
      <c r="D81" s="45"/>
      <c r="E81" s="45"/>
      <c r="F81" s="45"/>
      <c r="G81" s="45"/>
      <c r="H81" s="45"/>
      <c r="I81" s="241"/>
      <c r="J81" s="45"/>
      <c r="K81" s="45"/>
      <c r="L81" s="37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</row>
    <row r="82" spans="1:31" s="2" customFormat="1" ht="24.95" customHeight="1">
      <c r="A82" s="184"/>
      <c r="B82" s="250"/>
      <c r="C82" s="251" t="s">
        <v>118</v>
      </c>
      <c r="D82" s="252"/>
      <c r="E82" s="252"/>
      <c r="F82" s="252"/>
      <c r="G82" s="252"/>
      <c r="H82" s="252"/>
      <c r="I82" s="230"/>
      <c r="J82" s="252"/>
      <c r="K82" s="252"/>
      <c r="L82" s="37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</row>
    <row r="83" spans="1:31" s="2" customFormat="1" ht="6.95" customHeight="1">
      <c r="A83" s="184"/>
      <c r="B83" s="250"/>
      <c r="C83" s="252"/>
      <c r="D83" s="252"/>
      <c r="E83" s="252"/>
      <c r="F83" s="252"/>
      <c r="G83" s="252"/>
      <c r="H83" s="252"/>
      <c r="I83" s="230"/>
      <c r="J83" s="252"/>
      <c r="K83" s="252"/>
      <c r="L83" s="37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</row>
    <row r="84" spans="1:31" s="2" customFormat="1" ht="12.05" customHeight="1">
      <c r="A84" s="184"/>
      <c r="B84" s="250"/>
      <c r="C84" s="253" t="s">
        <v>14</v>
      </c>
      <c r="D84" s="252"/>
      <c r="E84" s="252"/>
      <c r="F84" s="252"/>
      <c r="G84" s="252"/>
      <c r="H84" s="252"/>
      <c r="I84" s="230"/>
      <c r="J84" s="252"/>
      <c r="K84" s="252"/>
      <c r="L84" s="37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</row>
    <row r="85" spans="1:31" s="2" customFormat="1" ht="16.5" customHeight="1">
      <c r="A85" s="184"/>
      <c r="B85" s="250"/>
      <c r="C85" s="252"/>
      <c r="D85" s="252"/>
      <c r="E85" s="254" t="str">
        <f>E7</f>
        <v>SOŠ Stříbro</v>
      </c>
      <c r="F85" s="255"/>
      <c r="G85" s="255"/>
      <c r="H85" s="255"/>
      <c r="I85" s="230"/>
      <c r="J85" s="252"/>
      <c r="K85" s="252"/>
      <c r="L85" s="37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</row>
    <row r="86" spans="2:12" ht="12.05" customHeight="1">
      <c r="B86" s="256"/>
      <c r="C86" s="253" t="s">
        <v>115</v>
      </c>
      <c r="D86" s="93"/>
      <c r="E86" s="93"/>
      <c r="F86" s="93"/>
      <c r="G86" s="93"/>
      <c r="H86" s="93"/>
      <c r="J86" s="93"/>
      <c r="K86" s="93"/>
      <c r="L86" s="18"/>
    </row>
    <row r="87" spans="1:31" s="2" customFormat="1" ht="16.5" customHeight="1">
      <c r="A87" s="184"/>
      <c r="B87" s="250"/>
      <c r="C87" s="252"/>
      <c r="D87" s="252"/>
      <c r="E87" s="254" t="s">
        <v>897</v>
      </c>
      <c r="F87" s="257"/>
      <c r="G87" s="257"/>
      <c r="H87" s="257"/>
      <c r="I87" s="230"/>
      <c r="J87" s="252"/>
      <c r="K87" s="252"/>
      <c r="L87" s="37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</row>
    <row r="88" spans="1:31" s="2" customFormat="1" ht="12.05" customHeight="1">
      <c r="A88" s="184"/>
      <c r="B88" s="250"/>
      <c r="C88" s="253" t="s">
        <v>669</v>
      </c>
      <c r="D88" s="252"/>
      <c r="E88" s="252"/>
      <c r="F88" s="252"/>
      <c r="G88" s="252"/>
      <c r="H88" s="252"/>
      <c r="I88" s="230"/>
      <c r="J88" s="252"/>
      <c r="K88" s="252"/>
      <c r="L88" s="37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</row>
    <row r="89" spans="1:31" s="2" customFormat="1" ht="16.5" customHeight="1">
      <c r="A89" s="184"/>
      <c r="B89" s="250"/>
      <c r="C89" s="252"/>
      <c r="D89" s="252"/>
      <c r="E89" s="258" t="str">
        <f>E11</f>
        <v>3-6 - Slaboproudé rozvody</v>
      </c>
      <c r="F89" s="257"/>
      <c r="G89" s="257"/>
      <c r="H89" s="257"/>
      <c r="I89" s="230"/>
      <c r="J89" s="252"/>
      <c r="K89" s="252"/>
      <c r="L89" s="37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</row>
    <row r="90" spans="1:31" s="2" customFormat="1" ht="6.95" customHeight="1">
      <c r="A90" s="184"/>
      <c r="B90" s="250"/>
      <c r="C90" s="252"/>
      <c r="D90" s="252"/>
      <c r="E90" s="252"/>
      <c r="F90" s="252"/>
      <c r="G90" s="252"/>
      <c r="H90" s="252"/>
      <c r="I90" s="230"/>
      <c r="J90" s="252"/>
      <c r="K90" s="252"/>
      <c r="L90" s="37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</row>
    <row r="91" spans="1:31" s="2" customFormat="1" ht="12.05" customHeight="1">
      <c r="A91" s="184"/>
      <c r="B91" s="250"/>
      <c r="C91" s="253" t="s">
        <v>18</v>
      </c>
      <c r="D91" s="252"/>
      <c r="E91" s="252"/>
      <c r="F91" s="259" t="str">
        <f>F14</f>
        <v>Stříbro</v>
      </c>
      <c r="G91" s="252"/>
      <c r="H91" s="252"/>
      <c r="I91" s="231" t="s">
        <v>20</v>
      </c>
      <c r="J91" s="260" t="str">
        <f>IF(J14="","",J14)</f>
        <v>12. 4. 2020</v>
      </c>
      <c r="K91" s="252"/>
      <c r="L91" s="37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</row>
    <row r="92" spans="1:31" s="2" customFormat="1" ht="6.95" customHeight="1">
      <c r="A92" s="184"/>
      <c r="B92" s="250"/>
      <c r="C92" s="252"/>
      <c r="D92" s="252"/>
      <c r="E92" s="252"/>
      <c r="F92" s="252"/>
      <c r="G92" s="252"/>
      <c r="H92" s="252"/>
      <c r="I92" s="230"/>
      <c r="J92" s="252"/>
      <c r="K92" s="252"/>
      <c r="L92" s="37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</row>
    <row r="93" spans="1:31" s="2" customFormat="1" ht="15.1" customHeight="1">
      <c r="A93" s="184"/>
      <c r="B93" s="250"/>
      <c r="C93" s="253" t="s">
        <v>22</v>
      </c>
      <c r="D93" s="252"/>
      <c r="E93" s="252"/>
      <c r="F93" s="259" t="str">
        <f>E17</f>
        <v>SOŠ Stříbro</v>
      </c>
      <c r="G93" s="252"/>
      <c r="H93" s="252"/>
      <c r="I93" s="231" t="s">
        <v>27</v>
      </c>
      <c r="J93" s="261" t="str">
        <f>E23</f>
        <v>Ing.Volný Martin</v>
      </c>
      <c r="K93" s="252"/>
      <c r="L93" s="37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</row>
    <row r="94" spans="1:31" s="2" customFormat="1" ht="15.1" customHeight="1">
      <c r="A94" s="184"/>
      <c r="B94" s="250"/>
      <c r="C94" s="253" t="s">
        <v>25</v>
      </c>
      <c r="D94" s="252"/>
      <c r="E94" s="252"/>
      <c r="F94" s="259" t="str">
        <f>IF(E20="","",E20)</f>
        <v xml:space="preserve"> </v>
      </c>
      <c r="G94" s="252"/>
      <c r="H94" s="252"/>
      <c r="I94" s="231" t="s">
        <v>30</v>
      </c>
      <c r="J94" s="261" t="str">
        <f>E26</f>
        <v>Milan Hájek</v>
      </c>
      <c r="K94" s="252"/>
      <c r="L94" s="37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</row>
    <row r="95" spans="1:31" s="2" customFormat="1" ht="10.25" customHeight="1">
      <c r="A95" s="184"/>
      <c r="B95" s="250"/>
      <c r="C95" s="252"/>
      <c r="D95" s="252"/>
      <c r="E95" s="252"/>
      <c r="F95" s="252"/>
      <c r="G95" s="252"/>
      <c r="H95" s="252"/>
      <c r="I95" s="230"/>
      <c r="J95" s="252"/>
      <c r="K95" s="252"/>
      <c r="L95" s="37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</row>
    <row r="96" spans="1:31" s="2" customFormat="1" ht="29.25" customHeight="1">
      <c r="A96" s="184"/>
      <c r="B96" s="250"/>
      <c r="C96" s="262" t="s">
        <v>119</v>
      </c>
      <c r="D96" s="263"/>
      <c r="E96" s="263"/>
      <c r="F96" s="263"/>
      <c r="G96" s="263"/>
      <c r="H96" s="263"/>
      <c r="I96" s="242"/>
      <c r="J96" s="264" t="s">
        <v>120</v>
      </c>
      <c r="K96" s="263"/>
      <c r="L96" s="37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</row>
    <row r="97" spans="1:31" s="2" customFormat="1" ht="10.25" customHeight="1">
      <c r="A97" s="184"/>
      <c r="B97" s="250"/>
      <c r="C97" s="252"/>
      <c r="D97" s="252"/>
      <c r="E97" s="252"/>
      <c r="F97" s="252"/>
      <c r="G97" s="252"/>
      <c r="H97" s="252"/>
      <c r="I97" s="230"/>
      <c r="J97" s="252"/>
      <c r="K97" s="252"/>
      <c r="L97" s="37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</row>
    <row r="98" spans="1:47" s="2" customFormat="1" ht="22.85" customHeight="1">
      <c r="A98" s="184"/>
      <c r="B98" s="250"/>
      <c r="C98" s="265" t="s">
        <v>121</v>
      </c>
      <c r="D98" s="252"/>
      <c r="E98" s="252"/>
      <c r="F98" s="252"/>
      <c r="G98" s="252"/>
      <c r="H98" s="252"/>
      <c r="I98" s="230"/>
      <c r="J98" s="266">
        <f>J127</f>
        <v>0</v>
      </c>
      <c r="K98" s="252"/>
      <c r="L98" s="37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U98" s="15" t="s">
        <v>122</v>
      </c>
    </row>
    <row r="99" spans="2:12" s="9" customFormat="1" ht="24.95" customHeight="1">
      <c r="B99" s="267"/>
      <c r="C99" s="268"/>
      <c r="D99" s="269" t="s">
        <v>130</v>
      </c>
      <c r="E99" s="270"/>
      <c r="F99" s="270"/>
      <c r="G99" s="270"/>
      <c r="H99" s="270"/>
      <c r="I99" s="243"/>
      <c r="J99" s="271">
        <f>J128</f>
        <v>0</v>
      </c>
      <c r="K99" s="268"/>
      <c r="L99" s="112"/>
    </row>
    <row r="100" spans="2:12" s="180" customFormat="1" ht="19.95" customHeight="1">
      <c r="B100" s="272"/>
      <c r="C100" s="273"/>
      <c r="D100" s="274" t="s">
        <v>1600</v>
      </c>
      <c r="E100" s="275"/>
      <c r="F100" s="275"/>
      <c r="G100" s="275"/>
      <c r="H100" s="275"/>
      <c r="I100" s="244"/>
      <c r="J100" s="276">
        <f>J129</f>
        <v>0</v>
      </c>
      <c r="K100" s="273"/>
      <c r="L100" s="116"/>
    </row>
    <row r="101" spans="2:12" s="180" customFormat="1" ht="14.85" customHeight="1">
      <c r="B101" s="272"/>
      <c r="C101" s="273"/>
      <c r="D101" s="274" t="s">
        <v>1601</v>
      </c>
      <c r="E101" s="275"/>
      <c r="F101" s="275"/>
      <c r="G101" s="275"/>
      <c r="H101" s="275"/>
      <c r="I101" s="244"/>
      <c r="J101" s="276">
        <f>J130</f>
        <v>0</v>
      </c>
      <c r="K101" s="273"/>
      <c r="L101" s="116"/>
    </row>
    <row r="102" spans="2:12" s="180" customFormat="1" ht="14.85" customHeight="1">
      <c r="B102" s="272"/>
      <c r="C102" s="273"/>
      <c r="D102" s="274" t="s">
        <v>1602</v>
      </c>
      <c r="E102" s="275"/>
      <c r="F102" s="275"/>
      <c r="G102" s="275"/>
      <c r="H102" s="275"/>
      <c r="I102" s="244"/>
      <c r="J102" s="276">
        <f>J144</f>
        <v>0</v>
      </c>
      <c r="K102" s="273"/>
      <c r="L102" s="116"/>
    </row>
    <row r="103" spans="2:12" s="180" customFormat="1" ht="14.85" customHeight="1">
      <c r="B103" s="272"/>
      <c r="C103" s="273"/>
      <c r="D103" s="274" t="s">
        <v>1603</v>
      </c>
      <c r="E103" s="275"/>
      <c r="F103" s="275"/>
      <c r="G103" s="275"/>
      <c r="H103" s="275"/>
      <c r="I103" s="244"/>
      <c r="J103" s="276">
        <f>J155</f>
        <v>0</v>
      </c>
      <c r="K103" s="273"/>
      <c r="L103" s="116"/>
    </row>
    <row r="104" spans="2:12" s="9" customFormat="1" ht="24.95" customHeight="1">
      <c r="B104" s="267"/>
      <c r="C104" s="268"/>
      <c r="D104" s="269" t="s">
        <v>675</v>
      </c>
      <c r="E104" s="270"/>
      <c r="F104" s="270"/>
      <c r="G104" s="270"/>
      <c r="H104" s="270"/>
      <c r="I104" s="243"/>
      <c r="J104" s="271">
        <f>J165</f>
        <v>0</v>
      </c>
      <c r="K104" s="268"/>
      <c r="L104" s="112"/>
    </row>
    <row r="105" spans="2:12" s="180" customFormat="1" ht="19.95" customHeight="1">
      <c r="B105" s="272"/>
      <c r="C105" s="273"/>
      <c r="D105" s="274" t="s">
        <v>907</v>
      </c>
      <c r="E105" s="275"/>
      <c r="F105" s="275"/>
      <c r="G105" s="275"/>
      <c r="H105" s="275"/>
      <c r="I105" s="244"/>
      <c r="J105" s="276">
        <f>J166</f>
        <v>0</v>
      </c>
      <c r="K105" s="273"/>
      <c r="L105" s="116"/>
    </row>
    <row r="106" spans="1:31" s="2" customFormat="1" ht="21.75" customHeight="1">
      <c r="A106" s="184"/>
      <c r="B106" s="250"/>
      <c r="C106" s="252"/>
      <c r="D106" s="252"/>
      <c r="E106" s="252"/>
      <c r="F106" s="252"/>
      <c r="G106" s="252"/>
      <c r="H106" s="252"/>
      <c r="I106" s="230"/>
      <c r="J106" s="252"/>
      <c r="K106" s="252"/>
      <c r="L106" s="37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</row>
    <row r="107" spans="1:31" s="2" customFormat="1" ht="6.95" customHeight="1">
      <c r="A107" s="184"/>
      <c r="B107" s="277"/>
      <c r="C107" s="278"/>
      <c r="D107" s="278"/>
      <c r="E107" s="278"/>
      <c r="F107" s="278"/>
      <c r="G107" s="278"/>
      <c r="H107" s="278"/>
      <c r="I107" s="240"/>
      <c r="J107" s="278"/>
      <c r="K107" s="278"/>
      <c r="L107" s="37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</row>
    <row r="111" spans="1:31" s="2" customFormat="1" ht="6.95" customHeight="1">
      <c r="A111" s="184"/>
      <c r="B111" s="279"/>
      <c r="C111" s="280"/>
      <c r="D111" s="280"/>
      <c r="E111" s="280"/>
      <c r="F111" s="280"/>
      <c r="G111" s="280"/>
      <c r="H111" s="280"/>
      <c r="I111" s="241"/>
      <c r="J111" s="280"/>
      <c r="K111" s="280"/>
      <c r="L111" s="37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</row>
    <row r="112" spans="1:31" s="2" customFormat="1" ht="24.95" customHeight="1">
      <c r="A112" s="184"/>
      <c r="B112" s="250"/>
      <c r="C112" s="251" t="s">
        <v>135</v>
      </c>
      <c r="D112" s="252"/>
      <c r="E112" s="252"/>
      <c r="F112" s="252"/>
      <c r="G112" s="252"/>
      <c r="H112" s="252"/>
      <c r="I112" s="230"/>
      <c r="J112" s="252"/>
      <c r="K112" s="252"/>
      <c r="L112" s="37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</row>
    <row r="113" spans="1:31" s="2" customFormat="1" ht="6.95" customHeight="1">
      <c r="A113" s="184"/>
      <c r="B113" s="250"/>
      <c r="C113" s="252"/>
      <c r="D113" s="252"/>
      <c r="E113" s="252"/>
      <c r="F113" s="252"/>
      <c r="G113" s="252"/>
      <c r="H113" s="252"/>
      <c r="I113" s="230"/>
      <c r="J113" s="252"/>
      <c r="K113" s="252"/>
      <c r="L113" s="37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</row>
    <row r="114" spans="1:31" s="2" customFormat="1" ht="12.05" customHeight="1">
      <c r="A114" s="184"/>
      <c r="B114" s="250"/>
      <c r="C114" s="253" t="s">
        <v>14</v>
      </c>
      <c r="D114" s="252"/>
      <c r="E114" s="252"/>
      <c r="F114" s="252"/>
      <c r="G114" s="252"/>
      <c r="H114" s="252"/>
      <c r="I114" s="230"/>
      <c r="J114" s="252"/>
      <c r="K114" s="252"/>
      <c r="L114" s="37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</row>
    <row r="115" spans="1:31" s="2" customFormat="1" ht="16.5" customHeight="1">
      <c r="A115" s="184"/>
      <c r="B115" s="250"/>
      <c r="C115" s="252"/>
      <c r="D115" s="252"/>
      <c r="E115" s="254" t="str">
        <f>E7</f>
        <v>SOŠ Stříbro</v>
      </c>
      <c r="F115" s="255"/>
      <c r="G115" s="255"/>
      <c r="H115" s="255"/>
      <c r="I115" s="230"/>
      <c r="J115" s="252"/>
      <c r="K115" s="252"/>
      <c r="L115" s="37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</row>
    <row r="116" spans="2:12" ht="12.05" customHeight="1">
      <c r="B116" s="256"/>
      <c r="C116" s="253" t="s">
        <v>115</v>
      </c>
      <c r="D116" s="93"/>
      <c r="E116" s="93"/>
      <c r="F116" s="93"/>
      <c r="G116" s="93"/>
      <c r="H116" s="93"/>
      <c r="J116" s="93"/>
      <c r="K116" s="93"/>
      <c r="L116" s="18"/>
    </row>
    <row r="117" spans="1:31" s="2" customFormat="1" ht="16.5" customHeight="1">
      <c r="A117" s="184"/>
      <c r="B117" s="250"/>
      <c r="C117" s="252"/>
      <c r="D117" s="252"/>
      <c r="E117" s="254" t="s">
        <v>897</v>
      </c>
      <c r="F117" s="257"/>
      <c r="G117" s="257"/>
      <c r="H117" s="257"/>
      <c r="I117" s="230"/>
      <c r="J117" s="252"/>
      <c r="K117" s="252"/>
      <c r="L117" s="37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</row>
    <row r="118" spans="1:31" s="2" customFormat="1" ht="12.05" customHeight="1">
      <c r="A118" s="184"/>
      <c r="B118" s="250"/>
      <c r="C118" s="253" t="s">
        <v>669</v>
      </c>
      <c r="D118" s="252"/>
      <c r="E118" s="252"/>
      <c r="F118" s="252"/>
      <c r="G118" s="252"/>
      <c r="H118" s="252"/>
      <c r="I118" s="230"/>
      <c r="J118" s="252"/>
      <c r="K118" s="252"/>
      <c r="L118" s="37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</row>
    <row r="119" spans="1:31" s="2" customFormat="1" ht="16.5" customHeight="1">
      <c r="A119" s="184"/>
      <c r="B119" s="250"/>
      <c r="C119" s="252"/>
      <c r="D119" s="252"/>
      <c r="E119" s="258" t="str">
        <f>E11</f>
        <v>3-6 - Slaboproudé rozvody</v>
      </c>
      <c r="F119" s="257"/>
      <c r="G119" s="257"/>
      <c r="H119" s="257"/>
      <c r="I119" s="230"/>
      <c r="J119" s="252"/>
      <c r="K119" s="252"/>
      <c r="L119" s="37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</row>
    <row r="120" spans="1:31" s="2" customFormat="1" ht="6.95" customHeight="1">
      <c r="A120" s="184"/>
      <c r="B120" s="250"/>
      <c r="C120" s="252"/>
      <c r="D120" s="252"/>
      <c r="E120" s="252"/>
      <c r="F120" s="252"/>
      <c r="G120" s="252"/>
      <c r="H120" s="252"/>
      <c r="I120" s="230"/>
      <c r="J120" s="252"/>
      <c r="K120" s="252"/>
      <c r="L120" s="37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</row>
    <row r="121" spans="1:31" s="2" customFormat="1" ht="12.05" customHeight="1">
      <c r="A121" s="184"/>
      <c r="B121" s="250"/>
      <c r="C121" s="253" t="s">
        <v>18</v>
      </c>
      <c r="D121" s="252"/>
      <c r="E121" s="252"/>
      <c r="F121" s="259" t="str">
        <f>F14</f>
        <v>Stříbro</v>
      </c>
      <c r="G121" s="252"/>
      <c r="H121" s="252"/>
      <c r="I121" s="231" t="s">
        <v>20</v>
      </c>
      <c r="J121" s="260" t="str">
        <f>IF(J14="","",J14)</f>
        <v>12. 4. 2020</v>
      </c>
      <c r="K121" s="252"/>
      <c r="L121" s="37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</row>
    <row r="122" spans="1:31" s="2" customFormat="1" ht="6.95" customHeight="1">
      <c r="A122" s="184"/>
      <c r="B122" s="250"/>
      <c r="C122" s="252"/>
      <c r="D122" s="252"/>
      <c r="E122" s="252"/>
      <c r="F122" s="252"/>
      <c r="G122" s="252"/>
      <c r="H122" s="252"/>
      <c r="I122" s="230"/>
      <c r="J122" s="252"/>
      <c r="K122" s="252"/>
      <c r="L122" s="37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</row>
    <row r="123" spans="1:31" s="2" customFormat="1" ht="15.1" customHeight="1">
      <c r="A123" s="184"/>
      <c r="B123" s="250"/>
      <c r="C123" s="253" t="s">
        <v>22</v>
      </c>
      <c r="D123" s="252"/>
      <c r="E123" s="252"/>
      <c r="F123" s="259" t="str">
        <f>E17</f>
        <v>SOŠ Stříbro</v>
      </c>
      <c r="G123" s="252"/>
      <c r="H123" s="252"/>
      <c r="I123" s="231" t="s">
        <v>27</v>
      </c>
      <c r="J123" s="261" t="str">
        <f>E23</f>
        <v>Ing.Volný Martin</v>
      </c>
      <c r="K123" s="252"/>
      <c r="L123" s="37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</row>
    <row r="124" spans="1:31" s="2" customFormat="1" ht="15.1" customHeight="1">
      <c r="A124" s="184"/>
      <c r="B124" s="250"/>
      <c r="C124" s="253" t="s">
        <v>25</v>
      </c>
      <c r="D124" s="252"/>
      <c r="E124" s="252"/>
      <c r="F124" s="259" t="str">
        <f>IF(E20="","",E20)</f>
        <v xml:space="preserve"> </v>
      </c>
      <c r="G124" s="252"/>
      <c r="H124" s="252"/>
      <c r="I124" s="231" t="s">
        <v>30</v>
      </c>
      <c r="J124" s="261" t="str">
        <f>E26</f>
        <v>Milan Hájek</v>
      </c>
      <c r="K124" s="252"/>
      <c r="L124" s="37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</row>
    <row r="125" spans="1:31" s="2" customFormat="1" ht="10.25" customHeight="1">
      <c r="A125" s="184"/>
      <c r="B125" s="250"/>
      <c r="C125" s="252"/>
      <c r="D125" s="252"/>
      <c r="E125" s="252"/>
      <c r="F125" s="252"/>
      <c r="G125" s="252"/>
      <c r="H125" s="252"/>
      <c r="I125" s="230"/>
      <c r="J125" s="252"/>
      <c r="K125" s="252"/>
      <c r="L125" s="37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</row>
    <row r="126" spans="1:31" s="11" customFormat="1" ht="29.25" customHeight="1">
      <c r="A126" s="120"/>
      <c r="B126" s="281"/>
      <c r="C126" s="282" t="s">
        <v>136</v>
      </c>
      <c r="D126" s="283" t="s">
        <v>58</v>
      </c>
      <c r="E126" s="283" t="s">
        <v>54</v>
      </c>
      <c r="F126" s="283" t="s">
        <v>55</v>
      </c>
      <c r="G126" s="283" t="s">
        <v>137</v>
      </c>
      <c r="H126" s="283" t="s">
        <v>138</v>
      </c>
      <c r="I126" s="245" t="s">
        <v>139</v>
      </c>
      <c r="J126" s="283" t="s">
        <v>120</v>
      </c>
      <c r="K126" s="284" t="s">
        <v>140</v>
      </c>
      <c r="L126" s="125"/>
      <c r="M126" s="285" t="s">
        <v>1</v>
      </c>
      <c r="N126" s="286" t="s">
        <v>37</v>
      </c>
      <c r="O126" s="286" t="s">
        <v>141</v>
      </c>
      <c r="P126" s="286" t="s">
        <v>142</v>
      </c>
      <c r="Q126" s="286" t="s">
        <v>143</v>
      </c>
      <c r="R126" s="286" t="s">
        <v>144</v>
      </c>
      <c r="S126" s="286" t="s">
        <v>145</v>
      </c>
      <c r="T126" s="287" t="s">
        <v>146</v>
      </c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</row>
    <row r="127" spans="1:63" s="2" customFormat="1" ht="22.85" customHeight="1">
      <c r="A127" s="184"/>
      <c r="B127" s="250"/>
      <c r="C127" s="288" t="s">
        <v>147</v>
      </c>
      <c r="D127" s="252"/>
      <c r="E127" s="252"/>
      <c r="F127" s="252"/>
      <c r="G127" s="252"/>
      <c r="H127" s="252"/>
      <c r="I127" s="230"/>
      <c r="J127" s="289">
        <f>BK127</f>
        <v>0</v>
      </c>
      <c r="K127" s="252"/>
      <c r="L127" s="28"/>
      <c r="M127" s="290"/>
      <c r="N127" s="291"/>
      <c r="O127" s="292"/>
      <c r="P127" s="293">
        <f>P128+P165</f>
        <v>0</v>
      </c>
      <c r="Q127" s="292"/>
      <c r="R127" s="293">
        <f>R128+R165</f>
        <v>0</v>
      </c>
      <c r="S127" s="292"/>
      <c r="T127" s="294">
        <f>T128+T165</f>
        <v>0</v>
      </c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T127" s="15" t="s">
        <v>72</v>
      </c>
      <c r="AU127" s="15" t="s">
        <v>122</v>
      </c>
      <c r="BK127" s="129">
        <f>BK128+BK165</f>
        <v>0</v>
      </c>
    </row>
    <row r="128" spans="2:63" s="12" customFormat="1" ht="25.9" customHeight="1">
      <c r="B128" s="295"/>
      <c r="C128" s="296"/>
      <c r="D128" s="297" t="s">
        <v>72</v>
      </c>
      <c r="E128" s="298" t="s">
        <v>258</v>
      </c>
      <c r="F128" s="298" t="s">
        <v>259</v>
      </c>
      <c r="G128" s="296"/>
      <c r="H128" s="296"/>
      <c r="I128" s="246"/>
      <c r="J128" s="299">
        <f>BK128</f>
        <v>0</v>
      </c>
      <c r="K128" s="296"/>
      <c r="L128" s="130"/>
      <c r="M128" s="300"/>
      <c r="N128" s="301"/>
      <c r="O128" s="301"/>
      <c r="P128" s="302">
        <f>P129</f>
        <v>0</v>
      </c>
      <c r="Q128" s="301"/>
      <c r="R128" s="302">
        <f>R129</f>
        <v>0</v>
      </c>
      <c r="S128" s="301"/>
      <c r="T128" s="303">
        <f>T129</f>
        <v>0</v>
      </c>
      <c r="AR128" s="131" t="s">
        <v>82</v>
      </c>
      <c r="AT128" s="138" t="s">
        <v>72</v>
      </c>
      <c r="AU128" s="138" t="s">
        <v>73</v>
      </c>
      <c r="AY128" s="131" t="s">
        <v>150</v>
      </c>
      <c r="BK128" s="139">
        <f>BK129</f>
        <v>0</v>
      </c>
    </row>
    <row r="129" spans="2:63" s="12" customFormat="1" ht="22.85" customHeight="1">
      <c r="B129" s="295"/>
      <c r="C129" s="296"/>
      <c r="D129" s="297" t="s">
        <v>72</v>
      </c>
      <c r="E129" s="304" t="s">
        <v>1604</v>
      </c>
      <c r="F129" s="304" t="s">
        <v>1605</v>
      </c>
      <c r="G129" s="296"/>
      <c r="H129" s="296"/>
      <c r="I129" s="246"/>
      <c r="J129" s="305">
        <f>BK129</f>
        <v>0</v>
      </c>
      <c r="K129" s="296"/>
      <c r="L129" s="130"/>
      <c r="M129" s="300"/>
      <c r="N129" s="301"/>
      <c r="O129" s="301"/>
      <c r="P129" s="302">
        <f>P130+P144+P155</f>
        <v>0</v>
      </c>
      <c r="Q129" s="301"/>
      <c r="R129" s="302">
        <f>R130+R144+R155</f>
        <v>0</v>
      </c>
      <c r="S129" s="301"/>
      <c r="T129" s="303">
        <f>T130+T144+T155</f>
        <v>0</v>
      </c>
      <c r="AR129" s="131" t="s">
        <v>82</v>
      </c>
      <c r="AT129" s="138" t="s">
        <v>72</v>
      </c>
      <c r="AU129" s="138" t="s">
        <v>78</v>
      </c>
      <c r="AY129" s="131" t="s">
        <v>150</v>
      </c>
      <c r="BK129" s="139">
        <f>BK130+BK144+BK155</f>
        <v>0</v>
      </c>
    </row>
    <row r="130" spans="2:63" s="12" customFormat="1" ht="21" customHeight="1">
      <c r="B130" s="295"/>
      <c r="C130" s="296"/>
      <c r="D130" s="297" t="s">
        <v>72</v>
      </c>
      <c r="E130" s="304" t="s">
        <v>1606</v>
      </c>
      <c r="F130" s="304" t="s">
        <v>1607</v>
      </c>
      <c r="G130" s="296"/>
      <c r="H130" s="296"/>
      <c r="I130" s="246"/>
      <c r="J130" s="305">
        <f>BK130</f>
        <v>0</v>
      </c>
      <c r="K130" s="296"/>
      <c r="L130" s="130"/>
      <c r="M130" s="300"/>
      <c r="N130" s="301"/>
      <c r="O130" s="301"/>
      <c r="P130" s="302">
        <f>SUM(P131:P143)</f>
        <v>0</v>
      </c>
      <c r="Q130" s="301"/>
      <c r="R130" s="302">
        <f>SUM(R131:R143)</f>
        <v>0</v>
      </c>
      <c r="S130" s="301"/>
      <c r="T130" s="303">
        <f>SUM(T131:T143)</f>
        <v>0</v>
      </c>
      <c r="AR130" s="131" t="s">
        <v>82</v>
      </c>
      <c r="AT130" s="138" t="s">
        <v>72</v>
      </c>
      <c r="AU130" s="138" t="s">
        <v>82</v>
      </c>
      <c r="AY130" s="131" t="s">
        <v>150</v>
      </c>
      <c r="BK130" s="139">
        <f>SUM(BK131:BK143)</f>
        <v>0</v>
      </c>
    </row>
    <row r="131" spans="1:65" s="2" customFormat="1" ht="16.5" customHeight="1">
      <c r="A131" s="184"/>
      <c r="B131" s="250"/>
      <c r="C131" s="306" t="s">
        <v>78</v>
      </c>
      <c r="D131" s="306" t="s">
        <v>152</v>
      </c>
      <c r="E131" s="307" t="s">
        <v>1608</v>
      </c>
      <c r="F131" s="308" t="s">
        <v>1609</v>
      </c>
      <c r="G131" s="309" t="s">
        <v>1493</v>
      </c>
      <c r="H131" s="310">
        <v>60</v>
      </c>
      <c r="I131" s="247"/>
      <c r="J131" s="311">
        <f aca="true" t="shared" si="0" ref="J131:J143">ROUND(I131*H131,2)</f>
        <v>0</v>
      </c>
      <c r="K131" s="308" t="s">
        <v>995</v>
      </c>
      <c r="L131" s="28"/>
      <c r="M131" s="312" t="s">
        <v>1</v>
      </c>
      <c r="N131" s="313" t="s">
        <v>38</v>
      </c>
      <c r="O131" s="314">
        <v>0</v>
      </c>
      <c r="P131" s="315">
        <f aca="true" t="shared" si="1" ref="P131:P143">O131*H131</f>
        <v>0</v>
      </c>
      <c r="Q131" s="315">
        <v>0</v>
      </c>
      <c r="R131" s="315">
        <f aca="true" t="shared" si="2" ref="R131:R143">Q131*H131</f>
        <v>0</v>
      </c>
      <c r="S131" s="315">
        <v>0</v>
      </c>
      <c r="T131" s="316">
        <f aca="true" t="shared" si="3" ref="T131:T143">S131*H131</f>
        <v>0</v>
      </c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R131" s="153" t="s">
        <v>228</v>
      </c>
      <c r="AT131" s="153" t="s">
        <v>152</v>
      </c>
      <c r="AU131" s="153" t="s">
        <v>89</v>
      </c>
      <c r="AY131" s="15" t="s">
        <v>150</v>
      </c>
      <c r="BE131" s="154">
        <f aca="true" t="shared" si="4" ref="BE131:BE143">IF(N131="základní",J131,0)</f>
        <v>0</v>
      </c>
      <c r="BF131" s="154">
        <f aca="true" t="shared" si="5" ref="BF131:BF143">IF(N131="snížená",J131,0)</f>
        <v>0</v>
      </c>
      <c r="BG131" s="154">
        <f aca="true" t="shared" si="6" ref="BG131:BG143">IF(N131="zákl. přenesená",J131,0)</f>
        <v>0</v>
      </c>
      <c r="BH131" s="154">
        <f aca="true" t="shared" si="7" ref="BH131:BH143">IF(N131="sníž. přenesená",J131,0)</f>
        <v>0</v>
      </c>
      <c r="BI131" s="154">
        <f aca="true" t="shared" si="8" ref="BI131:BI143">IF(N131="nulová",J131,0)</f>
        <v>0</v>
      </c>
      <c r="BJ131" s="15" t="s">
        <v>78</v>
      </c>
      <c r="BK131" s="154">
        <f aca="true" t="shared" si="9" ref="BK131:BK143">ROUND(I131*H131,2)</f>
        <v>0</v>
      </c>
      <c r="BL131" s="15" t="s">
        <v>228</v>
      </c>
      <c r="BM131" s="153" t="s">
        <v>1610</v>
      </c>
    </row>
    <row r="132" spans="1:65" s="2" customFormat="1" ht="16.5" customHeight="1">
      <c r="A132" s="184"/>
      <c r="B132" s="250"/>
      <c r="C132" s="326" t="s">
        <v>82</v>
      </c>
      <c r="D132" s="326" t="s">
        <v>655</v>
      </c>
      <c r="E132" s="327" t="s">
        <v>1611</v>
      </c>
      <c r="F132" s="328" t="s">
        <v>1612</v>
      </c>
      <c r="G132" s="329" t="s">
        <v>173</v>
      </c>
      <c r="H132" s="330">
        <v>3</v>
      </c>
      <c r="I132" s="249"/>
      <c r="J132" s="331">
        <f t="shared" si="0"/>
        <v>0</v>
      </c>
      <c r="K132" s="328" t="s">
        <v>995</v>
      </c>
      <c r="L132" s="169"/>
      <c r="M132" s="332" t="s">
        <v>1</v>
      </c>
      <c r="N132" s="333" t="s">
        <v>38</v>
      </c>
      <c r="O132" s="314">
        <v>0</v>
      </c>
      <c r="P132" s="315">
        <f t="shared" si="1"/>
        <v>0</v>
      </c>
      <c r="Q132" s="315">
        <v>0</v>
      </c>
      <c r="R132" s="315">
        <f t="shared" si="2"/>
        <v>0</v>
      </c>
      <c r="S132" s="315">
        <v>0</v>
      </c>
      <c r="T132" s="316">
        <f t="shared" si="3"/>
        <v>0</v>
      </c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R132" s="153" t="s">
        <v>302</v>
      </c>
      <c r="AT132" s="153" t="s">
        <v>655</v>
      </c>
      <c r="AU132" s="153" t="s">
        <v>89</v>
      </c>
      <c r="AY132" s="15" t="s">
        <v>150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5" t="s">
        <v>78</v>
      </c>
      <c r="BK132" s="154">
        <f t="shared" si="9"/>
        <v>0</v>
      </c>
      <c r="BL132" s="15" t="s">
        <v>228</v>
      </c>
      <c r="BM132" s="153" t="s">
        <v>1613</v>
      </c>
    </row>
    <row r="133" spans="1:65" s="2" customFormat="1" ht="16.5" customHeight="1">
      <c r="A133" s="184"/>
      <c r="B133" s="250"/>
      <c r="C133" s="326" t="s">
        <v>89</v>
      </c>
      <c r="D133" s="326" t="s">
        <v>655</v>
      </c>
      <c r="E133" s="327" t="s">
        <v>1614</v>
      </c>
      <c r="F133" s="328" t="s">
        <v>1615</v>
      </c>
      <c r="G133" s="329" t="s">
        <v>173</v>
      </c>
      <c r="H133" s="330">
        <v>4</v>
      </c>
      <c r="I133" s="249"/>
      <c r="J133" s="331">
        <f t="shared" si="0"/>
        <v>0</v>
      </c>
      <c r="K133" s="328" t="s">
        <v>995</v>
      </c>
      <c r="L133" s="169"/>
      <c r="M133" s="332" t="s">
        <v>1</v>
      </c>
      <c r="N133" s="333" t="s">
        <v>38</v>
      </c>
      <c r="O133" s="314">
        <v>0</v>
      </c>
      <c r="P133" s="315">
        <f t="shared" si="1"/>
        <v>0</v>
      </c>
      <c r="Q133" s="315">
        <v>0</v>
      </c>
      <c r="R133" s="315">
        <f t="shared" si="2"/>
        <v>0</v>
      </c>
      <c r="S133" s="315">
        <v>0</v>
      </c>
      <c r="T133" s="316">
        <f t="shared" si="3"/>
        <v>0</v>
      </c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R133" s="153" t="s">
        <v>302</v>
      </c>
      <c r="AT133" s="153" t="s">
        <v>655</v>
      </c>
      <c r="AU133" s="153" t="s">
        <v>89</v>
      </c>
      <c r="AY133" s="15" t="s">
        <v>150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5" t="s">
        <v>78</v>
      </c>
      <c r="BK133" s="154">
        <f t="shared" si="9"/>
        <v>0</v>
      </c>
      <c r="BL133" s="15" t="s">
        <v>228</v>
      </c>
      <c r="BM133" s="153" t="s">
        <v>1616</v>
      </c>
    </row>
    <row r="134" spans="1:65" s="2" customFormat="1" ht="16.5" customHeight="1">
      <c r="A134" s="184"/>
      <c r="B134" s="250"/>
      <c r="C134" s="326" t="s">
        <v>113</v>
      </c>
      <c r="D134" s="326" t="s">
        <v>655</v>
      </c>
      <c r="E134" s="327" t="s">
        <v>1617</v>
      </c>
      <c r="F134" s="328" t="s">
        <v>1618</v>
      </c>
      <c r="G134" s="329" t="s">
        <v>173</v>
      </c>
      <c r="H134" s="330">
        <v>2</v>
      </c>
      <c r="I134" s="249"/>
      <c r="J134" s="331">
        <f t="shared" si="0"/>
        <v>0</v>
      </c>
      <c r="K134" s="328" t="s">
        <v>995</v>
      </c>
      <c r="L134" s="169"/>
      <c r="M134" s="332" t="s">
        <v>1</v>
      </c>
      <c r="N134" s="333" t="s">
        <v>38</v>
      </c>
      <c r="O134" s="314">
        <v>0</v>
      </c>
      <c r="P134" s="315">
        <f t="shared" si="1"/>
        <v>0</v>
      </c>
      <c r="Q134" s="315">
        <v>0</v>
      </c>
      <c r="R134" s="315">
        <f t="shared" si="2"/>
        <v>0</v>
      </c>
      <c r="S134" s="315">
        <v>0</v>
      </c>
      <c r="T134" s="316">
        <f t="shared" si="3"/>
        <v>0</v>
      </c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R134" s="153" t="s">
        <v>302</v>
      </c>
      <c r="AT134" s="153" t="s">
        <v>655</v>
      </c>
      <c r="AU134" s="153" t="s">
        <v>89</v>
      </c>
      <c r="AY134" s="15" t="s">
        <v>150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5" t="s">
        <v>78</v>
      </c>
      <c r="BK134" s="154">
        <f t="shared" si="9"/>
        <v>0</v>
      </c>
      <c r="BL134" s="15" t="s">
        <v>228</v>
      </c>
      <c r="BM134" s="153" t="s">
        <v>1619</v>
      </c>
    </row>
    <row r="135" spans="1:65" s="2" customFormat="1" ht="16.5" customHeight="1">
      <c r="A135" s="184"/>
      <c r="B135" s="250"/>
      <c r="C135" s="326" t="s">
        <v>175</v>
      </c>
      <c r="D135" s="326" t="s">
        <v>655</v>
      </c>
      <c r="E135" s="327" t="s">
        <v>1620</v>
      </c>
      <c r="F135" s="328" t="s">
        <v>1621</v>
      </c>
      <c r="G135" s="329" t="s">
        <v>173</v>
      </c>
      <c r="H135" s="330">
        <v>3</v>
      </c>
      <c r="I135" s="249"/>
      <c r="J135" s="331">
        <f t="shared" si="0"/>
        <v>0</v>
      </c>
      <c r="K135" s="328" t="s">
        <v>995</v>
      </c>
      <c r="L135" s="169"/>
      <c r="M135" s="332" t="s">
        <v>1</v>
      </c>
      <c r="N135" s="333" t="s">
        <v>38</v>
      </c>
      <c r="O135" s="314">
        <v>0</v>
      </c>
      <c r="P135" s="315">
        <f t="shared" si="1"/>
        <v>0</v>
      </c>
      <c r="Q135" s="315">
        <v>0</v>
      </c>
      <c r="R135" s="315">
        <f t="shared" si="2"/>
        <v>0</v>
      </c>
      <c r="S135" s="315">
        <v>0</v>
      </c>
      <c r="T135" s="316">
        <f t="shared" si="3"/>
        <v>0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R135" s="153" t="s">
        <v>302</v>
      </c>
      <c r="AT135" s="153" t="s">
        <v>655</v>
      </c>
      <c r="AU135" s="153" t="s">
        <v>89</v>
      </c>
      <c r="AY135" s="15" t="s">
        <v>150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5" t="s">
        <v>78</v>
      </c>
      <c r="BK135" s="154">
        <f t="shared" si="9"/>
        <v>0</v>
      </c>
      <c r="BL135" s="15" t="s">
        <v>228</v>
      </c>
      <c r="BM135" s="153" t="s">
        <v>1622</v>
      </c>
    </row>
    <row r="136" spans="1:65" s="2" customFormat="1" ht="16.5" customHeight="1">
      <c r="A136" s="184"/>
      <c r="B136" s="250"/>
      <c r="C136" s="326" t="s">
        <v>169</v>
      </c>
      <c r="D136" s="326" t="s">
        <v>655</v>
      </c>
      <c r="E136" s="327" t="s">
        <v>1623</v>
      </c>
      <c r="F136" s="328" t="s">
        <v>1624</v>
      </c>
      <c r="G136" s="329" t="s">
        <v>173</v>
      </c>
      <c r="H136" s="330">
        <v>2</v>
      </c>
      <c r="I136" s="249"/>
      <c r="J136" s="331">
        <f t="shared" si="0"/>
        <v>0</v>
      </c>
      <c r="K136" s="328" t="s">
        <v>995</v>
      </c>
      <c r="L136" s="169"/>
      <c r="M136" s="332" t="s">
        <v>1</v>
      </c>
      <c r="N136" s="333" t="s">
        <v>38</v>
      </c>
      <c r="O136" s="314">
        <v>0</v>
      </c>
      <c r="P136" s="315">
        <f t="shared" si="1"/>
        <v>0</v>
      </c>
      <c r="Q136" s="315">
        <v>0</v>
      </c>
      <c r="R136" s="315">
        <f t="shared" si="2"/>
        <v>0</v>
      </c>
      <c r="S136" s="315">
        <v>0</v>
      </c>
      <c r="T136" s="316">
        <f t="shared" si="3"/>
        <v>0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R136" s="153" t="s">
        <v>302</v>
      </c>
      <c r="AT136" s="153" t="s">
        <v>655</v>
      </c>
      <c r="AU136" s="153" t="s">
        <v>89</v>
      </c>
      <c r="AY136" s="15" t="s">
        <v>150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5" t="s">
        <v>78</v>
      </c>
      <c r="BK136" s="154">
        <f t="shared" si="9"/>
        <v>0</v>
      </c>
      <c r="BL136" s="15" t="s">
        <v>228</v>
      </c>
      <c r="BM136" s="153" t="s">
        <v>1625</v>
      </c>
    </row>
    <row r="137" spans="1:65" s="2" customFormat="1" ht="16.5" customHeight="1">
      <c r="A137" s="184"/>
      <c r="B137" s="250"/>
      <c r="C137" s="326" t="s">
        <v>185</v>
      </c>
      <c r="D137" s="326" t="s">
        <v>655</v>
      </c>
      <c r="E137" s="327" t="s">
        <v>1626</v>
      </c>
      <c r="F137" s="328" t="s">
        <v>1627</v>
      </c>
      <c r="G137" s="329" t="s">
        <v>214</v>
      </c>
      <c r="H137" s="330">
        <v>160</v>
      </c>
      <c r="I137" s="249"/>
      <c r="J137" s="331">
        <f t="shared" si="0"/>
        <v>0</v>
      </c>
      <c r="K137" s="328" t="s">
        <v>995</v>
      </c>
      <c r="L137" s="169"/>
      <c r="M137" s="332" t="s">
        <v>1</v>
      </c>
      <c r="N137" s="333" t="s">
        <v>38</v>
      </c>
      <c r="O137" s="314">
        <v>0</v>
      </c>
      <c r="P137" s="315">
        <f t="shared" si="1"/>
        <v>0</v>
      </c>
      <c r="Q137" s="315">
        <v>0</v>
      </c>
      <c r="R137" s="315">
        <f t="shared" si="2"/>
        <v>0</v>
      </c>
      <c r="S137" s="315">
        <v>0</v>
      </c>
      <c r="T137" s="316">
        <f t="shared" si="3"/>
        <v>0</v>
      </c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R137" s="153" t="s">
        <v>302</v>
      </c>
      <c r="AT137" s="153" t="s">
        <v>655</v>
      </c>
      <c r="AU137" s="153" t="s">
        <v>89</v>
      </c>
      <c r="AY137" s="15" t="s">
        <v>150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5" t="s">
        <v>78</v>
      </c>
      <c r="BK137" s="154">
        <f t="shared" si="9"/>
        <v>0</v>
      </c>
      <c r="BL137" s="15" t="s">
        <v>228</v>
      </c>
      <c r="BM137" s="153" t="s">
        <v>1628</v>
      </c>
    </row>
    <row r="138" spans="1:65" s="2" customFormat="1" ht="16.5" customHeight="1">
      <c r="A138" s="184"/>
      <c r="B138" s="250"/>
      <c r="C138" s="326" t="s">
        <v>192</v>
      </c>
      <c r="D138" s="326" t="s">
        <v>655</v>
      </c>
      <c r="E138" s="327" t="s">
        <v>1629</v>
      </c>
      <c r="F138" s="328" t="s">
        <v>1630</v>
      </c>
      <c r="G138" s="329" t="s">
        <v>214</v>
      </c>
      <c r="H138" s="330">
        <v>160</v>
      </c>
      <c r="I138" s="249"/>
      <c r="J138" s="331">
        <f t="shared" si="0"/>
        <v>0</v>
      </c>
      <c r="K138" s="328" t="s">
        <v>995</v>
      </c>
      <c r="L138" s="169"/>
      <c r="M138" s="332" t="s">
        <v>1</v>
      </c>
      <c r="N138" s="333" t="s">
        <v>38</v>
      </c>
      <c r="O138" s="314">
        <v>0</v>
      </c>
      <c r="P138" s="315">
        <f t="shared" si="1"/>
        <v>0</v>
      </c>
      <c r="Q138" s="315">
        <v>0</v>
      </c>
      <c r="R138" s="315">
        <f t="shared" si="2"/>
        <v>0</v>
      </c>
      <c r="S138" s="315">
        <v>0</v>
      </c>
      <c r="T138" s="316">
        <f t="shared" si="3"/>
        <v>0</v>
      </c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R138" s="153" t="s">
        <v>302</v>
      </c>
      <c r="AT138" s="153" t="s">
        <v>655</v>
      </c>
      <c r="AU138" s="153" t="s">
        <v>89</v>
      </c>
      <c r="AY138" s="15" t="s">
        <v>150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5" t="s">
        <v>78</v>
      </c>
      <c r="BK138" s="154">
        <f t="shared" si="9"/>
        <v>0</v>
      </c>
      <c r="BL138" s="15" t="s">
        <v>228</v>
      </c>
      <c r="BM138" s="153" t="s">
        <v>1631</v>
      </c>
    </row>
    <row r="139" spans="1:65" s="2" customFormat="1" ht="16.5" customHeight="1">
      <c r="A139" s="184"/>
      <c r="B139" s="250"/>
      <c r="C139" s="326" t="s">
        <v>196</v>
      </c>
      <c r="D139" s="326" t="s">
        <v>655</v>
      </c>
      <c r="E139" s="327" t="s">
        <v>1632</v>
      </c>
      <c r="F139" s="328" t="s">
        <v>1633</v>
      </c>
      <c r="G139" s="329" t="s">
        <v>214</v>
      </c>
      <c r="H139" s="330">
        <v>160</v>
      </c>
      <c r="I139" s="249"/>
      <c r="J139" s="331">
        <f t="shared" si="0"/>
        <v>0</v>
      </c>
      <c r="K139" s="328" t="s">
        <v>995</v>
      </c>
      <c r="L139" s="169"/>
      <c r="M139" s="332" t="s">
        <v>1</v>
      </c>
      <c r="N139" s="333" t="s">
        <v>38</v>
      </c>
      <c r="O139" s="314">
        <v>0</v>
      </c>
      <c r="P139" s="315">
        <f t="shared" si="1"/>
        <v>0</v>
      </c>
      <c r="Q139" s="315">
        <v>0</v>
      </c>
      <c r="R139" s="315">
        <f t="shared" si="2"/>
        <v>0</v>
      </c>
      <c r="S139" s="315">
        <v>0</v>
      </c>
      <c r="T139" s="316">
        <f t="shared" si="3"/>
        <v>0</v>
      </c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R139" s="153" t="s">
        <v>302</v>
      </c>
      <c r="AT139" s="153" t="s">
        <v>655</v>
      </c>
      <c r="AU139" s="153" t="s">
        <v>89</v>
      </c>
      <c r="AY139" s="15" t="s">
        <v>150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5" t="s">
        <v>78</v>
      </c>
      <c r="BK139" s="154">
        <f t="shared" si="9"/>
        <v>0</v>
      </c>
      <c r="BL139" s="15" t="s">
        <v>228</v>
      </c>
      <c r="BM139" s="153" t="s">
        <v>1634</v>
      </c>
    </row>
    <row r="140" spans="1:65" s="2" customFormat="1" ht="16.5" customHeight="1">
      <c r="A140" s="184"/>
      <c r="B140" s="250"/>
      <c r="C140" s="326" t="s">
        <v>201</v>
      </c>
      <c r="D140" s="326" t="s">
        <v>655</v>
      </c>
      <c r="E140" s="327" t="s">
        <v>1635</v>
      </c>
      <c r="F140" s="328" t="s">
        <v>1636</v>
      </c>
      <c r="G140" s="329" t="s">
        <v>214</v>
      </c>
      <c r="H140" s="330">
        <v>160</v>
      </c>
      <c r="I140" s="249"/>
      <c r="J140" s="331">
        <f t="shared" si="0"/>
        <v>0</v>
      </c>
      <c r="K140" s="328" t="s">
        <v>995</v>
      </c>
      <c r="L140" s="169"/>
      <c r="M140" s="332" t="s">
        <v>1</v>
      </c>
      <c r="N140" s="333" t="s">
        <v>38</v>
      </c>
      <c r="O140" s="314">
        <v>0</v>
      </c>
      <c r="P140" s="315">
        <f t="shared" si="1"/>
        <v>0</v>
      </c>
      <c r="Q140" s="315">
        <v>0</v>
      </c>
      <c r="R140" s="315">
        <f t="shared" si="2"/>
        <v>0</v>
      </c>
      <c r="S140" s="315">
        <v>0</v>
      </c>
      <c r="T140" s="316">
        <f t="shared" si="3"/>
        <v>0</v>
      </c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R140" s="153" t="s">
        <v>302</v>
      </c>
      <c r="AT140" s="153" t="s">
        <v>655</v>
      </c>
      <c r="AU140" s="153" t="s">
        <v>89</v>
      </c>
      <c r="AY140" s="15" t="s">
        <v>150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5" t="s">
        <v>78</v>
      </c>
      <c r="BK140" s="154">
        <f t="shared" si="9"/>
        <v>0</v>
      </c>
      <c r="BL140" s="15" t="s">
        <v>228</v>
      </c>
      <c r="BM140" s="153" t="s">
        <v>1637</v>
      </c>
    </row>
    <row r="141" spans="1:65" s="2" customFormat="1" ht="16.5" customHeight="1">
      <c r="A141" s="184"/>
      <c r="B141" s="250"/>
      <c r="C141" s="326" t="s">
        <v>206</v>
      </c>
      <c r="D141" s="326" t="s">
        <v>655</v>
      </c>
      <c r="E141" s="327" t="s">
        <v>1638</v>
      </c>
      <c r="F141" s="328" t="s">
        <v>1639</v>
      </c>
      <c r="G141" s="329" t="s">
        <v>173</v>
      </c>
      <c r="H141" s="330">
        <v>1</v>
      </c>
      <c r="I141" s="249"/>
      <c r="J141" s="331">
        <f t="shared" si="0"/>
        <v>0</v>
      </c>
      <c r="K141" s="328" t="s">
        <v>995</v>
      </c>
      <c r="L141" s="169"/>
      <c r="M141" s="332" t="s">
        <v>1</v>
      </c>
      <c r="N141" s="333" t="s">
        <v>38</v>
      </c>
      <c r="O141" s="314">
        <v>0</v>
      </c>
      <c r="P141" s="315">
        <f t="shared" si="1"/>
        <v>0</v>
      </c>
      <c r="Q141" s="315">
        <v>0</v>
      </c>
      <c r="R141" s="315">
        <f t="shared" si="2"/>
        <v>0</v>
      </c>
      <c r="S141" s="315">
        <v>0</v>
      </c>
      <c r="T141" s="316">
        <f t="shared" si="3"/>
        <v>0</v>
      </c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R141" s="153" t="s">
        <v>302</v>
      </c>
      <c r="AT141" s="153" t="s">
        <v>655</v>
      </c>
      <c r="AU141" s="153" t="s">
        <v>89</v>
      </c>
      <c r="AY141" s="15" t="s">
        <v>150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5" t="s">
        <v>78</v>
      </c>
      <c r="BK141" s="154">
        <f t="shared" si="9"/>
        <v>0</v>
      </c>
      <c r="BL141" s="15" t="s">
        <v>228</v>
      </c>
      <c r="BM141" s="153" t="s">
        <v>1640</v>
      </c>
    </row>
    <row r="142" spans="1:65" s="2" customFormat="1" ht="16.5" customHeight="1">
      <c r="A142" s="184"/>
      <c r="B142" s="250"/>
      <c r="C142" s="306" t="s">
        <v>211</v>
      </c>
      <c r="D142" s="306" t="s">
        <v>152</v>
      </c>
      <c r="E142" s="307" t="s">
        <v>1641</v>
      </c>
      <c r="F142" s="308" t="s">
        <v>1508</v>
      </c>
      <c r="G142" s="309" t="s">
        <v>1493</v>
      </c>
      <c r="H142" s="310">
        <v>20</v>
      </c>
      <c r="I142" s="247"/>
      <c r="J142" s="311">
        <f t="shared" si="0"/>
        <v>0</v>
      </c>
      <c r="K142" s="308" t="s">
        <v>995</v>
      </c>
      <c r="L142" s="28"/>
      <c r="M142" s="312" t="s">
        <v>1</v>
      </c>
      <c r="N142" s="313" t="s">
        <v>38</v>
      </c>
      <c r="O142" s="314">
        <v>0</v>
      </c>
      <c r="P142" s="315">
        <f t="shared" si="1"/>
        <v>0</v>
      </c>
      <c r="Q142" s="315">
        <v>0</v>
      </c>
      <c r="R142" s="315">
        <f t="shared" si="2"/>
        <v>0</v>
      </c>
      <c r="S142" s="315">
        <v>0</v>
      </c>
      <c r="T142" s="316">
        <f t="shared" si="3"/>
        <v>0</v>
      </c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R142" s="153" t="s">
        <v>228</v>
      </c>
      <c r="AT142" s="153" t="s">
        <v>152</v>
      </c>
      <c r="AU142" s="153" t="s">
        <v>89</v>
      </c>
      <c r="AY142" s="15" t="s">
        <v>150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5" t="s">
        <v>78</v>
      </c>
      <c r="BK142" s="154">
        <f t="shared" si="9"/>
        <v>0</v>
      </c>
      <c r="BL142" s="15" t="s">
        <v>228</v>
      </c>
      <c r="BM142" s="153" t="s">
        <v>1642</v>
      </c>
    </row>
    <row r="143" spans="1:65" s="2" customFormat="1" ht="16.5" customHeight="1">
      <c r="A143" s="184"/>
      <c r="B143" s="250"/>
      <c r="C143" s="306" t="s">
        <v>216</v>
      </c>
      <c r="D143" s="306" t="s">
        <v>152</v>
      </c>
      <c r="E143" s="307" t="s">
        <v>1643</v>
      </c>
      <c r="F143" s="308" t="s">
        <v>1511</v>
      </c>
      <c r="G143" s="309" t="s">
        <v>1493</v>
      </c>
      <c r="H143" s="310">
        <v>10</v>
      </c>
      <c r="I143" s="247"/>
      <c r="J143" s="311">
        <f t="shared" si="0"/>
        <v>0</v>
      </c>
      <c r="K143" s="308" t="s">
        <v>995</v>
      </c>
      <c r="L143" s="28"/>
      <c r="M143" s="312" t="s">
        <v>1</v>
      </c>
      <c r="N143" s="313" t="s">
        <v>38</v>
      </c>
      <c r="O143" s="314">
        <v>0</v>
      </c>
      <c r="P143" s="315">
        <f t="shared" si="1"/>
        <v>0</v>
      </c>
      <c r="Q143" s="315">
        <v>0</v>
      </c>
      <c r="R143" s="315">
        <f t="shared" si="2"/>
        <v>0</v>
      </c>
      <c r="S143" s="315">
        <v>0</v>
      </c>
      <c r="T143" s="316">
        <f t="shared" si="3"/>
        <v>0</v>
      </c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R143" s="153" t="s">
        <v>228</v>
      </c>
      <c r="AT143" s="153" t="s">
        <v>152</v>
      </c>
      <c r="AU143" s="153" t="s">
        <v>89</v>
      </c>
      <c r="AY143" s="15" t="s">
        <v>150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5" t="s">
        <v>78</v>
      </c>
      <c r="BK143" s="154">
        <f t="shared" si="9"/>
        <v>0</v>
      </c>
      <c r="BL143" s="15" t="s">
        <v>228</v>
      </c>
      <c r="BM143" s="153" t="s">
        <v>1644</v>
      </c>
    </row>
    <row r="144" spans="2:63" s="12" customFormat="1" ht="21" customHeight="1">
      <c r="B144" s="295"/>
      <c r="C144" s="296"/>
      <c r="D144" s="297" t="s">
        <v>72</v>
      </c>
      <c r="E144" s="304" t="s">
        <v>1645</v>
      </c>
      <c r="F144" s="304" t="s">
        <v>1646</v>
      </c>
      <c r="G144" s="296"/>
      <c r="H144" s="296"/>
      <c r="I144" s="246"/>
      <c r="J144" s="305">
        <f>BK144</f>
        <v>0</v>
      </c>
      <c r="K144" s="296"/>
      <c r="L144" s="130"/>
      <c r="M144" s="300"/>
      <c r="N144" s="301"/>
      <c r="O144" s="301"/>
      <c r="P144" s="302">
        <f>SUM(P145:P154)</f>
        <v>0</v>
      </c>
      <c r="Q144" s="301"/>
      <c r="R144" s="302">
        <f>SUM(R145:R154)</f>
        <v>0</v>
      </c>
      <c r="S144" s="301"/>
      <c r="T144" s="303">
        <f>SUM(T145:T154)</f>
        <v>0</v>
      </c>
      <c r="AR144" s="131" t="s">
        <v>82</v>
      </c>
      <c r="AT144" s="138" t="s">
        <v>72</v>
      </c>
      <c r="AU144" s="138" t="s">
        <v>82</v>
      </c>
      <c r="AY144" s="131" t="s">
        <v>150</v>
      </c>
      <c r="BK144" s="139">
        <f>SUM(BK145:BK154)</f>
        <v>0</v>
      </c>
    </row>
    <row r="145" spans="1:65" s="2" customFormat="1" ht="16.5" customHeight="1">
      <c r="A145" s="184"/>
      <c r="B145" s="250"/>
      <c r="C145" s="306" t="s">
        <v>220</v>
      </c>
      <c r="D145" s="306" t="s">
        <v>152</v>
      </c>
      <c r="E145" s="307" t="s">
        <v>1647</v>
      </c>
      <c r="F145" s="308" t="s">
        <v>1648</v>
      </c>
      <c r="G145" s="309" t="s">
        <v>1493</v>
      </c>
      <c r="H145" s="310">
        <v>20</v>
      </c>
      <c r="I145" s="247"/>
      <c r="J145" s="311">
        <f aca="true" t="shared" si="10" ref="J145:J154">ROUND(I145*H145,2)</f>
        <v>0</v>
      </c>
      <c r="K145" s="308" t="s">
        <v>995</v>
      </c>
      <c r="L145" s="28"/>
      <c r="M145" s="312" t="s">
        <v>1</v>
      </c>
      <c r="N145" s="313" t="s">
        <v>38</v>
      </c>
      <c r="O145" s="314">
        <v>0</v>
      </c>
      <c r="P145" s="315">
        <f aca="true" t="shared" si="11" ref="P145:P154">O145*H145</f>
        <v>0</v>
      </c>
      <c r="Q145" s="315">
        <v>0</v>
      </c>
      <c r="R145" s="315">
        <f aca="true" t="shared" si="12" ref="R145:R154">Q145*H145</f>
        <v>0</v>
      </c>
      <c r="S145" s="315">
        <v>0</v>
      </c>
      <c r="T145" s="316">
        <f aca="true" t="shared" si="13" ref="T145:T154">S145*H145</f>
        <v>0</v>
      </c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R145" s="153" t="s">
        <v>228</v>
      </c>
      <c r="AT145" s="153" t="s">
        <v>152</v>
      </c>
      <c r="AU145" s="153" t="s">
        <v>89</v>
      </c>
      <c r="AY145" s="15" t="s">
        <v>150</v>
      </c>
      <c r="BE145" s="154">
        <f aca="true" t="shared" si="14" ref="BE145:BE154">IF(N145="základní",J145,0)</f>
        <v>0</v>
      </c>
      <c r="BF145" s="154">
        <f aca="true" t="shared" si="15" ref="BF145:BF154">IF(N145="snížená",J145,0)</f>
        <v>0</v>
      </c>
      <c r="BG145" s="154">
        <f aca="true" t="shared" si="16" ref="BG145:BG154">IF(N145="zákl. přenesená",J145,0)</f>
        <v>0</v>
      </c>
      <c r="BH145" s="154">
        <f aca="true" t="shared" si="17" ref="BH145:BH154">IF(N145="sníž. přenesená",J145,0)</f>
        <v>0</v>
      </c>
      <c r="BI145" s="154">
        <f aca="true" t="shared" si="18" ref="BI145:BI154">IF(N145="nulová",J145,0)</f>
        <v>0</v>
      </c>
      <c r="BJ145" s="15" t="s">
        <v>78</v>
      </c>
      <c r="BK145" s="154">
        <f aca="true" t="shared" si="19" ref="BK145:BK154">ROUND(I145*H145,2)</f>
        <v>0</v>
      </c>
      <c r="BL145" s="15" t="s">
        <v>228</v>
      </c>
      <c r="BM145" s="153" t="s">
        <v>1649</v>
      </c>
    </row>
    <row r="146" spans="1:65" s="2" customFormat="1" ht="16.5" customHeight="1">
      <c r="A146" s="184"/>
      <c r="B146" s="250"/>
      <c r="C146" s="326" t="s">
        <v>8</v>
      </c>
      <c r="D146" s="326" t="s">
        <v>655</v>
      </c>
      <c r="E146" s="327" t="s">
        <v>1650</v>
      </c>
      <c r="F146" s="328" t="s">
        <v>1651</v>
      </c>
      <c r="G146" s="329" t="s">
        <v>173</v>
      </c>
      <c r="H146" s="330">
        <v>22</v>
      </c>
      <c r="I146" s="249"/>
      <c r="J146" s="331">
        <f t="shared" si="10"/>
        <v>0</v>
      </c>
      <c r="K146" s="328" t="s">
        <v>995</v>
      </c>
      <c r="L146" s="169"/>
      <c r="M146" s="332" t="s">
        <v>1</v>
      </c>
      <c r="N146" s="333" t="s">
        <v>38</v>
      </c>
      <c r="O146" s="314">
        <v>0</v>
      </c>
      <c r="P146" s="315">
        <f t="shared" si="11"/>
        <v>0</v>
      </c>
      <c r="Q146" s="315">
        <v>0</v>
      </c>
      <c r="R146" s="315">
        <f t="shared" si="12"/>
        <v>0</v>
      </c>
      <c r="S146" s="315">
        <v>0</v>
      </c>
      <c r="T146" s="316">
        <f t="shared" si="13"/>
        <v>0</v>
      </c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R146" s="153" t="s">
        <v>302</v>
      </c>
      <c r="AT146" s="153" t="s">
        <v>655</v>
      </c>
      <c r="AU146" s="153" t="s">
        <v>89</v>
      </c>
      <c r="AY146" s="15" t="s">
        <v>150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5" t="s">
        <v>78</v>
      </c>
      <c r="BK146" s="154">
        <f t="shared" si="19"/>
        <v>0</v>
      </c>
      <c r="BL146" s="15" t="s">
        <v>228</v>
      </c>
      <c r="BM146" s="153" t="s">
        <v>1652</v>
      </c>
    </row>
    <row r="147" spans="1:65" s="2" customFormat="1" ht="16.5" customHeight="1">
      <c r="A147" s="184"/>
      <c r="B147" s="250"/>
      <c r="C147" s="326" t="s">
        <v>228</v>
      </c>
      <c r="D147" s="326" t="s">
        <v>655</v>
      </c>
      <c r="E147" s="327" t="s">
        <v>1653</v>
      </c>
      <c r="F147" s="328" t="s">
        <v>1654</v>
      </c>
      <c r="G147" s="329" t="s">
        <v>173</v>
      </c>
      <c r="H147" s="330">
        <v>3</v>
      </c>
      <c r="I147" s="249"/>
      <c r="J147" s="331">
        <f t="shared" si="10"/>
        <v>0</v>
      </c>
      <c r="K147" s="328" t="s">
        <v>995</v>
      </c>
      <c r="L147" s="169"/>
      <c r="M147" s="332" t="s">
        <v>1</v>
      </c>
      <c r="N147" s="333" t="s">
        <v>38</v>
      </c>
      <c r="O147" s="314">
        <v>0</v>
      </c>
      <c r="P147" s="315">
        <f t="shared" si="11"/>
        <v>0</v>
      </c>
      <c r="Q147" s="315">
        <v>0</v>
      </c>
      <c r="R147" s="315">
        <f t="shared" si="12"/>
        <v>0</v>
      </c>
      <c r="S147" s="315">
        <v>0</v>
      </c>
      <c r="T147" s="316">
        <f t="shared" si="13"/>
        <v>0</v>
      </c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R147" s="153" t="s">
        <v>302</v>
      </c>
      <c r="AT147" s="153" t="s">
        <v>655</v>
      </c>
      <c r="AU147" s="153" t="s">
        <v>89</v>
      </c>
      <c r="AY147" s="15" t="s">
        <v>150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5" t="s">
        <v>78</v>
      </c>
      <c r="BK147" s="154">
        <f t="shared" si="19"/>
        <v>0</v>
      </c>
      <c r="BL147" s="15" t="s">
        <v>228</v>
      </c>
      <c r="BM147" s="153" t="s">
        <v>1655</v>
      </c>
    </row>
    <row r="148" spans="1:65" s="2" customFormat="1" ht="16.5" customHeight="1">
      <c r="A148" s="184"/>
      <c r="B148" s="250"/>
      <c r="C148" s="326" t="s">
        <v>232</v>
      </c>
      <c r="D148" s="326" t="s">
        <v>655</v>
      </c>
      <c r="E148" s="327" t="s">
        <v>1656</v>
      </c>
      <c r="F148" s="328" t="s">
        <v>1657</v>
      </c>
      <c r="G148" s="329" t="s">
        <v>173</v>
      </c>
      <c r="H148" s="330">
        <v>1</v>
      </c>
      <c r="I148" s="249"/>
      <c r="J148" s="331">
        <f t="shared" si="10"/>
        <v>0</v>
      </c>
      <c r="K148" s="328" t="s">
        <v>995</v>
      </c>
      <c r="L148" s="169"/>
      <c r="M148" s="332" t="s">
        <v>1</v>
      </c>
      <c r="N148" s="333" t="s">
        <v>38</v>
      </c>
      <c r="O148" s="314">
        <v>0</v>
      </c>
      <c r="P148" s="315">
        <f t="shared" si="11"/>
        <v>0</v>
      </c>
      <c r="Q148" s="315">
        <v>0</v>
      </c>
      <c r="R148" s="315">
        <f t="shared" si="12"/>
        <v>0</v>
      </c>
      <c r="S148" s="315">
        <v>0</v>
      </c>
      <c r="T148" s="316">
        <f t="shared" si="13"/>
        <v>0</v>
      </c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R148" s="153" t="s">
        <v>302</v>
      </c>
      <c r="AT148" s="153" t="s">
        <v>655</v>
      </c>
      <c r="AU148" s="153" t="s">
        <v>89</v>
      </c>
      <c r="AY148" s="15" t="s">
        <v>150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5" t="s">
        <v>78</v>
      </c>
      <c r="BK148" s="154">
        <f t="shared" si="19"/>
        <v>0</v>
      </c>
      <c r="BL148" s="15" t="s">
        <v>228</v>
      </c>
      <c r="BM148" s="153" t="s">
        <v>1658</v>
      </c>
    </row>
    <row r="149" spans="1:65" s="2" customFormat="1" ht="16.5" customHeight="1">
      <c r="A149" s="184"/>
      <c r="B149" s="250"/>
      <c r="C149" s="326" t="s">
        <v>239</v>
      </c>
      <c r="D149" s="326" t="s">
        <v>655</v>
      </c>
      <c r="E149" s="327" t="s">
        <v>1659</v>
      </c>
      <c r="F149" s="328" t="s">
        <v>1660</v>
      </c>
      <c r="G149" s="329" t="s">
        <v>173</v>
      </c>
      <c r="H149" s="330">
        <v>6</v>
      </c>
      <c r="I149" s="249"/>
      <c r="J149" s="331">
        <f t="shared" si="10"/>
        <v>0</v>
      </c>
      <c r="K149" s="328" t="s">
        <v>995</v>
      </c>
      <c r="L149" s="169"/>
      <c r="M149" s="332" t="s">
        <v>1</v>
      </c>
      <c r="N149" s="333" t="s">
        <v>38</v>
      </c>
      <c r="O149" s="314">
        <v>0</v>
      </c>
      <c r="P149" s="315">
        <f t="shared" si="11"/>
        <v>0</v>
      </c>
      <c r="Q149" s="315">
        <v>0</v>
      </c>
      <c r="R149" s="315">
        <f t="shared" si="12"/>
        <v>0</v>
      </c>
      <c r="S149" s="315">
        <v>0</v>
      </c>
      <c r="T149" s="316">
        <f t="shared" si="13"/>
        <v>0</v>
      </c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R149" s="153" t="s">
        <v>302</v>
      </c>
      <c r="AT149" s="153" t="s">
        <v>655</v>
      </c>
      <c r="AU149" s="153" t="s">
        <v>89</v>
      </c>
      <c r="AY149" s="15" t="s">
        <v>150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5" t="s">
        <v>78</v>
      </c>
      <c r="BK149" s="154">
        <f t="shared" si="19"/>
        <v>0</v>
      </c>
      <c r="BL149" s="15" t="s">
        <v>228</v>
      </c>
      <c r="BM149" s="153" t="s">
        <v>1661</v>
      </c>
    </row>
    <row r="150" spans="1:65" s="2" customFormat="1" ht="16.5" customHeight="1">
      <c r="A150" s="184"/>
      <c r="B150" s="250"/>
      <c r="C150" s="326" t="s">
        <v>244</v>
      </c>
      <c r="D150" s="326" t="s">
        <v>655</v>
      </c>
      <c r="E150" s="327" t="s">
        <v>1662</v>
      </c>
      <c r="F150" s="328" t="s">
        <v>1663</v>
      </c>
      <c r="G150" s="329" t="s">
        <v>214</v>
      </c>
      <c r="H150" s="330">
        <v>320</v>
      </c>
      <c r="I150" s="249"/>
      <c r="J150" s="331">
        <f t="shared" si="10"/>
        <v>0</v>
      </c>
      <c r="K150" s="328" t="s">
        <v>995</v>
      </c>
      <c r="L150" s="169"/>
      <c r="M150" s="332" t="s">
        <v>1</v>
      </c>
      <c r="N150" s="333" t="s">
        <v>38</v>
      </c>
      <c r="O150" s="314">
        <v>0</v>
      </c>
      <c r="P150" s="315">
        <f t="shared" si="11"/>
        <v>0</v>
      </c>
      <c r="Q150" s="315">
        <v>0</v>
      </c>
      <c r="R150" s="315">
        <f t="shared" si="12"/>
        <v>0</v>
      </c>
      <c r="S150" s="315">
        <v>0</v>
      </c>
      <c r="T150" s="316">
        <f t="shared" si="13"/>
        <v>0</v>
      </c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R150" s="153" t="s">
        <v>302</v>
      </c>
      <c r="AT150" s="153" t="s">
        <v>655</v>
      </c>
      <c r="AU150" s="153" t="s">
        <v>89</v>
      </c>
      <c r="AY150" s="15" t="s">
        <v>150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5" t="s">
        <v>78</v>
      </c>
      <c r="BK150" s="154">
        <f t="shared" si="19"/>
        <v>0</v>
      </c>
      <c r="BL150" s="15" t="s">
        <v>228</v>
      </c>
      <c r="BM150" s="153" t="s">
        <v>1664</v>
      </c>
    </row>
    <row r="151" spans="1:65" s="2" customFormat="1" ht="16.5" customHeight="1">
      <c r="A151" s="184"/>
      <c r="B151" s="250"/>
      <c r="C151" s="326" t="s">
        <v>248</v>
      </c>
      <c r="D151" s="326" t="s">
        <v>655</v>
      </c>
      <c r="E151" s="327" t="s">
        <v>1665</v>
      </c>
      <c r="F151" s="328" t="s">
        <v>1636</v>
      </c>
      <c r="G151" s="329" t="s">
        <v>214</v>
      </c>
      <c r="H151" s="330">
        <v>300</v>
      </c>
      <c r="I151" s="249"/>
      <c r="J151" s="331">
        <f t="shared" si="10"/>
        <v>0</v>
      </c>
      <c r="K151" s="328" t="s">
        <v>995</v>
      </c>
      <c r="L151" s="169"/>
      <c r="M151" s="332" t="s">
        <v>1</v>
      </c>
      <c r="N151" s="333" t="s">
        <v>38</v>
      </c>
      <c r="O151" s="314">
        <v>0</v>
      </c>
      <c r="P151" s="315">
        <f t="shared" si="11"/>
        <v>0</v>
      </c>
      <c r="Q151" s="315">
        <v>0</v>
      </c>
      <c r="R151" s="315">
        <f t="shared" si="12"/>
        <v>0</v>
      </c>
      <c r="S151" s="315">
        <v>0</v>
      </c>
      <c r="T151" s="316">
        <f t="shared" si="13"/>
        <v>0</v>
      </c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R151" s="153" t="s">
        <v>302</v>
      </c>
      <c r="AT151" s="153" t="s">
        <v>655</v>
      </c>
      <c r="AU151" s="153" t="s">
        <v>89</v>
      </c>
      <c r="AY151" s="15" t="s">
        <v>150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5" t="s">
        <v>78</v>
      </c>
      <c r="BK151" s="154">
        <f t="shared" si="19"/>
        <v>0</v>
      </c>
      <c r="BL151" s="15" t="s">
        <v>228</v>
      </c>
      <c r="BM151" s="153" t="s">
        <v>1666</v>
      </c>
    </row>
    <row r="152" spans="1:65" s="2" customFormat="1" ht="16.5" customHeight="1">
      <c r="A152" s="184"/>
      <c r="B152" s="250"/>
      <c r="C152" s="326" t="s">
        <v>7</v>
      </c>
      <c r="D152" s="326" t="s">
        <v>655</v>
      </c>
      <c r="E152" s="327" t="s">
        <v>1667</v>
      </c>
      <c r="F152" s="328" t="s">
        <v>1639</v>
      </c>
      <c r="G152" s="329" t="s">
        <v>173</v>
      </c>
      <c r="H152" s="330">
        <v>1</v>
      </c>
      <c r="I152" s="249"/>
      <c r="J152" s="331">
        <f t="shared" si="10"/>
        <v>0</v>
      </c>
      <c r="K152" s="328" t="s">
        <v>995</v>
      </c>
      <c r="L152" s="169"/>
      <c r="M152" s="332" t="s">
        <v>1</v>
      </c>
      <c r="N152" s="333" t="s">
        <v>38</v>
      </c>
      <c r="O152" s="314">
        <v>0</v>
      </c>
      <c r="P152" s="315">
        <f t="shared" si="11"/>
        <v>0</v>
      </c>
      <c r="Q152" s="315">
        <v>0</v>
      </c>
      <c r="R152" s="315">
        <f t="shared" si="12"/>
        <v>0</v>
      </c>
      <c r="S152" s="315">
        <v>0</v>
      </c>
      <c r="T152" s="316">
        <f t="shared" si="13"/>
        <v>0</v>
      </c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R152" s="153" t="s">
        <v>302</v>
      </c>
      <c r="AT152" s="153" t="s">
        <v>655</v>
      </c>
      <c r="AU152" s="153" t="s">
        <v>89</v>
      </c>
      <c r="AY152" s="15" t="s">
        <v>150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5" t="s">
        <v>78</v>
      </c>
      <c r="BK152" s="154">
        <f t="shared" si="19"/>
        <v>0</v>
      </c>
      <c r="BL152" s="15" t="s">
        <v>228</v>
      </c>
      <c r="BM152" s="153" t="s">
        <v>1668</v>
      </c>
    </row>
    <row r="153" spans="1:65" s="2" customFormat="1" ht="16.5" customHeight="1">
      <c r="A153" s="184"/>
      <c r="B153" s="250"/>
      <c r="C153" s="306" t="s">
        <v>262</v>
      </c>
      <c r="D153" s="306" t="s">
        <v>152</v>
      </c>
      <c r="E153" s="307" t="s">
        <v>1669</v>
      </c>
      <c r="F153" s="308" t="s">
        <v>1670</v>
      </c>
      <c r="G153" s="309" t="s">
        <v>1493</v>
      </c>
      <c r="H153" s="310">
        <v>10</v>
      </c>
      <c r="I153" s="247"/>
      <c r="J153" s="311">
        <f t="shared" si="10"/>
        <v>0</v>
      </c>
      <c r="K153" s="308" t="s">
        <v>995</v>
      </c>
      <c r="L153" s="28"/>
      <c r="M153" s="312" t="s">
        <v>1</v>
      </c>
      <c r="N153" s="313" t="s">
        <v>38</v>
      </c>
      <c r="O153" s="314">
        <v>0</v>
      </c>
      <c r="P153" s="315">
        <f t="shared" si="11"/>
        <v>0</v>
      </c>
      <c r="Q153" s="315">
        <v>0</v>
      </c>
      <c r="R153" s="315">
        <f t="shared" si="12"/>
        <v>0</v>
      </c>
      <c r="S153" s="315">
        <v>0</v>
      </c>
      <c r="T153" s="316">
        <f t="shared" si="13"/>
        <v>0</v>
      </c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R153" s="153" t="s">
        <v>228</v>
      </c>
      <c r="AT153" s="153" t="s">
        <v>152</v>
      </c>
      <c r="AU153" s="153" t="s">
        <v>89</v>
      </c>
      <c r="AY153" s="15" t="s">
        <v>150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5" t="s">
        <v>78</v>
      </c>
      <c r="BK153" s="154">
        <f t="shared" si="19"/>
        <v>0</v>
      </c>
      <c r="BL153" s="15" t="s">
        <v>228</v>
      </c>
      <c r="BM153" s="153" t="s">
        <v>1671</v>
      </c>
    </row>
    <row r="154" spans="1:65" s="2" customFormat="1" ht="16.5" customHeight="1">
      <c r="A154" s="184"/>
      <c r="B154" s="250"/>
      <c r="C154" s="306" t="s">
        <v>266</v>
      </c>
      <c r="D154" s="306" t="s">
        <v>152</v>
      </c>
      <c r="E154" s="307" t="s">
        <v>1672</v>
      </c>
      <c r="F154" s="308" t="s">
        <v>1673</v>
      </c>
      <c r="G154" s="309" t="s">
        <v>1493</v>
      </c>
      <c r="H154" s="310">
        <v>6</v>
      </c>
      <c r="I154" s="247"/>
      <c r="J154" s="311">
        <f t="shared" si="10"/>
        <v>0</v>
      </c>
      <c r="K154" s="308" t="s">
        <v>995</v>
      </c>
      <c r="L154" s="28"/>
      <c r="M154" s="312" t="s">
        <v>1</v>
      </c>
      <c r="N154" s="313" t="s">
        <v>38</v>
      </c>
      <c r="O154" s="314">
        <v>0</v>
      </c>
      <c r="P154" s="315">
        <f t="shared" si="11"/>
        <v>0</v>
      </c>
      <c r="Q154" s="315">
        <v>0</v>
      </c>
      <c r="R154" s="315">
        <f t="shared" si="12"/>
        <v>0</v>
      </c>
      <c r="S154" s="315">
        <v>0</v>
      </c>
      <c r="T154" s="316">
        <f t="shared" si="13"/>
        <v>0</v>
      </c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R154" s="153" t="s">
        <v>228</v>
      </c>
      <c r="AT154" s="153" t="s">
        <v>152</v>
      </c>
      <c r="AU154" s="153" t="s">
        <v>89</v>
      </c>
      <c r="AY154" s="15" t="s">
        <v>150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5" t="s">
        <v>78</v>
      </c>
      <c r="BK154" s="154">
        <f t="shared" si="19"/>
        <v>0</v>
      </c>
      <c r="BL154" s="15" t="s">
        <v>228</v>
      </c>
      <c r="BM154" s="153" t="s">
        <v>1674</v>
      </c>
    </row>
    <row r="155" spans="2:63" s="12" customFormat="1" ht="21" customHeight="1">
      <c r="B155" s="295"/>
      <c r="C155" s="296"/>
      <c r="D155" s="297" t="s">
        <v>72</v>
      </c>
      <c r="E155" s="304" t="s">
        <v>1675</v>
      </c>
      <c r="F155" s="304" t="s">
        <v>1676</v>
      </c>
      <c r="G155" s="296"/>
      <c r="H155" s="296"/>
      <c r="I155" s="246"/>
      <c r="J155" s="305">
        <f>BK155</f>
        <v>0</v>
      </c>
      <c r="K155" s="296"/>
      <c r="L155" s="130"/>
      <c r="M155" s="300"/>
      <c r="N155" s="301"/>
      <c r="O155" s="301"/>
      <c r="P155" s="302">
        <f>SUM(P156:P164)</f>
        <v>0</v>
      </c>
      <c r="Q155" s="301"/>
      <c r="R155" s="302">
        <f>SUM(R156:R164)</f>
        <v>0</v>
      </c>
      <c r="S155" s="301"/>
      <c r="T155" s="303">
        <f>SUM(T156:T164)</f>
        <v>0</v>
      </c>
      <c r="AR155" s="131" t="s">
        <v>82</v>
      </c>
      <c r="AT155" s="138" t="s">
        <v>72</v>
      </c>
      <c r="AU155" s="138" t="s">
        <v>82</v>
      </c>
      <c r="AY155" s="131" t="s">
        <v>150</v>
      </c>
      <c r="BK155" s="139">
        <f>SUM(BK156:BK164)</f>
        <v>0</v>
      </c>
    </row>
    <row r="156" spans="1:65" s="2" customFormat="1" ht="16.5" customHeight="1">
      <c r="A156" s="184"/>
      <c r="B156" s="250"/>
      <c r="C156" s="306" t="s">
        <v>270</v>
      </c>
      <c r="D156" s="306" t="s">
        <v>152</v>
      </c>
      <c r="E156" s="307" t="s">
        <v>1677</v>
      </c>
      <c r="F156" s="308" t="s">
        <v>1678</v>
      </c>
      <c r="G156" s="309" t="s">
        <v>1493</v>
      </c>
      <c r="H156" s="310">
        <v>150</v>
      </c>
      <c r="I156" s="247"/>
      <c r="J156" s="311">
        <f aca="true" t="shared" si="20" ref="J156:J164">ROUND(I156*H156,2)</f>
        <v>0</v>
      </c>
      <c r="K156" s="308" t="s">
        <v>995</v>
      </c>
      <c r="L156" s="28"/>
      <c r="M156" s="312" t="s">
        <v>1</v>
      </c>
      <c r="N156" s="313" t="s">
        <v>38</v>
      </c>
      <c r="O156" s="314">
        <v>0</v>
      </c>
      <c r="P156" s="315">
        <f aca="true" t="shared" si="21" ref="P156:P164">O156*H156</f>
        <v>0</v>
      </c>
      <c r="Q156" s="315">
        <v>0</v>
      </c>
      <c r="R156" s="315">
        <f aca="true" t="shared" si="22" ref="R156:R164">Q156*H156</f>
        <v>0</v>
      </c>
      <c r="S156" s="315">
        <v>0</v>
      </c>
      <c r="T156" s="316">
        <f aca="true" t="shared" si="23" ref="T156:T164">S156*H156</f>
        <v>0</v>
      </c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R156" s="153" t="s">
        <v>228</v>
      </c>
      <c r="AT156" s="153" t="s">
        <v>152</v>
      </c>
      <c r="AU156" s="153" t="s">
        <v>89</v>
      </c>
      <c r="AY156" s="15" t="s">
        <v>150</v>
      </c>
      <c r="BE156" s="154">
        <f aca="true" t="shared" si="24" ref="BE156:BE164">IF(N156="základní",J156,0)</f>
        <v>0</v>
      </c>
      <c r="BF156" s="154">
        <f aca="true" t="shared" si="25" ref="BF156:BF164">IF(N156="snížená",J156,0)</f>
        <v>0</v>
      </c>
      <c r="BG156" s="154">
        <f aca="true" t="shared" si="26" ref="BG156:BG164">IF(N156="zákl. přenesená",J156,0)</f>
        <v>0</v>
      </c>
      <c r="BH156" s="154">
        <f aca="true" t="shared" si="27" ref="BH156:BH164">IF(N156="sníž. přenesená",J156,0)</f>
        <v>0</v>
      </c>
      <c r="BI156" s="154">
        <f aca="true" t="shared" si="28" ref="BI156:BI164">IF(N156="nulová",J156,0)</f>
        <v>0</v>
      </c>
      <c r="BJ156" s="15" t="s">
        <v>78</v>
      </c>
      <c r="BK156" s="154">
        <f aca="true" t="shared" si="29" ref="BK156:BK164">ROUND(I156*H156,2)</f>
        <v>0</v>
      </c>
      <c r="BL156" s="15" t="s">
        <v>228</v>
      </c>
      <c r="BM156" s="153" t="s">
        <v>1679</v>
      </c>
    </row>
    <row r="157" spans="1:65" s="2" customFormat="1" ht="16.5" customHeight="1">
      <c r="A157" s="184"/>
      <c r="B157" s="250"/>
      <c r="C157" s="326" t="s">
        <v>274</v>
      </c>
      <c r="D157" s="326" t="s">
        <v>655</v>
      </c>
      <c r="E157" s="327" t="s">
        <v>1680</v>
      </c>
      <c r="F157" s="328" t="s">
        <v>1681</v>
      </c>
      <c r="G157" s="329" t="s">
        <v>173</v>
      </c>
      <c r="H157" s="330">
        <v>107</v>
      </c>
      <c r="I157" s="249"/>
      <c r="J157" s="331">
        <f t="shared" si="20"/>
        <v>0</v>
      </c>
      <c r="K157" s="328" t="s">
        <v>995</v>
      </c>
      <c r="L157" s="169"/>
      <c r="M157" s="332" t="s">
        <v>1</v>
      </c>
      <c r="N157" s="333" t="s">
        <v>38</v>
      </c>
      <c r="O157" s="314">
        <v>0</v>
      </c>
      <c r="P157" s="315">
        <f t="shared" si="21"/>
        <v>0</v>
      </c>
      <c r="Q157" s="315">
        <v>0</v>
      </c>
      <c r="R157" s="315">
        <f t="shared" si="22"/>
        <v>0</v>
      </c>
      <c r="S157" s="315">
        <v>0</v>
      </c>
      <c r="T157" s="316">
        <f t="shared" si="23"/>
        <v>0</v>
      </c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R157" s="153" t="s">
        <v>302</v>
      </c>
      <c r="AT157" s="153" t="s">
        <v>655</v>
      </c>
      <c r="AU157" s="153" t="s">
        <v>89</v>
      </c>
      <c r="AY157" s="15" t="s">
        <v>150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15" t="s">
        <v>78</v>
      </c>
      <c r="BK157" s="154">
        <f t="shared" si="29"/>
        <v>0</v>
      </c>
      <c r="BL157" s="15" t="s">
        <v>228</v>
      </c>
      <c r="BM157" s="153" t="s">
        <v>1682</v>
      </c>
    </row>
    <row r="158" spans="1:65" s="2" customFormat="1" ht="16.5" customHeight="1">
      <c r="A158" s="184"/>
      <c r="B158" s="250"/>
      <c r="C158" s="326" t="s">
        <v>278</v>
      </c>
      <c r="D158" s="326" t="s">
        <v>655</v>
      </c>
      <c r="E158" s="327" t="s">
        <v>1683</v>
      </c>
      <c r="F158" s="328" t="s">
        <v>1684</v>
      </c>
      <c r="G158" s="329" t="s">
        <v>214</v>
      </c>
      <c r="H158" s="330">
        <v>3560</v>
      </c>
      <c r="I158" s="249"/>
      <c r="J158" s="331">
        <f t="shared" si="20"/>
        <v>0</v>
      </c>
      <c r="K158" s="328" t="s">
        <v>995</v>
      </c>
      <c r="L158" s="169"/>
      <c r="M158" s="332" t="s">
        <v>1</v>
      </c>
      <c r="N158" s="333" t="s">
        <v>38</v>
      </c>
      <c r="O158" s="314">
        <v>0</v>
      </c>
      <c r="P158" s="315">
        <f t="shared" si="21"/>
        <v>0</v>
      </c>
      <c r="Q158" s="315">
        <v>0</v>
      </c>
      <c r="R158" s="315">
        <f t="shared" si="22"/>
        <v>0</v>
      </c>
      <c r="S158" s="315">
        <v>0</v>
      </c>
      <c r="T158" s="316">
        <f t="shared" si="23"/>
        <v>0</v>
      </c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R158" s="153" t="s">
        <v>302</v>
      </c>
      <c r="AT158" s="153" t="s">
        <v>655</v>
      </c>
      <c r="AU158" s="153" t="s">
        <v>89</v>
      </c>
      <c r="AY158" s="15" t="s">
        <v>150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15" t="s">
        <v>78</v>
      </c>
      <c r="BK158" s="154">
        <f t="shared" si="29"/>
        <v>0</v>
      </c>
      <c r="BL158" s="15" t="s">
        <v>228</v>
      </c>
      <c r="BM158" s="153" t="s">
        <v>1685</v>
      </c>
    </row>
    <row r="159" spans="1:65" s="2" customFormat="1" ht="16.5" customHeight="1">
      <c r="A159" s="184"/>
      <c r="B159" s="250"/>
      <c r="C159" s="326" t="s">
        <v>282</v>
      </c>
      <c r="D159" s="326" t="s">
        <v>655</v>
      </c>
      <c r="E159" s="327" t="s">
        <v>1686</v>
      </c>
      <c r="F159" s="328" t="s">
        <v>1687</v>
      </c>
      <c r="G159" s="329" t="s">
        <v>214</v>
      </c>
      <c r="H159" s="330">
        <v>350</v>
      </c>
      <c r="I159" s="249"/>
      <c r="J159" s="331">
        <f t="shared" si="20"/>
        <v>0</v>
      </c>
      <c r="K159" s="328" t="s">
        <v>995</v>
      </c>
      <c r="L159" s="169"/>
      <c r="M159" s="332" t="s">
        <v>1</v>
      </c>
      <c r="N159" s="333" t="s">
        <v>38</v>
      </c>
      <c r="O159" s="314">
        <v>0</v>
      </c>
      <c r="P159" s="315">
        <f t="shared" si="21"/>
        <v>0</v>
      </c>
      <c r="Q159" s="315">
        <v>0</v>
      </c>
      <c r="R159" s="315">
        <f t="shared" si="22"/>
        <v>0</v>
      </c>
      <c r="S159" s="315">
        <v>0</v>
      </c>
      <c r="T159" s="316">
        <f t="shared" si="23"/>
        <v>0</v>
      </c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R159" s="153" t="s">
        <v>302</v>
      </c>
      <c r="AT159" s="153" t="s">
        <v>655</v>
      </c>
      <c r="AU159" s="153" t="s">
        <v>89</v>
      </c>
      <c r="AY159" s="15" t="s">
        <v>150</v>
      </c>
      <c r="BE159" s="154">
        <f t="shared" si="24"/>
        <v>0</v>
      </c>
      <c r="BF159" s="154">
        <f t="shared" si="25"/>
        <v>0</v>
      </c>
      <c r="BG159" s="154">
        <f t="shared" si="26"/>
        <v>0</v>
      </c>
      <c r="BH159" s="154">
        <f t="shared" si="27"/>
        <v>0</v>
      </c>
      <c r="BI159" s="154">
        <f t="shared" si="28"/>
        <v>0</v>
      </c>
      <c r="BJ159" s="15" t="s">
        <v>78</v>
      </c>
      <c r="BK159" s="154">
        <f t="shared" si="29"/>
        <v>0</v>
      </c>
      <c r="BL159" s="15" t="s">
        <v>228</v>
      </c>
      <c r="BM159" s="153" t="s">
        <v>1688</v>
      </c>
    </row>
    <row r="160" spans="1:65" s="2" customFormat="1" ht="16.5" customHeight="1">
      <c r="A160" s="184"/>
      <c r="B160" s="250"/>
      <c r="C160" s="326" t="s">
        <v>286</v>
      </c>
      <c r="D160" s="326" t="s">
        <v>655</v>
      </c>
      <c r="E160" s="327" t="s">
        <v>1689</v>
      </c>
      <c r="F160" s="328" t="s">
        <v>1636</v>
      </c>
      <c r="G160" s="329" t="s">
        <v>214</v>
      </c>
      <c r="H160" s="330">
        <v>1600</v>
      </c>
      <c r="I160" s="249"/>
      <c r="J160" s="331">
        <f t="shared" si="20"/>
        <v>0</v>
      </c>
      <c r="K160" s="328" t="s">
        <v>995</v>
      </c>
      <c r="L160" s="169"/>
      <c r="M160" s="332" t="s">
        <v>1</v>
      </c>
      <c r="N160" s="333" t="s">
        <v>38</v>
      </c>
      <c r="O160" s="314">
        <v>0</v>
      </c>
      <c r="P160" s="315">
        <f t="shared" si="21"/>
        <v>0</v>
      </c>
      <c r="Q160" s="315">
        <v>0</v>
      </c>
      <c r="R160" s="315">
        <f t="shared" si="22"/>
        <v>0</v>
      </c>
      <c r="S160" s="315">
        <v>0</v>
      </c>
      <c r="T160" s="316">
        <f t="shared" si="23"/>
        <v>0</v>
      </c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R160" s="153" t="s">
        <v>302</v>
      </c>
      <c r="AT160" s="153" t="s">
        <v>655</v>
      </c>
      <c r="AU160" s="153" t="s">
        <v>89</v>
      </c>
      <c r="AY160" s="15" t="s">
        <v>150</v>
      </c>
      <c r="BE160" s="154">
        <f t="shared" si="24"/>
        <v>0</v>
      </c>
      <c r="BF160" s="154">
        <f t="shared" si="25"/>
        <v>0</v>
      </c>
      <c r="BG160" s="154">
        <f t="shared" si="26"/>
        <v>0</v>
      </c>
      <c r="BH160" s="154">
        <f t="shared" si="27"/>
        <v>0</v>
      </c>
      <c r="BI160" s="154">
        <f t="shared" si="28"/>
        <v>0</v>
      </c>
      <c r="BJ160" s="15" t="s">
        <v>78</v>
      </c>
      <c r="BK160" s="154">
        <f t="shared" si="29"/>
        <v>0</v>
      </c>
      <c r="BL160" s="15" t="s">
        <v>228</v>
      </c>
      <c r="BM160" s="153" t="s">
        <v>1690</v>
      </c>
    </row>
    <row r="161" spans="1:65" s="2" customFormat="1" ht="16.5" customHeight="1">
      <c r="A161" s="184"/>
      <c r="B161" s="250"/>
      <c r="C161" s="326" t="s">
        <v>290</v>
      </c>
      <c r="D161" s="326" t="s">
        <v>655</v>
      </c>
      <c r="E161" s="327" t="s">
        <v>1691</v>
      </c>
      <c r="F161" s="328" t="s">
        <v>1692</v>
      </c>
      <c r="G161" s="329" t="s">
        <v>173</v>
      </c>
      <c r="H161" s="330">
        <v>5</v>
      </c>
      <c r="I161" s="249"/>
      <c r="J161" s="331">
        <f t="shared" si="20"/>
        <v>0</v>
      </c>
      <c r="K161" s="328" t="s">
        <v>995</v>
      </c>
      <c r="L161" s="169"/>
      <c r="M161" s="332" t="s">
        <v>1</v>
      </c>
      <c r="N161" s="333" t="s">
        <v>38</v>
      </c>
      <c r="O161" s="314">
        <v>0</v>
      </c>
      <c r="P161" s="315">
        <f t="shared" si="21"/>
        <v>0</v>
      </c>
      <c r="Q161" s="315">
        <v>0</v>
      </c>
      <c r="R161" s="315">
        <f t="shared" si="22"/>
        <v>0</v>
      </c>
      <c r="S161" s="315">
        <v>0</v>
      </c>
      <c r="T161" s="316">
        <f t="shared" si="23"/>
        <v>0</v>
      </c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R161" s="153" t="s">
        <v>302</v>
      </c>
      <c r="AT161" s="153" t="s">
        <v>655</v>
      </c>
      <c r="AU161" s="153" t="s">
        <v>89</v>
      </c>
      <c r="AY161" s="15" t="s">
        <v>150</v>
      </c>
      <c r="BE161" s="154">
        <f t="shared" si="24"/>
        <v>0</v>
      </c>
      <c r="BF161" s="154">
        <f t="shared" si="25"/>
        <v>0</v>
      </c>
      <c r="BG161" s="154">
        <f t="shared" si="26"/>
        <v>0</v>
      </c>
      <c r="BH161" s="154">
        <f t="shared" si="27"/>
        <v>0</v>
      </c>
      <c r="BI161" s="154">
        <f t="shared" si="28"/>
        <v>0</v>
      </c>
      <c r="BJ161" s="15" t="s">
        <v>78</v>
      </c>
      <c r="BK161" s="154">
        <f t="shared" si="29"/>
        <v>0</v>
      </c>
      <c r="BL161" s="15" t="s">
        <v>228</v>
      </c>
      <c r="BM161" s="153" t="s">
        <v>1693</v>
      </c>
    </row>
    <row r="162" spans="1:65" s="2" customFormat="1" ht="16.5" customHeight="1">
      <c r="A162" s="184"/>
      <c r="B162" s="250"/>
      <c r="C162" s="326" t="s">
        <v>294</v>
      </c>
      <c r="D162" s="326" t="s">
        <v>655</v>
      </c>
      <c r="E162" s="327" t="s">
        <v>1694</v>
      </c>
      <c r="F162" s="328" t="s">
        <v>1639</v>
      </c>
      <c r="G162" s="329" t="s">
        <v>173</v>
      </c>
      <c r="H162" s="330">
        <v>1</v>
      </c>
      <c r="I162" s="249"/>
      <c r="J162" s="331">
        <f t="shared" si="20"/>
        <v>0</v>
      </c>
      <c r="K162" s="328" t="s">
        <v>995</v>
      </c>
      <c r="L162" s="169"/>
      <c r="M162" s="332" t="s">
        <v>1</v>
      </c>
      <c r="N162" s="333" t="s">
        <v>38</v>
      </c>
      <c r="O162" s="314">
        <v>0</v>
      </c>
      <c r="P162" s="315">
        <f t="shared" si="21"/>
        <v>0</v>
      </c>
      <c r="Q162" s="315">
        <v>0</v>
      </c>
      <c r="R162" s="315">
        <f t="shared" si="22"/>
        <v>0</v>
      </c>
      <c r="S162" s="315">
        <v>0</v>
      </c>
      <c r="T162" s="316">
        <f t="shared" si="23"/>
        <v>0</v>
      </c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R162" s="153" t="s">
        <v>302</v>
      </c>
      <c r="AT162" s="153" t="s">
        <v>655</v>
      </c>
      <c r="AU162" s="153" t="s">
        <v>89</v>
      </c>
      <c r="AY162" s="15" t="s">
        <v>150</v>
      </c>
      <c r="BE162" s="154">
        <f t="shared" si="24"/>
        <v>0</v>
      </c>
      <c r="BF162" s="154">
        <f t="shared" si="25"/>
        <v>0</v>
      </c>
      <c r="BG162" s="154">
        <f t="shared" si="26"/>
        <v>0</v>
      </c>
      <c r="BH162" s="154">
        <f t="shared" si="27"/>
        <v>0</v>
      </c>
      <c r="BI162" s="154">
        <f t="shared" si="28"/>
        <v>0</v>
      </c>
      <c r="BJ162" s="15" t="s">
        <v>78</v>
      </c>
      <c r="BK162" s="154">
        <f t="shared" si="29"/>
        <v>0</v>
      </c>
      <c r="BL162" s="15" t="s">
        <v>228</v>
      </c>
      <c r="BM162" s="153" t="s">
        <v>1695</v>
      </c>
    </row>
    <row r="163" spans="1:65" s="2" customFormat="1" ht="16.5" customHeight="1">
      <c r="A163" s="184"/>
      <c r="B163" s="250"/>
      <c r="C163" s="306" t="s">
        <v>298</v>
      </c>
      <c r="D163" s="306" t="s">
        <v>152</v>
      </c>
      <c r="E163" s="307" t="s">
        <v>1696</v>
      </c>
      <c r="F163" s="308" t="s">
        <v>1508</v>
      </c>
      <c r="G163" s="309" t="s">
        <v>1493</v>
      </c>
      <c r="H163" s="310">
        <v>60</v>
      </c>
      <c r="I163" s="247"/>
      <c r="J163" s="311">
        <f t="shared" si="20"/>
        <v>0</v>
      </c>
      <c r="K163" s="308" t="s">
        <v>995</v>
      </c>
      <c r="L163" s="28"/>
      <c r="M163" s="312" t="s">
        <v>1</v>
      </c>
      <c r="N163" s="313" t="s">
        <v>38</v>
      </c>
      <c r="O163" s="314">
        <v>0</v>
      </c>
      <c r="P163" s="315">
        <f t="shared" si="21"/>
        <v>0</v>
      </c>
      <c r="Q163" s="315">
        <v>0</v>
      </c>
      <c r="R163" s="315">
        <f t="shared" si="22"/>
        <v>0</v>
      </c>
      <c r="S163" s="315">
        <v>0</v>
      </c>
      <c r="T163" s="316">
        <f t="shared" si="23"/>
        <v>0</v>
      </c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R163" s="153" t="s">
        <v>228</v>
      </c>
      <c r="AT163" s="153" t="s">
        <v>152</v>
      </c>
      <c r="AU163" s="153" t="s">
        <v>89</v>
      </c>
      <c r="AY163" s="15" t="s">
        <v>150</v>
      </c>
      <c r="BE163" s="154">
        <f t="shared" si="24"/>
        <v>0</v>
      </c>
      <c r="BF163" s="154">
        <f t="shared" si="25"/>
        <v>0</v>
      </c>
      <c r="BG163" s="154">
        <f t="shared" si="26"/>
        <v>0</v>
      </c>
      <c r="BH163" s="154">
        <f t="shared" si="27"/>
        <v>0</v>
      </c>
      <c r="BI163" s="154">
        <f t="shared" si="28"/>
        <v>0</v>
      </c>
      <c r="BJ163" s="15" t="s">
        <v>78</v>
      </c>
      <c r="BK163" s="154">
        <f t="shared" si="29"/>
        <v>0</v>
      </c>
      <c r="BL163" s="15" t="s">
        <v>228</v>
      </c>
      <c r="BM163" s="153" t="s">
        <v>1697</v>
      </c>
    </row>
    <row r="164" spans="1:65" s="2" customFormat="1" ht="16.5" customHeight="1">
      <c r="A164" s="184"/>
      <c r="B164" s="250"/>
      <c r="C164" s="306" t="s">
        <v>302</v>
      </c>
      <c r="D164" s="306" t="s">
        <v>152</v>
      </c>
      <c r="E164" s="307" t="s">
        <v>1698</v>
      </c>
      <c r="F164" s="308" t="s">
        <v>1699</v>
      </c>
      <c r="G164" s="309" t="s">
        <v>1493</v>
      </c>
      <c r="H164" s="310">
        <v>50</v>
      </c>
      <c r="I164" s="247"/>
      <c r="J164" s="311">
        <f t="shared" si="20"/>
        <v>0</v>
      </c>
      <c r="K164" s="308" t="s">
        <v>995</v>
      </c>
      <c r="L164" s="28"/>
      <c r="M164" s="312" t="s">
        <v>1</v>
      </c>
      <c r="N164" s="313" t="s">
        <v>38</v>
      </c>
      <c r="O164" s="314">
        <v>0</v>
      </c>
      <c r="P164" s="315">
        <f t="shared" si="21"/>
        <v>0</v>
      </c>
      <c r="Q164" s="315">
        <v>0</v>
      </c>
      <c r="R164" s="315">
        <f t="shared" si="22"/>
        <v>0</v>
      </c>
      <c r="S164" s="315">
        <v>0</v>
      </c>
      <c r="T164" s="316">
        <f t="shared" si="23"/>
        <v>0</v>
      </c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R164" s="153" t="s">
        <v>228</v>
      </c>
      <c r="AT164" s="153" t="s">
        <v>152</v>
      </c>
      <c r="AU164" s="153" t="s">
        <v>89</v>
      </c>
      <c r="AY164" s="15" t="s">
        <v>150</v>
      </c>
      <c r="BE164" s="154">
        <f t="shared" si="24"/>
        <v>0</v>
      </c>
      <c r="BF164" s="154">
        <f t="shared" si="25"/>
        <v>0</v>
      </c>
      <c r="BG164" s="154">
        <f t="shared" si="26"/>
        <v>0</v>
      </c>
      <c r="BH164" s="154">
        <f t="shared" si="27"/>
        <v>0</v>
      </c>
      <c r="BI164" s="154">
        <f t="shared" si="28"/>
        <v>0</v>
      </c>
      <c r="BJ164" s="15" t="s">
        <v>78</v>
      </c>
      <c r="BK164" s="154">
        <f t="shared" si="29"/>
        <v>0</v>
      </c>
      <c r="BL164" s="15" t="s">
        <v>228</v>
      </c>
      <c r="BM164" s="153" t="s">
        <v>1700</v>
      </c>
    </row>
    <row r="165" spans="2:63" s="12" customFormat="1" ht="25.9" customHeight="1">
      <c r="B165" s="295"/>
      <c r="C165" s="296"/>
      <c r="D165" s="297" t="s">
        <v>72</v>
      </c>
      <c r="E165" s="298" t="s">
        <v>889</v>
      </c>
      <c r="F165" s="298" t="s">
        <v>890</v>
      </c>
      <c r="G165" s="296"/>
      <c r="H165" s="296"/>
      <c r="I165" s="246"/>
      <c r="J165" s="299">
        <f>BK165</f>
        <v>0</v>
      </c>
      <c r="K165" s="296"/>
      <c r="L165" s="130"/>
      <c r="M165" s="300"/>
      <c r="N165" s="301"/>
      <c r="O165" s="301"/>
      <c r="P165" s="302">
        <f>P166</f>
        <v>0</v>
      </c>
      <c r="Q165" s="301"/>
      <c r="R165" s="302">
        <f>R166</f>
        <v>0</v>
      </c>
      <c r="S165" s="301"/>
      <c r="T165" s="303">
        <f>T166</f>
        <v>0</v>
      </c>
      <c r="AR165" s="131" t="s">
        <v>113</v>
      </c>
      <c r="AT165" s="138" t="s">
        <v>72</v>
      </c>
      <c r="AU165" s="138" t="s">
        <v>73</v>
      </c>
      <c r="AY165" s="131" t="s">
        <v>150</v>
      </c>
      <c r="BK165" s="139">
        <f>BK166</f>
        <v>0</v>
      </c>
    </row>
    <row r="166" spans="2:63" s="12" customFormat="1" ht="22.85" customHeight="1">
      <c r="B166" s="295"/>
      <c r="C166" s="296"/>
      <c r="D166" s="297" t="s">
        <v>72</v>
      </c>
      <c r="E166" s="304" t="s">
        <v>1142</v>
      </c>
      <c r="F166" s="304" t="s">
        <v>1143</v>
      </c>
      <c r="G166" s="296"/>
      <c r="H166" s="296"/>
      <c r="I166" s="246"/>
      <c r="J166" s="305">
        <f>BK166</f>
        <v>0</v>
      </c>
      <c r="K166" s="296"/>
      <c r="L166" s="130"/>
      <c r="M166" s="300"/>
      <c r="N166" s="301"/>
      <c r="O166" s="301"/>
      <c r="P166" s="302">
        <f>SUM(P167:P168)</f>
        <v>0</v>
      </c>
      <c r="Q166" s="301"/>
      <c r="R166" s="302">
        <f>SUM(R167:R168)</f>
        <v>0</v>
      </c>
      <c r="S166" s="301"/>
      <c r="T166" s="303">
        <f>SUM(T167:T168)</f>
        <v>0</v>
      </c>
      <c r="AR166" s="131" t="s">
        <v>113</v>
      </c>
      <c r="AT166" s="138" t="s">
        <v>72</v>
      </c>
      <c r="AU166" s="138" t="s">
        <v>78</v>
      </c>
      <c r="AY166" s="131" t="s">
        <v>150</v>
      </c>
      <c r="BK166" s="139">
        <f>SUM(BK167:BK168)</f>
        <v>0</v>
      </c>
    </row>
    <row r="167" spans="1:65" s="2" customFormat="1" ht="16.5" customHeight="1">
      <c r="A167" s="184"/>
      <c r="B167" s="250"/>
      <c r="C167" s="306" t="s">
        <v>306</v>
      </c>
      <c r="D167" s="306" t="s">
        <v>152</v>
      </c>
      <c r="E167" s="307" t="s">
        <v>1154</v>
      </c>
      <c r="F167" s="308" t="s">
        <v>1155</v>
      </c>
      <c r="G167" s="309" t="s">
        <v>397</v>
      </c>
      <c r="H167" s="334">
        <v>604740</v>
      </c>
      <c r="I167" s="247"/>
      <c r="J167" s="311">
        <f>ROUND(I167*H167,2)</f>
        <v>0</v>
      </c>
      <c r="K167" s="308" t="s">
        <v>995</v>
      </c>
      <c r="L167" s="28"/>
      <c r="M167" s="312" t="s">
        <v>1</v>
      </c>
      <c r="N167" s="313" t="s">
        <v>38</v>
      </c>
      <c r="O167" s="314">
        <v>0</v>
      </c>
      <c r="P167" s="315">
        <f>O167*H167</f>
        <v>0</v>
      </c>
      <c r="Q167" s="315">
        <v>0</v>
      </c>
      <c r="R167" s="315">
        <f>Q167*H167</f>
        <v>0</v>
      </c>
      <c r="S167" s="315">
        <v>0</v>
      </c>
      <c r="T167" s="316">
        <f>S167*H167</f>
        <v>0</v>
      </c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R167" s="153" t="s">
        <v>1156</v>
      </c>
      <c r="AT167" s="153" t="s">
        <v>152</v>
      </c>
      <c r="AU167" s="153" t="s">
        <v>82</v>
      </c>
      <c r="AY167" s="15" t="s">
        <v>150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5" t="s">
        <v>78</v>
      </c>
      <c r="BK167" s="154">
        <f>ROUND(I167*H167,2)</f>
        <v>0</v>
      </c>
      <c r="BL167" s="15" t="s">
        <v>1156</v>
      </c>
      <c r="BM167" s="153" t="s">
        <v>1701</v>
      </c>
    </row>
    <row r="168" spans="2:51" s="13" customFormat="1" ht="12">
      <c r="B168" s="317"/>
      <c r="C168" s="318"/>
      <c r="D168" s="319" t="s">
        <v>158</v>
      </c>
      <c r="E168" s="318"/>
      <c r="F168" s="321" t="s">
        <v>1702</v>
      </c>
      <c r="G168" s="318"/>
      <c r="H168" s="322">
        <v>604740</v>
      </c>
      <c r="I168" s="248"/>
      <c r="J168" s="318"/>
      <c r="K168" s="318"/>
      <c r="L168" s="155"/>
      <c r="M168" s="340"/>
      <c r="N168" s="341"/>
      <c r="O168" s="341"/>
      <c r="P168" s="341"/>
      <c r="Q168" s="341"/>
      <c r="R168" s="341"/>
      <c r="S168" s="341"/>
      <c r="T168" s="342"/>
      <c r="AT168" s="157" t="s">
        <v>158</v>
      </c>
      <c r="AU168" s="157" t="s">
        <v>82</v>
      </c>
      <c r="AV168" s="13" t="s">
        <v>82</v>
      </c>
      <c r="AW168" s="13" t="s">
        <v>3</v>
      </c>
      <c r="AX168" s="13" t="s">
        <v>78</v>
      </c>
      <c r="AY168" s="157" t="s">
        <v>150</v>
      </c>
    </row>
    <row r="169" spans="1:31" s="2" customFormat="1" ht="6.95" customHeight="1">
      <c r="A169" s="184"/>
      <c r="B169" s="277"/>
      <c r="C169" s="278"/>
      <c r="D169" s="278"/>
      <c r="E169" s="278"/>
      <c r="F169" s="278"/>
      <c r="G169" s="278"/>
      <c r="H169" s="278"/>
      <c r="I169" s="240"/>
      <c r="J169" s="278"/>
      <c r="K169" s="278"/>
      <c r="L169" s="28"/>
      <c r="M169" s="184"/>
      <c r="O169" s="184"/>
      <c r="P169" s="184"/>
      <c r="Q169" s="184"/>
      <c r="R169" s="184"/>
      <c r="S169" s="184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</row>
  </sheetData>
  <autoFilter ref="C126:K168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79"/>
  <sheetViews>
    <sheetView showGridLines="0" workbookViewId="0" topLeftCell="A22">
      <selection activeCell="J39" sqref="J39"/>
    </sheetView>
  </sheetViews>
  <sheetFormatPr defaultColWidth="9.140625" defaultRowHeight="12"/>
  <cols>
    <col min="1" max="1" width="8.421875" style="1" customWidth="1"/>
    <col min="2" max="2" width="1.57421875" style="1" customWidth="1"/>
    <col min="3" max="3" width="4.140625" style="1" customWidth="1"/>
    <col min="4" max="4" width="4.42187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228" customWidth="1"/>
    <col min="10" max="11" width="20.140625" style="1" customWidth="1"/>
    <col min="12" max="12" width="9.421875" style="1" customWidth="1"/>
    <col min="13" max="13" width="10.8515625" style="1" hidden="1" customWidth="1"/>
    <col min="14" max="14" width="9.421875" style="1" hidden="1" customWidth="1"/>
    <col min="15" max="20" width="14.140625" style="1" hidden="1" customWidth="1"/>
    <col min="21" max="21" width="16.421875" style="1" hidden="1" customWidth="1"/>
    <col min="22" max="22" width="12.421875" style="1" customWidth="1"/>
    <col min="23" max="23" width="16.421875" style="1" customWidth="1"/>
    <col min="24" max="24" width="12.42187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421875" style="1" customWidth="1"/>
    <col min="29" max="29" width="11.00390625" style="1" customWidth="1"/>
    <col min="30" max="30" width="15.00390625" style="1" customWidth="1"/>
    <col min="31" max="31" width="16.421875" style="1" customWidth="1"/>
    <col min="44" max="65" width="9.421875" style="1" hidden="1" customWidth="1"/>
  </cols>
  <sheetData>
    <row r="1" ht="12">
      <c r="A1" s="93"/>
    </row>
    <row r="2" spans="9:46" s="1" customFormat="1" ht="37" customHeight="1">
      <c r="I2" s="228"/>
      <c r="L2" s="195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5" t="s">
        <v>81</v>
      </c>
    </row>
    <row r="3" spans="2:46" s="1" customFormat="1" ht="6.95" customHeight="1">
      <c r="B3" s="16"/>
      <c r="C3" s="17"/>
      <c r="D3" s="17"/>
      <c r="E3" s="17"/>
      <c r="F3" s="17"/>
      <c r="G3" s="17"/>
      <c r="H3" s="17"/>
      <c r="I3" s="229"/>
      <c r="J3" s="17"/>
      <c r="K3" s="17"/>
      <c r="L3" s="18"/>
      <c r="AT3" s="15" t="s">
        <v>82</v>
      </c>
    </row>
    <row r="4" spans="2:46" s="1" customFormat="1" ht="24.95" customHeight="1">
      <c r="B4" s="18"/>
      <c r="D4" s="19" t="s">
        <v>114</v>
      </c>
      <c r="I4" s="228"/>
      <c r="L4" s="18"/>
      <c r="M4" s="94" t="s">
        <v>10</v>
      </c>
      <c r="AT4" s="15" t="s">
        <v>3</v>
      </c>
    </row>
    <row r="5" spans="2:12" s="1" customFormat="1" ht="6.95" customHeight="1">
      <c r="B5" s="18"/>
      <c r="I5" s="228"/>
      <c r="L5" s="18"/>
    </row>
    <row r="6" spans="2:12" s="1" customFormat="1" ht="12.05" customHeight="1">
      <c r="B6" s="18"/>
      <c r="D6" s="24" t="s">
        <v>14</v>
      </c>
      <c r="I6" s="228"/>
      <c r="L6" s="18"/>
    </row>
    <row r="7" spans="2:12" s="1" customFormat="1" ht="16.5" customHeight="1">
      <c r="B7" s="18"/>
      <c r="E7" s="224" t="str">
        <f>'Rekapitulace stavby'!K6</f>
        <v>SOŠ Stříbro</v>
      </c>
      <c r="F7" s="225"/>
      <c r="G7" s="225"/>
      <c r="H7" s="225"/>
      <c r="I7" s="228"/>
      <c r="L7" s="18"/>
    </row>
    <row r="8" spans="1:31" s="2" customFormat="1" ht="12.05" customHeight="1">
      <c r="A8" s="27"/>
      <c r="B8" s="28"/>
      <c r="C8" s="27"/>
      <c r="D8" s="24" t="s">
        <v>115</v>
      </c>
      <c r="E8" s="27"/>
      <c r="F8" s="27"/>
      <c r="G8" s="27"/>
      <c r="H8" s="27"/>
      <c r="I8" s="230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27"/>
      <c r="B9" s="28"/>
      <c r="C9" s="27"/>
      <c r="D9" s="27"/>
      <c r="E9" s="217" t="s">
        <v>116</v>
      </c>
      <c r="F9" s="223"/>
      <c r="G9" s="223"/>
      <c r="H9" s="223"/>
      <c r="I9" s="230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>
      <c r="A10" s="27"/>
      <c r="B10" s="28"/>
      <c r="C10" s="27"/>
      <c r="D10" s="27"/>
      <c r="E10" s="27"/>
      <c r="F10" s="27"/>
      <c r="G10" s="27"/>
      <c r="H10" s="27"/>
      <c r="I10" s="230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.05" customHeight="1">
      <c r="A11" s="27"/>
      <c r="B11" s="28"/>
      <c r="C11" s="27"/>
      <c r="D11" s="24" t="s">
        <v>16</v>
      </c>
      <c r="E11" s="27"/>
      <c r="F11" s="22" t="s">
        <v>1</v>
      </c>
      <c r="G11" s="27"/>
      <c r="H11" s="27"/>
      <c r="I11" s="231" t="s">
        <v>17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.05" customHeight="1">
      <c r="A12" s="27"/>
      <c r="B12" s="28"/>
      <c r="C12" s="27"/>
      <c r="D12" s="24" t="s">
        <v>18</v>
      </c>
      <c r="E12" s="27"/>
      <c r="F12" s="22" t="s">
        <v>19</v>
      </c>
      <c r="G12" s="27"/>
      <c r="H12" s="27"/>
      <c r="I12" s="231" t="s">
        <v>20</v>
      </c>
      <c r="J12" s="50" t="str">
        <f>'Rekapitulace stavby'!AN8</f>
        <v>12. 4. 2020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8" customHeight="1">
      <c r="A13" s="27"/>
      <c r="B13" s="28"/>
      <c r="C13" s="27"/>
      <c r="D13" s="27"/>
      <c r="E13" s="27"/>
      <c r="F13" s="27"/>
      <c r="G13" s="27"/>
      <c r="H13" s="27"/>
      <c r="I13" s="230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.05" customHeight="1">
      <c r="A14" s="27"/>
      <c r="B14" s="28"/>
      <c r="C14" s="27"/>
      <c r="D14" s="24" t="s">
        <v>22</v>
      </c>
      <c r="E14" s="27"/>
      <c r="F14" s="27"/>
      <c r="G14" s="27"/>
      <c r="H14" s="27"/>
      <c r="I14" s="231" t="s">
        <v>23</v>
      </c>
      <c r="J14" s="22" t="s">
        <v>1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27"/>
      <c r="B15" s="28"/>
      <c r="C15" s="27"/>
      <c r="D15" s="27"/>
      <c r="E15" s="22" t="s">
        <v>15</v>
      </c>
      <c r="F15" s="27"/>
      <c r="G15" s="27"/>
      <c r="H15" s="27"/>
      <c r="I15" s="231" t="s">
        <v>24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30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.05" customHeight="1">
      <c r="A17" s="27"/>
      <c r="B17" s="28"/>
      <c r="C17" s="27"/>
      <c r="D17" s="24" t="s">
        <v>25</v>
      </c>
      <c r="E17" s="27"/>
      <c r="F17" s="27"/>
      <c r="G17" s="27"/>
      <c r="H17" s="27"/>
      <c r="I17" s="231" t="s">
        <v>23</v>
      </c>
      <c r="J17" s="226" t="str">
        <f>'[1]Rekapitulace stavby'!AN13</f>
        <v>Vyplň údaj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227" t="str">
        <f>'Rekapitulace stavby'!E14</f>
        <v xml:space="preserve"> </v>
      </c>
      <c r="F18" s="210"/>
      <c r="G18" s="210"/>
      <c r="H18" s="210"/>
      <c r="I18" s="231" t="s">
        <v>24</v>
      </c>
      <c r="J18" s="226" t="str">
        <f>'[1]Rekapitulace stavby'!AN14</f>
        <v>Vyplň údaj</v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30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.05" customHeight="1">
      <c r="A20" s="27"/>
      <c r="B20" s="28"/>
      <c r="C20" s="27"/>
      <c r="D20" s="24" t="s">
        <v>27</v>
      </c>
      <c r="E20" s="27"/>
      <c r="F20" s="27"/>
      <c r="G20" s="27"/>
      <c r="H20" s="27"/>
      <c r="I20" s="231" t="s">
        <v>23</v>
      </c>
      <c r="J20" s="22" t="s">
        <v>1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2" t="s">
        <v>117</v>
      </c>
      <c r="F21" s="27"/>
      <c r="G21" s="27"/>
      <c r="H21" s="27"/>
      <c r="I21" s="231" t="s">
        <v>24</v>
      </c>
      <c r="J21" s="22" t="s">
        <v>1</v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30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.05" customHeight="1">
      <c r="A23" s="27"/>
      <c r="B23" s="28"/>
      <c r="C23" s="27"/>
      <c r="D23" s="24" t="s">
        <v>30</v>
      </c>
      <c r="E23" s="27"/>
      <c r="F23" s="27"/>
      <c r="G23" s="27"/>
      <c r="H23" s="27"/>
      <c r="I23" s="231" t="s">
        <v>23</v>
      </c>
      <c r="J23" s="22" t="s">
        <v>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2" t="s">
        <v>31</v>
      </c>
      <c r="F24" s="27"/>
      <c r="G24" s="27"/>
      <c r="H24" s="27"/>
      <c r="I24" s="231" t="s">
        <v>24</v>
      </c>
      <c r="J24" s="22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30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.05" customHeight="1">
      <c r="A26" s="27"/>
      <c r="B26" s="28"/>
      <c r="C26" s="27"/>
      <c r="D26" s="24" t="s">
        <v>32</v>
      </c>
      <c r="E26" s="27"/>
      <c r="F26" s="27"/>
      <c r="G26" s="27"/>
      <c r="H26" s="27"/>
      <c r="I26" s="230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5"/>
      <c r="B27" s="96"/>
      <c r="C27" s="95"/>
      <c r="D27" s="95"/>
      <c r="E27" s="212" t="s">
        <v>1</v>
      </c>
      <c r="F27" s="212"/>
      <c r="G27" s="212"/>
      <c r="H27" s="212"/>
      <c r="I27" s="232"/>
      <c r="J27" s="95"/>
      <c r="K27" s="95"/>
      <c r="L27" s="97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30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61"/>
      <c r="E29" s="61"/>
      <c r="F29" s="61"/>
      <c r="G29" s="61"/>
      <c r="H29" s="61"/>
      <c r="I29" s="233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8" t="s">
        <v>33</v>
      </c>
      <c r="E30" s="27"/>
      <c r="F30" s="27"/>
      <c r="G30" s="27"/>
      <c r="H30" s="27"/>
      <c r="I30" s="230"/>
      <c r="J30" s="66">
        <f>ROUND(J128,2)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61"/>
      <c r="E31" s="61"/>
      <c r="F31" s="61"/>
      <c r="G31" s="61"/>
      <c r="H31" s="61"/>
      <c r="I31" s="233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" customHeight="1">
      <c r="A32" s="27"/>
      <c r="B32" s="28"/>
      <c r="C32" s="27"/>
      <c r="D32" s="27"/>
      <c r="E32" s="27"/>
      <c r="F32" s="31" t="s">
        <v>35</v>
      </c>
      <c r="G32" s="27"/>
      <c r="H32" s="27"/>
      <c r="I32" s="234" t="s">
        <v>34</v>
      </c>
      <c r="J32" s="31" t="s">
        <v>36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" customHeight="1">
      <c r="A33" s="27"/>
      <c r="B33" s="28"/>
      <c r="C33" s="27"/>
      <c r="D33" s="99" t="s">
        <v>37</v>
      </c>
      <c r="E33" s="24" t="s">
        <v>38</v>
      </c>
      <c r="F33" s="100">
        <f>ROUND((SUM(BE128:BE278)),2)</f>
        <v>0</v>
      </c>
      <c r="G33" s="27"/>
      <c r="H33" s="27"/>
      <c r="I33" s="235">
        <v>0.21</v>
      </c>
      <c r="J33" s="100">
        <f>ROUND(((SUM(BE128:BE278))*I33),2)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" customHeight="1">
      <c r="A34" s="27"/>
      <c r="B34" s="28"/>
      <c r="C34" s="27"/>
      <c r="D34" s="27"/>
      <c r="E34" s="24" t="s">
        <v>39</v>
      </c>
      <c r="F34" s="100">
        <f>ROUND((SUM(BF128:BF278)),2)</f>
        <v>0</v>
      </c>
      <c r="G34" s="27"/>
      <c r="H34" s="27"/>
      <c r="I34" s="235">
        <v>0.15</v>
      </c>
      <c r="J34" s="100">
        <f>ROUND(((SUM(BF128:BF278))*I34),2)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" customHeight="1" hidden="1">
      <c r="A35" s="27"/>
      <c r="B35" s="28"/>
      <c r="C35" s="27"/>
      <c r="D35" s="27"/>
      <c r="E35" s="24" t="s">
        <v>40</v>
      </c>
      <c r="F35" s="100">
        <f>ROUND((SUM(BG128:BG278)),2)</f>
        <v>0</v>
      </c>
      <c r="G35" s="27"/>
      <c r="H35" s="27"/>
      <c r="I35" s="235">
        <v>0.21</v>
      </c>
      <c r="J35" s="100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" customHeight="1" hidden="1">
      <c r="A36" s="27"/>
      <c r="B36" s="28"/>
      <c r="C36" s="27"/>
      <c r="D36" s="27"/>
      <c r="E36" s="24" t="s">
        <v>41</v>
      </c>
      <c r="F36" s="100">
        <f>ROUND((SUM(BH128:BH278)),2)</f>
        <v>0</v>
      </c>
      <c r="G36" s="27"/>
      <c r="H36" s="27"/>
      <c r="I36" s="235">
        <v>0.15</v>
      </c>
      <c r="J36" s="100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" customHeight="1" hidden="1">
      <c r="A37" s="27"/>
      <c r="B37" s="28"/>
      <c r="C37" s="27"/>
      <c r="D37" s="27"/>
      <c r="E37" s="24" t="s">
        <v>42</v>
      </c>
      <c r="F37" s="100">
        <f>ROUND((SUM(BI128:BI278)),2)</f>
        <v>0</v>
      </c>
      <c r="G37" s="27"/>
      <c r="H37" s="27"/>
      <c r="I37" s="235">
        <v>0</v>
      </c>
      <c r="J37" s="100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30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101"/>
      <c r="D39" s="102" t="s">
        <v>43</v>
      </c>
      <c r="E39" s="55"/>
      <c r="F39" s="55"/>
      <c r="G39" s="103" t="s">
        <v>44</v>
      </c>
      <c r="H39" s="104" t="s">
        <v>45</v>
      </c>
      <c r="I39" s="236"/>
      <c r="J39" s="105">
        <f>SUM(J30:J37)</f>
        <v>0</v>
      </c>
      <c r="K39" s="106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" customHeight="1">
      <c r="A40" s="27"/>
      <c r="B40" s="28"/>
      <c r="C40" s="27"/>
      <c r="D40" s="27"/>
      <c r="E40" s="27"/>
      <c r="F40" s="27"/>
      <c r="G40" s="27"/>
      <c r="H40" s="27"/>
      <c r="I40" s="230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" customHeight="1">
      <c r="B41" s="18"/>
      <c r="I41" s="228"/>
      <c r="L41" s="18"/>
    </row>
    <row r="42" spans="2:12" s="1" customFormat="1" ht="14.4" customHeight="1">
      <c r="B42" s="18"/>
      <c r="I42" s="228"/>
      <c r="L42" s="18"/>
    </row>
    <row r="43" spans="2:12" s="1" customFormat="1" ht="14.4" customHeight="1">
      <c r="B43" s="18"/>
      <c r="I43" s="228"/>
      <c r="L43" s="18"/>
    </row>
    <row r="44" spans="2:12" s="1" customFormat="1" ht="14.4" customHeight="1">
      <c r="B44" s="18"/>
      <c r="I44" s="228"/>
      <c r="L44" s="18"/>
    </row>
    <row r="45" spans="2:12" s="1" customFormat="1" ht="14.4" customHeight="1">
      <c r="B45" s="18"/>
      <c r="I45" s="228"/>
      <c r="L45" s="18"/>
    </row>
    <row r="46" spans="2:12" s="1" customFormat="1" ht="14.4" customHeight="1">
      <c r="B46" s="18"/>
      <c r="I46" s="228"/>
      <c r="L46" s="18"/>
    </row>
    <row r="47" spans="2:12" s="1" customFormat="1" ht="14.4" customHeight="1">
      <c r="B47" s="18"/>
      <c r="I47" s="228"/>
      <c r="L47" s="18"/>
    </row>
    <row r="48" spans="2:12" s="1" customFormat="1" ht="14.4" customHeight="1">
      <c r="B48" s="18"/>
      <c r="I48" s="228"/>
      <c r="L48" s="18"/>
    </row>
    <row r="49" spans="2:12" s="1" customFormat="1" ht="14.4" customHeight="1">
      <c r="B49" s="18"/>
      <c r="I49" s="228"/>
      <c r="L49" s="18"/>
    </row>
    <row r="50" spans="2:12" s="2" customFormat="1" ht="14.4" customHeight="1">
      <c r="B50" s="37"/>
      <c r="D50" s="38" t="s">
        <v>46</v>
      </c>
      <c r="E50" s="39"/>
      <c r="F50" s="39"/>
      <c r="G50" s="38" t="s">
        <v>47</v>
      </c>
      <c r="H50" s="39"/>
      <c r="I50" s="237"/>
      <c r="J50" s="39"/>
      <c r="K50" s="39"/>
      <c r="L50" s="3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27"/>
      <c r="B61" s="28"/>
      <c r="C61" s="27"/>
      <c r="D61" s="40" t="s">
        <v>48</v>
      </c>
      <c r="E61" s="30"/>
      <c r="F61" s="107" t="s">
        <v>49</v>
      </c>
      <c r="G61" s="40" t="s">
        <v>48</v>
      </c>
      <c r="H61" s="30"/>
      <c r="I61" s="238"/>
      <c r="J61" s="108" t="s">
        <v>49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27"/>
      <c r="B65" s="28"/>
      <c r="C65" s="27"/>
      <c r="D65" s="38" t="s">
        <v>50</v>
      </c>
      <c r="E65" s="41"/>
      <c r="F65" s="41"/>
      <c r="G65" s="38" t="s">
        <v>51</v>
      </c>
      <c r="H65" s="41"/>
      <c r="I65" s="239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27"/>
      <c r="B76" s="28"/>
      <c r="C76" s="27"/>
      <c r="D76" s="40" t="s">
        <v>48</v>
      </c>
      <c r="E76" s="30"/>
      <c r="F76" s="107" t="s">
        <v>49</v>
      </c>
      <c r="G76" s="40" t="s">
        <v>48</v>
      </c>
      <c r="H76" s="30"/>
      <c r="I76" s="238"/>
      <c r="J76" s="108" t="s">
        <v>49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" customHeight="1">
      <c r="A77" s="27"/>
      <c r="B77" s="42"/>
      <c r="C77" s="43"/>
      <c r="D77" s="43"/>
      <c r="E77" s="43"/>
      <c r="F77" s="43"/>
      <c r="G77" s="43"/>
      <c r="H77" s="43"/>
      <c r="I77" s="240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241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9" t="s">
        <v>118</v>
      </c>
      <c r="D82" s="27"/>
      <c r="E82" s="27"/>
      <c r="F82" s="27"/>
      <c r="G82" s="27"/>
      <c r="H82" s="27"/>
      <c r="I82" s="230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30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.05" customHeight="1">
      <c r="A84" s="27"/>
      <c r="B84" s="28"/>
      <c r="C84" s="24" t="s">
        <v>14</v>
      </c>
      <c r="D84" s="27"/>
      <c r="E84" s="27"/>
      <c r="F84" s="27"/>
      <c r="G84" s="27"/>
      <c r="H84" s="27"/>
      <c r="I84" s="230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>
      <c r="A85" s="27"/>
      <c r="B85" s="28"/>
      <c r="C85" s="27"/>
      <c r="D85" s="27"/>
      <c r="E85" s="224" t="str">
        <f>E7</f>
        <v>SOŠ Stříbro</v>
      </c>
      <c r="F85" s="225"/>
      <c r="G85" s="225"/>
      <c r="H85" s="225"/>
      <c r="I85" s="230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.05" customHeight="1">
      <c r="A86" s="27"/>
      <c r="B86" s="28"/>
      <c r="C86" s="24" t="s">
        <v>115</v>
      </c>
      <c r="D86" s="27"/>
      <c r="E86" s="27"/>
      <c r="F86" s="27"/>
      <c r="G86" s="27"/>
      <c r="H86" s="27"/>
      <c r="I86" s="230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>
      <c r="A87" s="27"/>
      <c r="B87" s="28"/>
      <c r="C87" s="27"/>
      <c r="D87" s="27"/>
      <c r="E87" s="217" t="str">
        <f>E9</f>
        <v>1 - ZTI</v>
      </c>
      <c r="F87" s="223"/>
      <c r="G87" s="223"/>
      <c r="H87" s="223"/>
      <c r="I87" s="230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30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.05" customHeight="1">
      <c r="A89" s="27"/>
      <c r="B89" s="28"/>
      <c r="C89" s="24" t="s">
        <v>18</v>
      </c>
      <c r="D89" s="27"/>
      <c r="E89" s="27"/>
      <c r="F89" s="22" t="str">
        <f>F12</f>
        <v>Stříbro</v>
      </c>
      <c r="G89" s="27"/>
      <c r="H89" s="27"/>
      <c r="I89" s="231" t="s">
        <v>20</v>
      </c>
      <c r="J89" s="50" t="str">
        <f>IF(J12="","",J12)</f>
        <v>12. 4. 2020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>
      <c r="A90" s="27"/>
      <c r="B90" s="28"/>
      <c r="C90" s="27"/>
      <c r="D90" s="27"/>
      <c r="E90" s="27"/>
      <c r="F90" s="27"/>
      <c r="G90" s="27"/>
      <c r="H90" s="27"/>
      <c r="I90" s="230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1" customHeight="1">
      <c r="A91" s="27"/>
      <c r="B91" s="28"/>
      <c r="C91" s="24" t="s">
        <v>22</v>
      </c>
      <c r="D91" s="27"/>
      <c r="E91" s="27"/>
      <c r="F91" s="22" t="str">
        <f>E15</f>
        <v>SOŠ Stříbro</v>
      </c>
      <c r="G91" s="27"/>
      <c r="H91" s="27"/>
      <c r="I91" s="231" t="s">
        <v>27</v>
      </c>
      <c r="J91" s="25" t="str">
        <f>E21</f>
        <v>ing.Volný Martin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1" customHeight="1">
      <c r="A92" s="27"/>
      <c r="B92" s="28"/>
      <c r="C92" s="24" t="s">
        <v>25</v>
      </c>
      <c r="D92" s="27"/>
      <c r="E92" s="27"/>
      <c r="F92" s="22" t="str">
        <f>IF(E18="","",E18)</f>
        <v xml:space="preserve"> </v>
      </c>
      <c r="G92" s="27"/>
      <c r="H92" s="27"/>
      <c r="I92" s="231" t="s">
        <v>30</v>
      </c>
      <c r="J92" s="25" t="str">
        <f>E24</f>
        <v>Milan Hájek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25" customHeight="1">
      <c r="A93" s="27"/>
      <c r="B93" s="28"/>
      <c r="C93" s="27"/>
      <c r="D93" s="27"/>
      <c r="E93" s="27"/>
      <c r="F93" s="27"/>
      <c r="G93" s="27"/>
      <c r="H93" s="27"/>
      <c r="I93" s="230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>
      <c r="A94" s="27"/>
      <c r="B94" s="28"/>
      <c r="C94" s="109" t="s">
        <v>119</v>
      </c>
      <c r="D94" s="101"/>
      <c r="E94" s="101"/>
      <c r="F94" s="101"/>
      <c r="G94" s="101"/>
      <c r="H94" s="101"/>
      <c r="I94" s="242"/>
      <c r="J94" s="110" t="s">
        <v>120</v>
      </c>
      <c r="K94" s="101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25" customHeight="1">
      <c r="A95" s="27"/>
      <c r="B95" s="28"/>
      <c r="C95" s="27"/>
      <c r="D95" s="27"/>
      <c r="E95" s="27"/>
      <c r="F95" s="27"/>
      <c r="G95" s="27"/>
      <c r="H95" s="27"/>
      <c r="I95" s="230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85" customHeight="1">
      <c r="A96" s="27"/>
      <c r="B96" s="28"/>
      <c r="C96" s="111" t="s">
        <v>121</v>
      </c>
      <c r="D96" s="27"/>
      <c r="E96" s="27"/>
      <c r="F96" s="27"/>
      <c r="G96" s="27"/>
      <c r="H96" s="27"/>
      <c r="I96" s="230"/>
      <c r="J96" s="66">
        <f>J128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122</v>
      </c>
    </row>
    <row r="97" spans="2:12" s="9" customFormat="1" ht="24.95" customHeight="1">
      <c r="B97" s="112"/>
      <c r="D97" s="113" t="s">
        <v>123</v>
      </c>
      <c r="E97" s="114"/>
      <c r="F97" s="114"/>
      <c r="G97" s="114"/>
      <c r="H97" s="114"/>
      <c r="I97" s="243"/>
      <c r="J97" s="115">
        <f>J129</f>
        <v>0</v>
      </c>
      <c r="L97" s="112"/>
    </row>
    <row r="98" spans="2:12" s="10" customFormat="1" ht="19.95" customHeight="1">
      <c r="B98" s="116"/>
      <c r="D98" s="117" t="s">
        <v>124</v>
      </c>
      <c r="E98" s="118"/>
      <c r="F98" s="118"/>
      <c r="G98" s="118"/>
      <c r="H98" s="118"/>
      <c r="I98" s="244"/>
      <c r="J98" s="119">
        <f>J130</f>
        <v>0</v>
      </c>
      <c r="L98" s="116"/>
    </row>
    <row r="99" spans="2:12" s="10" customFormat="1" ht="19.95" customHeight="1">
      <c r="B99" s="116"/>
      <c r="D99" s="117" t="s">
        <v>125</v>
      </c>
      <c r="E99" s="118"/>
      <c r="F99" s="118"/>
      <c r="G99" s="118"/>
      <c r="H99" s="118"/>
      <c r="I99" s="244"/>
      <c r="J99" s="119">
        <f>J134</f>
        <v>0</v>
      </c>
      <c r="L99" s="116"/>
    </row>
    <row r="100" spans="2:12" s="10" customFormat="1" ht="19.95" customHeight="1">
      <c r="B100" s="116"/>
      <c r="D100" s="117" t="s">
        <v>126</v>
      </c>
      <c r="E100" s="118"/>
      <c r="F100" s="118"/>
      <c r="G100" s="118"/>
      <c r="H100" s="118"/>
      <c r="I100" s="244"/>
      <c r="J100" s="119">
        <f>J137</f>
        <v>0</v>
      </c>
      <c r="L100" s="116"/>
    </row>
    <row r="101" spans="2:12" s="10" customFormat="1" ht="19.95" customHeight="1">
      <c r="B101" s="116"/>
      <c r="D101" s="117" t="s">
        <v>127</v>
      </c>
      <c r="E101" s="118"/>
      <c r="F101" s="118"/>
      <c r="G101" s="118"/>
      <c r="H101" s="118"/>
      <c r="I101" s="244"/>
      <c r="J101" s="119">
        <f>J152</f>
        <v>0</v>
      </c>
      <c r="L101" s="116"/>
    </row>
    <row r="102" spans="2:12" s="10" customFormat="1" ht="19.95" customHeight="1">
      <c r="B102" s="116"/>
      <c r="D102" s="117" t="s">
        <v>128</v>
      </c>
      <c r="E102" s="118"/>
      <c r="F102" s="118"/>
      <c r="G102" s="118"/>
      <c r="H102" s="118"/>
      <c r="I102" s="244"/>
      <c r="J102" s="119">
        <f>J163</f>
        <v>0</v>
      </c>
      <c r="L102" s="116"/>
    </row>
    <row r="103" spans="2:12" s="10" customFormat="1" ht="19.95" customHeight="1">
      <c r="B103" s="116"/>
      <c r="D103" s="117" t="s">
        <v>129</v>
      </c>
      <c r="E103" s="118"/>
      <c r="F103" s="118"/>
      <c r="G103" s="118"/>
      <c r="H103" s="118"/>
      <c r="I103" s="244"/>
      <c r="J103" s="119">
        <f>J168</f>
        <v>0</v>
      </c>
      <c r="L103" s="116"/>
    </row>
    <row r="104" spans="2:12" s="9" customFormat="1" ht="24.95" customHeight="1">
      <c r="B104" s="112"/>
      <c r="D104" s="113" t="s">
        <v>130</v>
      </c>
      <c r="E104" s="114"/>
      <c r="F104" s="114"/>
      <c r="G104" s="114"/>
      <c r="H104" s="114"/>
      <c r="I104" s="243"/>
      <c r="J104" s="115">
        <f>J170</f>
        <v>0</v>
      </c>
      <c r="L104" s="112"/>
    </row>
    <row r="105" spans="2:12" s="10" customFormat="1" ht="19.95" customHeight="1">
      <c r="B105" s="116"/>
      <c r="D105" s="117" t="s">
        <v>131</v>
      </c>
      <c r="E105" s="118"/>
      <c r="F105" s="118"/>
      <c r="G105" s="118"/>
      <c r="H105" s="118"/>
      <c r="I105" s="244"/>
      <c r="J105" s="119">
        <f>J171</f>
        <v>0</v>
      </c>
      <c r="L105" s="116"/>
    </row>
    <row r="106" spans="2:12" s="10" customFormat="1" ht="19.95" customHeight="1">
      <c r="B106" s="116"/>
      <c r="D106" s="117" t="s">
        <v>132</v>
      </c>
      <c r="E106" s="118"/>
      <c r="F106" s="118"/>
      <c r="G106" s="118"/>
      <c r="H106" s="118"/>
      <c r="I106" s="244"/>
      <c r="J106" s="119">
        <f>J206</f>
        <v>0</v>
      </c>
      <c r="L106" s="116"/>
    </row>
    <row r="107" spans="2:12" s="10" customFormat="1" ht="19.95" customHeight="1">
      <c r="B107" s="116"/>
      <c r="D107" s="117" t="s">
        <v>133</v>
      </c>
      <c r="E107" s="118"/>
      <c r="F107" s="118"/>
      <c r="G107" s="118"/>
      <c r="H107" s="118"/>
      <c r="I107" s="244"/>
      <c r="J107" s="119">
        <f>J241</f>
        <v>0</v>
      </c>
      <c r="L107" s="116"/>
    </row>
    <row r="108" spans="2:12" s="10" customFormat="1" ht="19.95" customHeight="1">
      <c r="B108" s="116"/>
      <c r="D108" s="117" t="s">
        <v>134</v>
      </c>
      <c r="E108" s="118"/>
      <c r="F108" s="118"/>
      <c r="G108" s="118"/>
      <c r="H108" s="118"/>
      <c r="I108" s="244"/>
      <c r="J108" s="119">
        <f>J273</f>
        <v>0</v>
      </c>
      <c r="L108" s="116"/>
    </row>
    <row r="109" spans="1:31" s="2" customFormat="1" ht="21.75" customHeight="1">
      <c r="A109" s="27"/>
      <c r="B109" s="28"/>
      <c r="C109" s="27"/>
      <c r="D109" s="27"/>
      <c r="E109" s="27"/>
      <c r="F109" s="27"/>
      <c r="G109" s="27"/>
      <c r="H109" s="27"/>
      <c r="I109" s="230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42"/>
      <c r="C110" s="43"/>
      <c r="D110" s="43"/>
      <c r="E110" s="43"/>
      <c r="F110" s="43"/>
      <c r="G110" s="43"/>
      <c r="H110" s="43"/>
      <c r="I110" s="240"/>
      <c r="J110" s="43"/>
      <c r="K110" s="43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4" spans="1:31" s="2" customFormat="1" ht="6.95" customHeight="1">
      <c r="A114" s="27"/>
      <c r="B114" s="44"/>
      <c r="C114" s="45"/>
      <c r="D114" s="45"/>
      <c r="E114" s="45"/>
      <c r="F114" s="45"/>
      <c r="G114" s="45"/>
      <c r="H114" s="45"/>
      <c r="I114" s="241"/>
      <c r="J114" s="45"/>
      <c r="K114" s="45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24.95" customHeight="1">
      <c r="A115" s="27"/>
      <c r="B115" s="28"/>
      <c r="C115" s="19" t="s">
        <v>135</v>
      </c>
      <c r="D115" s="27"/>
      <c r="E115" s="27"/>
      <c r="F115" s="27"/>
      <c r="G115" s="27"/>
      <c r="H115" s="27"/>
      <c r="I115" s="230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6.95" customHeight="1">
      <c r="A116" s="27"/>
      <c r="B116" s="28"/>
      <c r="C116" s="27"/>
      <c r="D116" s="27"/>
      <c r="E116" s="27"/>
      <c r="F116" s="27"/>
      <c r="G116" s="27"/>
      <c r="H116" s="27"/>
      <c r="I116" s="230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2.05" customHeight="1">
      <c r="A117" s="27"/>
      <c r="B117" s="28"/>
      <c r="C117" s="24" t="s">
        <v>14</v>
      </c>
      <c r="D117" s="27"/>
      <c r="E117" s="27"/>
      <c r="F117" s="27"/>
      <c r="G117" s="27"/>
      <c r="H117" s="27"/>
      <c r="I117" s="230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6.5" customHeight="1">
      <c r="A118" s="27"/>
      <c r="B118" s="28"/>
      <c r="C118" s="27"/>
      <c r="D118" s="27"/>
      <c r="E118" s="224" t="str">
        <f>E7</f>
        <v>SOŠ Stříbro</v>
      </c>
      <c r="F118" s="225"/>
      <c r="G118" s="225"/>
      <c r="H118" s="225"/>
      <c r="I118" s="230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2.05" customHeight="1">
      <c r="A119" s="27"/>
      <c r="B119" s="28"/>
      <c r="C119" s="24" t="s">
        <v>115</v>
      </c>
      <c r="D119" s="27"/>
      <c r="E119" s="27"/>
      <c r="F119" s="27"/>
      <c r="G119" s="27"/>
      <c r="H119" s="27"/>
      <c r="I119" s="230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6.5" customHeight="1">
      <c r="A120" s="27"/>
      <c r="B120" s="28"/>
      <c r="C120" s="27"/>
      <c r="D120" s="27"/>
      <c r="E120" s="217" t="str">
        <f>E9</f>
        <v>1 - ZTI</v>
      </c>
      <c r="F120" s="223"/>
      <c r="G120" s="223"/>
      <c r="H120" s="223"/>
      <c r="I120" s="230"/>
      <c r="J120" s="27"/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6.95" customHeight="1">
      <c r="A121" s="27"/>
      <c r="B121" s="28"/>
      <c r="C121" s="27"/>
      <c r="D121" s="27"/>
      <c r="E121" s="27"/>
      <c r="F121" s="27"/>
      <c r="G121" s="27"/>
      <c r="H121" s="27"/>
      <c r="I121" s="230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2.05" customHeight="1">
      <c r="A122" s="27"/>
      <c r="B122" s="28"/>
      <c r="C122" s="24" t="s">
        <v>18</v>
      </c>
      <c r="D122" s="27"/>
      <c r="E122" s="27"/>
      <c r="F122" s="22" t="str">
        <f>F12</f>
        <v>Stříbro</v>
      </c>
      <c r="G122" s="27"/>
      <c r="H122" s="27"/>
      <c r="I122" s="231" t="s">
        <v>20</v>
      </c>
      <c r="J122" s="50" t="str">
        <f>IF(J12="","",J12)</f>
        <v>12. 4. 2020</v>
      </c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2" customFormat="1" ht="6.95" customHeight="1">
      <c r="A123" s="27"/>
      <c r="B123" s="28"/>
      <c r="C123" s="27"/>
      <c r="D123" s="27"/>
      <c r="E123" s="27"/>
      <c r="F123" s="27"/>
      <c r="G123" s="27"/>
      <c r="H123" s="27"/>
      <c r="I123" s="230"/>
      <c r="J123" s="27"/>
      <c r="K123" s="27"/>
      <c r="L123" s="3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s="2" customFormat="1" ht="15.1" customHeight="1">
      <c r="A124" s="27"/>
      <c r="B124" s="28"/>
      <c r="C124" s="24" t="s">
        <v>22</v>
      </c>
      <c r="D124" s="27"/>
      <c r="E124" s="27"/>
      <c r="F124" s="22" t="str">
        <f>E15</f>
        <v>SOŠ Stříbro</v>
      </c>
      <c r="G124" s="27"/>
      <c r="H124" s="27"/>
      <c r="I124" s="231" t="s">
        <v>27</v>
      </c>
      <c r="J124" s="25" t="str">
        <f>E21</f>
        <v>ing.Volný Martin</v>
      </c>
      <c r="K124" s="27"/>
      <c r="L124" s="3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s="2" customFormat="1" ht="15.1" customHeight="1">
      <c r="A125" s="27"/>
      <c r="B125" s="28"/>
      <c r="C125" s="24" t="s">
        <v>25</v>
      </c>
      <c r="D125" s="27"/>
      <c r="E125" s="27"/>
      <c r="F125" s="22" t="str">
        <f>IF(E18="","",E18)</f>
        <v xml:space="preserve"> </v>
      </c>
      <c r="G125" s="27"/>
      <c r="H125" s="27"/>
      <c r="I125" s="231" t="s">
        <v>30</v>
      </c>
      <c r="J125" s="25" t="str">
        <f>E24</f>
        <v>Milan Hájek</v>
      </c>
      <c r="K125" s="27"/>
      <c r="L125" s="3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s="2" customFormat="1" ht="10.25" customHeight="1">
      <c r="A126" s="27"/>
      <c r="B126" s="28"/>
      <c r="C126" s="27"/>
      <c r="D126" s="27"/>
      <c r="E126" s="27"/>
      <c r="F126" s="27"/>
      <c r="G126" s="27"/>
      <c r="H126" s="27"/>
      <c r="I126" s="230"/>
      <c r="J126" s="27"/>
      <c r="K126" s="27"/>
      <c r="L126" s="3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s="11" customFormat="1" ht="29.25" customHeight="1">
      <c r="A127" s="120"/>
      <c r="B127" s="121"/>
      <c r="C127" s="122" t="s">
        <v>136</v>
      </c>
      <c r="D127" s="123" t="s">
        <v>58</v>
      </c>
      <c r="E127" s="123" t="s">
        <v>54</v>
      </c>
      <c r="F127" s="123" t="s">
        <v>55</v>
      </c>
      <c r="G127" s="123" t="s">
        <v>137</v>
      </c>
      <c r="H127" s="123" t="s">
        <v>138</v>
      </c>
      <c r="I127" s="245" t="s">
        <v>139</v>
      </c>
      <c r="J127" s="123" t="s">
        <v>120</v>
      </c>
      <c r="K127" s="124" t="s">
        <v>140</v>
      </c>
      <c r="L127" s="125"/>
      <c r="M127" s="57" t="s">
        <v>1</v>
      </c>
      <c r="N127" s="58" t="s">
        <v>37</v>
      </c>
      <c r="O127" s="58" t="s">
        <v>141</v>
      </c>
      <c r="P127" s="58" t="s">
        <v>142</v>
      </c>
      <c r="Q127" s="58" t="s">
        <v>143</v>
      </c>
      <c r="R127" s="58" t="s">
        <v>144</v>
      </c>
      <c r="S127" s="58" t="s">
        <v>145</v>
      </c>
      <c r="T127" s="59" t="s">
        <v>146</v>
      </c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</row>
    <row r="128" spans="1:63" s="2" customFormat="1" ht="22.85" customHeight="1">
      <c r="A128" s="27"/>
      <c r="B128" s="28"/>
      <c r="C128" s="64" t="s">
        <v>147</v>
      </c>
      <c r="D128" s="27"/>
      <c r="E128" s="27"/>
      <c r="F128" s="27"/>
      <c r="G128" s="27"/>
      <c r="H128" s="27"/>
      <c r="I128" s="230"/>
      <c r="J128" s="126">
        <f>BK128</f>
        <v>0</v>
      </c>
      <c r="K128" s="27"/>
      <c r="L128" s="28"/>
      <c r="M128" s="60"/>
      <c r="N128" s="51"/>
      <c r="O128" s="61"/>
      <c r="P128" s="127">
        <f>P129+P170</f>
        <v>4957.137766</v>
      </c>
      <c r="Q128" s="61"/>
      <c r="R128" s="127">
        <f>R129+R170</f>
        <v>53.585749699999994</v>
      </c>
      <c r="S128" s="61"/>
      <c r="T128" s="128">
        <f>T129+T170</f>
        <v>68.544405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T128" s="15" t="s">
        <v>72</v>
      </c>
      <c r="AU128" s="15" t="s">
        <v>122</v>
      </c>
      <c r="BK128" s="129">
        <f>BK129+BK170</f>
        <v>0</v>
      </c>
    </row>
    <row r="129" spans="2:63" s="12" customFormat="1" ht="25.9" customHeight="1">
      <c r="B129" s="130"/>
      <c r="D129" s="131" t="s">
        <v>72</v>
      </c>
      <c r="E129" s="132" t="s">
        <v>148</v>
      </c>
      <c r="F129" s="132" t="s">
        <v>149</v>
      </c>
      <c r="I129" s="246"/>
      <c r="J129" s="133">
        <f>BK129</f>
        <v>0</v>
      </c>
      <c r="L129" s="130"/>
      <c r="M129" s="134"/>
      <c r="N129" s="135"/>
      <c r="O129" s="135"/>
      <c r="P129" s="136">
        <f>P130+P134+P137+P152+P163+P168</f>
        <v>2580.492966</v>
      </c>
      <c r="Q129" s="135"/>
      <c r="R129" s="136">
        <f>R130+R134+R137+R152+R163+R168</f>
        <v>46.57114369999999</v>
      </c>
      <c r="S129" s="135"/>
      <c r="T129" s="137">
        <f>T130+T134+T137+T152+T163+T168</f>
        <v>53.8118</v>
      </c>
      <c r="AR129" s="131" t="s">
        <v>78</v>
      </c>
      <c r="AT129" s="138" t="s">
        <v>72</v>
      </c>
      <c r="AU129" s="138" t="s">
        <v>73</v>
      </c>
      <c r="AY129" s="131" t="s">
        <v>150</v>
      </c>
      <c r="BK129" s="139">
        <f>BK130+BK134+BK137+BK152+BK163+BK168</f>
        <v>0</v>
      </c>
    </row>
    <row r="130" spans="2:63" s="12" customFormat="1" ht="22.85" customHeight="1">
      <c r="B130" s="130"/>
      <c r="D130" s="131" t="s">
        <v>72</v>
      </c>
      <c r="E130" s="140" t="s">
        <v>78</v>
      </c>
      <c r="F130" s="140" t="s">
        <v>151</v>
      </c>
      <c r="I130" s="246"/>
      <c r="J130" s="141">
        <f>BK130</f>
        <v>0</v>
      </c>
      <c r="L130" s="130"/>
      <c r="M130" s="134"/>
      <c r="N130" s="135"/>
      <c r="O130" s="135"/>
      <c r="P130" s="136">
        <f>SUM(P131:P133)</f>
        <v>418.1688</v>
      </c>
      <c r="Q130" s="135"/>
      <c r="R130" s="136">
        <f>SUM(R131:R133)</f>
        <v>0</v>
      </c>
      <c r="S130" s="135"/>
      <c r="T130" s="137">
        <f>SUM(T131:T133)</f>
        <v>0</v>
      </c>
      <c r="AR130" s="131" t="s">
        <v>78</v>
      </c>
      <c r="AT130" s="138" t="s">
        <v>72</v>
      </c>
      <c r="AU130" s="138" t="s">
        <v>78</v>
      </c>
      <c r="AY130" s="131" t="s">
        <v>150</v>
      </c>
      <c r="BK130" s="139">
        <f>SUM(BK131:BK133)</f>
        <v>0</v>
      </c>
    </row>
    <row r="131" spans="1:65" s="2" customFormat="1" ht="21.75" customHeight="1">
      <c r="A131" s="27"/>
      <c r="B131" s="142"/>
      <c r="C131" s="143" t="s">
        <v>78</v>
      </c>
      <c r="D131" s="143" t="s">
        <v>152</v>
      </c>
      <c r="E131" s="144" t="s">
        <v>153</v>
      </c>
      <c r="F131" s="145" t="s">
        <v>154</v>
      </c>
      <c r="G131" s="146" t="s">
        <v>155</v>
      </c>
      <c r="H131" s="147">
        <v>50.4</v>
      </c>
      <c r="I131" s="247"/>
      <c r="J131" s="148">
        <f>ROUND(I131*H131,2)</f>
        <v>0</v>
      </c>
      <c r="K131" s="145" t="s">
        <v>156</v>
      </c>
      <c r="L131" s="28"/>
      <c r="M131" s="149" t="s">
        <v>1</v>
      </c>
      <c r="N131" s="150" t="s">
        <v>38</v>
      </c>
      <c r="O131" s="151">
        <v>7.127</v>
      </c>
      <c r="P131" s="151">
        <f>O131*H131</f>
        <v>359.20079999999996</v>
      </c>
      <c r="Q131" s="151">
        <v>0</v>
      </c>
      <c r="R131" s="151">
        <f>Q131*H131</f>
        <v>0</v>
      </c>
      <c r="S131" s="151">
        <v>0</v>
      </c>
      <c r="T131" s="152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3" t="s">
        <v>113</v>
      </c>
      <c r="AT131" s="153" t="s">
        <v>152</v>
      </c>
      <c r="AU131" s="153" t="s">
        <v>82</v>
      </c>
      <c r="AY131" s="15" t="s">
        <v>150</v>
      </c>
      <c r="BE131" s="154">
        <f>IF(N131="základní",J131,0)</f>
        <v>0</v>
      </c>
      <c r="BF131" s="154">
        <f>IF(N131="snížená",J131,0)</f>
        <v>0</v>
      </c>
      <c r="BG131" s="154">
        <f>IF(N131="zákl. přenesená",J131,0)</f>
        <v>0</v>
      </c>
      <c r="BH131" s="154">
        <f>IF(N131="sníž. přenesená",J131,0)</f>
        <v>0</v>
      </c>
      <c r="BI131" s="154">
        <f>IF(N131="nulová",J131,0)</f>
        <v>0</v>
      </c>
      <c r="BJ131" s="15" t="s">
        <v>78</v>
      </c>
      <c r="BK131" s="154">
        <f>ROUND(I131*H131,2)</f>
        <v>0</v>
      </c>
      <c r="BL131" s="15" t="s">
        <v>113</v>
      </c>
      <c r="BM131" s="153" t="s">
        <v>157</v>
      </c>
    </row>
    <row r="132" spans="2:51" s="13" customFormat="1" ht="12">
      <c r="B132" s="155"/>
      <c r="D132" s="156" t="s">
        <v>158</v>
      </c>
      <c r="E132" s="157" t="s">
        <v>1</v>
      </c>
      <c r="F132" s="158" t="s">
        <v>159</v>
      </c>
      <c r="H132" s="159">
        <v>50.4</v>
      </c>
      <c r="I132" s="248"/>
      <c r="L132" s="155"/>
      <c r="M132" s="160"/>
      <c r="N132" s="161"/>
      <c r="O132" s="161"/>
      <c r="P132" s="161"/>
      <c r="Q132" s="161"/>
      <c r="R132" s="161"/>
      <c r="S132" s="161"/>
      <c r="T132" s="162"/>
      <c r="AT132" s="157" t="s">
        <v>158</v>
      </c>
      <c r="AU132" s="157" t="s">
        <v>82</v>
      </c>
      <c r="AV132" s="13" t="s">
        <v>82</v>
      </c>
      <c r="AW132" s="13" t="s">
        <v>29</v>
      </c>
      <c r="AX132" s="13" t="s">
        <v>78</v>
      </c>
      <c r="AY132" s="157" t="s">
        <v>150</v>
      </c>
    </row>
    <row r="133" spans="1:65" s="2" customFormat="1" ht="16.5" customHeight="1">
      <c r="A133" s="27"/>
      <c r="B133" s="142"/>
      <c r="C133" s="143" t="s">
        <v>82</v>
      </c>
      <c r="D133" s="143" t="s">
        <v>152</v>
      </c>
      <c r="E133" s="144" t="s">
        <v>160</v>
      </c>
      <c r="F133" s="145" t="s">
        <v>161</v>
      </c>
      <c r="G133" s="146" t="s">
        <v>155</v>
      </c>
      <c r="H133" s="147">
        <v>50.4</v>
      </c>
      <c r="I133" s="247"/>
      <c r="J133" s="148">
        <f>ROUND(I133*H133,2)</f>
        <v>0</v>
      </c>
      <c r="K133" s="145" t="s">
        <v>156</v>
      </c>
      <c r="L133" s="28"/>
      <c r="M133" s="149" t="s">
        <v>1</v>
      </c>
      <c r="N133" s="150" t="s">
        <v>38</v>
      </c>
      <c r="O133" s="151">
        <v>1.17</v>
      </c>
      <c r="P133" s="151">
        <f>O133*H133</f>
        <v>58.967999999999996</v>
      </c>
      <c r="Q133" s="151">
        <v>0</v>
      </c>
      <c r="R133" s="151">
        <f>Q133*H133</f>
        <v>0</v>
      </c>
      <c r="S133" s="151">
        <v>0</v>
      </c>
      <c r="T133" s="152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3" t="s">
        <v>113</v>
      </c>
      <c r="AT133" s="153" t="s">
        <v>152</v>
      </c>
      <c r="AU133" s="153" t="s">
        <v>82</v>
      </c>
      <c r="AY133" s="15" t="s">
        <v>150</v>
      </c>
      <c r="BE133" s="154">
        <f>IF(N133="základní",J133,0)</f>
        <v>0</v>
      </c>
      <c r="BF133" s="154">
        <f>IF(N133="snížená",J133,0)</f>
        <v>0</v>
      </c>
      <c r="BG133" s="154">
        <f>IF(N133="zákl. přenesená",J133,0)</f>
        <v>0</v>
      </c>
      <c r="BH133" s="154">
        <f>IF(N133="sníž. přenesená",J133,0)</f>
        <v>0</v>
      </c>
      <c r="BI133" s="154">
        <f>IF(N133="nulová",J133,0)</f>
        <v>0</v>
      </c>
      <c r="BJ133" s="15" t="s">
        <v>78</v>
      </c>
      <c r="BK133" s="154">
        <f>ROUND(I133*H133,2)</f>
        <v>0</v>
      </c>
      <c r="BL133" s="15" t="s">
        <v>113</v>
      </c>
      <c r="BM133" s="153" t="s">
        <v>162</v>
      </c>
    </row>
    <row r="134" spans="2:63" s="12" customFormat="1" ht="22.85" customHeight="1">
      <c r="B134" s="130"/>
      <c r="D134" s="131" t="s">
        <v>72</v>
      </c>
      <c r="E134" s="140" t="s">
        <v>89</v>
      </c>
      <c r="F134" s="140" t="s">
        <v>163</v>
      </c>
      <c r="I134" s="246"/>
      <c r="J134" s="141">
        <f>BK134</f>
        <v>0</v>
      </c>
      <c r="L134" s="130"/>
      <c r="M134" s="134"/>
      <c r="N134" s="135"/>
      <c r="O134" s="135"/>
      <c r="P134" s="136">
        <f>SUM(P135:P136)</f>
        <v>2.2218</v>
      </c>
      <c r="Q134" s="135"/>
      <c r="R134" s="136">
        <f>SUM(R135:R136)</f>
        <v>0.14495519999999998</v>
      </c>
      <c r="S134" s="135"/>
      <c r="T134" s="137">
        <f>SUM(T135:T136)</f>
        <v>0</v>
      </c>
      <c r="AR134" s="131" t="s">
        <v>78</v>
      </c>
      <c r="AT134" s="138" t="s">
        <v>72</v>
      </c>
      <c r="AU134" s="138" t="s">
        <v>78</v>
      </c>
      <c r="AY134" s="131" t="s">
        <v>150</v>
      </c>
      <c r="BK134" s="139">
        <f>SUM(BK135:BK136)</f>
        <v>0</v>
      </c>
    </row>
    <row r="135" spans="1:65" s="2" customFormat="1" ht="21.75" customHeight="1">
      <c r="A135" s="27"/>
      <c r="B135" s="142"/>
      <c r="C135" s="143" t="s">
        <v>89</v>
      </c>
      <c r="D135" s="143" t="s">
        <v>152</v>
      </c>
      <c r="E135" s="144" t="s">
        <v>164</v>
      </c>
      <c r="F135" s="145" t="s">
        <v>165</v>
      </c>
      <c r="G135" s="146" t="s">
        <v>166</v>
      </c>
      <c r="H135" s="147">
        <v>2.76</v>
      </c>
      <c r="I135" s="247"/>
      <c r="J135" s="148">
        <f>ROUND(I135*H135,2)</f>
        <v>0</v>
      </c>
      <c r="K135" s="145" t="s">
        <v>156</v>
      </c>
      <c r="L135" s="28"/>
      <c r="M135" s="149" t="s">
        <v>1</v>
      </c>
      <c r="N135" s="150" t="s">
        <v>38</v>
      </c>
      <c r="O135" s="151">
        <v>0.805</v>
      </c>
      <c r="P135" s="151">
        <f>O135*H135</f>
        <v>2.2218</v>
      </c>
      <c r="Q135" s="151">
        <v>0.05252</v>
      </c>
      <c r="R135" s="151">
        <f>Q135*H135</f>
        <v>0.14495519999999998</v>
      </c>
      <c r="S135" s="151">
        <v>0</v>
      </c>
      <c r="T135" s="152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3" t="s">
        <v>113</v>
      </c>
      <c r="AT135" s="153" t="s">
        <v>152</v>
      </c>
      <c r="AU135" s="153" t="s">
        <v>82</v>
      </c>
      <c r="AY135" s="15" t="s">
        <v>150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5" t="s">
        <v>78</v>
      </c>
      <c r="BK135" s="154">
        <f>ROUND(I135*H135,2)</f>
        <v>0</v>
      </c>
      <c r="BL135" s="15" t="s">
        <v>113</v>
      </c>
      <c r="BM135" s="153" t="s">
        <v>167</v>
      </c>
    </row>
    <row r="136" spans="2:51" s="13" customFormat="1" ht="12">
      <c r="B136" s="155"/>
      <c r="D136" s="156" t="s">
        <v>158</v>
      </c>
      <c r="E136" s="157" t="s">
        <v>1</v>
      </c>
      <c r="F136" s="158" t="s">
        <v>168</v>
      </c>
      <c r="H136" s="159">
        <v>2.76</v>
      </c>
      <c r="I136" s="248"/>
      <c r="L136" s="155"/>
      <c r="M136" s="160"/>
      <c r="N136" s="161"/>
      <c r="O136" s="161"/>
      <c r="P136" s="161"/>
      <c r="Q136" s="161"/>
      <c r="R136" s="161"/>
      <c r="S136" s="161"/>
      <c r="T136" s="162"/>
      <c r="AT136" s="157" t="s">
        <v>158</v>
      </c>
      <c r="AU136" s="157" t="s">
        <v>82</v>
      </c>
      <c r="AV136" s="13" t="s">
        <v>82</v>
      </c>
      <c r="AW136" s="13" t="s">
        <v>29</v>
      </c>
      <c r="AX136" s="13" t="s">
        <v>78</v>
      </c>
      <c r="AY136" s="157" t="s">
        <v>150</v>
      </c>
    </row>
    <row r="137" spans="2:63" s="12" customFormat="1" ht="22.85" customHeight="1">
      <c r="B137" s="130"/>
      <c r="D137" s="131" t="s">
        <v>72</v>
      </c>
      <c r="E137" s="140" t="s">
        <v>169</v>
      </c>
      <c r="F137" s="140" t="s">
        <v>170</v>
      </c>
      <c r="I137" s="246"/>
      <c r="J137" s="141">
        <f>BK137</f>
        <v>0</v>
      </c>
      <c r="L137" s="130"/>
      <c r="M137" s="134"/>
      <c r="N137" s="135"/>
      <c r="O137" s="135"/>
      <c r="P137" s="136">
        <f>SUM(P138:P151)</f>
        <v>657.1511500000001</v>
      </c>
      <c r="Q137" s="135"/>
      <c r="R137" s="136">
        <f>SUM(R138:R151)</f>
        <v>46.426188499999995</v>
      </c>
      <c r="S137" s="135"/>
      <c r="T137" s="137">
        <f>SUM(T138:T151)</f>
        <v>0</v>
      </c>
      <c r="AR137" s="131" t="s">
        <v>78</v>
      </c>
      <c r="AT137" s="138" t="s">
        <v>72</v>
      </c>
      <c r="AU137" s="138" t="s">
        <v>78</v>
      </c>
      <c r="AY137" s="131" t="s">
        <v>150</v>
      </c>
      <c r="BK137" s="139">
        <f>SUM(BK138:BK151)</f>
        <v>0</v>
      </c>
    </row>
    <row r="138" spans="1:65" s="2" customFormat="1" ht="21.75" customHeight="1">
      <c r="A138" s="27"/>
      <c r="B138" s="142"/>
      <c r="C138" s="143" t="s">
        <v>113</v>
      </c>
      <c r="D138" s="143" t="s">
        <v>152</v>
      </c>
      <c r="E138" s="144" t="s">
        <v>171</v>
      </c>
      <c r="F138" s="145" t="s">
        <v>172</v>
      </c>
      <c r="G138" s="146" t="s">
        <v>173</v>
      </c>
      <c r="H138" s="147">
        <v>49</v>
      </c>
      <c r="I138" s="247"/>
      <c r="J138" s="148">
        <f>ROUND(I138*H138,2)</f>
        <v>0</v>
      </c>
      <c r="K138" s="145" t="s">
        <v>156</v>
      </c>
      <c r="L138" s="28"/>
      <c r="M138" s="149" t="s">
        <v>1</v>
      </c>
      <c r="N138" s="150" t="s">
        <v>38</v>
      </c>
      <c r="O138" s="151">
        <v>0.32</v>
      </c>
      <c r="P138" s="151">
        <f>O138*H138</f>
        <v>15.68</v>
      </c>
      <c r="Q138" s="151">
        <v>0.0037</v>
      </c>
      <c r="R138" s="151">
        <f>Q138*H138</f>
        <v>0.18130000000000002</v>
      </c>
      <c r="S138" s="151">
        <v>0</v>
      </c>
      <c r="T138" s="152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3" t="s">
        <v>113</v>
      </c>
      <c r="AT138" s="153" t="s">
        <v>152</v>
      </c>
      <c r="AU138" s="153" t="s">
        <v>82</v>
      </c>
      <c r="AY138" s="15" t="s">
        <v>150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5" t="s">
        <v>78</v>
      </c>
      <c r="BK138" s="154">
        <f>ROUND(I138*H138,2)</f>
        <v>0</v>
      </c>
      <c r="BL138" s="15" t="s">
        <v>113</v>
      </c>
      <c r="BM138" s="153" t="s">
        <v>174</v>
      </c>
    </row>
    <row r="139" spans="1:65" s="2" customFormat="1" ht="16.5" customHeight="1">
      <c r="A139" s="27"/>
      <c r="B139" s="142"/>
      <c r="C139" s="143" t="s">
        <v>175</v>
      </c>
      <c r="D139" s="143" t="s">
        <v>152</v>
      </c>
      <c r="E139" s="144" t="s">
        <v>176</v>
      </c>
      <c r="F139" s="145" t="s">
        <v>177</v>
      </c>
      <c r="G139" s="146" t="s">
        <v>166</v>
      </c>
      <c r="H139" s="147">
        <v>119.7</v>
      </c>
      <c r="I139" s="247"/>
      <c r="J139" s="148">
        <f>ROUND(I139*H139,2)</f>
        <v>0</v>
      </c>
      <c r="K139" s="145" t="s">
        <v>156</v>
      </c>
      <c r="L139" s="28"/>
      <c r="M139" s="149" t="s">
        <v>1</v>
      </c>
      <c r="N139" s="150" t="s">
        <v>38</v>
      </c>
      <c r="O139" s="151">
        <v>0.624</v>
      </c>
      <c r="P139" s="151">
        <f>O139*H139</f>
        <v>74.6928</v>
      </c>
      <c r="Q139" s="151">
        <v>0.04</v>
      </c>
      <c r="R139" s="151">
        <f>Q139*H139</f>
        <v>4.788</v>
      </c>
      <c r="S139" s="151">
        <v>0</v>
      </c>
      <c r="T139" s="152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3" t="s">
        <v>113</v>
      </c>
      <c r="AT139" s="153" t="s">
        <v>152</v>
      </c>
      <c r="AU139" s="153" t="s">
        <v>82</v>
      </c>
      <c r="AY139" s="15" t="s">
        <v>150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5" t="s">
        <v>78</v>
      </c>
      <c r="BK139" s="154">
        <f>ROUND(I139*H139,2)</f>
        <v>0</v>
      </c>
      <c r="BL139" s="15" t="s">
        <v>113</v>
      </c>
      <c r="BM139" s="153" t="s">
        <v>178</v>
      </c>
    </row>
    <row r="140" spans="2:51" s="13" customFormat="1" ht="12">
      <c r="B140" s="155"/>
      <c r="D140" s="156" t="s">
        <v>158</v>
      </c>
      <c r="E140" s="157" t="s">
        <v>1</v>
      </c>
      <c r="F140" s="158" t="s">
        <v>179</v>
      </c>
      <c r="H140" s="159">
        <v>61.2</v>
      </c>
      <c r="I140" s="248"/>
      <c r="L140" s="155"/>
      <c r="M140" s="160"/>
      <c r="N140" s="161"/>
      <c r="O140" s="161"/>
      <c r="P140" s="161"/>
      <c r="Q140" s="161"/>
      <c r="R140" s="161"/>
      <c r="S140" s="161"/>
      <c r="T140" s="162"/>
      <c r="AT140" s="157" t="s">
        <v>158</v>
      </c>
      <c r="AU140" s="157" t="s">
        <v>82</v>
      </c>
      <c r="AV140" s="13" t="s">
        <v>82</v>
      </c>
      <c r="AW140" s="13" t="s">
        <v>29</v>
      </c>
      <c r="AX140" s="13" t="s">
        <v>73</v>
      </c>
      <c r="AY140" s="157" t="s">
        <v>150</v>
      </c>
    </row>
    <row r="141" spans="2:51" s="13" customFormat="1" ht="12">
      <c r="B141" s="155"/>
      <c r="D141" s="156" t="s">
        <v>158</v>
      </c>
      <c r="E141" s="157" t="s">
        <v>1</v>
      </c>
      <c r="F141" s="158" t="s">
        <v>180</v>
      </c>
      <c r="H141" s="159">
        <v>41</v>
      </c>
      <c r="I141" s="248"/>
      <c r="L141" s="155"/>
      <c r="M141" s="160"/>
      <c r="N141" s="161"/>
      <c r="O141" s="161"/>
      <c r="P141" s="161"/>
      <c r="Q141" s="161"/>
      <c r="R141" s="161"/>
      <c r="S141" s="161"/>
      <c r="T141" s="162"/>
      <c r="AT141" s="157" t="s">
        <v>158</v>
      </c>
      <c r="AU141" s="157" t="s">
        <v>82</v>
      </c>
      <c r="AV141" s="13" t="s">
        <v>82</v>
      </c>
      <c r="AW141" s="13" t="s">
        <v>29</v>
      </c>
      <c r="AX141" s="13" t="s">
        <v>73</v>
      </c>
      <c r="AY141" s="157" t="s">
        <v>150</v>
      </c>
    </row>
    <row r="142" spans="2:51" s="13" customFormat="1" ht="12">
      <c r="B142" s="155"/>
      <c r="D142" s="156" t="s">
        <v>158</v>
      </c>
      <c r="E142" s="157" t="s">
        <v>1</v>
      </c>
      <c r="F142" s="158" t="s">
        <v>181</v>
      </c>
      <c r="H142" s="159">
        <v>17.5</v>
      </c>
      <c r="I142" s="248"/>
      <c r="L142" s="155"/>
      <c r="M142" s="160"/>
      <c r="N142" s="161"/>
      <c r="O142" s="161"/>
      <c r="P142" s="161"/>
      <c r="Q142" s="161"/>
      <c r="R142" s="161"/>
      <c r="S142" s="161"/>
      <c r="T142" s="162"/>
      <c r="AT142" s="157" t="s">
        <v>158</v>
      </c>
      <c r="AU142" s="157" t="s">
        <v>82</v>
      </c>
      <c r="AV142" s="13" t="s">
        <v>82</v>
      </c>
      <c r="AW142" s="13" t="s">
        <v>29</v>
      </c>
      <c r="AX142" s="13" t="s">
        <v>73</v>
      </c>
      <c r="AY142" s="157" t="s">
        <v>150</v>
      </c>
    </row>
    <row r="143" spans="1:65" s="2" customFormat="1" ht="21.75" customHeight="1">
      <c r="A143" s="27"/>
      <c r="B143" s="142"/>
      <c r="C143" s="143" t="s">
        <v>169</v>
      </c>
      <c r="D143" s="143" t="s">
        <v>152</v>
      </c>
      <c r="E143" s="144" t="s">
        <v>182</v>
      </c>
      <c r="F143" s="145" t="s">
        <v>183</v>
      </c>
      <c r="G143" s="146" t="s">
        <v>166</v>
      </c>
      <c r="H143" s="147">
        <v>71.1</v>
      </c>
      <c r="I143" s="247"/>
      <c r="J143" s="148">
        <f>ROUND(I143*H143,2)</f>
        <v>0</v>
      </c>
      <c r="K143" s="145" t="s">
        <v>156</v>
      </c>
      <c r="L143" s="28"/>
      <c r="M143" s="149" t="s">
        <v>1</v>
      </c>
      <c r="N143" s="150" t="s">
        <v>38</v>
      </c>
      <c r="O143" s="151">
        <v>1.496</v>
      </c>
      <c r="P143" s="151">
        <f>O143*H143</f>
        <v>106.36559999999999</v>
      </c>
      <c r="Q143" s="151">
        <v>0.0382</v>
      </c>
      <c r="R143" s="151">
        <f>Q143*H143</f>
        <v>2.7160199999999994</v>
      </c>
      <c r="S143" s="151">
        <v>0</v>
      </c>
      <c r="T143" s="152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3" t="s">
        <v>113</v>
      </c>
      <c r="AT143" s="153" t="s">
        <v>152</v>
      </c>
      <c r="AU143" s="153" t="s">
        <v>82</v>
      </c>
      <c r="AY143" s="15" t="s">
        <v>150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5" t="s">
        <v>78</v>
      </c>
      <c r="BK143" s="154">
        <f>ROUND(I143*H143,2)</f>
        <v>0</v>
      </c>
      <c r="BL143" s="15" t="s">
        <v>113</v>
      </c>
      <c r="BM143" s="153" t="s">
        <v>184</v>
      </c>
    </row>
    <row r="144" spans="1:65" s="2" customFormat="1" ht="21.75" customHeight="1">
      <c r="A144" s="27"/>
      <c r="B144" s="142"/>
      <c r="C144" s="143" t="s">
        <v>185</v>
      </c>
      <c r="D144" s="143" t="s">
        <v>152</v>
      </c>
      <c r="E144" s="144" t="s">
        <v>186</v>
      </c>
      <c r="F144" s="145" t="s">
        <v>187</v>
      </c>
      <c r="G144" s="146" t="s">
        <v>166</v>
      </c>
      <c r="H144" s="147">
        <v>210.25</v>
      </c>
      <c r="I144" s="247"/>
      <c r="J144" s="148">
        <f>ROUND(I144*H144,2)</f>
        <v>0</v>
      </c>
      <c r="K144" s="145" t="s">
        <v>156</v>
      </c>
      <c r="L144" s="28"/>
      <c r="M144" s="149" t="s">
        <v>1</v>
      </c>
      <c r="N144" s="150" t="s">
        <v>38</v>
      </c>
      <c r="O144" s="151">
        <v>1.691</v>
      </c>
      <c r="P144" s="151">
        <f>O144*H144</f>
        <v>355.53275</v>
      </c>
      <c r="Q144" s="151">
        <v>0.04153</v>
      </c>
      <c r="R144" s="151">
        <f>Q144*H144</f>
        <v>8.7316825</v>
      </c>
      <c r="S144" s="151">
        <v>0</v>
      </c>
      <c r="T144" s="152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3" t="s">
        <v>113</v>
      </c>
      <c r="AT144" s="153" t="s">
        <v>152</v>
      </c>
      <c r="AU144" s="153" t="s">
        <v>82</v>
      </c>
      <c r="AY144" s="15" t="s">
        <v>150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5" t="s">
        <v>78</v>
      </c>
      <c r="BK144" s="154">
        <f>ROUND(I144*H144,2)</f>
        <v>0</v>
      </c>
      <c r="BL144" s="15" t="s">
        <v>113</v>
      </c>
      <c r="BM144" s="153" t="s">
        <v>188</v>
      </c>
    </row>
    <row r="145" spans="2:51" s="13" customFormat="1" ht="12">
      <c r="B145" s="155"/>
      <c r="D145" s="156" t="s">
        <v>158</v>
      </c>
      <c r="E145" s="157" t="s">
        <v>1</v>
      </c>
      <c r="F145" s="158" t="s">
        <v>189</v>
      </c>
      <c r="H145" s="159">
        <v>102</v>
      </c>
      <c r="I145" s="248"/>
      <c r="L145" s="155"/>
      <c r="M145" s="160"/>
      <c r="N145" s="161"/>
      <c r="O145" s="161"/>
      <c r="P145" s="161"/>
      <c r="Q145" s="161"/>
      <c r="R145" s="161"/>
      <c r="S145" s="161"/>
      <c r="T145" s="162"/>
      <c r="AT145" s="157" t="s">
        <v>158</v>
      </c>
      <c r="AU145" s="157" t="s">
        <v>82</v>
      </c>
      <c r="AV145" s="13" t="s">
        <v>82</v>
      </c>
      <c r="AW145" s="13" t="s">
        <v>29</v>
      </c>
      <c r="AX145" s="13" t="s">
        <v>73</v>
      </c>
      <c r="AY145" s="157" t="s">
        <v>150</v>
      </c>
    </row>
    <row r="146" spans="2:51" s="13" customFormat="1" ht="12">
      <c r="B146" s="155"/>
      <c r="D146" s="156" t="s">
        <v>158</v>
      </c>
      <c r="E146" s="157" t="s">
        <v>1</v>
      </c>
      <c r="F146" s="158" t="s">
        <v>190</v>
      </c>
      <c r="H146" s="159">
        <v>82</v>
      </c>
      <c r="I146" s="248"/>
      <c r="L146" s="155"/>
      <c r="M146" s="160"/>
      <c r="N146" s="161"/>
      <c r="O146" s="161"/>
      <c r="P146" s="161"/>
      <c r="Q146" s="161"/>
      <c r="R146" s="161"/>
      <c r="S146" s="161"/>
      <c r="T146" s="162"/>
      <c r="AT146" s="157" t="s">
        <v>158</v>
      </c>
      <c r="AU146" s="157" t="s">
        <v>82</v>
      </c>
      <c r="AV146" s="13" t="s">
        <v>82</v>
      </c>
      <c r="AW146" s="13" t="s">
        <v>29</v>
      </c>
      <c r="AX146" s="13" t="s">
        <v>73</v>
      </c>
      <c r="AY146" s="157" t="s">
        <v>150</v>
      </c>
    </row>
    <row r="147" spans="2:51" s="13" customFormat="1" ht="12">
      <c r="B147" s="155"/>
      <c r="D147" s="156" t="s">
        <v>158</v>
      </c>
      <c r="E147" s="157" t="s">
        <v>1</v>
      </c>
      <c r="F147" s="158" t="s">
        <v>191</v>
      </c>
      <c r="H147" s="159">
        <v>26.25</v>
      </c>
      <c r="I147" s="248"/>
      <c r="L147" s="155"/>
      <c r="M147" s="160"/>
      <c r="N147" s="161"/>
      <c r="O147" s="161"/>
      <c r="P147" s="161"/>
      <c r="Q147" s="161"/>
      <c r="R147" s="161"/>
      <c r="S147" s="161"/>
      <c r="T147" s="162"/>
      <c r="AT147" s="157" t="s">
        <v>158</v>
      </c>
      <c r="AU147" s="157" t="s">
        <v>82</v>
      </c>
      <c r="AV147" s="13" t="s">
        <v>82</v>
      </c>
      <c r="AW147" s="13" t="s">
        <v>29</v>
      </c>
      <c r="AX147" s="13" t="s">
        <v>73</v>
      </c>
      <c r="AY147" s="157" t="s">
        <v>150</v>
      </c>
    </row>
    <row r="148" spans="1:65" s="2" customFormat="1" ht="21.75" customHeight="1">
      <c r="A148" s="27"/>
      <c r="B148" s="142"/>
      <c r="C148" s="143" t="s">
        <v>192</v>
      </c>
      <c r="D148" s="143" t="s">
        <v>152</v>
      </c>
      <c r="E148" s="144" t="s">
        <v>193</v>
      </c>
      <c r="F148" s="145" t="s">
        <v>194</v>
      </c>
      <c r="G148" s="146" t="s">
        <v>173</v>
      </c>
      <c r="H148" s="147">
        <v>240</v>
      </c>
      <c r="I148" s="247"/>
      <c r="J148" s="148">
        <f>ROUND(I148*H148,2)</f>
        <v>0</v>
      </c>
      <c r="K148" s="145" t="s">
        <v>156</v>
      </c>
      <c r="L148" s="28"/>
      <c r="M148" s="149" t="s">
        <v>1</v>
      </c>
      <c r="N148" s="150" t="s">
        <v>38</v>
      </c>
      <c r="O148" s="151">
        <v>0.253</v>
      </c>
      <c r="P148" s="151">
        <f>O148*H148</f>
        <v>60.72</v>
      </c>
      <c r="Q148" s="151">
        <v>0.00376</v>
      </c>
      <c r="R148" s="151">
        <f>Q148*H148</f>
        <v>0.9024</v>
      </c>
      <c r="S148" s="151">
        <v>0</v>
      </c>
      <c r="T148" s="152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3" t="s">
        <v>113</v>
      </c>
      <c r="AT148" s="153" t="s">
        <v>152</v>
      </c>
      <c r="AU148" s="153" t="s">
        <v>82</v>
      </c>
      <c r="AY148" s="15" t="s">
        <v>150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5" t="s">
        <v>78</v>
      </c>
      <c r="BK148" s="154">
        <f>ROUND(I148*H148,2)</f>
        <v>0</v>
      </c>
      <c r="BL148" s="15" t="s">
        <v>113</v>
      </c>
      <c r="BM148" s="153" t="s">
        <v>195</v>
      </c>
    </row>
    <row r="149" spans="1:65" s="2" customFormat="1" ht="21.75" customHeight="1">
      <c r="A149" s="27"/>
      <c r="B149" s="142"/>
      <c r="C149" s="143" t="s">
        <v>196</v>
      </c>
      <c r="D149" s="143" t="s">
        <v>152</v>
      </c>
      <c r="E149" s="144" t="s">
        <v>197</v>
      </c>
      <c r="F149" s="145" t="s">
        <v>198</v>
      </c>
      <c r="G149" s="146" t="s">
        <v>155</v>
      </c>
      <c r="H149" s="147">
        <v>0.3</v>
      </c>
      <c r="I149" s="247"/>
      <c r="J149" s="148">
        <f>ROUND(I149*H149,2)</f>
        <v>0</v>
      </c>
      <c r="K149" s="145" t="s">
        <v>156</v>
      </c>
      <c r="L149" s="28"/>
      <c r="M149" s="149" t="s">
        <v>1</v>
      </c>
      <c r="N149" s="150" t="s">
        <v>38</v>
      </c>
      <c r="O149" s="151">
        <v>4.4</v>
      </c>
      <c r="P149" s="151">
        <f>O149*H149</f>
        <v>1.32</v>
      </c>
      <c r="Q149" s="151">
        <v>2.25634</v>
      </c>
      <c r="R149" s="151">
        <f>Q149*H149</f>
        <v>0.6769019999999999</v>
      </c>
      <c r="S149" s="151">
        <v>0</v>
      </c>
      <c r="T149" s="152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3" t="s">
        <v>113</v>
      </c>
      <c r="AT149" s="153" t="s">
        <v>152</v>
      </c>
      <c r="AU149" s="153" t="s">
        <v>82</v>
      </c>
      <c r="AY149" s="15" t="s">
        <v>150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5" t="s">
        <v>78</v>
      </c>
      <c r="BK149" s="154">
        <f>ROUND(I149*H149,2)</f>
        <v>0</v>
      </c>
      <c r="BL149" s="15" t="s">
        <v>113</v>
      </c>
      <c r="BM149" s="153" t="s">
        <v>199</v>
      </c>
    </row>
    <row r="150" spans="2:51" s="13" customFormat="1" ht="12">
      <c r="B150" s="155"/>
      <c r="D150" s="156" t="s">
        <v>158</v>
      </c>
      <c r="E150" s="157" t="s">
        <v>1</v>
      </c>
      <c r="F150" s="158" t="s">
        <v>200</v>
      </c>
      <c r="H150" s="159">
        <v>0.3</v>
      </c>
      <c r="I150" s="248"/>
      <c r="L150" s="155"/>
      <c r="M150" s="160"/>
      <c r="N150" s="161"/>
      <c r="O150" s="161"/>
      <c r="P150" s="161"/>
      <c r="Q150" s="161"/>
      <c r="R150" s="161"/>
      <c r="S150" s="161"/>
      <c r="T150" s="162"/>
      <c r="AT150" s="157" t="s">
        <v>158</v>
      </c>
      <c r="AU150" s="157" t="s">
        <v>82</v>
      </c>
      <c r="AV150" s="13" t="s">
        <v>82</v>
      </c>
      <c r="AW150" s="13" t="s">
        <v>29</v>
      </c>
      <c r="AX150" s="13" t="s">
        <v>78</v>
      </c>
      <c r="AY150" s="157" t="s">
        <v>150</v>
      </c>
    </row>
    <row r="151" spans="1:65" s="2" customFormat="1" ht="21.75" customHeight="1">
      <c r="A151" s="27"/>
      <c r="B151" s="142"/>
      <c r="C151" s="143" t="s">
        <v>201</v>
      </c>
      <c r="D151" s="143" t="s">
        <v>152</v>
      </c>
      <c r="E151" s="144" t="s">
        <v>202</v>
      </c>
      <c r="F151" s="145" t="s">
        <v>203</v>
      </c>
      <c r="G151" s="146" t="s">
        <v>155</v>
      </c>
      <c r="H151" s="147">
        <v>12.6</v>
      </c>
      <c r="I151" s="247"/>
      <c r="J151" s="148">
        <f>ROUND(I151*H151,2)</f>
        <v>0</v>
      </c>
      <c r="K151" s="145" t="s">
        <v>156</v>
      </c>
      <c r="L151" s="28"/>
      <c r="M151" s="149" t="s">
        <v>1</v>
      </c>
      <c r="N151" s="150" t="s">
        <v>38</v>
      </c>
      <c r="O151" s="151">
        <v>3.4</v>
      </c>
      <c r="P151" s="151">
        <f>O151*H151</f>
        <v>42.839999999999996</v>
      </c>
      <c r="Q151" s="151">
        <v>2.25634</v>
      </c>
      <c r="R151" s="151">
        <f>Q151*H151</f>
        <v>28.429883999999998</v>
      </c>
      <c r="S151" s="151">
        <v>0</v>
      </c>
      <c r="T151" s="152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3" t="s">
        <v>113</v>
      </c>
      <c r="AT151" s="153" t="s">
        <v>152</v>
      </c>
      <c r="AU151" s="153" t="s">
        <v>82</v>
      </c>
      <c r="AY151" s="15" t="s">
        <v>150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5" t="s">
        <v>78</v>
      </c>
      <c r="BK151" s="154">
        <f>ROUND(I151*H151,2)</f>
        <v>0</v>
      </c>
      <c r="BL151" s="15" t="s">
        <v>113</v>
      </c>
      <c r="BM151" s="153" t="s">
        <v>204</v>
      </c>
    </row>
    <row r="152" spans="2:63" s="12" customFormat="1" ht="22.85" customHeight="1">
      <c r="B152" s="130"/>
      <c r="D152" s="131" t="s">
        <v>72</v>
      </c>
      <c r="E152" s="140" t="s">
        <v>196</v>
      </c>
      <c r="F152" s="140" t="s">
        <v>205</v>
      </c>
      <c r="I152" s="246"/>
      <c r="J152" s="141">
        <f>BK152</f>
        <v>0</v>
      </c>
      <c r="L152" s="130"/>
      <c r="M152" s="134"/>
      <c r="N152" s="135"/>
      <c r="O152" s="135"/>
      <c r="P152" s="136">
        <f>SUM(P153:P162)</f>
        <v>742.409</v>
      </c>
      <c r="Q152" s="135"/>
      <c r="R152" s="136">
        <f>SUM(R153:R162)</f>
        <v>0</v>
      </c>
      <c r="S152" s="135"/>
      <c r="T152" s="137">
        <f>SUM(T153:T162)</f>
        <v>53.8118</v>
      </c>
      <c r="AR152" s="131" t="s">
        <v>78</v>
      </c>
      <c r="AT152" s="138" t="s">
        <v>72</v>
      </c>
      <c r="AU152" s="138" t="s">
        <v>78</v>
      </c>
      <c r="AY152" s="131" t="s">
        <v>150</v>
      </c>
      <c r="BK152" s="139">
        <f>SUM(BK153:BK162)</f>
        <v>0</v>
      </c>
    </row>
    <row r="153" spans="1:65" s="2" customFormat="1" ht="33" customHeight="1">
      <c r="A153" s="27"/>
      <c r="B153" s="142"/>
      <c r="C153" s="143" t="s">
        <v>206</v>
      </c>
      <c r="D153" s="143" t="s">
        <v>152</v>
      </c>
      <c r="E153" s="144" t="s">
        <v>207</v>
      </c>
      <c r="F153" s="145" t="s">
        <v>208</v>
      </c>
      <c r="G153" s="146" t="s">
        <v>155</v>
      </c>
      <c r="H153" s="147">
        <v>12.6</v>
      </c>
      <c r="I153" s="247"/>
      <c r="J153" s="148">
        <f>ROUND(I153*H153,2)</f>
        <v>0</v>
      </c>
      <c r="K153" s="145" t="s">
        <v>156</v>
      </c>
      <c r="L153" s="28"/>
      <c r="M153" s="149" t="s">
        <v>1</v>
      </c>
      <c r="N153" s="150" t="s">
        <v>38</v>
      </c>
      <c r="O153" s="151">
        <v>9.07</v>
      </c>
      <c r="P153" s="151">
        <f>O153*H153</f>
        <v>114.282</v>
      </c>
      <c r="Q153" s="151">
        <v>0</v>
      </c>
      <c r="R153" s="151">
        <f>Q153*H153</f>
        <v>0</v>
      </c>
      <c r="S153" s="151">
        <v>2.2</v>
      </c>
      <c r="T153" s="152">
        <f>S153*H153</f>
        <v>27.720000000000002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53" t="s">
        <v>113</v>
      </c>
      <c r="AT153" s="153" t="s">
        <v>152</v>
      </c>
      <c r="AU153" s="153" t="s">
        <v>82</v>
      </c>
      <c r="AY153" s="15" t="s">
        <v>150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5" t="s">
        <v>78</v>
      </c>
      <c r="BK153" s="154">
        <f>ROUND(I153*H153,2)</f>
        <v>0</v>
      </c>
      <c r="BL153" s="15" t="s">
        <v>113</v>
      </c>
      <c r="BM153" s="153" t="s">
        <v>209</v>
      </c>
    </row>
    <row r="154" spans="2:51" s="13" customFormat="1" ht="12">
      <c r="B154" s="155"/>
      <c r="D154" s="156" t="s">
        <v>158</v>
      </c>
      <c r="E154" s="157" t="s">
        <v>1</v>
      </c>
      <c r="F154" s="158" t="s">
        <v>210</v>
      </c>
      <c r="H154" s="159">
        <v>12.6</v>
      </c>
      <c r="I154" s="248"/>
      <c r="L154" s="155"/>
      <c r="M154" s="160"/>
      <c r="N154" s="161"/>
      <c r="O154" s="161"/>
      <c r="P154" s="161"/>
      <c r="Q154" s="161"/>
      <c r="R154" s="161"/>
      <c r="S154" s="161"/>
      <c r="T154" s="162"/>
      <c r="AT154" s="157" t="s">
        <v>158</v>
      </c>
      <c r="AU154" s="157" t="s">
        <v>82</v>
      </c>
      <c r="AV154" s="13" t="s">
        <v>82</v>
      </c>
      <c r="AW154" s="13" t="s">
        <v>29</v>
      </c>
      <c r="AX154" s="13" t="s">
        <v>78</v>
      </c>
      <c r="AY154" s="157" t="s">
        <v>150</v>
      </c>
    </row>
    <row r="155" spans="1:65" s="2" customFormat="1" ht="21.75" customHeight="1">
      <c r="A155" s="27"/>
      <c r="B155" s="142"/>
      <c r="C155" s="143" t="s">
        <v>211</v>
      </c>
      <c r="D155" s="143" t="s">
        <v>152</v>
      </c>
      <c r="E155" s="144" t="s">
        <v>212</v>
      </c>
      <c r="F155" s="145" t="s">
        <v>213</v>
      </c>
      <c r="G155" s="146" t="s">
        <v>214</v>
      </c>
      <c r="H155" s="147">
        <v>820</v>
      </c>
      <c r="I155" s="247"/>
      <c r="J155" s="148">
        <f>ROUND(I155*H155,2)</f>
        <v>0</v>
      </c>
      <c r="K155" s="145" t="s">
        <v>156</v>
      </c>
      <c r="L155" s="28"/>
      <c r="M155" s="149" t="s">
        <v>1</v>
      </c>
      <c r="N155" s="150" t="s">
        <v>38</v>
      </c>
      <c r="O155" s="151">
        <v>0.21</v>
      </c>
      <c r="P155" s="151">
        <f>O155*H155</f>
        <v>172.2</v>
      </c>
      <c r="Q155" s="151">
        <v>0</v>
      </c>
      <c r="R155" s="151">
        <f>Q155*H155</f>
        <v>0</v>
      </c>
      <c r="S155" s="151">
        <v>0.005</v>
      </c>
      <c r="T155" s="152">
        <f>S155*H155</f>
        <v>4.1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53" t="s">
        <v>113</v>
      </c>
      <c r="AT155" s="153" t="s">
        <v>152</v>
      </c>
      <c r="AU155" s="153" t="s">
        <v>82</v>
      </c>
      <c r="AY155" s="15" t="s">
        <v>150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5" t="s">
        <v>78</v>
      </c>
      <c r="BK155" s="154">
        <f>ROUND(I155*H155,2)</f>
        <v>0</v>
      </c>
      <c r="BL155" s="15" t="s">
        <v>113</v>
      </c>
      <c r="BM155" s="153" t="s">
        <v>215</v>
      </c>
    </row>
    <row r="156" spans="1:65" s="2" customFormat="1" ht="21.75" customHeight="1">
      <c r="A156" s="27"/>
      <c r="B156" s="142"/>
      <c r="C156" s="143" t="s">
        <v>216</v>
      </c>
      <c r="D156" s="143" t="s">
        <v>152</v>
      </c>
      <c r="E156" s="144" t="s">
        <v>217</v>
      </c>
      <c r="F156" s="145" t="s">
        <v>218</v>
      </c>
      <c r="G156" s="146" t="s">
        <v>214</v>
      </c>
      <c r="H156" s="147">
        <v>175</v>
      </c>
      <c r="I156" s="247"/>
      <c r="J156" s="148">
        <f>ROUND(I156*H156,2)</f>
        <v>0</v>
      </c>
      <c r="K156" s="145" t="s">
        <v>156</v>
      </c>
      <c r="L156" s="28"/>
      <c r="M156" s="149" t="s">
        <v>1</v>
      </c>
      <c r="N156" s="150" t="s">
        <v>38</v>
      </c>
      <c r="O156" s="151">
        <v>0.305</v>
      </c>
      <c r="P156" s="151">
        <f>O156*H156</f>
        <v>53.375</v>
      </c>
      <c r="Q156" s="151">
        <v>0</v>
      </c>
      <c r="R156" s="151">
        <f>Q156*H156</f>
        <v>0</v>
      </c>
      <c r="S156" s="151">
        <v>0.015</v>
      </c>
      <c r="T156" s="152">
        <f>S156*H156</f>
        <v>2.625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3" t="s">
        <v>113</v>
      </c>
      <c r="AT156" s="153" t="s">
        <v>152</v>
      </c>
      <c r="AU156" s="153" t="s">
        <v>82</v>
      </c>
      <c r="AY156" s="15" t="s">
        <v>150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5" t="s">
        <v>78</v>
      </c>
      <c r="BK156" s="154">
        <f>ROUND(I156*H156,2)</f>
        <v>0</v>
      </c>
      <c r="BL156" s="15" t="s">
        <v>113</v>
      </c>
      <c r="BM156" s="153" t="s">
        <v>219</v>
      </c>
    </row>
    <row r="157" spans="1:65" s="2" customFormat="1" ht="21.75" customHeight="1">
      <c r="A157" s="27"/>
      <c r="B157" s="142"/>
      <c r="C157" s="143" t="s">
        <v>220</v>
      </c>
      <c r="D157" s="143" t="s">
        <v>152</v>
      </c>
      <c r="E157" s="144" t="s">
        <v>221</v>
      </c>
      <c r="F157" s="145" t="s">
        <v>222</v>
      </c>
      <c r="G157" s="146" t="s">
        <v>214</v>
      </c>
      <c r="H157" s="147">
        <v>408</v>
      </c>
      <c r="I157" s="247"/>
      <c r="J157" s="148">
        <f>ROUND(I157*H157,2)</f>
        <v>0</v>
      </c>
      <c r="K157" s="145" t="s">
        <v>156</v>
      </c>
      <c r="L157" s="28"/>
      <c r="M157" s="149" t="s">
        <v>1</v>
      </c>
      <c r="N157" s="150" t="s">
        <v>38</v>
      </c>
      <c r="O157" s="151">
        <v>0.458</v>
      </c>
      <c r="P157" s="151">
        <f>O157*H157</f>
        <v>186.864</v>
      </c>
      <c r="Q157" s="151">
        <v>0</v>
      </c>
      <c r="R157" s="151">
        <f>Q157*H157</f>
        <v>0</v>
      </c>
      <c r="S157" s="151">
        <v>0.034</v>
      </c>
      <c r="T157" s="152">
        <f>S157*H157</f>
        <v>13.872000000000002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53" t="s">
        <v>113</v>
      </c>
      <c r="AT157" s="153" t="s">
        <v>152</v>
      </c>
      <c r="AU157" s="153" t="s">
        <v>82</v>
      </c>
      <c r="AY157" s="15" t="s">
        <v>150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5" t="s">
        <v>78</v>
      </c>
      <c r="BK157" s="154">
        <f>ROUND(I157*H157,2)</f>
        <v>0</v>
      </c>
      <c r="BL157" s="15" t="s">
        <v>113</v>
      </c>
      <c r="BM157" s="153" t="s">
        <v>223</v>
      </c>
    </row>
    <row r="158" spans="2:51" s="13" customFormat="1" ht="12">
      <c r="B158" s="155"/>
      <c r="D158" s="156" t="s">
        <v>158</v>
      </c>
      <c r="E158" s="157" t="s">
        <v>1</v>
      </c>
      <c r="F158" s="158" t="s">
        <v>224</v>
      </c>
      <c r="H158" s="159">
        <v>408</v>
      </c>
      <c r="I158" s="248"/>
      <c r="L158" s="155"/>
      <c r="M158" s="160"/>
      <c r="N158" s="161"/>
      <c r="O158" s="161"/>
      <c r="P158" s="161"/>
      <c r="Q158" s="161"/>
      <c r="R158" s="161"/>
      <c r="S158" s="161"/>
      <c r="T158" s="162"/>
      <c r="AT158" s="157" t="s">
        <v>158</v>
      </c>
      <c r="AU158" s="157" t="s">
        <v>82</v>
      </c>
      <c r="AV158" s="13" t="s">
        <v>82</v>
      </c>
      <c r="AW158" s="13" t="s">
        <v>29</v>
      </c>
      <c r="AX158" s="13" t="s">
        <v>78</v>
      </c>
      <c r="AY158" s="157" t="s">
        <v>150</v>
      </c>
    </row>
    <row r="159" spans="1:65" s="2" customFormat="1" ht="21.75" customHeight="1">
      <c r="A159" s="27"/>
      <c r="B159" s="142"/>
      <c r="C159" s="143" t="s">
        <v>8</v>
      </c>
      <c r="D159" s="143" t="s">
        <v>152</v>
      </c>
      <c r="E159" s="144" t="s">
        <v>225</v>
      </c>
      <c r="F159" s="145" t="s">
        <v>226</v>
      </c>
      <c r="G159" s="146" t="s">
        <v>214</v>
      </c>
      <c r="H159" s="147">
        <v>30</v>
      </c>
      <c r="I159" s="247"/>
      <c r="J159" s="148">
        <f>ROUND(I159*H159,2)</f>
        <v>0</v>
      </c>
      <c r="K159" s="145" t="s">
        <v>156</v>
      </c>
      <c r="L159" s="28"/>
      <c r="M159" s="149" t="s">
        <v>1</v>
      </c>
      <c r="N159" s="150" t="s">
        <v>38</v>
      </c>
      <c r="O159" s="151">
        <v>0.76</v>
      </c>
      <c r="P159" s="151">
        <f>O159*H159</f>
        <v>22.8</v>
      </c>
      <c r="Q159" s="151">
        <v>0</v>
      </c>
      <c r="R159" s="151">
        <f>Q159*H159</f>
        <v>0</v>
      </c>
      <c r="S159" s="151">
        <v>0.022</v>
      </c>
      <c r="T159" s="152">
        <f>S159*H159</f>
        <v>0.6599999999999999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53" t="s">
        <v>113</v>
      </c>
      <c r="AT159" s="153" t="s">
        <v>152</v>
      </c>
      <c r="AU159" s="153" t="s">
        <v>82</v>
      </c>
      <c r="AY159" s="15" t="s">
        <v>150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5" t="s">
        <v>78</v>
      </c>
      <c r="BK159" s="154">
        <f>ROUND(I159*H159,2)</f>
        <v>0</v>
      </c>
      <c r="BL159" s="15" t="s">
        <v>113</v>
      </c>
      <c r="BM159" s="153" t="s">
        <v>227</v>
      </c>
    </row>
    <row r="160" spans="1:65" s="2" customFormat="1" ht="21.75" customHeight="1">
      <c r="A160" s="27"/>
      <c r="B160" s="142"/>
      <c r="C160" s="143" t="s">
        <v>228</v>
      </c>
      <c r="D160" s="143" t="s">
        <v>152</v>
      </c>
      <c r="E160" s="144" t="s">
        <v>229</v>
      </c>
      <c r="F160" s="145" t="s">
        <v>230</v>
      </c>
      <c r="G160" s="146" t="s">
        <v>214</v>
      </c>
      <c r="H160" s="147">
        <v>280</v>
      </c>
      <c r="I160" s="247"/>
      <c r="J160" s="148">
        <f>ROUND(I160*H160,2)</f>
        <v>0</v>
      </c>
      <c r="K160" s="145" t="s">
        <v>156</v>
      </c>
      <c r="L160" s="28"/>
      <c r="M160" s="149" t="s">
        <v>1</v>
      </c>
      <c r="N160" s="150" t="s">
        <v>38</v>
      </c>
      <c r="O160" s="151">
        <v>0.567</v>
      </c>
      <c r="P160" s="151">
        <f>O160*H160</f>
        <v>158.76</v>
      </c>
      <c r="Q160" s="151">
        <v>0</v>
      </c>
      <c r="R160" s="151">
        <f>Q160*H160</f>
        <v>0</v>
      </c>
      <c r="S160" s="151">
        <v>0</v>
      </c>
      <c r="T160" s="152">
        <f>S160*H160</f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53" t="s">
        <v>113</v>
      </c>
      <c r="AT160" s="153" t="s">
        <v>152</v>
      </c>
      <c r="AU160" s="153" t="s">
        <v>82</v>
      </c>
      <c r="AY160" s="15" t="s">
        <v>150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5" t="s">
        <v>78</v>
      </c>
      <c r="BK160" s="154">
        <f>ROUND(I160*H160,2)</f>
        <v>0</v>
      </c>
      <c r="BL160" s="15" t="s">
        <v>113</v>
      </c>
      <c r="BM160" s="153" t="s">
        <v>231</v>
      </c>
    </row>
    <row r="161" spans="1:65" s="2" customFormat="1" ht="21.75" customHeight="1">
      <c r="A161" s="27"/>
      <c r="B161" s="142"/>
      <c r="C161" s="143" t="s">
        <v>232</v>
      </c>
      <c r="D161" s="143" t="s">
        <v>152</v>
      </c>
      <c r="E161" s="144" t="s">
        <v>233</v>
      </c>
      <c r="F161" s="145" t="s">
        <v>234</v>
      </c>
      <c r="G161" s="146" t="s">
        <v>166</v>
      </c>
      <c r="H161" s="147">
        <v>71.1</v>
      </c>
      <c r="I161" s="247"/>
      <c r="J161" s="148">
        <f>ROUND(I161*H161,2)</f>
        <v>0</v>
      </c>
      <c r="K161" s="145" t="s">
        <v>156</v>
      </c>
      <c r="L161" s="28"/>
      <c r="M161" s="149" t="s">
        <v>1</v>
      </c>
      <c r="N161" s="150" t="s">
        <v>38</v>
      </c>
      <c r="O161" s="151">
        <v>0.48</v>
      </c>
      <c r="P161" s="151">
        <f>O161*H161</f>
        <v>34.12799999999999</v>
      </c>
      <c r="Q161" s="151">
        <v>0</v>
      </c>
      <c r="R161" s="151">
        <f>Q161*H161</f>
        <v>0</v>
      </c>
      <c r="S161" s="151">
        <v>0.068</v>
      </c>
      <c r="T161" s="152">
        <f>S161*H161</f>
        <v>4.8347999999999995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53" t="s">
        <v>113</v>
      </c>
      <c r="AT161" s="153" t="s">
        <v>152</v>
      </c>
      <c r="AU161" s="153" t="s">
        <v>82</v>
      </c>
      <c r="AY161" s="15" t="s">
        <v>150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5" t="s">
        <v>78</v>
      </c>
      <c r="BK161" s="154">
        <f>ROUND(I161*H161,2)</f>
        <v>0</v>
      </c>
      <c r="BL161" s="15" t="s">
        <v>113</v>
      </c>
      <c r="BM161" s="153" t="s">
        <v>235</v>
      </c>
    </row>
    <row r="162" spans="2:51" s="13" customFormat="1" ht="12">
      <c r="B162" s="155"/>
      <c r="D162" s="156" t="s">
        <v>158</v>
      </c>
      <c r="E162" s="157" t="s">
        <v>1</v>
      </c>
      <c r="F162" s="158" t="s">
        <v>236</v>
      </c>
      <c r="H162" s="159">
        <v>71.1</v>
      </c>
      <c r="I162" s="248"/>
      <c r="L162" s="155"/>
      <c r="M162" s="160"/>
      <c r="N162" s="161"/>
      <c r="O162" s="161"/>
      <c r="P162" s="161"/>
      <c r="Q162" s="161"/>
      <c r="R162" s="161"/>
      <c r="S162" s="161"/>
      <c r="T162" s="162"/>
      <c r="AT162" s="157" t="s">
        <v>158</v>
      </c>
      <c r="AU162" s="157" t="s">
        <v>82</v>
      </c>
      <c r="AV162" s="13" t="s">
        <v>82</v>
      </c>
      <c r="AW162" s="13" t="s">
        <v>29</v>
      </c>
      <c r="AX162" s="13" t="s">
        <v>78</v>
      </c>
      <c r="AY162" s="157" t="s">
        <v>150</v>
      </c>
    </row>
    <row r="163" spans="2:63" s="12" customFormat="1" ht="22.85" customHeight="1">
      <c r="B163" s="130"/>
      <c r="D163" s="131" t="s">
        <v>72</v>
      </c>
      <c r="E163" s="140" t="s">
        <v>237</v>
      </c>
      <c r="F163" s="140" t="s">
        <v>238</v>
      </c>
      <c r="I163" s="246"/>
      <c r="J163" s="141">
        <f>BK163</f>
        <v>0</v>
      </c>
      <c r="L163" s="130"/>
      <c r="M163" s="134"/>
      <c r="N163" s="135"/>
      <c r="O163" s="135"/>
      <c r="P163" s="136">
        <f>SUM(P164:P167)</f>
        <v>553.766976</v>
      </c>
      <c r="Q163" s="135"/>
      <c r="R163" s="136">
        <f>SUM(R164:R167)</f>
        <v>0</v>
      </c>
      <c r="S163" s="135"/>
      <c r="T163" s="137">
        <f>SUM(T164:T167)</f>
        <v>0</v>
      </c>
      <c r="AR163" s="131" t="s">
        <v>78</v>
      </c>
      <c r="AT163" s="138" t="s">
        <v>72</v>
      </c>
      <c r="AU163" s="138" t="s">
        <v>78</v>
      </c>
      <c r="AY163" s="131" t="s">
        <v>150</v>
      </c>
      <c r="BK163" s="139">
        <f>SUM(BK164:BK167)</f>
        <v>0</v>
      </c>
    </row>
    <row r="164" spans="1:65" s="2" customFormat="1" ht="21.75" customHeight="1">
      <c r="A164" s="27"/>
      <c r="B164" s="142"/>
      <c r="C164" s="143" t="s">
        <v>239</v>
      </c>
      <c r="D164" s="143" t="s">
        <v>152</v>
      </c>
      <c r="E164" s="144" t="s">
        <v>240</v>
      </c>
      <c r="F164" s="145" t="s">
        <v>241</v>
      </c>
      <c r="G164" s="146" t="s">
        <v>242</v>
      </c>
      <c r="H164" s="147">
        <v>68.544</v>
      </c>
      <c r="I164" s="247"/>
      <c r="J164" s="148">
        <f>ROUND(I164*H164,2)</f>
        <v>0</v>
      </c>
      <c r="K164" s="145" t="s">
        <v>156</v>
      </c>
      <c r="L164" s="28"/>
      <c r="M164" s="149" t="s">
        <v>1</v>
      </c>
      <c r="N164" s="150" t="s">
        <v>38</v>
      </c>
      <c r="O164" s="151">
        <v>7.9</v>
      </c>
      <c r="P164" s="151">
        <f>O164*H164</f>
        <v>541.4976</v>
      </c>
      <c r="Q164" s="151">
        <v>0</v>
      </c>
      <c r="R164" s="151">
        <f>Q164*H164</f>
        <v>0</v>
      </c>
      <c r="S164" s="151">
        <v>0</v>
      </c>
      <c r="T164" s="152">
        <f>S164*H164</f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53" t="s">
        <v>113</v>
      </c>
      <c r="AT164" s="153" t="s">
        <v>152</v>
      </c>
      <c r="AU164" s="153" t="s">
        <v>82</v>
      </c>
      <c r="AY164" s="15" t="s">
        <v>150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5" t="s">
        <v>78</v>
      </c>
      <c r="BK164" s="154">
        <f>ROUND(I164*H164,2)</f>
        <v>0</v>
      </c>
      <c r="BL164" s="15" t="s">
        <v>113</v>
      </c>
      <c r="BM164" s="153" t="s">
        <v>243</v>
      </c>
    </row>
    <row r="165" spans="1:65" s="2" customFormat="1" ht="21.75" customHeight="1">
      <c r="A165" s="27"/>
      <c r="B165" s="142"/>
      <c r="C165" s="143" t="s">
        <v>244</v>
      </c>
      <c r="D165" s="143" t="s">
        <v>152</v>
      </c>
      <c r="E165" s="144" t="s">
        <v>245</v>
      </c>
      <c r="F165" s="145" t="s">
        <v>246</v>
      </c>
      <c r="G165" s="146" t="s">
        <v>242</v>
      </c>
      <c r="H165" s="147">
        <v>68.544</v>
      </c>
      <c r="I165" s="247"/>
      <c r="J165" s="148">
        <f>ROUND(I165*H165,2)</f>
        <v>0</v>
      </c>
      <c r="K165" s="145" t="s">
        <v>156</v>
      </c>
      <c r="L165" s="28"/>
      <c r="M165" s="149" t="s">
        <v>1</v>
      </c>
      <c r="N165" s="150" t="s">
        <v>38</v>
      </c>
      <c r="O165" s="151">
        <v>0.125</v>
      </c>
      <c r="P165" s="151">
        <f>O165*H165</f>
        <v>8.568</v>
      </c>
      <c r="Q165" s="151">
        <v>0</v>
      </c>
      <c r="R165" s="151">
        <f>Q165*H165</f>
        <v>0</v>
      </c>
      <c r="S165" s="151">
        <v>0</v>
      </c>
      <c r="T165" s="152">
        <f>S165*H165</f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3" t="s">
        <v>113</v>
      </c>
      <c r="AT165" s="153" t="s">
        <v>152</v>
      </c>
      <c r="AU165" s="153" t="s">
        <v>82</v>
      </c>
      <c r="AY165" s="15" t="s">
        <v>150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5" t="s">
        <v>78</v>
      </c>
      <c r="BK165" s="154">
        <f>ROUND(I165*H165,2)</f>
        <v>0</v>
      </c>
      <c r="BL165" s="15" t="s">
        <v>113</v>
      </c>
      <c r="BM165" s="153" t="s">
        <v>247</v>
      </c>
    </row>
    <row r="166" spans="1:65" s="2" customFormat="1" ht="21.75" customHeight="1">
      <c r="A166" s="27"/>
      <c r="B166" s="142"/>
      <c r="C166" s="143" t="s">
        <v>248</v>
      </c>
      <c r="D166" s="143" t="s">
        <v>152</v>
      </c>
      <c r="E166" s="144" t="s">
        <v>249</v>
      </c>
      <c r="F166" s="145" t="s">
        <v>250</v>
      </c>
      <c r="G166" s="146" t="s">
        <v>242</v>
      </c>
      <c r="H166" s="147">
        <v>616.896</v>
      </c>
      <c r="I166" s="247"/>
      <c r="J166" s="148">
        <f>ROUND(I166*H166,2)</f>
        <v>0</v>
      </c>
      <c r="K166" s="145" t="s">
        <v>156</v>
      </c>
      <c r="L166" s="28"/>
      <c r="M166" s="149" t="s">
        <v>1</v>
      </c>
      <c r="N166" s="150" t="s">
        <v>38</v>
      </c>
      <c r="O166" s="151">
        <v>0.006</v>
      </c>
      <c r="P166" s="151">
        <f>O166*H166</f>
        <v>3.7013759999999998</v>
      </c>
      <c r="Q166" s="151">
        <v>0</v>
      </c>
      <c r="R166" s="151">
        <f>Q166*H166</f>
        <v>0</v>
      </c>
      <c r="S166" s="151">
        <v>0</v>
      </c>
      <c r="T166" s="152">
        <f>S166*H166</f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53" t="s">
        <v>113</v>
      </c>
      <c r="AT166" s="153" t="s">
        <v>152</v>
      </c>
      <c r="AU166" s="153" t="s">
        <v>82</v>
      </c>
      <c r="AY166" s="15" t="s">
        <v>150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5" t="s">
        <v>78</v>
      </c>
      <c r="BK166" s="154">
        <f>ROUND(I166*H166,2)</f>
        <v>0</v>
      </c>
      <c r="BL166" s="15" t="s">
        <v>113</v>
      </c>
      <c r="BM166" s="153" t="s">
        <v>251</v>
      </c>
    </row>
    <row r="167" spans="2:51" s="13" customFormat="1" ht="12">
      <c r="B167" s="155"/>
      <c r="D167" s="156" t="s">
        <v>158</v>
      </c>
      <c r="F167" s="158" t="s">
        <v>252</v>
      </c>
      <c r="H167" s="159">
        <v>616.896</v>
      </c>
      <c r="I167" s="248"/>
      <c r="L167" s="155"/>
      <c r="M167" s="160"/>
      <c r="N167" s="161"/>
      <c r="O167" s="161"/>
      <c r="P167" s="161"/>
      <c r="Q167" s="161"/>
      <c r="R167" s="161"/>
      <c r="S167" s="161"/>
      <c r="T167" s="162"/>
      <c r="AT167" s="157" t="s">
        <v>158</v>
      </c>
      <c r="AU167" s="157" t="s">
        <v>82</v>
      </c>
      <c r="AV167" s="13" t="s">
        <v>82</v>
      </c>
      <c r="AW167" s="13" t="s">
        <v>3</v>
      </c>
      <c r="AX167" s="13" t="s">
        <v>78</v>
      </c>
      <c r="AY167" s="157" t="s">
        <v>150</v>
      </c>
    </row>
    <row r="168" spans="2:63" s="12" customFormat="1" ht="22.85" customHeight="1">
      <c r="B168" s="130"/>
      <c r="D168" s="131" t="s">
        <v>72</v>
      </c>
      <c r="E168" s="140" t="s">
        <v>253</v>
      </c>
      <c r="F168" s="140" t="s">
        <v>254</v>
      </c>
      <c r="I168" s="246"/>
      <c r="J168" s="141">
        <f>BK168</f>
        <v>0</v>
      </c>
      <c r="L168" s="130"/>
      <c r="M168" s="134"/>
      <c r="N168" s="135"/>
      <c r="O168" s="135"/>
      <c r="P168" s="136">
        <f>P169</f>
        <v>206.77524</v>
      </c>
      <c r="Q168" s="135"/>
      <c r="R168" s="136">
        <f>R169</f>
        <v>0</v>
      </c>
      <c r="S168" s="135"/>
      <c r="T168" s="137">
        <f>T169</f>
        <v>0</v>
      </c>
      <c r="AR168" s="131" t="s">
        <v>78</v>
      </c>
      <c r="AT168" s="138" t="s">
        <v>72</v>
      </c>
      <c r="AU168" s="138" t="s">
        <v>78</v>
      </c>
      <c r="AY168" s="131" t="s">
        <v>150</v>
      </c>
      <c r="BK168" s="139">
        <f>BK169</f>
        <v>0</v>
      </c>
    </row>
    <row r="169" spans="1:65" s="2" customFormat="1" ht="16.5" customHeight="1">
      <c r="A169" s="27"/>
      <c r="B169" s="142"/>
      <c r="C169" s="143" t="s">
        <v>7</v>
      </c>
      <c r="D169" s="143" t="s">
        <v>152</v>
      </c>
      <c r="E169" s="144" t="s">
        <v>255</v>
      </c>
      <c r="F169" s="145" t="s">
        <v>256</v>
      </c>
      <c r="G169" s="146" t="s">
        <v>242</v>
      </c>
      <c r="H169" s="147">
        <v>46.571</v>
      </c>
      <c r="I169" s="247"/>
      <c r="J169" s="148">
        <f>ROUND(I169*H169,2)</f>
        <v>0</v>
      </c>
      <c r="K169" s="145" t="s">
        <v>156</v>
      </c>
      <c r="L169" s="28"/>
      <c r="M169" s="149" t="s">
        <v>1</v>
      </c>
      <c r="N169" s="150" t="s">
        <v>38</v>
      </c>
      <c r="O169" s="151">
        <v>4.44</v>
      </c>
      <c r="P169" s="151">
        <f>O169*H169</f>
        <v>206.77524</v>
      </c>
      <c r="Q169" s="151">
        <v>0</v>
      </c>
      <c r="R169" s="151">
        <f>Q169*H169</f>
        <v>0</v>
      </c>
      <c r="S169" s="151">
        <v>0</v>
      </c>
      <c r="T169" s="152">
        <f>S169*H169</f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53" t="s">
        <v>113</v>
      </c>
      <c r="AT169" s="153" t="s">
        <v>152</v>
      </c>
      <c r="AU169" s="153" t="s">
        <v>82</v>
      </c>
      <c r="AY169" s="15" t="s">
        <v>150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5" t="s">
        <v>78</v>
      </c>
      <c r="BK169" s="154">
        <f>ROUND(I169*H169,2)</f>
        <v>0</v>
      </c>
      <c r="BL169" s="15" t="s">
        <v>113</v>
      </c>
      <c r="BM169" s="153" t="s">
        <v>257</v>
      </c>
    </row>
    <row r="170" spans="2:63" s="12" customFormat="1" ht="25.9" customHeight="1">
      <c r="B170" s="130"/>
      <c r="D170" s="131" t="s">
        <v>72</v>
      </c>
      <c r="E170" s="132" t="s">
        <v>258</v>
      </c>
      <c r="F170" s="132" t="s">
        <v>259</v>
      </c>
      <c r="I170" s="246"/>
      <c r="J170" s="133">
        <f>BK170</f>
        <v>0</v>
      </c>
      <c r="L170" s="130"/>
      <c r="M170" s="134"/>
      <c r="N170" s="135"/>
      <c r="O170" s="135"/>
      <c r="P170" s="136">
        <f>P171+P206+P241+P273</f>
        <v>2376.6448000000005</v>
      </c>
      <c r="Q170" s="135"/>
      <c r="R170" s="136">
        <f>R171+R206+R241+R273</f>
        <v>7.014605999999999</v>
      </c>
      <c r="S170" s="135"/>
      <c r="T170" s="137">
        <f>T171+T206+T241+T273</f>
        <v>14.732605</v>
      </c>
      <c r="AR170" s="131" t="s">
        <v>82</v>
      </c>
      <c r="AT170" s="138" t="s">
        <v>72</v>
      </c>
      <c r="AU170" s="138" t="s">
        <v>73</v>
      </c>
      <c r="AY170" s="131" t="s">
        <v>150</v>
      </c>
      <c r="BK170" s="139">
        <f>BK171+BK206+BK241+BK273</f>
        <v>0</v>
      </c>
    </row>
    <row r="171" spans="2:63" s="12" customFormat="1" ht="22.85" customHeight="1">
      <c r="B171" s="130"/>
      <c r="D171" s="131" t="s">
        <v>72</v>
      </c>
      <c r="E171" s="140" t="s">
        <v>260</v>
      </c>
      <c r="F171" s="140" t="s">
        <v>261</v>
      </c>
      <c r="I171" s="246"/>
      <c r="J171" s="141">
        <f>BK171</f>
        <v>0</v>
      </c>
      <c r="L171" s="130"/>
      <c r="M171" s="134"/>
      <c r="N171" s="135"/>
      <c r="O171" s="135"/>
      <c r="P171" s="136">
        <f>SUM(P172:P205)</f>
        <v>686.3482000000001</v>
      </c>
      <c r="Q171" s="135"/>
      <c r="R171" s="136">
        <f>SUM(R172:R205)</f>
        <v>1.8475899999999998</v>
      </c>
      <c r="S171" s="135"/>
      <c r="T171" s="137">
        <f>SUM(T172:T205)</f>
        <v>9.502815</v>
      </c>
      <c r="AR171" s="131" t="s">
        <v>82</v>
      </c>
      <c r="AT171" s="138" t="s">
        <v>72</v>
      </c>
      <c r="AU171" s="138" t="s">
        <v>78</v>
      </c>
      <c r="AY171" s="131" t="s">
        <v>150</v>
      </c>
      <c r="BK171" s="139">
        <f>SUM(BK172:BK205)</f>
        <v>0</v>
      </c>
    </row>
    <row r="172" spans="1:65" s="2" customFormat="1" ht="16.5" customHeight="1">
      <c r="A172" s="27"/>
      <c r="B172" s="142"/>
      <c r="C172" s="143" t="s">
        <v>262</v>
      </c>
      <c r="D172" s="143" t="s">
        <v>152</v>
      </c>
      <c r="E172" s="144" t="s">
        <v>263</v>
      </c>
      <c r="F172" s="145" t="s">
        <v>264</v>
      </c>
      <c r="G172" s="146" t="s">
        <v>214</v>
      </c>
      <c r="H172" s="147">
        <v>55</v>
      </c>
      <c r="I172" s="247"/>
      <c r="J172" s="148">
        <f aca="true" t="shared" si="0" ref="J172:J205">ROUND(I172*H172,2)</f>
        <v>0</v>
      </c>
      <c r="K172" s="145" t="s">
        <v>156</v>
      </c>
      <c r="L172" s="28"/>
      <c r="M172" s="149" t="s">
        <v>1</v>
      </c>
      <c r="N172" s="150" t="s">
        <v>38</v>
      </c>
      <c r="O172" s="151">
        <v>0.266</v>
      </c>
      <c r="P172" s="151">
        <f aca="true" t="shared" si="1" ref="P172:P205">O172*H172</f>
        <v>14.63</v>
      </c>
      <c r="Q172" s="151">
        <v>0</v>
      </c>
      <c r="R172" s="151">
        <f aca="true" t="shared" si="2" ref="R172:R205">Q172*H172</f>
        <v>0</v>
      </c>
      <c r="S172" s="151">
        <v>0.00982</v>
      </c>
      <c r="T172" s="152">
        <f aca="true" t="shared" si="3" ref="T172:T205">S172*H172</f>
        <v>0.5401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53" t="s">
        <v>228</v>
      </c>
      <c r="AT172" s="153" t="s">
        <v>152</v>
      </c>
      <c r="AU172" s="153" t="s">
        <v>82</v>
      </c>
      <c r="AY172" s="15" t="s">
        <v>150</v>
      </c>
      <c r="BE172" s="154">
        <f aca="true" t="shared" si="4" ref="BE172:BE205">IF(N172="základní",J172,0)</f>
        <v>0</v>
      </c>
      <c r="BF172" s="154">
        <f aca="true" t="shared" si="5" ref="BF172:BF205">IF(N172="snížená",J172,0)</f>
        <v>0</v>
      </c>
      <c r="BG172" s="154">
        <f aca="true" t="shared" si="6" ref="BG172:BG205">IF(N172="zákl. přenesená",J172,0)</f>
        <v>0</v>
      </c>
      <c r="BH172" s="154">
        <f aca="true" t="shared" si="7" ref="BH172:BH205">IF(N172="sníž. přenesená",J172,0)</f>
        <v>0</v>
      </c>
      <c r="BI172" s="154">
        <f aca="true" t="shared" si="8" ref="BI172:BI205">IF(N172="nulová",J172,0)</f>
        <v>0</v>
      </c>
      <c r="BJ172" s="15" t="s">
        <v>78</v>
      </c>
      <c r="BK172" s="154">
        <f aca="true" t="shared" si="9" ref="BK172:BK205">ROUND(I172*H172,2)</f>
        <v>0</v>
      </c>
      <c r="BL172" s="15" t="s">
        <v>228</v>
      </c>
      <c r="BM172" s="153" t="s">
        <v>265</v>
      </c>
    </row>
    <row r="173" spans="1:65" s="2" customFormat="1" ht="16.5" customHeight="1">
      <c r="A173" s="27"/>
      <c r="B173" s="142"/>
      <c r="C173" s="143" t="s">
        <v>266</v>
      </c>
      <c r="D173" s="143" t="s">
        <v>152</v>
      </c>
      <c r="E173" s="144" t="s">
        <v>267</v>
      </c>
      <c r="F173" s="145" t="s">
        <v>268</v>
      </c>
      <c r="G173" s="146" t="s">
        <v>214</v>
      </c>
      <c r="H173" s="147">
        <v>85</v>
      </c>
      <c r="I173" s="247"/>
      <c r="J173" s="148">
        <f t="shared" si="0"/>
        <v>0</v>
      </c>
      <c r="K173" s="145" t="s">
        <v>156</v>
      </c>
      <c r="L173" s="28"/>
      <c r="M173" s="149" t="s">
        <v>1</v>
      </c>
      <c r="N173" s="150" t="s">
        <v>38</v>
      </c>
      <c r="O173" s="151">
        <v>0.293</v>
      </c>
      <c r="P173" s="151">
        <f t="shared" si="1"/>
        <v>24.904999999999998</v>
      </c>
      <c r="Q173" s="151">
        <v>0</v>
      </c>
      <c r="R173" s="151">
        <f t="shared" si="2"/>
        <v>0</v>
      </c>
      <c r="S173" s="151">
        <v>0.0267</v>
      </c>
      <c r="T173" s="152">
        <f t="shared" si="3"/>
        <v>2.2695000000000003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3" t="s">
        <v>228</v>
      </c>
      <c r="AT173" s="153" t="s">
        <v>152</v>
      </c>
      <c r="AU173" s="153" t="s">
        <v>82</v>
      </c>
      <c r="AY173" s="15" t="s">
        <v>150</v>
      </c>
      <c r="BE173" s="154">
        <f t="shared" si="4"/>
        <v>0</v>
      </c>
      <c r="BF173" s="154">
        <f t="shared" si="5"/>
        <v>0</v>
      </c>
      <c r="BG173" s="154">
        <f t="shared" si="6"/>
        <v>0</v>
      </c>
      <c r="BH173" s="154">
        <f t="shared" si="7"/>
        <v>0</v>
      </c>
      <c r="BI173" s="154">
        <f t="shared" si="8"/>
        <v>0</v>
      </c>
      <c r="BJ173" s="15" t="s">
        <v>78</v>
      </c>
      <c r="BK173" s="154">
        <f t="shared" si="9"/>
        <v>0</v>
      </c>
      <c r="BL173" s="15" t="s">
        <v>228</v>
      </c>
      <c r="BM173" s="153" t="s">
        <v>269</v>
      </c>
    </row>
    <row r="174" spans="1:65" s="2" customFormat="1" ht="16.5" customHeight="1">
      <c r="A174" s="27"/>
      <c r="B174" s="142"/>
      <c r="C174" s="143" t="s">
        <v>270</v>
      </c>
      <c r="D174" s="143" t="s">
        <v>152</v>
      </c>
      <c r="E174" s="144" t="s">
        <v>271</v>
      </c>
      <c r="F174" s="145" t="s">
        <v>272</v>
      </c>
      <c r="G174" s="146" t="s">
        <v>214</v>
      </c>
      <c r="H174" s="147">
        <v>85</v>
      </c>
      <c r="I174" s="247"/>
      <c r="J174" s="148">
        <f t="shared" si="0"/>
        <v>0</v>
      </c>
      <c r="K174" s="145" t="s">
        <v>156</v>
      </c>
      <c r="L174" s="28"/>
      <c r="M174" s="149" t="s">
        <v>1</v>
      </c>
      <c r="N174" s="150" t="s">
        <v>38</v>
      </c>
      <c r="O174" s="151">
        <v>0.413</v>
      </c>
      <c r="P174" s="151">
        <f t="shared" si="1"/>
        <v>35.105</v>
      </c>
      <c r="Q174" s="151">
        <v>0</v>
      </c>
      <c r="R174" s="151">
        <f t="shared" si="2"/>
        <v>0</v>
      </c>
      <c r="S174" s="151">
        <v>0.01492</v>
      </c>
      <c r="T174" s="152">
        <f t="shared" si="3"/>
        <v>1.2682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53" t="s">
        <v>228</v>
      </c>
      <c r="AT174" s="153" t="s">
        <v>152</v>
      </c>
      <c r="AU174" s="153" t="s">
        <v>82</v>
      </c>
      <c r="AY174" s="15" t="s">
        <v>150</v>
      </c>
      <c r="BE174" s="154">
        <f t="shared" si="4"/>
        <v>0</v>
      </c>
      <c r="BF174" s="154">
        <f t="shared" si="5"/>
        <v>0</v>
      </c>
      <c r="BG174" s="154">
        <f t="shared" si="6"/>
        <v>0</v>
      </c>
      <c r="BH174" s="154">
        <f t="shared" si="7"/>
        <v>0</v>
      </c>
      <c r="BI174" s="154">
        <f t="shared" si="8"/>
        <v>0</v>
      </c>
      <c r="BJ174" s="15" t="s">
        <v>78</v>
      </c>
      <c r="BK174" s="154">
        <f t="shared" si="9"/>
        <v>0</v>
      </c>
      <c r="BL174" s="15" t="s">
        <v>228</v>
      </c>
      <c r="BM174" s="153" t="s">
        <v>273</v>
      </c>
    </row>
    <row r="175" spans="1:65" s="2" customFormat="1" ht="16.5" customHeight="1">
      <c r="A175" s="27"/>
      <c r="B175" s="142"/>
      <c r="C175" s="143" t="s">
        <v>274</v>
      </c>
      <c r="D175" s="143" t="s">
        <v>152</v>
      </c>
      <c r="E175" s="144" t="s">
        <v>275</v>
      </c>
      <c r="F175" s="145" t="s">
        <v>276</v>
      </c>
      <c r="G175" s="146" t="s">
        <v>214</v>
      </c>
      <c r="H175" s="147">
        <v>157.1</v>
      </c>
      <c r="I175" s="247"/>
      <c r="J175" s="148">
        <f t="shared" si="0"/>
        <v>0</v>
      </c>
      <c r="K175" s="145" t="s">
        <v>156</v>
      </c>
      <c r="L175" s="28"/>
      <c r="M175" s="149" t="s">
        <v>1</v>
      </c>
      <c r="N175" s="150" t="s">
        <v>38</v>
      </c>
      <c r="O175" s="151">
        <v>0.576</v>
      </c>
      <c r="P175" s="151">
        <f t="shared" si="1"/>
        <v>90.4896</v>
      </c>
      <c r="Q175" s="151">
        <v>0</v>
      </c>
      <c r="R175" s="151">
        <f t="shared" si="2"/>
        <v>0</v>
      </c>
      <c r="S175" s="151">
        <v>0.03065</v>
      </c>
      <c r="T175" s="152">
        <f t="shared" si="3"/>
        <v>4.815115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3" t="s">
        <v>228</v>
      </c>
      <c r="AT175" s="153" t="s">
        <v>152</v>
      </c>
      <c r="AU175" s="153" t="s">
        <v>82</v>
      </c>
      <c r="AY175" s="15" t="s">
        <v>150</v>
      </c>
      <c r="BE175" s="154">
        <f t="shared" si="4"/>
        <v>0</v>
      </c>
      <c r="BF175" s="154">
        <f t="shared" si="5"/>
        <v>0</v>
      </c>
      <c r="BG175" s="154">
        <f t="shared" si="6"/>
        <v>0</v>
      </c>
      <c r="BH175" s="154">
        <f t="shared" si="7"/>
        <v>0</v>
      </c>
      <c r="BI175" s="154">
        <f t="shared" si="8"/>
        <v>0</v>
      </c>
      <c r="BJ175" s="15" t="s">
        <v>78</v>
      </c>
      <c r="BK175" s="154">
        <f t="shared" si="9"/>
        <v>0</v>
      </c>
      <c r="BL175" s="15" t="s">
        <v>228</v>
      </c>
      <c r="BM175" s="153" t="s">
        <v>277</v>
      </c>
    </row>
    <row r="176" spans="1:65" s="2" customFormat="1" ht="16.5" customHeight="1">
      <c r="A176" s="27"/>
      <c r="B176" s="142"/>
      <c r="C176" s="143" t="s">
        <v>278</v>
      </c>
      <c r="D176" s="143" t="s">
        <v>152</v>
      </c>
      <c r="E176" s="144" t="s">
        <v>279</v>
      </c>
      <c r="F176" s="145" t="s">
        <v>280</v>
      </c>
      <c r="G176" s="146" t="s">
        <v>214</v>
      </c>
      <c r="H176" s="147">
        <v>174.6</v>
      </c>
      <c r="I176" s="247"/>
      <c r="J176" s="148">
        <f t="shared" si="0"/>
        <v>0</v>
      </c>
      <c r="K176" s="145" t="s">
        <v>156</v>
      </c>
      <c r="L176" s="28"/>
      <c r="M176" s="149" t="s">
        <v>1</v>
      </c>
      <c r="N176" s="150" t="s">
        <v>38</v>
      </c>
      <c r="O176" s="151">
        <v>0.031</v>
      </c>
      <c r="P176" s="151">
        <f t="shared" si="1"/>
        <v>5.412599999999999</v>
      </c>
      <c r="Q176" s="151">
        <v>0</v>
      </c>
      <c r="R176" s="151">
        <f t="shared" si="2"/>
        <v>0</v>
      </c>
      <c r="S176" s="151">
        <v>0.0021</v>
      </c>
      <c r="T176" s="152">
        <f t="shared" si="3"/>
        <v>0.36666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R176" s="153" t="s">
        <v>228</v>
      </c>
      <c r="AT176" s="153" t="s">
        <v>152</v>
      </c>
      <c r="AU176" s="153" t="s">
        <v>82</v>
      </c>
      <c r="AY176" s="15" t="s">
        <v>150</v>
      </c>
      <c r="BE176" s="154">
        <f t="shared" si="4"/>
        <v>0</v>
      </c>
      <c r="BF176" s="154">
        <f t="shared" si="5"/>
        <v>0</v>
      </c>
      <c r="BG176" s="154">
        <f t="shared" si="6"/>
        <v>0</v>
      </c>
      <c r="BH176" s="154">
        <f t="shared" si="7"/>
        <v>0</v>
      </c>
      <c r="BI176" s="154">
        <f t="shared" si="8"/>
        <v>0</v>
      </c>
      <c r="BJ176" s="15" t="s">
        <v>78</v>
      </c>
      <c r="BK176" s="154">
        <f t="shared" si="9"/>
        <v>0</v>
      </c>
      <c r="BL176" s="15" t="s">
        <v>228</v>
      </c>
      <c r="BM176" s="153" t="s">
        <v>281</v>
      </c>
    </row>
    <row r="177" spans="1:65" s="2" customFormat="1" ht="16.5" customHeight="1">
      <c r="A177" s="27"/>
      <c r="B177" s="142"/>
      <c r="C177" s="143" t="s">
        <v>282</v>
      </c>
      <c r="D177" s="143" t="s">
        <v>152</v>
      </c>
      <c r="E177" s="144" t="s">
        <v>283</v>
      </c>
      <c r="F177" s="145" t="s">
        <v>284</v>
      </c>
      <c r="G177" s="146" t="s">
        <v>173</v>
      </c>
      <c r="H177" s="147">
        <v>2</v>
      </c>
      <c r="I177" s="247"/>
      <c r="J177" s="148">
        <f t="shared" si="0"/>
        <v>0</v>
      </c>
      <c r="K177" s="145" t="s">
        <v>156</v>
      </c>
      <c r="L177" s="28"/>
      <c r="M177" s="149" t="s">
        <v>1</v>
      </c>
      <c r="N177" s="150" t="s">
        <v>38</v>
      </c>
      <c r="O177" s="151">
        <v>0.356</v>
      </c>
      <c r="P177" s="151">
        <f t="shared" si="1"/>
        <v>0.712</v>
      </c>
      <c r="Q177" s="151">
        <v>0.00052</v>
      </c>
      <c r="R177" s="151">
        <f t="shared" si="2"/>
        <v>0.00104</v>
      </c>
      <c r="S177" s="151">
        <v>0</v>
      </c>
      <c r="T177" s="152">
        <f t="shared" si="3"/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3" t="s">
        <v>228</v>
      </c>
      <c r="AT177" s="153" t="s">
        <v>152</v>
      </c>
      <c r="AU177" s="153" t="s">
        <v>82</v>
      </c>
      <c r="AY177" s="15" t="s">
        <v>150</v>
      </c>
      <c r="BE177" s="154">
        <f t="shared" si="4"/>
        <v>0</v>
      </c>
      <c r="BF177" s="154">
        <f t="shared" si="5"/>
        <v>0</v>
      </c>
      <c r="BG177" s="154">
        <f t="shared" si="6"/>
        <v>0</v>
      </c>
      <c r="BH177" s="154">
        <f t="shared" si="7"/>
        <v>0</v>
      </c>
      <c r="BI177" s="154">
        <f t="shared" si="8"/>
        <v>0</v>
      </c>
      <c r="BJ177" s="15" t="s">
        <v>78</v>
      </c>
      <c r="BK177" s="154">
        <f t="shared" si="9"/>
        <v>0</v>
      </c>
      <c r="BL177" s="15" t="s">
        <v>228</v>
      </c>
      <c r="BM177" s="153" t="s">
        <v>285</v>
      </c>
    </row>
    <row r="178" spans="1:65" s="2" customFormat="1" ht="16.5" customHeight="1">
      <c r="A178" s="27"/>
      <c r="B178" s="142"/>
      <c r="C178" s="143" t="s">
        <v>286</v>
      </c>
      <c r="D178" s="143" t="s">
        <v>152</v>
      </c>
      <c r="E178" s="144" t="s">
        <v>287</v>
      </c>
      <c r="F178" s="145" t="s">
        <v>288</v>
      </c>
      <c r="G178" s="146" t="s">
        <v>173</v>
      </c>
      <c r="H178" s="147">
        <v>4</v>
      </c>
      <c r="I178" s="247"/>
      <c r="J178" s="148">
        <f t="shared" si="0"/>
        <v>0</v>
      </c>
      <c r="K178" s="145" t="s">
        <v>156</v>
      </c>
      <c r="L178" s="28"/>
      <c r="M178" s="149" t="s">
        <v>1</v>
      </c>
      <c r="N178" s="150" t="s">
        <v>38</v>
      </c>
      <c r="O178" s="151">
        <v>0.361</v>
      </c>
      <c r="P178" s="151">
        <f t="shared" si="1"/>
        <v>1.444</v>
      </c>
      <c r="Q178" s="151">
        <v>0.001</v>
      </c>
      <c r="R178" s="151">
        <f t="shared" si="2"/>
        <v>0.004</v>
      </c>
      <c r="S178" s="151">
        <v>0</v>
      </c>
      <c r="T178" s="152">
        <f t="shared" si="3"/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3" t="s">
        <v>228</v>
      </c>
      <c r="AT178" s="153" t="s">
        <v>152</v>
      </c>
      <c r="AU178" s="153" t="s">
        <v>82</v>
      </c>
      <c r="AY178" s="15" t="s">
        <v>150</v>
      </c>
      <c r="BE178" s="154">
        <f t="shared" si="4"/>
        <v>0</v>
      </c>
      <c r="BF178" s="154">
        <f t="shared" si="5"/>
        <v>0</v>
      </c>
      <c r="BG178" s="154">
        <f t="shared" si="6"/>
        <v>0</v>
      </c>
      <c r="BH178" s="154">
        <f t="shared" si="7"/>
        <v>0</v>
      </c>
      <c r="BI178" s="154">
        <f t="shared" si="8"/>
        <v>0</v>
      </c>
      <c r="BJ178" s="15" t="s">
        <v>78</v>
      </c>
      <c r="BK178" s="154">
        <f t="shared" si="9"/>
        <v>0</v>
      </c>
      <c r="BL178" s="15" t="s">
        <v>228</v>
      </c>
      <c r="BM178" s="153" t="s">
        <v>289</v>
      </c>
    </row>
    <row r="179" spans="1:65" s="2" customFormat="1" ht="16.5" customHeight="1">
      <c r="A179" s="27"/>
      <c r="B179" s="142"/>
      <c r="C179" s="143" t="s">
        <v>290</v>
      </c>
      <c r="D179" s="143" t="s">
        <v>152</v>
      </c>
      <c r="E179" s="144" t="s">
        <v>291</v>
      </c>
      <c r="F179" s="145" t="s">
        <v>292</v>
      </c>
      <c r="G179" s="146" t="s">
        <v>173</v>
      </c>
      <c r="H179" s="147">
        <v>3</v>
      </c>
      <c r="I179" s="247"/>
      <c r="J179" s="148">
        <f t="shared" si="0"/>
        <v>0</v>
      </c>
      <c r="K179" s="145" t="s">
        <v>156</v>
      </c>
      <c r="L179" s="28"/>
      <c r="M179" s="149" t="s">
        <v>1</v>
      </c>
      <c r="N179" s="150" t="s">
        <v>38</v>
      </c>
      <c r="O179" s="151">
        <v>0.362</v>
      </c>
      <c r="P179" s="151">
        <f t="shared" si="1"/>
        <v>1.0859999999999999</v>
      </c>
      <c r="Q179" s="151">
        <v>0.00129</v>
      </c>
      <c r="R179" s="151">
        <f t="shared" si="2"/>
        <v>0.0038699999999999997</v>
      </c>
      <c r="S179" s="151">
        <v>0</v>
      </c>
      <c r="T179" s="152">
        <f t="shared" si="3"/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53" t="s">
        <v>228</v>
      </c>
      <c r="AT179" s="153" t="s">
        <v>152</v>
      </c>
      <c r="AU179" s="153" t="s">
        <v>82</v>
      </c>
      <c r="AY179" s="15" t="s">
        <v>150</v>
      </c>
      <c r="BE179" s="154">
        <f t="shared" si="4"/>
        <v>0</v>
      </c>
      <c r="BF179" s="154">
        <f t="shared" si="5"/>
        <v>0</v>
      </c>
      <c r="BG179" s="154">
        <f t="shared" si="6"/>
        <v>0</v>
      </c>
      <c r="BH179" s="154">
        <f t="shared" si="7"/>
        <v>0</v>
      </c>
      <c r="BI179" s="154">
        <f t="shared" si="8"/>
        <v>0</v>
      </c>
      <c r="BJ179" s="15" t="s">
        <v>78</v>
      </c>
      <c r="BK179" s="154">
        <f t="shared" si="9"/>
        <v>0</v>
      </c>
      <c r="BL179" s="15" t="s">
        <v>228</v>
      </c>
      <c r="BM179" s="153" t="s">
        <v>293</v>
      </c>
    </row>
    <row r="180" spans="1:65" s="2" customFormat="1" ht="16.5" customHeight="1">
      <c r="A180" s="27"/>
      <c r="B180" s="142"/>
      <c r="C180" s="143" t="s">
        <v>294</v>
      </c>
      <c r="D180" s="143" t="s">
        <v>152</v>
      </c>
      <c r="E180" s="144" t="s">
        <v>295</v>
      </c>
      <c r="F180" s="145" t="s">
        <v>296</v>
      </c>
      <c r="G180" s="146" t="s">
        <v>173</v>
      </c>
      <c r="H180" s="147">
        <v>2</v>
      </c>
      <c r="I180" s="247"/>
      <c r="J180" s="148">
        <f t="shared" si="0"/>
        <v>0</v>
      </c>
      <c r="K180" s="145" t="s">
        <v>156</v>
      </c>
      <c r="L180" s="28"/>
      <c r="M180" s="149" t="s">
        <v>1</v>
      </c>
      <c r="N180" s="150" t="s">
        <v>38</v>
      </c>
      <c r="O180" s="151">
        <v>0.367</v>
      </c>
      <c r="P180" s="151">
        <f t="shared" si="1"/>
        <v>0.734</v>
      </c>
      <c r="Q180" s="151">
        <v>0.00775</v>
      </c>
      <c r="R180" s="151">
        <f t="shared" si="2"/>
        <v>0.0155</v>
      </c>
      <c r="S180" s="151">
        <v>0</v>
      </c>
      <c r="T180" s="152">
        <f t="shared" si="3"/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3" t="s">
        <v>228</v>
      </c>
      <c r="AT180" s="153" t="s">
        <v>152</v>
      </c>
      <c r="AU180" s="153" t="s">
        <v>82</v>
      </c>
      <c r="AY180" s="15" t="s">
        <v>150</v>
      </c>
      <c r="BE180" s="154">
        <f t="shared" si="4"/>
        <v>0</v>
      </c>
      <c r="BF180" s="154">
        <f t="shared" si="5"/>
        <v>0</v>
      </c>
      <c r="BG180" s="154">
        <f t="shared" si="6"/>
        <v>0</v>
      </c>
      <c r="BH180" s="154">
        <f t="shared" si="7"/>
        <v>0</v>
      </c>
      <c r="BI180" s="154">
        <f t="shared" si="8"/>
        <v>0</v>
      </c>
      <c r="BJ180" s="15" t="s">
        <v>78</v>
      </c>
      <c r="BK180" s="154">
        <f t="shared" si="9"/>
        <v>0</v>
      </c>
      <c r="BL180" s="15" t="s">
        <v>228</v>
      </c>
      <c r="BM180" s="153" t="s">
        <v>297</v>
      </c>
    </row>
    <row r="181" spans="1:65" s="2" customFormat="1" ht="16.5" customHeight="1">
      <c r="A181" s="27"/>
      <c r="B181" s="142"/>
      <c r="C181" s="143" t="s">
        <v>298</v>
      </c>
      <c r="D181" s="143" t="s">
        <v>152</v>
      </c>
      <c r="E181" s="144" t="s">
        <v>299</v>
      </c>
      <c r="F181" s="145" t="s">
        <v>300</v>
      </c>
      <c r="G181" s="146" t="s">
        <v>214</v>
      </c>
      <c r="H181" s="147">
        <v>55</v>
      </c>
      <c r="I181" s="247"/>
      <c r="J181" s="148">
        <f t="shared" si="0"/>
        <v>0</v>
      </c>
      <c r="K181" s="145" t="s">
        <v>156</v>
      </c>
      <c r="L181" s="28"/>
      <c r="M181" s="149" t="s">
        <v>1</v>
      </c>
      <c r="N181" s="150" t="s">
        <v>38</v>
      </c>
      <c r="O181" s="151">
        <v>0.363</v>
      </c>
      <c r="P181" s="151">
        <f t="shared" si="1"/>
        <v>19.965</v>
      </c>
      <c r="Q181" s="151">
        <v>0.00142</v>
      </c>
      <c r="R181" s="151">
        <f t="shared" si="2"/>
        <v>0.0781</v>
      </c>
      <c r="S181" s="151">
        <v>0</v>
      </c>
      <c r="T181" s="152">
        <f t="shared" si="3"/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3" t="s">
        <v>228</v>
      </c>
      <c r="AT181" s="153" t="s">
        <v>152</v>
      </c>
      <c r="AU181" s="153" t="s">
        <v>82</v>
      </c>
      <c r="AY181" s="15" t="s">
        <v>150</v>
      </c>
      <c r="BE181" s="154">
        <f t="shared" si="4"/>
        <v>0</v>
      </c>
      <c r="BF181" s="154">
        <f t="shared" si="5"/>
        <v>0</v>
      </c>
      <c r="BG181" s="154">
        <f t="shared" si="6"/>
        <v>0</v>
      </c>
      <c r="BH181" s="154">
        <f t="shared" si="7"/>
        <v>0</v>
      </c>
      <c r="BI181" s="154">
        <f t="shared" si="8"/>
        <v>0</v>
      </c>
      <c r="BJ181" s="15" t="s">
        <v>78</v>
      </c>
      <c r="BK181" s="154">
        <f t="shared" si="9"/>
        <v>0</v>
      </c>
      <c r="BL181" s="15" t="s">
        <v>228</v>
      </c>
      <c r="BM181" s="153" t="s">
        <v>301</v>
      </c>
    </row>
    <row r="182" spans="1:65" s="2" customFormat="1" ht="16.5" customHeight="1">
      <c r="A182" s="27"/>
      <c r="B182" s="142"/>
      <c r="C182" s="143" t="s">
        <v>302</v>
      </c>
      <c r="D182" s="143" t="s">
        <v>152</v>
      </c>
      <c r="E182" s="144" t="s">
        <v>303</v>
      </c>
      <c r="F182" s="145" t="s">
        <v>304</v>
      </c>
      <c r="G182" s="146" t="s">
        <v>214</v>
      </c>
      <c r="H182" s="147">
        <v>33</v>
      </c>
      <c r="I182" s="247"/>
      <c r="J182" s="148">
        <f t="shared" si="0"/>
        <v>0</v>
      </c>
      <c r="K182" s="145" t="s">
        <v>156</v>
      </c>
      <c r="L182" s="28"/>
      <c r="M182" s="149" t="s">
        <v>1</v>
      </c>
      <c r="N182" s="150" t="s">
        <v>38</v>
      </c>
      <c r="O182" s="151">
        <v>0.383</v>
      </c>
      <c r="P182" s="151">
        <f t="shared" si="1"/>
        <v>12.639</v>
      </c>
      <c r="Q182" s="151">
        <v>0.00744</v>
      </c>
      <c r="R182" s="151">
        <f t="shared" si="2"/>
        <v>0.24552000000000002</v>
      </c>
      <c r="S182" s="151">
        <v>0</v>
      </c>
      <c r="T182" s="152">
        <f t="shared" si="3"/>
        <v>0</v>
      </c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R182" s="153" t="s">
        <v>228</v>
      </c>
      <c r="AT182" s="153" t="s">
        <v>152</v>
      </c>
      <c r="AU182" s="153" t="s">
        <v>82</v>
      </c>
      <c r="AY182" s="15" t="s">
        <v>150</v>
      </c>
      <c r="BE182" s="154">
        <f t="shared" si="4"/>
        <v>0</v>
      </c>
      <c r="BF182" s="154">
        <f t="shared" si="5"/>
        <v>0</v>
      </c>
      <c r="BG182" s="154">
        <f t="shared" si="6"/>
        <v>0</v>
      </c>
      <c r="BH182" s="154">
        <f t="shared" si="7"/>
        <v>0</v>
      </c>
      <c r="BI182" s="154">
        <f t="shared" si="8"/>
        <v>0</v>
      </c>
      <c r="BJ182" s="15" t="s">
        <v>78</v>
      </c>
      <c r="BK182" s="154">
        <f t="shared" si="9"/>
        <v>0</v>
      </c>
      <c r="BL182" s="15" t="s">
        <v>228</v>
      </c>
      <c r="BM182" s="153" t="s">
        <v>305</v>
      </c>
    </row>
    <row r="183" spans="1:65" s="2" customFormat="1" ht="16.5" customHeight="1">
      <c r="A183" s="27"/>
      <c r="B183" s="142"/>
      <c r="C183" s="143" t="s">
        <v>306</v>
      </c>
      <c r="D183" s="143" t="s">
        <v>152</v>
      </c>
      <c r="E183" s="144" t="s">
        <v>307</v>
      </c>
      <c r="F183" s="145" t="s">
        <v>308</v>
      </c>
      <c r="G183" s="146" t="s">
        <v>214</v>
      </c>
      <c r="H183" s="147">
        <v>21</v>
      </c>
      <c r="I183" s="247"/>
      <c r="J183" s="148">
        <f t="shared" si="0"/>
        <v>0</v>
      </c>
      <c r="K183" s="145" t="s">
        <v>156</v>
      </c>
      <c r="L183" s="28"/>
      <c r="M183" s="149" t="s">
        <v>1</v>
      </c>
      <c r="N183" s="150" t="s">
        <v>38</v>
      </c>
      <c r="O183" s="151">
        <v>0.404</v>
      </c>
      <c r="P183" s="151">
        <f t="shared" si="1"/>
        <v>8.484</v>
      </c>
      <c r="Q183" s="151">
        <v>0.01232</v>
      </c>
      <c r="R183" s="151">
        <f t="shared" si="2"/>
        <v>0.25872</v>
      </c>
      <c r="S183" s="151">
        <v>0</v>
      </c>
      <c r="T183" s="152">
        <f t="shared" si="3"/>
        <v>0</v>
      </c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R183" s="153" t="s">
        <v>228</v>
      </c>
      <c r="AT183" s="153" t="s">
        <v>152</v>
      </c>
      <c r="AU183" s="153" t="s">
        <v>82</v>
      </c>
      <c r="AY183" s="15" t="s">
        <v>150</v>
      </c>
      <c r="BE183" s="154">
        <f t="shared" si="4"/>
        <v>0</v>
      </c>
      <c r="BF183" s="154">
        <f t="shared" si="5"/>
        <v>0</v>
      </c>
      <c r="BG183" s="154">
        <f t="shared" si="6"/>
        <v>0</v>
      </c>
      <c r="BH183" s="154">
        <f t="shared" si="7"/>
        <v>0</v>
      </c>
      <c r="BI183" s="154">
        <f t="shared" si="8"/>
        <v>0</v>
      </c>
      <c r="BJ183" s="15" t="s">
        <v>78</v>
      </c>
      <c r="BK183" s="154">
        <f t="shared" si="9"/>
        <v>0</v>
      </c>
      <c r="BL183" s="15" t="s">
        <v>228</v>
      </c>
      <c r="BM183" s="153" t="s">
        <v>309</v>
      </c>
    </row>
    <row r="184" spans="1:65" s="2" customFormat="1" ht="16.5" customHeight="1">
      <c r="A184" s="27"/>
      <c r="B184" s="142"/>
      <c r="C184" s="143" t="s">
        <v>310</v>
      </c>
      <c r="D184" s="143" t="s">
        <v>152</v>
      </c>
      <c r="E184" s="144" t="s">
        <v>311</v>
      </c>
      <c r="F184" s="145" t="s">
        <v>312</v>
      </c>
      <c r="G184" s="146" t="s">
        <v>214</v>
      </c>
      <c r="H184" s="147">
        <v>31</v>
      </c>
      <c r="I184" s="247"/>
      <c r="J184" s="148">
        <f t="shared" si="0"/>
        <v>0</v>
      </c>
      <c r="K184" s="145" t="s">
        <v>156</v>
      </c>
      <c r="L184" s="28"/>
      <c r="M184" s="149" t="s">
        <v>1</v>
      </c>
      <c r="N184" s="150" t="s">
        <v>38</v>
      </c>
      <c r="O184" s="151">
        <v>0.425</v>
      </c>
      <c r="P184" s="151">
        <f t="shared" si="1"/>
        <v>13.174999999999999</v>
      </c>
      <c r="Q184" s="151">
        <v>0.01975</v>
      </c>
      <c r="R184" s="151">
        <f t="shared" si="2"/>
        <v>0.61225</v>
      </c>
      <c r="S184" s="151">
        <v>0</v>
      </c>
      <c r="T184" s="152">
        <f t="shared" si="3"/>
        <v>0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R184" s="153" t="s">
        <v>228</v>
      </c>
      <c r="AT184" s="153" t="s">
        <v>152</v>
      </c>
      <c r="AU184" s="153" t="s">
        <v>82</v>
      </c>
      <c r="AY184" s="15" t="s">
        <v>150</v>
      </c>
      <c r="BE184" s="154">
        <f t="shared" si="4"/>
        <v>0</v>
      </c>
      <c r="BF184" s="154">
        <f t="shared" si="5"/>
        <v>0</v>
      </c>
      <c r="BG184" s="154">
        <f t="shared" si="6"/>
        <v>0</v>
      </c>
      <c r="BH184" s="154">
        <f t="shared" si="7"/>
        <v>0</v>
      </c>
      <c r="BI184" s="154">
        <f t="shared" si="8"/>
        <v>0</v>
      </c>
      <c r="BJ184" s="15" t="s">
        <v>78</v>
      </c>
      <c r="BK184" s="154">
        <f t="shared" si="9"/>
        <v>0</v>
      </c>
      <c r="BL184" s="15" t="s">
        <v>228</v>
      </c>
      <c r="BM184" s="153" t="s">
        <v>313</v>
      </c>
    </row>
    <row r="185" spans="1:65" s="2" customFormat="1" ht="16.5" customHeight="1">
      <c r="A185" s="27"/>
      <c r="B185" s="142"/>
      <c r="C185" s="143" t="s">
        <v>314</v>
      </c>
      <c r="D185" s="143" t="s">
        <v>152</v>
      </c>
      <c r="E185" s="144" t="s">
        <v>315</v>
      </c>
      <c r="F185" s="145" t="s">
        <v>316</v>
      </c>
      <c r="G185" s="146" t="s">
        <v>214</v>
      </c>
      <c r="H185" s="147">
        <v>9</v>
      </c>
      <c r="I185" s="247"/>
      <c r="J185" s="148">
        <f t="shared" si="0"/>
        <v>0</v>
      </c>
      <c r="K185" s="145" t="s">
        <v>156</v>
      </c>
      <c r="L185" s="28"/>
      <c r="M185" s="149" t="s">
        <v>1</v>
      </c>
      <c r="N185" s="150" t="s">
        <v>38</v>
      </c>
      <c r="O185" s="151">
        <v>0.769</v>
      </c>
      <c r="P185" s="151">
        <f t="shared" si="1"/>
        <v>6.921</v>
      </c>
      <c r="Q185" s="151">
        <v>0.00206</v>
      </c>
      <c r="R185" s="151">
        <f t="shared" si="2"/>
        <v>0.01854</v>
      </c>
      <c r="S185" s="151">
        <v>0</v>
      </c>
      <c r="T185" s="152">
        <f t="shared" si="3"/>
        <v>0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R185" s="153" t="s">
        <v>228</v>
      </c>
      <c r="AT185" s="153" t="s">
        <v>152</v>
      </c>
      <c r="AU185" s="153" t="s">
        <v>82</v>
      </c>
      <c r="AY185" s="15" t="s">
        <v>150</v>
      </c>
      <c r="BE185" s="154">
        <f t="shared" si="4"/>
        <v>0</v>
      </c>
      <c r="BF185" s="154">
        <f t="shared" si="5"/>
        <v>0</v>
      </c>
      <c r="BG185" s="154">
        <f t="shared" si="6"/>
        <v>0</v>
      </c>
      <c r="BH185" s="154">
        <f t="shared" si="7"/>
        <v>0</v>
      </c>
      <c r="BI185" s="154">
        <f t="shared" si="8"/>
        <v>0</v>
      </c>
      <c r="BJ185" s="15" t="s">
        <v>78</v>
      </c>
      <c r="BK185" s="154">
        <f t="shared" si="9"/>
        <v>0</v>
      </c>
      <c r="BL185" s="15" t="s">
        <v>228</v>
      </c>
      <c r="BM185" s="153" t="s">
        <v>317</v>
      </c>
    </row>
    <row r="186" spans="1:65" s="2" customFormat="1" ht="16.5" customHeight="1">
      <c r="A186" s="27"/>
      <c r="B186" s="142"/>
      <c r="C186" s="143" t="s">
        <v>318</v>
      </c>
      <c r="D186" s="143" t="s">
        <v>152</v>
      </c>
      <c r="E186" s="144" t="s">
        <v>319</v>
      </c>
      <c r="F186" s="145" t="s">
        <v>320</v>
      </c>
      <c r="G186" s="146" t="s">
        <v>214</v>
      </c>
      <c r="H186" s="147">
        <v>6</v>
      </c>
      <c r="I186" s="247"/>
      <c r="J186" s="148">
        <f t="shared" si="0"/>
        <v>0</v>
      </c>
      <c r="K186" s="145" t="s">
        <v>156</v>
      </c>
      <c r="L186" s="28"/>
      <c r="M186" s="149" t="s">
        <v>1</v>
      </c>
      <c r="N186" s="150" t="s">
        <v>38</v>
      </c>
      <c r="O186" s="151">
        <v>0.821</v>
      </c>
      <c r="P186" s="151">
        <f t="shared" si="1"/>
        <v>4.926</v>
      </c>
      <c r="Q186" s="151">
        <v>0.00155</v>
      </c>
      <c r="R186" s="151">
        <f t="shared" si="2"/>
        <v>0.0093</v>
      </c>
      <c r="S186" s="151">
        <v>0</v>
      </c>
      <c r="T186" s="152">
        <f t="shared" si="3"/>
        <v>0</v>
      </c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R186" s="153" t="s">
        <v>228</v>
      </c>
      <c r="AT186" s="153" t="s">
        <v>152</v>
      </c>
      <c r="AU186" s="153" t="s">
        <v>82</v>
      </c>
      <c r="AY186" s="15" t="s">
        <v>150</v>
      </c>
      <c r="BE186" s="154">
        <f t="shared" si="4"/>
        <v>0</v>
      </c>
      <c r="BF186" s="154">
        <f t="shared" si="5"/>
        <v>0</v>
      </c>
      <c r="BG186" s="154">
        <f t="shared" si="6"/>
        <v>0</v>
      </c>
      <c r="BH186" s="154">
        <f t="shared" si="7"/>
        <v>0</v>
      </c>
      <c r="BI186" s="154">
        <f t="shared" si="8"/>
        <v>0</v>
      </c>
      <c r="BJ186" s="15" t="s">
        <v>78</v>
      </c>
      <c r="BK186" s="154">
        <f t="shared" si="9"/>
        <v>0</v>
      </c>
      <c r="BL186" s="15" t="s">
        <v>228</v>
      </c>
      <c r="BM186" s="153" t="s">
        <v>321</v>
      </c>
    </row>
    <row r="187" spans="1:65" s="2" customFormat="1" ht="16.5" customHeight="1">
      <c r="A187" s="27"/>
      <c r="B187" s="142"/>
      <c r="C187" s="143" t="s">
        <v>322</v>
      </c>
      <c r="D187" s="143" t="s">
        <v>152</v>
      </c>
      <c r="E187" s="144" t="s">
        <v>323</v>
      </c>
      <c r="F187" s="145" t="s">
        <v>324</v>
      </c>
      <c r="G187" s="146" t="s">
        <v>214</v>
      </c>
      <c r="H187" s="147">
        <v>2</v>
      </c>
      <c r="I187" s="247"/>
      <c r="J187" s="148">
        <f t="shared" si="0"/>
        <v>0</v>
      </c>
      <c r="K187" s="145" t="s">
        <v>156</v>
      </c>
      <c r="L187" s="28"/>
      <c r="M187" s="149" t="s">
        <v>1</v>
      </c>
      <c r="N187" s="150" t="s">
        <v>38</v>
      </c>
      <c r="O187" s="151">
        <v>0.995</v>
      </c>
      <c r="P187" s="151">
        <f t="shared" si="1"/>
        <v>1.99</v>
      </c>
      <c r="Q187" s="151">
        <v>0.00191</v>
      </c>
      <c r="R187" s="151">
        <f t="shared" si="2"/>
        <v>0.00382</v>
      </c>
      <c r="S187" s="151">
        <v>0</v>
      </c>
      <c r="T187" s="152">
        <f t="shared" si="3"/>
        <v>0</v>
      </c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R187" s="153" t="s">
        <v>228</v>
      </c>
      <c r="AT187" s="153" t="s">
        <v>152</v>
      </c>
      <c r="AU187" s="153" t="s">
        <v>82</v>
      </c>
      <c r="AY187" s="15" t="s">
        <v>150</v>
      </c>
      <c r="BE187" s="154">
        <f t="shared" si="4"/>
        <v>0</v>
      </c>
      <c r="BF187" s="154">
        <f t="shared" si="5"/>
        <v>0</v>
      </c>
      <c r="BG187" s="154">
        <f t="shared" si="6"/>
        <v>0</v>
      </c>
      <c r="BH187" s="154">
        <f t="shared" si="7"/>
        <v>0</v>
      </c>
      <c r="BI187" s="154">
        <f t="shared" si="8"/>
        <v>0</v>
      </c>
      <c r="BJ187" s="15" t="s">
        <v>78</v>
      </c>
      <c r="BK187" s="154">
        <f t="shared" si="9"/>
        <v>0</v>
      </c>
      <c r="BL187" s="15" t="s">
        <v>228</v>
      </c>
      <c r="BM187" s="153" t="s">
        <v>325</v>
      </c>
    </row>
    <row r="188" spans="1:65" s="2" customFormat="1" ht="16.5" customHeight="1">
      <c r="A188" s="27"/>
      <c r="B188" s="142"/>
      <c r="C188" s="143" t="s">
        <v>326</v>
      </c>
      <c r="D188" s="143" t="s">
        <v>152</v>
      </c>
      <c r="E188" s="144" t="s">
        <v>327</v>
      </c>
      <c r="F188" s="145" t="s">
        <v>328</v>
      </c>
      <c r="G188" s="146" t="s">
        <v>214</v>
      </c>
      <c r="H188" s="147">
        <v>104</v>
      </c>
      <c r="I188" s="247"/>
      <c r="J188" s="148">
        <f t="shared" si="0"/>
        <v>0</v>
      </c>
      <c r="K188" s="145" t="s">
        <v>156</v>
      </c>
      <c r="L188" s="28"/>
      <c r="M188" s="149" t="s">
        <v>1</v>
      </c>
      <c r="N188" s="150" t="s">
        <v>38</v>
      </c>
      <c r="O188" s="151">
        <v>0.78</v>
      </c>
      <c r="P188" s="151">
        <f t="shared" si="1"/>
        <v>81.12</v>
      </c>
      <c r="Q188" s="151">
        <v>0.00059</v>
      </c>
      <c r="R188" s="151">
        <f t="shared" si="2"/>
        <v>0.061360000000000005</v>
      </c>
      <c r="S188" s="151">
        <v>0</v>
      </c>
      <c r="T188" s="152">
        <f t="shared" si="3"/>
        <v>0</v>
      </c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R188" s="153" t="s">
        <v>228</v>
      </c>
      <c r="AT188" s="153" t="s">
        <v>152</v>
      </c>
      <c r="AU188" s="153" t="s">
        <v>82</v>
      </c>
      <c r="AY188" s="15" t="s">
        <v>150</v>
      </c>
      <c r="BE188" s="154">
        <f t="shared" si="4"/>
        <v>0</v>
      </c>
      <c r="BF188" s="154">
        <f t="shared" si="5"/>
        <v>0</v>
      </c>
      <c r="BG188" s="154">
        <f t="shared" si="6"/>
        <v>0</v>
      </c>
      <c r="BH188" s="154">
        <f t="shared" si="7"/>
        <v>0</v>
      </c>
      <c r="BI188" s="154">
        <f t="shared" si="8"/>
        <v>0</v>
      </c>
      <c r="BJ188" s="15" t="s">
        <v>78</v>
      </c>
      <c r="BK188" s="154">
        <f t="shared" si="9"/>
        <v>0</v>
      </c>
      <c r="BL188" s="15" t="s">
        <v>228</v>
      </c>
      <c r="BM188" s="153" t="s">
        <v>329</v>
      </c>
    </row>
    <row r="189" spans="1:65" s="2" customFormat="1" ht="16.5" customHeight="1">
      <c r="A189" s="27"/>
      <c r="B189" s="142"/>
      <c r="C189" s="143" t="s">
        <v>330</v>
      </c>
      <c r="D189" s="143" t="s">
        <v>152</v>
      </c>
      <c r="E189" s="144" t="s">
        <v>331</v>
      </c>
      <c r="F189" s="145" t="s">
        <v>332</v>
      </c>
      <c r="G189" s="146" t="s">
        <v>214</v>
      </c>
      <c r="H189" s="147">
        <v>136</v>
      </c>
      <c r="I189" s="247"/>
      <c r="J189" s="148">
        <f t="shared" si="0"/>
        <v>0</v>
      </c>
      <c r="K189" s="145" t="s">
        <v>156</v>
      </c>
      <c r="L189" s="28"/>
      <c r="M189" s="149" t="s">
        <v>1</v>
      </c>
      <c r="N189" s="150" t="s">
        <v>38</v>
      </c>
      <c r="O189" s="151">
        <v>0.827</v>
      </c>
      <c r="P189" s="151">
        <f t="shared" si="1"/>
        <v>112.472</v>
      </c>
      <c r="Q189" s="151">
        <v>0.00201</v>
      </c>
      <c r="R189" s="151">
        <f t="shared" si="2"/>
        <v>0.27336</v>
      </c>
      <c r="S189" s="151">
        <v>0</v>
      </c>
      <c r="T189" s="152">
        <f t="shared" si="3"/>
        <v>0</v>
      </c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R189" s="153" t="s">
        <v>228</v>
      </c>
      <c r="AT189" s="153" t="s">
        <v>152</v>
      </c>
      <c r="AU189" s="153" t="s">
        <v>82</v>
      </c>
      <c r="AY189" s="15" t="s">
        <v>150</v>
      </c>
      <c r="BE189" s="154">
        <f t="shared" si="4"/>
        <v>0</v>
      </c>
      <c r="BF189" s="154">
        <f t="shared" si="5"/>
        <v>0</v>
      </c>
      <c r="BG189" s="154">
        <f t="shared" si="6"/>
        <v>0</v>
      </c>
      <c r="BH189" s="154">
        <f t="shared" si="7"/>
        <v>0</v>
      </c>
      <c r="BI189" s="154">
        <f t="shared" si="8"/>
        <v>0</v>
      </c>
      <c r="BJ189" s="15" t="s">
        <v>78</v>
      </c>
      <c r="BK189" s="154">
        <f t="shared" si="9"/>
        <v>0</v>
      </c>
      <c r="BL189" s="15" t="s">
        <v>228</v>
      </c>
      <c r="BM189" s="153" t="s">
        <v>333</v>
      </c>
    </row>
    <row r="190" spans="1:65" s="2" customFormat="1" ht="16.5" customHeight="1">
      <c r="A190" s="27"/>
      <c r="B190" s="142"/>
      <c r="C190" s="143" t="s">
        <v>334</v>
      </c>
      <c r="D190" s="143" t="s">
        <v>152</v>
      </c>
      <c r="E190" s="144" t="s">
        <v>335</v>
      </c>
      <c r="F190" s="145" t="s">
        <v>336</v>
      </c>
      <c r="G190" s="146" t="s">
        <v>214</v>
      </c>
      <c r="H190" s="147">
        <v>8</v>
      </c>
      <c r="I190" s="247"/>
      <c r="J190" s="148">
        <f t="shared" si="0"/>
        <v>0</v>
      </c>
      <c r="K190" s="145" t="s">
        <v>156</v>
      </c>
      <c r="L190" s="28"/>
      <c r="M190" s="149" t="s">
        <v>1</v>
      </c>
      <c r="N190" s="150" t="s">
        <v>38</v>
      </c>
      <c r="O190" s="151">
        <v>0.831</v>
      </c>
      <c r="P190" s="151">
        <f t="shared" si="1"/>
        <v>6.648</v>
      </c>
      <c r="Q190" s="151">
        <v>0.00145</v>
      </c>
      <c r="R190" s="151">
        <f t="shared" si="2"/>
        <v>0.0116</v>
      </c>
      <c r="S190" s="151">
        <v>0</v>
      </c>
      <c r="T190" s="152">
        <f t="shared" si="3"/>
        <v>0</v>
      </c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R190" s="153" t="s">
        <v>228</v>
      </c>
      <c r="AT190" s="153" t="s">
        <v>152</v>
      </c>
      <c r="AU190" s="153" t="s">
        <v>82</v>
      </c>
      <c r="AY190" s="15" t="s">
        <v>150</v>
      </c>
      <c r="BE190" s="154">
        <f t="shared" si="4"/>
        <v>0</v>
      </c>
      <c r="BF190" s="154">
        <f t="shared" si="5"/>
        <v>0</v>
      </c>
      <c r="BG190" s="154">
        <f t="shared" si="6"/>
        <v>0</v>
      </c>
      <c r="BH190" s="154">
        <f t="shared" si="7"/>
        <v>0</v>
      </c>
      <c r="BI190" s="154">
        <f t="shared" si="8"/>
        <v>0</v>
      </c>
      <c r="BJ190" s="15" t="s">
        <v>78</v>
      </c>
      <c r="BK190" s="154">
        <f t="shared" si="9"/>
        <v>0</v>
      </c>
      <c r="BL190" s="15" t="s">
        <v>228</v>
      </c>
      <c r="BM190" s="153" t="s">
        <v>337</v>
      </c>
    </row>
    <row r="191" spans="1:65" s="2" customFormat="1" ht="16.5" customHeight="1">
      <c r="A191" s="27"/>
      <c r="B191" s="142"/>
      <c r="C191" s="143" t="s">
        <v>338</v>
      </c>
      <c r="D191" s="143" t="s">
        <v>152</v>
      </c>
      <c r="E191" s="144" t="s">
        <v>339</v>
      </c>
      <c r="F191" s="145" t="s">
        <v>340</v>
      </c>
      <c r="G191" s="146" t="s">
        <v>214</v>
      </c>
      <c r="H191" s="147">
        <v>3</v>
      </c>
      <c r="I191" s="247"/>
      <c r="J191" s="148">
        <f t="shared" si="0"/>
        <v>0</v>
      </c>
      <c r="K191" s="145" t="s">
        <v>156</v>
      </c>
      <c r="L191" s="28"/>
      <c r="M191" s="149" t="s">
        <v>1</v>
      </c>
      <c r="N191" s="150" t="s">
        <v>38</v>
      </c>
      <c r="O191" s="151">
        <v>1.005</v>
      </c>
      <c r="P191" s="151">
        <f t="shared" si="1"/>
        <v>3.0149999999999997</v>
      </c>
      <c r="Q191" s="151">
        <v>0.00184</v>
      </c>
      <c r="R191" s="151">
        <f t="shared" si="2"/>
        <v>0.005520000000000001</v>
      </c>
      <c r="S191" s="151">
        <v>0</v>
      </c>
      <c r="T191" s="152">
        <f t="shared" si="3"/>
        <v>0</v>
      </c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R191" s="153" t="s">
        <v>228</v>
      </c>
      <c r="AT191" s="153" t="s">
        <v>152</v>
      </c>
      <c r="AU191" s="153" t="s">
        <v>82</v>
      </c>
      <c r="AY191" s="15" t="s">
        <v>150</v>
      </c>
      <c r="BE191" s="154">
        <f t="shared" si="4"/>
        <v>0</v>
      </c>
      <c r="BF191" s="154">
        <f t="shared" si="5"/>
        <v>0</v>
      </c>
      <c r="BG191" s="154">
        <f t="shared" si="6"/>
        <v>0</v>
      </c>
      <c r="BH191" s="154">
        <f t="shared" si="7"/>
        <v>0</v>
      </c>
      <c r="BI191" s="154">
        <f t="shared" si="8"/>
        <v>0</v>
      </c>
      <c r="BJ191" s="15" t="s">
        <v>78</v>
      </c>
      <c r="BK191" s="154">
        <f t="shared" si="9"/>
        <v>0</v>
      </c>
      <c r="BL191" s="15" t="s">
        <v>228</v>
      </c>
      <c r="BM191" s="153" t="s">
        <v>341</v>
      </c>
    </row>
    <row r="192" spans="1:65" s="2" customFormat="1" ht="16.5" customHeight="1">
      <c r="A192" s="27"/>
      <c r="B192" s="142"/>
      <c r="C192" s="143" t="s">
        <v>342</v>
      </c>
      <c r="D192" s="143" t="s">
        <v>152</v>
      </c>
      <c r="E192" s="144" t="s">
        <v>343</v>
      </c>
      <c r="F192" s="145" t="s">
        <v>344</v>
      </c>
      <c r="G192" s="146" t="s">
        <v>214</v>
      </c>
      <c r="H192" s="147">
        <v>110</v>
      </c>
      <c r="I192" s="247"/>
      <c r="J192" s="148">
        <f t="shared" si="0"/>
        <v>0</v>
      </c>
      <c r="K192" s="145" t="s">
        <v>156</v>
      </c>
      <c r="L192" s="28"/>
      <c r="M192" s="149" t="s">
        <v>1</v>
      </c>
      <c r="N192" s="150" t="s">
        <v>38</v>
      </c>
      <c r="O192" s="151">
        <v>0.659</v>
      </c>
      <c r="P192" s="151">
        <f t="shared" si="1"/>
        <v>72.49000000000001</v>
      </c>
      <c r="Q192" s="151">
        <v>0.00041</v>
      </c>
      <c r="R192" s="151">
        <f t="shared" si="2"/>
        <v>0.0451</v>
      </c>
      <c r="S192" s="151">
        <v>0</v>
      </c>
      <c r="T192" s="152">
        <f t="shared" si="3"/>
        <v>0</v>
      </c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R192" s="153" t="s">
        <v>228</v>
      </c>
      <c r="AT192" s="153" t="s">
        <v>152</v>
      </c>
      <c r="AU192" s="153" t="s">
        <v>82</v>
      </c>
      <c r="AY192" s="15" t="s">
        <v>150</v>
      </c>
      <c r="BE192" s="154">
        <f t="shared" si="4"/>
        <v>0</v>
      </c>
      <c r="BF192" s="154">
        <f t="shared" si="5"/>
        <v>0</v>
      </c>
      <c r="BG192" s="154">
        <f t="shared" si="6"/>
        <v>0</v>
      </c>
      <c r="BH192" s="154">
        <f t="shared" si="7"/>
        <v>0</v>
      </c>
      <c r="BI192" s="154">
        <f t="shared" si="8"/>
        <v>0</v>
      </c>
      <c r="BJ192" s="15" t="s">
        <v>78</v>
      </c>
      <c r="BK192" s="154">
        <f t="shared" si="9"/>
        <v>0</v>
      </c>
      <c r="BL192" s="15" t="s">
        <v>228</v>
      </c>
      <c r="BM192" s="153" t="s">
        <v>345</v>
      </c>
    </row>
    <row r="193" spans="1:65" s="2" customFormat="1" ht="16.5" customHeight="1">
      <c r="A193" s="27"/>
      <c r="B193" s="142"/>
      <c r="C193" s="143" t="s">
        <v>346</v>
      </c>
      <c r="D193" s="143" t="s">
        <v>152</v>
      </c>
      <c r="E193" s="144" t="s">
        <v>347</v>
      </c>
      <c r="F193" s="145" t="s">
        <v>348</v>
      </c>
      <c r="G193" s="146" t="s">
        <v>214</v>
      </c>
      <c r="H193" s="147">
        <v>61</v>
      </c>
      <c r="I193" s="247"/>
      <c r="J193" s="148">
        <f t="shared" si="0"/>
        <v>0</v>
      </c>
      <c r="K193" s="145" t="s">
        <v>156</v>
      </c>
      <c r="L193" s="28"/>
      <c r="M193" s="149" t="s">
        <v>1</v>
      </c>
      <c r="N193" s="150" t="s">
        <v>38</v>
      </c>
      <c r="O193" s="151">
        <v>0.728</v>
      </c>
      <c r="P193" s="151">
        <f t="shared" si="1"/>
        <v>44.408</v>
      </c>
      <c r="Q193" s="151">
        <v>0.00048</v>
      </c>
      <c r="R193" s="151">
        <f t="shared" si="2"/>
        <v>0.02928</v>
      </c>
      <c r="S193" s="151">
        <v>0</v>
      </c>
      <c r="T193" s="152">
        <f t="shared" si="3"/>
        <v>0</v>
      </c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R193" s="153" t="s">
        <v>228</v>
      </c>
      <c r="AT193" s="153" t="s">
        <v>152</v>
      </c>
      <c r="AU193" s="153" t="s">
        <v>82</v>
      </c>
      <c r="AY193" s="15" t="s">
        <v>150</v>
      </c>
      <c r="BE193" s="154">
        <f t="shared" si="4"/>
        <v>0</v>
      </c>
      <c r="BF193" s="154">
        <f t="shared" si="5"/>
        <v>0</v>
      </c>
      <c r="BG193" s="154">
        <f t="shared" si="6"/>
        <v>0</v>
      </c>
      <c r="BH193" s="154">
        <f t="shared" si="7"/>
        <v>0</v>
      </c>
      <c r="BI193" s="154">
        <f t="shared" si="8"/>
        <v>0</v>
      </c>
      <c r="BJ193" s="15" t="s">
        <v>78</v>
      </c>
      <c r="BK193" s="154">
        <f t="shared" si="9"/>
        <v>0</v>
      </c>
      <c r="BL193" s="15" t="s">
        <v>228</v>
      </c>
      <c r="BM193" s="153" t="s">
        <v>349</v>
      </c>
    </row>
    <row r="194" spans="1:65" s="2" customFormat="1" ht="16.5" customHeight="1">
      <c r="A194" s="27"/>
      <c r="B194" s="142"/>
      <c r="C194" s="143" t="s">
        <v>350</v>
      </c>
      <c r="D194" s="143" t="s">
        <v>152</v>
      </c>
      <c r="E194" s="144" t="s">
        <v>351</v>
      </c>
      <c r="F194" s="145" t="s">
        <v>352</v>
      </c>
      <c r="G194" s="146" t="s">
        <v>214</v>
      </c>
      <c r="H194" s="147">
        <v>3.6</v>
      </c>
      <c r="I194" s="247"/>
      <c r="J194" s="148">
        <f t="shared" si="0"/>
        <v>0</v>
      </c>
      <c r="K194" s="145" t="s">
        <v>156</v>
      </c>
      <c r="L194" s="28"/>
      <c r="M194" s="149" t="s">
        <v>1</v>
      </c>
      <c r="N194" s="150" t="s">
        <v>38</v>
      </c>
      <c r="O194" s="151">
        <v>0.797</v>
      </c>
      <c r="P194" s="151">
        <f t="shared" si="1"/>
        <v>2.8692</v>
      </c>
      <c r="Q194" s="151">
        <v>0.00071</v>
      </c>
      <c r="R194" s="151">
        <f t="shared" si="2"/>
        <v>0.002556</v>
      </c>
      <c r="S194" s="151">
        <v>0</v>
      </c>
      <c r="T194" s="152">
        <f t="shared" si="3"/>
        <v>0</v>
      </c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R194" s="153" t="s">
        <v>228</v>
      </c>
      <c r="AT194" s="153" t="s">
        <v>152</v>
      </c>
      <c r="AU194" s="153" t="s">
        <v>82</v>
      </c>
      <c r="AY194" s="15" t="s">
        <v>150</v>
      </c>
      <c r="BE194" s="154">
        <f t="shared" si="4"/>
        <v>0</v>
      </c>
      <c r="BF194" s="154">
        <f t="shared" si="5"/>
        <v>0</v>
      </c>
      <c r="BG194" s="154">
        <f t="shared" si="6"/>
        <v>0</v>
      </c>
      <c r="BH194" s="154">
        <f t="shared" si="7"/>
        <v>0</v>
      </c>
      <c r="BI194" s="154">
        <f t="shared" si="8"/>
        <v>0</v>
      </c>
      <c r="BJ194" s="15" t="s">
        <v>78</v>
      </c>
      <c r="BK194" s="154">
        <f t="shared" si="9"/>
        <v>0</v>
      </c>
      <c r="BL194" s="15" t="s">
        <v>228</v>
      </c>
      <c r="BM194" s="153" t="s">
        <v>353</v>
      </c>
    </row>
    <row r="195" spans="1:65" s="2" customFormat="1" ht="16.5" customHeight="1">
      <c r="A195" s="27"/>
      <c r="B195" s="142"/>
      <c r="C195" s="143" t="s">
        <v>354</v>
      </c>
      <c r="D195" s="143" t="s">
        <v>152</v>
      </c>
      <c r="E195" s="144" t="s">
        <v>355</v>
      </c>
      <c r="F195" s="145" t="s">
        <v>356</v>
      </c>
      <c r="G195" s="146" t="s">
        <v>214</v>
      </c>
      <c r="H195" s="147">
        <v>67.1</v>
      </c>
      <c r="I195" s="247"/>
      <c r="J195" s="148">
        <f t="shared" si="0"/>
        <v>0</v>
      </c>
      <c r="K195" s="145" t="s">
        <v>156</v>
      </c>
      <c r="L195" s="28"/>
      <c r="M195" s="149" t="s">
        <v>1</v>
      </c>
      <c r="N195" s="150" t="s">
        <v>38</v>
      </c>
      <c r="O195" s="151">
        <v>0.832</v>
      </c>
      <c r="P195" s="151">
        <f t="shared" si="1"/>
        <v>55.82719999999999</v>
      </c>
      <c r="Q195" s="151">
        <v>0.00224</v>
      </c>
      <c r="R195" s="151">
        <f t="shared" si="2"/>
        <v>0.15030399999999997</v>
      </c>
      <c r="S195" s="151">
        <v>0</v>
      </c>
      <c r="T195" s="152">
        <f t="shared" si="3"/>
        <v>0</v>
      </c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R195" s="153" t="s">
        <v>228</v>
      </c>
      <c r="AT195" s="153" t="s">
        <v>152</v>
      </c>
      <c r="AU195" s="153" t="s">
        <v>82</v>
      </c>
      <c r="AY195" s="15" t="s">
        <v>150</v>
      </c>
      <c r="BE195" s="154">
        <f t="shared" si="4"/>
        <v>0</v>
      </c>
      <c r="BF195" s="154">
        <f t="shared" si="5"/>
        <v>0</v>
      </c>
      <c r="BG195" s="154">
        <f t="shared" si="6"/>
        <v>0</v>
      </c>
      <c r="BH195" s="154">
        <f t="shared" si="7"/>
        <v>0</v>
      </c>
      <c r="BI195" s="154">
        <f t="shared" si="8"/>
        <v>0</v>
      </c>
      <c r="BJ195" s="15" t="s">
        <v>78</v>
      </c>
      <c r="BK195" s="154">
        <f t="shared" si="9"/>
        <v>0</v>
      </c>
      <c r="BL195" s="15" t="s">
        <v>228</v>
      </c>
      <c r="BM195" s="153" t="s">
        <v>357</v>
      </c>
    </row>
    <row r="196" spans="1:65" s="2" customFormat="1" ht="16.5" customHeight="1">
      <c r="A196" s="27"/>
      <c r="B196" s="142"/>
      <c r="C196" s="143" t="s">
        <v>358</v>
      </c>
      <c r="D196" s="143" t="s">
        <v>152</v>
      </c>
      <c r="E196" s="144" t="s">
        <v>359</v>
      </c>
      <c r="F196" s="145" t="s">
        <v>360</v>
      </c>
      <c r="G196" s="146" t="s">
        <v>173</v>
      </c>
      <c r="H196" s="147">
        <v>49</v>
      </c>
      <c r="I196" s="247"/>
      <c r="J196" s="148">
        <f t="shared" si="0"/>
        <v>0</v>
      </c>
      <c r="K196" s="145" t="s">
        <v>156</v>
      </c>
      <c r="L196" s="28"/>
      <c r="M196" s="149" t="s">
        <v>1</v>
      </c>
      <c r="N196" s="150" t="s">
        <v>38</v>
      </c>
      <c r="O196" s="151">
        <v>0.157</v>
      </c>
      <c r="P196" s="151">
        <f t="shared" si="1"/>
        <v>7.693</v>
      </c>
      <c r="Q196" s="151">
        <v>0</v>
      </c>
      <c r="R196" s="151">
        <f t="shared" si="2"/>
        <v>0</v>
      </c>
      <c r="S196" s="151">
        <v>0</v>
      </c>
      <c r="T196" s="152">
        <f t="shared" si="3"/>
        <v>0</v>
      </c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R196" s="153" t="s">
        <v>228</v>
      </c>
      <c r="AT196" s="153" t="s">
        <v>152</v>
      </c>
      <c r="AU196" s="153" t="s">
        <v>82</v>
      </c>
      <c r="AY196" s="15" t="s">
        <v>150</v>
      </c>
      <c r="BE196" s="154">
        <f t="shared" si="4"/>
        <v>0</v>
      </c>
      <c r="BF196" s="154">
        <f t="shared" si="5"/>
        <v>0</v>
      </c>
      <c r="BG196" s="154">
        <f t="shared" si="6"/>
        <v>0</v>
      </c>
      <c r="BH196" s="154">
        <f t="shared" si="7"/>
        <v>0</v>
      </c>
      <c r="BI196" s="154">
        <f t="shared" si="8"/>
        <v>0</v>
      </c>
      <c r="BJ196" s="15" t="s">
        <v>78</v>
      </c>
      <c r="BK196" s="154">
        <f t="shared" si="9"/>
        <v>0</v>
      </c>
      <c r="BL196" s="15" t="s">
        <v>228</v>
      </c>
      <c r="BM196" s="153" t="s">
        <v>361</v>
      </c>
    </row>
    <row r="197" spans="1:65" s="2" customFormat="1" ht="16.5" customHeight="1">
      <c r="A197" s="27"/>
      <c r="B197" s="142"/>
      <c r="C197" s="143" t="s">
        <v>362</v>
      </c>
      <c r="D197" s="143" t="s">
        <v>152</v>
      </c>
      <c r="E197" s="144" t="s">
        <v>363</v>
      </c>
      <c r="F197" s="145" t="s">
        <v>364</v>
      </c>
      <c r="G197" s="146" t="s">
        <v>173</v>
      </c>
      <c r="H197" s="147">
        <v>30</v>
      </c>
      <c r="I197" s="247"/>
      <c r="J197" s="148">
        <f t="shared" si="0"/>
        <v>0</v>
      </c>
      <c r="K197" s="145" t="s">
        <v>156</v>
      </c>
      <c r="L197" s="28"/>
      <c r="M197" s="149" t="s">
        <v>1</v>
      </c>
      <c r="N197" s="150" t="s">
        <v>38</v>
      </c>
      <c r="O197" s="151">
        <v>0.174</v>
      </c>
      <c r="P197" s="151">
        <f t="shared" si="1"/>
        <v>5.22</v>
      </c>
      <c r="Q197" s="151">
        <v>0</v>
      </c>
      <c r="R197" s="151">
        <f t="shared" si="2"/>
        <v>0</v>
      </c>
      <c r="S197" s="151">
        <v>0</v>
      </c>
      <c r="T197" s="152">
        <f t="shared" si="3"/>
        <v>0</v>
      </c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R197" s="153" t="s">
        <v>228</v>
      </c>
      <c r="AT197" s="153" t="s">
        <v>152</v>
      </c>
      <c r="AU197" s="153" t="s">
        <v>82</v>
      </c>
      <c r="AY197" s="15" t="s">
        <v>150</v>
      </c>
      <c r="BE197" s="154">
        <f t="shared" si="4"/>
        <v>0</v>
      </c>
      <c r="BF197" s="154">
        <f t="shared" si="5"/>
        <v>0</v>
      </c>
      <c r="BG197" s="154">
        <f t="shared" si="6"/>
        <v>0</v>
      </c>
      <c r="BH197" s="154">
        <f t="shared" si="7"/>
        <v>0</v>
      </c>
      <c r="BI197" s="154">
        <f t="shared" si="8"/>
        <v>0</v>
      </c>
      <c r="BJ197" s="15" t="s">
        <v>78</v>
      </c>
      <c r="BK197" s="154">
        <f t="shared" si="9"/>
        <v>0</v>
      </c>
      <c r="BL197" s="15" t="s">
        <v>228</v>
      </c>
      <c r="BM197" s="153" t="s">
        <v>365</v>
      </c>
    </row>
    <row r="198" spans="1:65" s="2" customFormat="1" ht="16.5" customHeight="1">
      <c r="A198" s="27"/>
      <c r="B198" s="142"/>
      <c r="C198" s="143" t="s">
        <v>366</v>
      </c>
      <c r="D198" s="143" t="s">
        <v>152</v>
      </c>
      <c r="E198" s="144" t="s">
        <v>367</v>
      </c>
      <c r="F198" s="145" t="s">
        <v>368</v>
      </c>
      <c r="G198" s="146" t="s">
        <v>173</v>
      </c>
      <c r="H198" s="147">
        <v>2</v>
      </c>
      <c r="I198" s="247"/>
      <c r="J198" s="148">
        <f t="shared" si="0"/>
        <v>0</v>
      </c>
      <c r="K198" s="145" t="s">
        <v>156</v>
      </c>
      <c r="L198" s="28"/>
      <c r="M198" s="149" t="s">
        <v>1</v>
      </c>
      <c r="N198" s="150" t="s">
        <v>38</v>
      </c>
      <c r="O198" s="151">
        <v>0.211</v>
      </c>
      <c r="P198" s="151">
        <f t="shared" si="1"/>
        <v>0.422</v>
      </c>
      <c r="Q198" s="151">
        <v>0</v>
      </c>
      <c r="R198" s="151">
        <f t="shared" si="2"/>
        <v>0</v>
      </c>
      <c r="S198" s="151">
        <v>0</v>
      </c>
      <c r="T198" s="152">
        <f t="shared" si="3"/>
        <v>0</v>
      </c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R198" s="153" t="s">
        <v>228</v>
      </c>
      <c r="AT198" s="153" t="s">
        <v>152</v>
      </c>
      <c r="AU198" s="153" t="s">
        <v>82</v>
      </c>
      <c r="AY198" s="15" t="s">
        <v>150</v>
      </c>
      <c r="BE198" s="154">
        <f t="shared" si="4"/>
        <v>0</v>
      </c>
      <c r="BF198" s="154">
        <f t="shared" si="5"/>
        <v>0</v>
      </c>
      <c r="BG198" s="154">
        <f t="shared" si="6"/>
        <v>0</v>
      </c>
      <c r="BH198" s="154">
        <f t="shared" si="7"/>
        <v>0</v>
      </c>
      <c r="BI198" s="154">
        <f t="shared" si="8"/>
        <v>0</v>
      </c>
      <c r="BJ198" s="15" t="s">
        <v>78</v>
      </c>
      <c r="BK198" s="154">
        <f t="shared" si="9"/>
        <v>0</v>
      </c>
      <c r="BL198" s="15" t="s">
        <v>228</v>
      </c>
      <c r="BM198" s="153" t="s">
        <v>369</v>
      </c>
    </row>
    <row r="199" spans="1:65" s="2" customFormat="1" ht="16.5" customHeight="1">
      <c r="A199" s="27"/>
      <c r="B199" s="142"/>
      <c r="C199" s="143" t="s">
        <v>370</v>
      </c>
      <c r="D199" s="143" t="s">
        <v>152</v>
      </c>
      <c r="E199" s="144" t="s">
        <v>371</v>
      </c>
      <c r="F199" s="145" t="s">
        <v>372</v>
      </c>
      <c r="G199" s="146" t="s">
        <v>173</v>
      </c>
      <c r="H199" s="147">
        <v>36</v>
      </c>
      <c r="I199" s="247"/>
      <c r="J199" s="148">
        <f t="shared" si="0"/>
        <v>0</v>
      </c>
      <c r="K199" s="145" t="s">
        <v>156</v>
      </c>
      <c r="L199" s="28"/>
      <c r="M199" s="149" t="s">
        <v>1</v>
      </c>
      <c r="N199" s="150" t="s">
        <v>38</v>
      </c>
      <c r="O199" s="151">
        <v>0.259</v>
      </c>
      <c r="P199" s="151">
        <f t="shared" si="1"/>
        <v>9.324</v>
      </c>
      <c r="Q199" s="151">
        <v>0</v>
      </c>
      <c r="R199" s="151">
        <f t="shared" si="2"/>
        <v>0</v>
      </c>
      <c r="S199" s="151">
        <v>0</v>
      </c>
      <c r="T199" s="152">
        <f t="shared" si="3"/>
        <v>0</v>
      </c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R199" s="153" t="s">
        <v>228</v>
      </c>
      <c r="AT199" s="153" t="s">
        <v>152</v>
      </c>
      <c r="AU199" s="153" t="s">
        <v>82</v>
      </c>
      <c r="AY199" s="15" t="s">
        <v>150</v>
      </c>
      <c r="BE199" s="154">
        <f t="shared" si="4"/>
        <v>0</v>
      </c>
      <c r="BF199" s="154">
        <f t="shared" si="5"/>
        <v>0</v>
      </c>
      <c r="BG199" s="154">
        <f t="shared" si="6"/>
        <v>0</v>
      </c>
      <c r="BH199" s="154">
        <f t="shared" si="7"/>
        <v>0</v>
      </c>
      <c r="BI199" s="154">
        <f t="shared" si="8"/>
        <v>0</v>
      </c>
      <c r="BJ199" s="15" t="s">
        <v>78</v>
      </c>
      <c r="BK199" s="154">
        <f t="shared" si="9"/>
        <v>0</v>
      </c>
      <c r="BL199" s="15" t="s">
        <v>228</v>
      </c>
      <c r="BM199" s="153" t="s">
        <v>373</v>
      </c>
    </row>
    <row r="200" spans="1:65" s="2" customFormat="1" ht="16.5" customHeight="1">
      <c r="A200" s="27"/>
      <c r="B200" s="142"/>
      <c r="C200" s="143" t="s">
        <v>374</v>
      </c>
      <c r="D200" s="143" t="s">
        <v>152</v>
      </c>
      <c r="E200" s="144" t="s">
        <v>375</v>
      </c>
      <c r="F200" s="145" t="s">
        <v>376</v>
      </c>
      <c r="G200" s="146" t="s">
        <v>173</v>
      </c>
      <c r="H200" s="147">
        <v>12</v>
      </c>
      <c r="I200" s="247"/>
      <c r="J200" s="148">
        <f t="shared" si="0"/>
        <v>0</v>
      </c>
      <c r="K200" s="145" t="s">
        <v>156</v>
      </c>
      <c r="L200" s="28"/>
      <c r="M200" s="149" t="s">
        <v>1</v>
      </c>
      <c r="N200" s="150" t="s">
        <v>38</v>
      </c>
      <c r="O200" s="151">
        <v>0.393</v>
      </c>
      <c r="P200" s="151">
        <f t="shared" si="1"/>
        <v>4.716</v>
      </c>
      <c r="Q200" s="151">
        <v>0</v>
      </c>
      <c r="R200" s="151">
        <f t="shared" si="2"/>
        <v>0</v>
      </c>
      <c r="S200" s="151">
        <v>0.02027</v>
      </c>
      <c r="T200" s="152">
        <f t="shared" si="3"/>
        <v>0.24324</v>
      </c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R200" s="153" t="s">
        <v>228</v>
      </c>
      <c r="AT200" s="153" t="s">
        <v>152</v>
      </c>
      <c r="AU200" s="153" t="s">
        <v>82</v>
      </c>
      <c r="AY200" s="15" t="s">
        <v>150</v>
      </c>
      <c r="BE200" s="154">
        <f t="shared" si="4"/>
        <v>0</v>
      </c>
      <c r="BF200" s="154">
        <f t="shared" si="5"/>
        <v>0</v>
      </c>
      <c r="BG200" s="154">
        <f t="shared" si="6"/>
        <v>0</v>
      </c>
      <c r="BH200" s="154">
        <f t="shared" si="7"/>
        <v>0</v>
      </c>
      <c r="BI200" s="154">
        <f t="shared" si="8"/>
        <v>0</v>
      </c>
      <c r="BJ200" s="15" t="s">
        <v>78</v>
      </c>
      <c r="BK200" s="154">
        <f t="shared" si="9"/>
        <v>0</v>
      </c>
      <c r="BL200" s="15" t="s">
        <v>228</v>
      </c>
      <c r="BM200" s="153" t="s">
        <v>377</v>
      </c>
    </row>
    <row r="201" spans="1:65" s="2" customFormat="1" ht="21.75" customHeight="1">
      <c r="A201" s="27"/>
      <c r="B201" s="142"/>
      <c r="C201" s="143" t="s">
        <v>378</v>
      </c>
      <c r="D201" s="143" t="s">
        <v>152</v>
      </c>
      <c r="E201" s="144" t="s">
        <v>379</v>
      </c>
      <c r="F201" s="145" t="s">
        <v>380</v>
      </c>
      <c r="G201" s="146" t="s">
        <v>173</v>
      </c>
      <c r="H201" s="147">
        <v>12</v>
      </c>
      <c r="I201" s="247"/>
      <c r="J201" s="148">
        <f t="shared" si="0"/>
        <v>0</v>
      </c>
      <c r="K201" s="145" t="s">
        <v>156</v>
      </c>
      <c r="L201" s="28"/>
      <c r="M201" s="149" t="s">
        <v>1</v>
      </c>
      <c r="N201" s="150" t="s">
        <v>38</v>
      </c>
      <c r="O201" s="151">
        <v>0.465</v>
      </c>
      <c r="P201" s="151">
        <f t="shared" si="1"/>
        <v>5.58</v>
      </c>
      <c r="Q201" s="151">
        <v>0.00148</v>
      </c>
      <c r="R201" s="151">
        <f t="shared" si="2"/>
        <v>0.017759999999999998</v>
      </c>
      <c r="S201" s="151">
        <v>0</v>
      </c>
      <c r="T201" s="152">
        <f t="shared" si="3"/>
        <v>0</v>
      </c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R201" s="153" t="s">
        <v>228</v>
      </c>
      <c r="AT201" s="153" t="s">
        <v>152</v>
      </c>
      <c r="AU201" s="153" t="s">
        <v>82</v>
      </c>
      <c r="AY201" s="15" t="s">
        <v>150</v>
      </c>
      <c r="BE201" s="154">
        <f t="shared" si="4"/>
        <v>0</v>
      </c>
      <c r="BF201" s="154">
        <f t="shared" si="5"/>
        <v>0</v>
      </c>
      <c r="BG201" s="154">
        <f t="shared" si="6"/>
        <v>0</v>
      </c>
      <c r="BH201" s="154">
        <f t="shared" si="7"/>
        <v>0</v>
      </c>
      <c r="BI201" s="154">
        <f t="shared" si="8"/>
        <v>0</v>
      </c>
      <c r="BJ201" s="15" t="s">
        <v>78</v>
      </c>
      <c r="BK201" s="154">
        <f t="shared" si="9"/>
        <v>0</v>
      </c>
      <c r="BL201" s="15" t="s">
        <v>228</v>
      </c>
      <c r="BM201" s="153" t="s">
        <v>381</v>
      </c>
    </row>
    <row r="202" spans="1:65" s="2" customFormat="1" ht="16.5" customHeight="1">
      <c r="A202" s="27"/>
      <c r="B202" s="142"/>
      <c r="C202" s="143" t="s">
        <v>382</v>
      </c>
      <c r="D202" s="143" t="s">
        <v>152</v>
      </c>
      <c r="E202" s="144" t="s">
        <v>383</v>
      </c>
      <c r="F202" s="145" t="s">
        <v>384</v>
      </c>
      <c r="G202" s="146" t="s">
        <v>173</v>
      </c>
      <c r="H202" s="147">
        <v>1</v>
      </c>
      <c r="I202" s="247"/>
      <c r="J202" s="148">
        <f t="shared" si="0"/>
        <v>0</v>
      </c>
      <c r="K202" s="145" t="s">
        <v>156</v>
      </c>
      <c r="L202" s="28"/>
      <c r="M202" s="149" t="s">
        <v>1</v>
      </c>
      <c r="N202" s="150" t="s">
        <v>38</v>
      </c>
      <c r="O202" s="151">
        <v>0.113</v>
      </c>
      <c r="P202" s="151">
        <f t="shared" si="1"/>
        <v>0.113</v>
      </c>
      <c r="Q202" s="151">
        <v>9E-05</v>
      </c>
      <c r="R202" s="151">
        <f t="shared" si="2"/>
        <v>9E-05</v>
      </c>
      <c r="S202" s="151">
        <v>0</v>
      </c>
      <c r="T202" s="152">
        <f t="shared" si="3"/>
        <v>0</v>
      </c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R202" s="153" t="s">
        <v>228</v>
      </c>
      <c r="AT202" s="153" t="s">
        <v>152</v>
      </c>
      <c r="AU202" s="153" t="s">
        <v>82</v>
      </c>
      <c r="AY202" s="15" t="s">
        <v>150</v>
      </c>
      <c r="BE202" s="154">
        <f t="shared" si="4"/>
        <v>0</v>
      </c>
      <c r="BF202" s="154">
        <f t="shared" si="5"/>
        <v>0</v>
      </c>
      <c r="BG202" s="154">
        <f t="shared" si="6"/>
        <v>0</v>
      </c>
      <c r="BH202" s="154">
        <f t="shared" si="7"/>
        <v>0</v>
      </c>
      <c r="BI202" s="154">
        <f t="shared" si="8"/>
        <v>0</v>
      </c>
      <c r="BJ202" s="15" t="s">
        <v>78</v>
      </c>
      <c r="BK202" s="154">
        <f t="shared" si="9"/>
        <v>0</v>
      </c>
      <c r="BL202" s="15" t="s">
        <v>228</v>
      </c>
      <c r="BM202" s="153" t="s">
        <v>385</v>
      </c>
    </row>
    <row r="203" spans="1:65" s="2" customFormat="1" ht="16.5" customHeight="1">
      <c r="A203" s="27"/>
      <c r="B203" s="142"/>
      <c r="C203" s="143" t="s">
        <v>386</v>
      </c>
      <c r="D203" s="143" t="s">
        <v>152</v>
      </c>
      <c r="E203" s="144" t="s">
        <v>387</v>
      </c>
      <c r="F203" s="145" t="s">
        <v>388</v>
      </c>
      <c r="G203" s="146" t="s">
        <v>214</v>
      </c>
      <c r="H203" s="147">
        <v>592.7</v>
      </c>
      <c r="I203" s="247"/>
      <c r="J203" s="148">
        <f t="shared" si="0"/>
        <v>0</v>
      </c>
      <c r="K203" s="145" t="s">
        <v>156</v>
      </c>
      <c r="L203" s="28"/>
      <c r="M203" s="149" t="s">
        <v>1</v>
      </c>
      <c r="N203" s="150" t="s">
        <v>38</v>
      </c>
      <c r="O203" s="151">
        <v>0.048</v>
      </c>
      <c r="P203" s="151">
        <f t="shared" si="1"/>
        <v>28.449600000000004</v>
      </c>
      <c r="Q203" s="151">
        <v>0</v>
      </c>
      <c r="R203" s="151">
        <f t="shared" si="2"/>
        <v>0</v>
      </c>
      <c r="S203" s="151">
        <v>0</v>
      </c>
      <c r="T203" s="152">
        <f t="shared" si="3"/>
        <v>0</v>
      </c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R203" s="153" t="s">
        <v>228</v>
      </c>
      <c r="AT203" s="153" t="s">
        <v>152</v>
      </c>
      <c r="AU203" s="153" t="s">
        <v>82</v>
      </c>
      <c r="AY203" s="15" t="s">
        <v>150</v>
      </c>
      <c r="BE203" s="154">
        <f t="shared" si="4"/>
        <v>0</v>
      </c>
      <c r="BF203" s="154">
        <f t="shared" si="5"/>
        <v>0</v>
      </c>
      <c r="BG203" s="154">
        <f t="shared" si="6"/>
        <v>0</v>
      </c>
      <c r="BH203" s="154">
        <f t="shared" si="7"/>
        <v>0</v>
      </c>
      <c r="BI203" s="154">
        <f t="shared" si="8"/>
        <v>0</v>
      </c>
      <c r="BJ203" s="15" t="s">
        <v>78</v>
      </c>
      <c r="BK203" s="154">
        <f t="shared" si="9"/>
        <v>0</v>
      </c>
      <c r="BL203" s="15" t="s">
        <v>228</v>
      </c>
      <c r="BM203" s="153" t="s">
        <v>389</v>
      </c>
    </row>
    <row r="204" spans="1:65" s="2" customFormat="1" ht="16.5" customHeight="1">
      <c r="A204" s="27"/>
      <c r="B204" s="142"/>
      <c r="C204" s="143" t="s">
        <v>390</v>
      </c>
      <c r="D204" s="143" t="s">
        <v>152</v>
      </c>
      <c r="E204" s="144" t="s">
        <v>391</v>
      </c>
      <c r="F204" s="145" t="s">
        <v>392</v>
      </c>
      <c r="G204" s="146" t="s">
        <v>214</v>
      </c>
      <c r="H204" s="147">
        <v>57</v>
      </c>
      <c r="I204" s="247"/>
      <c r="J204" s="148">
        <f t="shared" si="0"/>
        <v>0</v>
      </c>
      <c r="K204" s="145" t="s">
        <v>156</v>
      </c>
      <c r="L204" s="28"/>
      <c r="M204" s="149" t="s">
        <v>1</v>
      </c>
      <c r="N204" s="150" t="s">
        <v>38</v>
      </c>
      <c r="O204" s="151">
        <v>0.059</v>
      </c>
      <c r="P204" s="151">
        <f t="shared" si="1"/>
        <v>3.363</v>
      </c>
      <c r="Q204" s="151">
        <v>0</v>
      </c>
      <c r="R204" s="151">
        <f t="shared" si="2"/>
        <v>0</v>
      </c>
      <c r="S204" s="151">
        <v>0</v>
      </c>
      <c r="T204" s="152">
        <f t="shared" si="3"/>
        <v>0</v>
      </c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R204" s="153" t="s">
        <v>228</v>
      </c>
      <c r="AT204" s="153" t="s">
        <v>152</v>
      </c>
      <c r="AU204" s="153" t="s">
        <v>82</v>
      </c>
      <c r="AY204" s="15" t="s">
        <v>150</v>
      </c>
      <c r="BE204" s="154">
        <f t="shared" si="4"/>
        <v>0</v>
      </c>
      <c r="BF204" s="154">
        <f t="shared" si="5"/>
        <v>0</v>
      </c>
      <c r="BG204" s="154">
        <f t="shared" si="6"/>
        <v>0</v>
      </c>
      <c r="BH204" s="154">
        <f t="shared" si="7"/>
        <v>0</v>
      </c>
      <c r="BI204" s="154">
        <f t="shared" si="8"/>
        <v>0</v>
      </c>
      <c r="BJ204" s="15" t="s">
        <v>78</v>
      </c>
      <c r="BK204" s="154">
        <f t="shared" si="9"/>
        <v>0</v>
      </c>
      <c r="BL204" s="15" t="s">
        <v>228</v>
      </c>
      <c r="BM204" s="153" t="s">
        <v>393</v>
      </c>
    </row>
    <row r="205" spans="1:65" s="2" customFormat="1" ht="21.75" customHeight="1">
      <c r="A205" s="27"/>
      <c r="B205" s="142"/>
      <c r="C205" s="143" t="s">
        <v>394</v>
      </c>
      <c r="D205" s="143" t="s">
        <v>152</v>
      </c>
      <c r="E205" s="144" t="s">
        <v>395</v>
      </c>
      <c r="F205" s="145" t="s">
        <v>396</v>
      </c>
      <c r="G205" s="146" t="s">
        <v>397</v>
      </c>
      <c r="H205" s="147">
        <v>4574.828</v>
      </c>
      <c r="I205" s="247"/>
      <c r="J205" s="148">
        <f t="shared" si="0"/>
        <v>0</v>
      </c>
      <c r="K205" s="145" t="s">
        <v>156</v>
      </c>
      <c r="L205" s="28"/>
      <c r="M205" s="149" t="s">
        <v>1</v>
      </c>
      <c r="N205" s="150" t="s">
        <v>38</v>
      </c>
      <c r="O205" s="151">
        <v>0</v>
      </c>
      <c r="P205" s="151">
        <f t="shared" si="1"/>
        <v>0</v>
      </c>
      <c r="Q205" s="151">
        <v>0</v>
      </c>
      <c r="R205" s="151">
        <f t="shared" si="2"/>
        <v>0</v>
      </c>
      <c r="S205" s="151">
        <v>0</v>
      </c>
      <c r="T205" s="152">
        <f t="shared" si="3"/>
        <v>0</v>
      </c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R205" s="153" t="s">
        <v>228</v>
      </c>
      <c r="AT205" s="153" t="s">
        <v>152</v>
      </c>
      <c r="AU205" s="153" t="s">
        <v>82</v>
      </c>
      <c r="AY205" s="15" t="s">
        <v>150</v>
      </c>
      <c r="BE205" s="154">
        <f t="shared" si="4"/>
        <v>0</v>
      </c>
      <c r="BF205" s="154">
        <f t="shared" si="5"/>
        <v>0</v>
      </c>
      <c r="BG205" s="154">
        <f t="shared" si="6"/>
        <v>0</v>
      </c>
      <c r="BH205" s="154">
        <f t="shared" si="7"/>
        <v>0</v>
      </c>
      <c r="BI205" s="154">
        <f t="shared" si="8"/>
        <v>0</v>
      </c>
      <c r="BJ205" s="15" t="s">
        <v>78</v>
      </c>
      <c r="BK205" s="154">
        <f t="shared" si="9"/>
        <v>0</v>
      </c>
      <c r="BL205" s="15" t="s">
        <v>228</v>
      </c>
      <c r="BM205" s="153" t="s">
        <v>398</v>
      </c>
    </row>
    <row r="206" spans="2:63" s="12" customFormat="1" ht="22.85" customHeight="1">
      <c r="B206" s="130"/>
      <c r="D206" s="131" t="s">
        <v>72</v>
      </c>
      <c r="E206" s="140" t="s">
        <v>399</v>
      </c>
      <c r="F206" s="140" t="s">
        <v>400</v>
      </c>
      <c r="I206" s="246"/>
      <c r="J206" s="141">
        <f>BK206</f>
        <v>0</v>
      </c>
      <c r="L206" s="130"/>
      <c r="M206" s="134"/>
      <c r="N206" s="135"/>
      <c r="O206" s="135"/>
      <c r="P206" s="136">
        <f>SUM(P207:P240)</f>
        <v>1383.5010000000004</v>
      </c>
      <c r="Q206" s="135"/>
      <c r="R206" s="136">
        <f>SUM(R207:R240)</f>
        <v>1.8329399999999996</v>
      </c>
      <c r="S206" s="135"/>
      <c r="T206" s="137">
        <f>SUM(T207:T240)</f>
        <v>2.80825</v>
      </c>
      <c r="AR206" s="131" t="s">
        <v>82</v>
      </c>
      <c r="AT206" s="138" t="s">
        <v>72</v>
      </c>
      <c r="AU206" s="138" t="s">
        <v>78</v>
      </c>
      <c r="AY206" s="131" t="s">
        <v>150</v>
      </c>
      <c r="BK206" s="139">
        <f>SUM(BK207:BK240)</f>
        <v>0</v>
      </c>
    </row>
    <row r="207" spans="1:65" s="2" customFormat="1" ht="21.75" customHeight="1">
      <c r="A207" s="27"/>
      <c r="B207" s="142"/>
      <c r="C207" s="143" t="s">
        <v>401</v>
      </c>
      <c r="D207" s="143" t="s">
        <v>152</v>
      </c>
      <c r="E207" s="144" t="s">
        <v>402</v>
      </c>
      <c r="F207" s="145" t="s">
        <v>403</v>
      </c>
      <c r="G207" s="146" t="s">
        <v>214</v>
      </c>
      <c r="H207" s="147">
        <v>756</v>
      </c>
      <c r="I207" s="247"/>
      <c r="J207" s="148">
        <f aca="true" t="shared" si="10" ref="J207:J240">ROUND(I207*H207,2)</f>
        <v>0</v>
      </c>
      <c r="K207" s="145" t="s">
        <v>156</v>
      </c>
      <c r="L207" s="28"/>
      <c r="M207" s="149" t="s">
        <v>1</v>
      </c>
      <c r="N207" s="150" t="s">
        <v>38</v>
      </c>
      <c r="O207" s="151">
        <v>0.173</v>
      </c>
      <c r="P207" s="151">
        <f aca="true" t="shared" si="11" ref="P207:P240">O207*H207</f>
        <v>130.78799999999998</v>
      </c>
      <c r="Q207" s="151">
        <v>0</v>
      </c>
      <c r="R207" s="151">
        <f aca="true" t="shared" si="12" ref="R207:R240">Q207*H207</f>
        <v>0</v>
      </c>
      <c r="S207" s="151">
        <v>0.00213</v>
      </c>
      <c r="T207" s="152">
        <f aca="true" t="shared" si="13" ref="T207:T240">S207*H207</f>
        <v>1.61028</v>
      </c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R207" s="153" t="s">
        <v>228</v>
      </c>
      <c r="AT207" s="153" t="s">
        <v>152</v>
      </c>
      <c r="AU207" s="153" t="s">
        <v>82</v>
      </c>
      <c r="AY207" s="15" t="s">
        <v>150</v>
      </c>
      <c r="BE207" s="154">
        <f aca="true" t="shared" si="14" ref="BE207:BE240">IF(N207="základní",J207,0)</f>
        <v>0</v>
      </c>
      <c r="BF207" s="154">
        <f aca="true" t="shared" si="15" ref="BF207:BF240">IF(N207="snížená",J207,0)</f>
        <v>0</v>
      </c>
      <c r="BG207" s="154">
        <f aca="true" t="shared" si="16" ref="BG207:BG240">IF(N207="zákl. přenesená",J207,0)</f>
        <v>0</v>
      </c>
      <c r="BH207" s="154">
        <f aca="true" t="shared" si="17" ref="BH207:BH240">IF(N207="sníž. přenesená",J207,0)</f>
        <v>0</v>
      </c>
      <c r="BI207" s="154">
        <f aca="true" t="shared" si="18" ref="BI207:BI240">IF(N207="nulová",J207,0)</f>
        <v>0</v>
      </c>
      <c r="BJ207" s="15" t="s">
        <v>78</v>
      </c>
      <c r="BK207" s="154">
        <f aca="true" t="shared" si="19" ref="BK207:BK240">ROUND(I207*H207,2)</f>
        <v>0</v>
      </c>
      <c r="BL207" s="15" t="s">
        <v>228</v>
      </c>
      <c r="BM207" s="153" t="s">
        <v>404</v>
      </c>
    </row>
    <row r="208" spans="1:65" s="2" customFormat="1" ht="21.75" customHeight="1">
      <c r="A208" s="27"/>
      <c r="B208" s="142"/>
      <c r="C208" s="143" t="s">
        <v>405</v>
      </c>
      <c r="D208" s="143" t="s">
        <v>152</v>
      </c>
      <c r="E208" s="144" t="s">
        <v>406</v>
      </c>
      <c r="F208" s="145" t="s">
        <v>407</v>
      </c>
      <c r="G208" s="146" t="s">
        <v>214</v>
      </c>
      <c r="H208" s="147">
        <v>101</v>
      </c>
      <c r="I208" s="247"/>
      <c r="J208" s="148">
        <f t="shared" si="10"/>
        <v>0</v>
      </c>
      <c r="K208" s="145" t="s">
        <v>156</v>
      </c>
      <c r="L208" s="28"/>
      <c r="M208" s="149" t="s">
        <v>1</v>
      </c>
      <c r="N208" s="150" t="s">
        <v>38</v>
      </c>
      <c r="O208" s="151">
        <v>0.204</v>
      </c>
      <c r="P208" s="151">
        <f t="shared" si="11"/>
        <v>20.604</v>
      </c>
      <c r="Q208" s="151">
        <v>0</v>
      </c>
      <c r="R208" s="151">
        <f t="shared" si="12"/>
        <v>0</v>
      </c>
      <c r="S208" s="151">
        <v>0.00497</v>
      </c>
      <c r="T208" s="152">
        <f t="shared" si="13"/>
        <v>0.5019699999999999</v>
      </c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R208" s="153" t="s">
        <v>228</v>
      </c>
      <c r="AT208" s="153" t="s">
        <v>152</v>
      </c>
      <c r="AU208" s="153" t="s">
        <v>82</v>
      </c>
      <c r="AY208" s="15" t="s">
        <v>150</v>
      </c>
      <c r="BE208" s="154">
        <f t="shared" si="14"/>
        <v>0</v>
      </c>
      <c r="BF208" s="154">
        <f t="shared" si="15"/>
        <v>0</v>
      </c>
      <c r="BG208" s="154">
        <f t="shared" si="16"/>
        <v>0</v>
      </c>
      <c r="BH208" s="154">
        <f t="shared" si="17"/>
        <v>0</v>
      </c>
      <c r="BI208" s="154">
        <f t="shared" si="18"/>
        <v>0</v>
      </c>
      <c r="BJ208" s="15" t="s">
        <v>78</v>
      </c>
      <c r="BK208" s="154">
        <f t="shared" si="19"/>
        <v>0</v>
      </c>
      <c r="BL208" s="15" t="s">
        <v>228</v>
      </c>
      <c r="BM208" s="153" t="s">
        <v>408</v>
      </c>
    </row>
    <row r="209" spans="1:65" s="2" customFormat="1" ht="21.75" customHeight="1">
      <c r="A209" s="27"/>
      <c r="B209" s="142"/>
      <c r="C209" s="143" t="s">
        <v>409</v>
      </c>
      <c r="D209" s="143" t="s">
        <v>152</v>
      </c>
      <c r="E209" s="144" t="s">
        <v>410</v>
      </c>
      <c r="F209" s="145" t="s">
        <v>411</v>
      </c>
      <c r="G209" s="146" t="s">
        <v>214</v>
      </c>
      <c r="H209" s="147">
        <v>18</v>
      </c>
      <c r="I209" s="247"/>
      <c r="J209" s="148">
        <f t="shared" si="10"/>
        <v>0</v>
      </c>
      <c r="K209" s="145" t="s">
        <v>156</v>
      </c>
      <c r="L209" s="28"/>
      <c r="M209" s="149" t="s">
        <v>1</v>
      </c>
      <c r="N209" s="150" t="s">
        <v>38</v>
      </c>
      <c r="O209" s="151">
        <v>0.239</v>
      </c>
      <c r="P209" s="151">
        <f t="shared" si="11"/>
        <v>4.302</v>
      </c>
      <c r="Q209" s="151">
        <v>0</v>
      </c>
      <c r="R209" s="151">
        <f t="shared" si="12"/>
        <v>0</v>
      </c>
      <c r="S209" s="151">
        <v>0.0067</v>
      </c>
      <c r="T209" s="152">
        <f t="shared" si="13"/>
        <v>0.1206</v>
      </c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R209" s="153" t="s">
        <v>228</v>
      </c>
      <c r="AT209" s="153" t="s">
        <v>152</v>
      </c>
      <c r="AU209" s="153" t="s">
        <v>82</v>
      </c>
      <c r="AY209" s="15" t="s">
        <v>150</v>
      </c>
      <c r="BE209" s="154">
        <f t="shared" si="14"/>
        <v>0</v>
      </c>
      <c r="BF209" s="154">
        <f t="shared" si="15"/>
        <v>0</v>
      </c>
      <c r="BG209" s="154">
        <f t="shared" si="16"/>
        <v>0</v>
      </c>
      <c r="BH209" s="154">
        <f t="shared" si="17"/>
        <v>0</v>
      </c>
      <c r="BI209" s="154">
        <f t="shared" si="18"/>
        <v>0</v>
      </c>
      <c r="BJ209" s="15" t="s">
        <v>78</v>
      </c>
      <c r="BK209" s="154">
        <f t="shared" si="19"/>
        <v>0</v>
      </c>
      <c r="BL209" s="15" t="s">
        <v>228</v>
      </c>
      <c r="BM209" s="153" t="s">
        <v>412</v>
      </c>
    </row>
    <row r="210" spans="1:65" s="2" customFormat="1" ht="21.75" customHeight="1">
      <c r="A210" s="27"/>
      <c r="B210" s="142"/>
      <c r="C210" s="143" t="s">
        <v>413</v>
      </c>
      <c r="D210" s="143" t="s">
        <v>152</v>
      </c>
      <c r="E210" s="144" t="s">
        <v>414</v>
      </c>
      <c r="F210" s="145" t="s">
        <v>415</v>
      </c>
      <c r="G210" s="146" t="s">
        <v>214</v>
      </c>
      <c r="H210" s="147">
        <v>60</v>
      </c>
      <c r="I210" s="247"/>
      <c r="J210" s="148">
        <f t="shared" si="10"/>
        <v>0</v>
      </c>
      <c r="K210" s="145" t="s">
        <v>156</v>
      </c>
      <c r="L210" s="28"/>
      <c r="M210" s="149" t="s">
        <v>1</v>
      </c>
      <c r="N210" s="150" t="s">
        <v>38</v>
      </c>
      <c r="O210" s="151">
        <v>0.256</v>
      </c>
      <c r="P210" s="151">
        <f t="shared" si="11"/>
        <v>15.36</v>
      </c>
      <c r="Q210" s="151">
        <v>0</v>
      </c>
      <c r="R210" s="151">
        <f t="shared" si="12"/>
        <v>0</v>
      </c>
      <c r="S210" s="151">
        <v>0.00959</v>
      </c>
      <c r="T210" s="152">
        <f t="shared" si="13"/>
        <v>0.5754</v>
      </c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R210" s="153" t="s">
        <v>228</v>
      </c>
      <c r="AT210" s="153" t="s">
        <v>152</v>
      </c>
      <c r="AU210" s="153" t="s">
        <v>82</v>
      </c>
      <c r="AY210" s="15" t="s">
        <v>150</v>
      </c>
      <c r="BE210" s="154">
        <f t="shared" si="14"/>
        <v>0</v>
      </c>
      <c r="BF210" s="154">
        <f t="shared" si="15"/>
        <v>0</v>
      </c>
      <c r="BG210" s="154">
        <f t="shared" si="16"/>
        <v>0</v>
      </c>
      <c r="BH210" s="154">
        <f t="shared" si="17"/>
        <v>0</v>
      </c>
      <c r="BI210" s="154">
        <f t="shared" si="18"/>
        <v>0</v>
      </c>
      <c r="BJ210" s="15" t="s">
        <v>78</v>
      </c>
      <c r="BK210" s="154">
        <f t="shared" si="19"/>
        <v>0</v>
      </c>
      <c r="BL210" s="15" t="s">
        <v>228</v>
      </c>
      <c r="BM210" s="153" t="s">
        <v>416</v>
      </c>
    </row>
    <row r="211" spans="1:65" s="2" customFormat="1" ht="16.5" customHeight="1">
      <c r="A211" s="27"/>
      <c r="B211" s="142"/>
      <c r="C211" s="143" t="s">
        <v>417</v>
      </c>
      <c r="D211" s="143" t="s">
        <v>152</v>
      </c>
      <c r="E211" s="144" t="s">
        <v>418</v>
      </c>
      <c r="F211" s="145" t="s">
        <v>419</v>
      </c>
      <c r="G211" s="146" t="s">
        <v>173</v>
      </c>
      <c r="H211" s="147">
        <v>1</v>
      </c>
      <c r="I211" s="247"/>
      <c r="J211" s="148">
        <f t="shared" si="10"/>
        <v>0</v>
      </c>
      <c r="K211" s="145" t="s">
        <v>156</v>
      </c>
      <c r="L211" s="28"/>
      <c r="M211" s="149" t="s">
        <v>1</v>
      </c>
      <c r="N211" s="150" t="s">
        <v>38</v>
      </c>
      <c r="O211" s="151">
        <v>0.12</v>
      </c>
      <c r="P211" s="151">
        <f t="shared" si="11"/>
        <v>0.12</v>
      </c>
      <c r="Q211" s="151">
        <v>0</v>
      </c>
      <c r="R211" s="151">
        <f t="shared" si="12"/>
        <v>0</v>
      </c>
      <c r="S211" s="151">
        <v>0</v>
      </c>
      <c r="T211" s="152">
        <f t="shared" si="13"/>
        <v>0</v>
      </c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R211" s="153" t="s">
        <v>228</v>
      </c>
      <c r="AT211" s="153" t="s">
        <v>152</v>
      </c>
      <c r="AU211" s="153" t="s">
        <v>82</v>
      </c>
      <c r="AY211" s="15" t="s">
        <v>150</v>
      </c>
      <c r="BE211" s="154">
        <f t="shared" si="14"/>
        <v>0</v>
      </c>
      <c r="BF211" s="154">
        <f t="shared" si="15"/>
        <v>0</v>
      </c>
      <c r="BG211" s="154">
        <f t="shared" si="16"/>
        <v>0</v>
      </c>
      <c r="BH211" s="154">
        <f t="shared" si="17"/>
        <v>0</v>
      </c>
      <c r="BI211" s="154">
        <f t="shared" si="18"/>
        <v>0</v>
      </c>
      <c r="BJ211" s="15" t="s">
        <v>78</v>
      </c>
      <c r="BK211" s="154">
        <f t="shared" si="19"/>
        <v>0</v>
      </c>
      <c r="BL211" s="15" t="s">
        <v>228</v>
      </c>
      <c r="BM211" s="153" t="s">
        <v>420</v>
      </c>
    </row>
    <row r="212" spans="1:65" s="2" customFormat="1" ht="16.5" customHeight="1">
      <c r="A212" s="27"/>
      <c r="B212" s="142"/>
      <c r="C212" s="143" t="s">
        <v>421</v>
      </c>
      <c r="D212" s="143" t="s">
        <v>152</v>
      </c>
      <c r="E212" s="144" t="s">
        <v>422</v>
      </c>
      <c r="F212" s="145" t="s">
        <v>423</v>
      </c>
      <c r="G212" s="146" t="s">
        <v>173</v>
      </c>
      <c r="H212" s="147">
        <v>3</v>
      </c>
      <c r="I212" s="247"/>
      <c r="J212" s="148">
        <f t="shared" si="10"/>
        <v>0</v>
      </c>
      <c r="K212" s="145" t="s">
        <v>156</v>
      </c>
      <c r="L212" s="28"/>
      <c r="M212" s="149" t="s">
        <v>1</v>
      </c>
      <c r="N212" s="150" t="s">
        <v>38</v>
      </c>
      <c r="O212" s="151">
        <v>0.15</v>
      </c>
      <c r="P212" s="151">
        <f t="shared" si="11"/>
        <v>0.44999999999999996</v>
      </c>
      <c r="Q212" s="151">
        <v>0</v>
      </c>
      <c r="R212" s="151">
        <f t="shared" si="12"/>
        <v>0</v>
      </c>
      <c r="S212" s="151">
        <v>0</v>
      </c>
      <c r="T212" s="152">
        <f t="shared" si="13"/>
        <v>0</v>
      </c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R212" s="153" t="s">
        <v>228</v>
      </c>
      <c r="AT212" s="153" t="s">
        <v>152</v>
      </c>
      <c r="AU212" s="153" t="s">
        <v>82</v>
      </c>
      <c r="AY212" s="15" t="s">
        <v>150</v>
      </c>
      <c r="BE212" s="154">
        <f t="shared" si="14"/>
        <v>0</v>
      </c>
      <c r="BF212" s="154">
        <f t="shared" si="15"/>
        <v>0</v>
      </c>
      <c r="BG212" s="154">
        <f t="shared" si="16"/>
        <v>0</v>
      </c>
      <c r="BH212" s="154">
        <f t="shared" si="17"/>
        <v>0</v>
      </c>
      <c r="BI212" s="154">
        <f t="shared" si="18"/>
        <v>0</v>
      </c>
      <c r="BJ212" s="15" t="s">
        <v>78</v>
      </c>
      <c r="BK212" s="154">
        <f t="shared" si="19"/>
        <v>0</v>
      </c>
      <c r="BL212" s="15" t="s">
        <v>228</v>
      </c>
      <c r="BM212" s="153" t="s">
        <v>424</v>
      </c>
    </row>
    <row r="213" spans="1:65" s="2" customFormat="1" ht="16.5" customHeight="1">
      <c r="A213" s="27"/>
      <c r="B213" s="142"/>
      <c r="C213" s="143" t="s">
        <v>425</v>
      </c>
      <c r="D213" s="143" t="s">
        <v>152</v>
      </c>
      <c r="E213" s="144" t="s">
        <v>426</v>
      </c>
      <c r="F213" s="145" t="s">
        <v>427</v>
      </c>
      <c r="G213" s="146" t="s">
        <v>173</v>
      </c>
      <c r="H213" s="147">
        <v>1</v>
      </c>
      <c r="I213" s="247"/>
      <c r="J213" s="148">
        <f t="shared" si="10"/>
        <v>0</v>
      </c>
      <c r="K213" s="145" t="s">
        <v>156</v>
      </c>
      <c r="L213" s="28"/>
      <c r="M213" s="149" t="s">
        <v>1</v>
      </c>
      <c r="N213" s="150" t="s">
        <v>38</v>
      </c>
      <c r="O213" s="151">
        <v>0.18</v>
      </c>
      <c r="P213" s="151">
        <f t="shared" si="11"/>
        <v>0.18</v>
      </c>
      <c r="Q213" s="151">
        <v>0</v>
      </c>
      <c r="R213" s="151">
        <f t="shared" si="12"/>
        <v>0</v>
      </c>
      <c r="S213" s="151">
        <v>0</v>
      </c>
      <c r="T213" s="152">
        <f t="shared" si="13"/>
        <v>0</v>
      </c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R213" s="153" t="s">
        <v>228</v>
      </c>
      <c r="AT213" s="153" t="s">
        <v>152</v>
      </c>
      <c r="AU213" s="153" t="s">
        <v>82</v>
      </c>
      <c r="AY213" s="15" t="s">
        <v>150</v>
      </c>
      <c r="BE213" s="154">
        <f t="shared" si="14"/>
        <v>0</v>
      </c>
      <c r="BF213" s="154">
        <f t="shared" si="15"/>
        <v>0</v>
      </c>
      <c r="BG213" s="154">
        <f t="shared" si="16"/>
        <v>0</v>
      </c>
      <c r="BH213" s="154">
        <f t="shared" si="17"/>
        <v>0</v>
      </c>
      <c r="BI213" s="154">
        <f t="shared" si="18"/>
        <v>0</v>
      </c>
      <c r="BJ213" s="15" t="s">
        <v>78</v>
      </c>
      <c r="BK213" s="154">
        <f t="shared" si="19"/>
        <v>0</v>
      </c>
      <c r="BL213" s="15" t="s">
        <v>228</v>
      </c>
      <c r="BM213" s="153" t="s">
        <v>428</v>
      </c>
    </row>
    <row r="214" spans="1:65" s="2" customFormat="1" ht="21.75" customHeight="1">
      <c r="A214" s="27"/>
      <c r="B214" s="142"/>
      <c r="C214" s="143" t="s">
        <v>429</v>
      </c>
      <c r="D214" s="143" t="s">
        <v>152</v>
      </c>
      <c r="E214" s="144" t="s">
        <v>430</v>
      </c>
      <c r="F214" s="145" t="s">
        <v>431</v>
      </c>
      <c r="G214" s="146" t="s">
        <v>214</v>
      </c>
      <c r="H214" s="147">
        <v>733</v>
      </c>
      <c r="I214" s="247"/>
      <c r="J214" s="148">
        <f t="shared" si="10"/>
        <v>0</v>
      </c>
      <c r="K214" s="145" t="s">
        <v>156</v>
      </c>
      <c r="L214" s="28"/>
      <c r="M214" s="149" t="s">
        <v>1</v>
      </c>
      <c r="N214" s="150" t="s">
        <v>38</v>
      </c>
      <c r="O214" s="151">
        <v>0.556</v>
      </c>
      <c r="P214" s="151">
        <f t="shared" si="11"/>
        <v>407.54800000000006</v>
      </c>
      <c r="Q214" s="151">
        <v>0.0005</v>
      </c>
      <c r="R214" s="151">
        <f t="shared" si="12"/>
        <v>0.3665</v>
      </c>
      <c r="S214" s="151">
        <v>0</v>
      </c>
      <c r="T214" s="152">
        <f t="shared" si="13"/>
        <v>0</v>
      </c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R214" s="153" t="s">
        <v>228</v>
      </c>
      <c r="AT214" s="153" t="s">
        <v>152</v>
      </c>
      <c r="AU214" s="153" t="s">
        <v>82</v>
      </c>
      <c r="AY214" s="15" t="s">
        <v>150</v>
      </c>
      <c r="BE214" s="154">
        <f t="shared" si="14"/>
        <v>0</v>
      </c>
      <c r="BF214" s="154">
        <f t="shared" si="15"/>
        <v>0</v>
      </c>
      <c r="BG214" s="154">
        <f t="shared" si="16"/>
        <v>0</v>
      </c>
      <c r="BH214" s="154">
        <f t="shared" si="17"/>
        <v>0</v>
      </c>
      <c r="BI214" s="154">
        <f t="shared" si="18"/>
        <v>0</v>
      </c>
      <c r="BJ214" s="15" t="s">
        <v>78</v>
      </c>
      <c r="BK214" s="154">
        <f t="shared" si="19"/>
        <v>0</v>
      </c>
      <c r="BL214" s="15" t="s">
        <v>228</v>
      </c>
      <c r="BM214" s="153" t="s">
        <v>432</v>
      </c>
    </row>
    <row r="215" spans="1:65" s="2" customFormat="1" ht="21.75" customHeight="1">
      <c r="A215" s="27"/>
      <c r="B215" s="142"/>
      <c r="C215" s="143" t="s">
        <v>433</v>
      </c>
      <c r="D215" s="143" t="s">
        <v>152</v>
      </c>
      <c r="E215" s="144" t="s">
        <v>434</v>
      </c>
      <c r="F215" s="145" t="s">
        <v>435</v>
      </c>
      <c r="G215" s="146" t="s">
        <v>214</v>
      </c>
      <c r="H215" s="147">
        <v>374</v>
      </c>
      <c r="I215" s="247"/>
      <c r="J215" s="148">
        <f t="shared" si="10"/>
        <v>0</v>
      </c>
      <c r="K215" s="145" t="s">
        <v>156</v>
      </c>
      <c r="L215" s="28"/>
      <c r="M215" s="149" t="s">
        <v>1</v>
      </c>
      <c r="N215" s="150" t="s">
        <v>38</v>
      </c>
      <c r="O215" s="151">
        <v>0.529</v>
      </c>
      <c r="P215" s="151">
        <f t="shared" si="11"/>
        <v>197.846</v>
      </c>
      <c r="Q215" s="151">
        <v>0.00085</v>
      </c>
      <c r="R215" s="151">
        <f t="shared" si="12"/>
        <v>0.31789999999999996</v>
      </c>
      <c r="S215" s="151">
        <v>0</v>
      </c>
      <c r="T215" s="152">
        <f t="shared" si="13"/>
        <v>0</v>
      </c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R215" s="153" t="s">
        <v>228</v>
      </c>
      <c r="AT215" s="153" t="s">
        <v>152</v>
      </c>
      <c r="AU215" s="153" t="s">
        <v>82</v>
      </c>
      <c r="AY215" s="15" t="s">
        <v>150</v>
      </c>
      <c r="BE215" s="154">
        <f t="shared" si="14"/>
        <v>0</v>
      </c>
      <c r="BF215" s="154">
        <f t="shared" si="15"/>
        <v>0</v>
      </c>
      <c r="BG215" s="154">
        <f t="shared" si="16"/>
        <v>0</v>
      </c>
      <c r="BH215" s="154">
        <f t="shared" si="17"/>
        <v>0</v>
      </c>
      <c r="BI215" s="154">
        <f t="shared" si="18"/>
        <v>0</v>
      </c>
      <c r="BJ215" s="15" t="s">
        <v>78</v>
      </c>
      <c r="BK215" s="154">
        <f t="shared" si="19"/>
        <v>0</v>
      </c>
      <c r="BL215" s="15" t="s">
        <v>228</v>
      </c>
      <c r="BM215" s="153" t="s">
        <v>436</v>
      </c>
    </row>
    <row r="216" spans="1:65" s="2" customFormat="1" ht="21.75" customHeight="1">
      <c r="A216" s="27"/>
      <c r="B216" s="142"/>
      <c r="C216" s="143" t="s">
        <v>437</v>
      </c>
      <c r="D216" s="143" t="s">
        <v>152</v>
      </c>
      <c r="E216" s="144" t="s">
        <v>438</v>
      </c>
      <c r="F216" s="145" t="s">
        <v>439</v>
      </c>
      <c r="G216" s="146" t="s">
        <v>214</v>
      </c>
      <c r="H216" s="147">
        <v>124</v>
      </c>
      <c r="I216" s="247"/>
      <c r="J216" s="148">
        <f t="shared" si="10"/>
        <v>0</v>
      </c>
      <c r="K216" s="145" t="s">
        <v>156</v>
      </c>
      <c r="L216" s="28"/>
      <c r="M216" s="149" t="s">
        <v>1</v>
      </c>
      <c r="N216" s="150" t="s">
        <v>38</v>
      </c>
      <c r="O216" s="151">
        <v>0.616</v>
      </c>
      <c r="P216" s="151">
        <f t="shared" si="11"/>
        <v>76.384</v>
      </c>
      <c r="Q216" s="151">
        <v>0.00116</v>
      </c>
      <c r="R216" s="151">
        <f t="shared" si="12"/>
        <v>0.14384</v>
      </c>
      <c r="S216" s="151">
        <v>0</v>
      </c>
      <c r="T216" s="152">
        <f t="shared" si="13"/>
        <v>0</v>
      </c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R216" s="153" t="s">
        <v>228</v>
      </c>
      <c r="AT216" s="153" t="s">
        <v>152</v>
      </c>
      <c r="AU216" s="153" t="s">
        <v>82</v>
      </c>
      <c r="AY216" s="15" t="s">
        <v>150</v>
      </c>
      <c r="BE216" s="154">
        <f t="shared" si="14"/>
        <v>0</v>
      </c>
      <c r="BF216" s="154">
        <f t="shared" si="15"/>
        <v>0</v>
      </c>
      <c r="BG216" s="154">
        <f t="shared" si="16"/>
        <v>0</v>
      </c>
      <c r="BH216" s="154">
        <f t="shared" si="17"/>
        <v>0</v>
      </c>
      <c r="BI216" s="154">
        <f t="shared" si="18"/>
        <v>0</v>
      </c>
      <c r="BJ216" s="15" t="s">
        <v>78</v>
      </c>
      <c r="BK216" s="154">
        <f t="shared" si="19"/>
        <v>0</v>
      </c>
      <c r="BL216" s="15" t="s">
        <v>228</v>
      </c>
      <c r="BM216" s="153" t="s">
        <v>440</v>
      </c>
    </row>
    <row r="217" spans="1:65" s="2" customFormat="1" ht="21.75" customHeight="1">
      <c r="A217" s="27"/>
      <c r="B217" s="142"/>
      <c r="C217" s="143" t="s">
        <v>441</v>
      </c>
      <c r="D217" s="143" t="s">
        <v>152</v>
      </c>
      <c r="E217" s="144" t="s">
        <v>442</v>
      </c>
      <c r="F217" s="145" t="s">
        <v>443</v>
      </c>
      <c r="G217" s="146" t="s">
        <v>214</v>
      </c>
      <c r="H217" s="147">
        <v>85</v>
      </c>
      <c r="I217" s="247"/>
      <c r="J217" s="148">
        <f t="shared" si="10"/>
        <v>0</v>
      </c>
      <c r="K217" s="145" t="s">
        <v>156</v>
      </c>
      <c r="L217" s="28"/>
      <c r="M217" s="149" t="s">
        <v>1</v>
      </c>
      <c r="N217" s="150" t="s">
        <v>38</v>
      </c>
      <c r="O217" s="151">
        <v>0.696</v>
      </c>
      <c r="P217" s="151">
        <f t="shared" si="11"/>
        <v>59.16</v>
      </c>
      <c r="Q217" s="151">
        <v>0.00144</v>
      </c>
      <c r="R217" s="151">
        <f t="shared" si="12"/>
        <v>0.12240000000000001</v>
      </c>
      <c r="S217" s="151">
        <v>0</v>
      </c>
      <c r="T217" s="152">
        <f t="shared" si="13"/>
        <v>0</v>
      </c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R217" s="153" t="s">
        <v>228</v>
      </c>
      <c r="AT217" s="153" t="s">
        <v>152</v>
      </c>
      <c r="AU217" s="153" t="s">
        <v>82</v>
      </c>
      <c r="AY217" s="15" t="s">
        <v>150</v>
      </c>
      <c r="BE217" s="154">
        <f t="shared" si="14"/>
        <v>0</v>
      </c>
      <c r="BF217" s="154">
        <f t="shared" si="15"/>
        <v>0</v>
      </c>
      <c r="BG217" s="154">
        <f t="shared" si="16"/>
        <v>0</v>
      </c>
      <c r="BH217" s="154">
        <f t="shared" si="17"/>
        <v>0</v>
      </c>
      <c r="BI217" s="154">
        <f t="shared" si="18"/>
        <v>0</v>
      </c>
      <c r="BJ217" s="15" t="s">
        <v>78</v>
      </c>
      <c r="BK217" s="154">
        <f t="shared" si="19"/>
        <v>0</v>
      </c>
      <c r="BL217" s="15" t="s">
        <v>228</v>
      </c>
      <c r="BM217" s="153" t="s">
        <v>444</v>
      </c>
    </row>
    <row r="218" spans="1:65" s="2" customFormat="1" ht="21.75" customHeight="1">
      <c r="A218" s="27"/>
      <c r="B218" s="142"/>
      <c r="C218" s="143" t="s">
        <v>445</v>
      </c>
      <c r="D218" s="143" t="s">
        <v>152</v>
      </c>
      <c r="E218" s="144" t="s">
        <v>446</v>
      </c>
      <c r="F218" s="145" t="s">
        <v>447</v>
      </c>
      <c r="G218" s="146" t="s">
        <v>214</v>
      </c>
      <c r="H218" s="147">
        <v>28</v>
      </c>
      <c r="I218" s="247"/>
      <c r="J218" s="148">
        <f t="shared" si="10"/>
        <v>0</v>
      </c>
      <c r="K218" s="145" t="s">
        <v>156</v>
      </c>
      <c r="L218" s="28"/>
      <c r="M218" s="149" t="s">
        <v>1</v>
      </c>
      <c r="N218" s="150" t="s">
        <v>38</v>
      </c>
      <c r="O218" s="151">
        <v>0.743</v>
      </c>
      <c r="P218" s="151">
        <f t="shared" si="11"/>
        <v>20.804</v>
      </c>
      <c r="Q218" s="151">
        <v>0.00281</v>
      </c>
      <c r="R218" s="151">
        <f t="shared" si="12"/>
        <v>0.07868</v>
      </c>
      <c r="S218" s="151">
        <v>0</v>
      </c>
      <c r="T218" s="152">
        <f t="shared" si="13"/>
        <v>0</v>
      </c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R218" s="153" t="s">
        <v>228</v>
      </c>
      <c r="AT218" s="153" t="s">
        <v>152</v>
      </c>
      <c r="AU218" s="153" t="s">
        <v>82</v>
      </c>
      <c r="AY218" s="15" t="s">
        <v>150</v>
      </c>
      <c r="BE218" s="154">
        <f t="shared" si="14"/>
        <v>0</v>
      </c>
      <c r="BF218" s="154">
        <f t="shared" si="15"/>
        <v>0</v>
      </c>
      <c r="BG218" s="154">
        <f t="shared" si="16"/>
        <v>0</v>
      </c>
      <c r="BH218" s="154">
        <f t="shared" si="17"/>
        <v>0</v>
      </c>
      <c r="BI218" s="154">
        <f t="shared" si="18"/>
        <v>0</v>
      </c>
      <c r="BJ218" s="15" t="s">
        <v>78</v>
      </c>
      <c r="BK218" s="154">
        <f t="shared" si="19"/>
        <v>0</v>
      </c>
      <c r="BL218" s="15" t="s">
        <v>228</v>
      </c>
      <c r="BM218" s="153" t="s">
        <v>448</v>
      </c>
    </row>
    <row r="219" spans="1:65" s="2" customFormat="1" ht="21.75" customHeight="1">
      <c r="A219" s="27"/>
      <c r="B219" s="142"/>
      <c r="C219" s="143" t="s">
        <v>449</v>
      </c>
      <c r="D219" s="143" t="s">
        <v>152</v>
      </c>
      <c r="E219" s="144" t="s">
        <v>450</v>
      </c>
      <c r="F219" s="145" t="s">
        <v>451</v>
      </c>
      <c r="G219" s="146" t="s">
        <v>214</v>
      </c>
      <c r="H219" s="147">
        <v>18</v>
      </c>
      <c r="I219" s="247"/>
      <c r="J219" s="148">
        <f t="shared" si="10"/>
        <v>0</v>
      </c>
      <c r="K219" s="145" t="s">
        <v>156</v>
      </c>
      <c r="L219" s="28"/>
      <c r="M219" s="149" t="s">
        <v>1</v>
      </c>
      <c r="N219" s="150" t="s">
        <v>38</v>
      </c>
      <c r="O219" s="151">
        <v>0.789</v>
      </c>
      <c r="P219" s="151">
        <f t="shared" si="11"/>
        <v>14.202</v>
      </c>
      <c r="Q219" s="151">
        <v>0.00363</v>
      </c>
      <c r="R219" s="151">
        <f t="shared" si="12"/>
        <v>0.06534</v>
      </c>
      <c r="S219" s="151">
        <v>0</v>
      </c>
      <c r="T219" s="152">
        <f t="shared" si="13"/>
        <v>0</v>
      </c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R219" s="153" t="s">
        <v>228</v>
      </c>
      <c r="AT219" s="153" t="s">
        <v>152</v>
      </c>
      <c r="AU219" s="153" t="s">
        <v>82</v>
      </c>
      <c r="AY219" s="15" t="s">
        <v>150</v>
      </c>
      <c r="BE219" s="154">
        <f t="shared" si="14"/>
        <v>0</v>
      </c>
      <c r="BF219" s="154">
        <f t="shared" si="15"/>
        <v>0</v>
      </c>
      <c r="BG219" s="154">
        <f t="shared" si="16"/>
        <v>0</v>
      </c>
      <c r="BH219" s="154">
        <f t="shared" si="17"/>
        <v>0</v>
      </c>
      <c r="BI219" s="154">
        <f t="shared" si="18"/>
        <v>0</v>
      </c>
      <c r="BJ219" s="15" t="s">
        <v>78</v>
      </c>
      <c r="BK219" s="154">
        <f t="shared" si="19"/>
        <v>0</v>
      </c>
      <c r="BL219" s="15" t="s">
        <v>228</v>
      </c>
      <c r="BM219" s="153" t="s">
        <v>452</v>
      </c>
    </row>
    <row r="220" spans="1:65" s="2" customFormat="1" ht="21.75" customHeight="1">
      <c r="A220" s="27"/>
      <c r="B220" s="142"/>
      <c r="C220" s="143" t="s">
        <v>453</v>
      </c>
      <c r="D220" s="143" t="s">
        <v>152</v>
      </c>
      <c r="E220" s="144" t="s">
        <v>454</v>
      </c>
      <c r="F220" s="145" t="s">
        <v>455</v>
      </c>
      <c r="G220" s="146" t="s">
        <v>214</v>
      </c>
      <c r="H220" s="147">
        <v>60</v>
      </c>
      <c r="I220" s="247"/>
      <c r="J220" s="148">
        <f t="shared" si="10"/>
        <v>0</v>
      </c>
      <c r="K220" s="145" t="s">
        <v>156</v>
      </c>
      <c r="L220" s="28"/>
      <c r="M220" s="149" t="s">
        <v>1</v>
      </c>
      <c r="N220" s="150" t="s">
        <v>38</v>
      </c>
      <c r="O220" s="151">
        <v>0.814</v>
      </c>
      <c r="P220" s="151">
        <f t="shared" si="11"/>
        <v>48.839999999999996</v>
      </c>
      <c r="Q220" s="151">
        <v>0.00614</v>
      </c>
      <c r="R220" s="151">
        <f t="shared" si="12"/>
        <v>0.36839999999999995</v>
      </c>
      <c r="S220" s="151">
        <v>0</v>
      </c>
      <c r="T220" s="152">
        <f t="shared" si="13"/>
        <v>0</v>
      </c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R220" s="153" t="s">
        <v>228</v>
      </c>
      <c r="AT220" s="153" t="s">
        <v>152</v>
      </c>
      <c r="AU220" s="153" t="s">
        <v>82</v>
      </c>
      <c r="AY220" s="15" t="s">
        <v>150</v>
      </c>
      <c r="BE220" s="154">
        <f t="shared" si="14"/>
        <v>0</v>
      </c>
      <c r="BF220" s="154">
        <f t="shared" si="15"/>
        <v>0</v>
      </c>
      <c r="BG220" s="154">
        <f t="shared" si="16"/>
        <v>0</v>
      </c>
      <c r="BH220" s="154">
        <f t="shared" si="17"/>
        <v>0</v>
      </c>
      <c r="BI220" s="154">
        <f t="shared" si="18"/>
        <v>0</v>
      </c>
      <c r="BJ220" s="15" t="s">
        <v>78</v>
      </c>
      <c r="BK220" s="154">
        <f t="shared" si="19"/>
        <v>0</v>
      </c>
      <c r="BL220" s="15" t="s">
        <v>228</v>
      </c>
      <c r="BM220" s="153" t="s">
        <v>456</v>
      </c>
    </row>
    <row r="221" spans="1:65" s="2" customFormat="1" ht="33" customHeight="1">
      <c r="A221" s="27"/>
      <c r="B221" s="142"/>
      <c r="C221" s="143" t="s">
        <v>457</v>
      </c>
      <c r="D221" s="143" t="s">
        <v>152</v>
      </c>
      <c r="E221" s="144" t="s">
        <v>458</v>
      </c>
      <c r="F221" s="145" t="s">
        <v>459</v>
      </c>
      <c r="G221" s="146" t="s">
        <v>214</v>
      </c>
      <c r="H221" s="147">
        <v>369</v>
      </c>
      <c r="I221" s="247"/>
      <c r="J221" s="148">
        <f t="shared" si="10"/>
        <v>0</v>
      </c>
      <c r="K221" s="145" t="s">
        <v>156</v>
      </c>
      <c r="L221" s="28"/>
      <c r="M221" s="149" t="s">
        <v>1</v>
      </c>
      <c r="N221" s="150" t="s">
        <v>38</v>
      </c>
      <c r="O221" s="151">
        <v>0.103</v>
      </c>
      <c r="P221" s="151">
        <f t="shared" si="11"/>
        <v>38.007</v>
      </c>
      <c r="Q221" s="151">
        <v>5E-05</v>
      </c>
      <c r="R221" s="151">
        <f t="shared" si="12"/>
        <v>0.01845</v>
      </c>
      <c r="S221" s="151">
        <v>0</v>
      </c>
      <c r="T221" s="152">
        <f t="shared" si="13"/>
        <v>0</v>
      </c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R221" s="153" t="s">
        <v>228</v>
      </c>
      <c r="AT221" s="153" t="s">
        <v>152</v>
      </c>
      <c r="AU221" s="153" t="s">
        <v>82</v>
      </c>
      <c r="AY221" s="15" t="s">
        <v>150</v>
      </c>
      <c r="BE221" s="154">
        <f t="shared" si="14"/>
        <v>0</v>
      </c>
      <c r="BF221" s="154">
        <f t="shared" si="15"/>
        <v>0</v>
      </c>
      <c r="BG221" s="154">
        <f t="shared" si="16"/>
        <v>0</v>
      </c>
      <c r="BH221" s="154">
        <f t="shared" si="17"/>
        <v>0</v>
      </c>
      <c r="BI221" s="154">
        <f t="shared" si="18"/>
        <v>0</v>
      </c>
      <c r="BJ221" s="15" t="s">
        <v>78</v>
      </c>
      <c r="BK221" s="154">
        <f t="shared" si="19"/>
        <v>0</v>
      </c>
      <c r="BL221" s="15" t="s">
        <v>228</v>
      </c>
      <c r="BM221" s="153" t="s">
        <v>460</v>
      </c>
    </row>
    <row r="222" spans="1:65" s="2" customFormat="1" ht="33" customHeight="1">
      <c r="A222" s="27"/>
      <c r="B222" s="142"/>
      <c r="C222" s="143" t="s">
        <v>461</v>
      </c>
      <c r="D222" s="143" t="s">
        <v>152</v>
      </c>
      <c r="E222" s="144" t="s">
        <v>462</v>
      </c>
      <c r="F222" s="145" t="s">
        <v>463</v>
      </c>
      <c r="G222" s="146" t="s">
        <v>214</v>
      </c>
      <c r="H222" s="147">
        <v>95</v>
      </c>
      <c r="I222" s="247"/>
      <c r="J222" s="148">
        <f t="shared" si="10"/>
        <v>0</v>
      </c>
      <c r="K222" s="145" t="s">
        <v>156</v>
      </c>
      <c r="L222" s="28"/>
      <c r="M222" s="149" t="s">
        <v>1</v>
      </c>
      <c r="N222" s="150" t="s">
        <v>38</v>
      </c>
      <c r="O222" s="151">
        <v>0.103</v>
      </c>
      <c r="P222" s="151">
        <f t="shared" si="11"/>
        <v>9.785</v>
      </c>
      <c r="Q222" s="151">
        <v>7E-05</v>
      </c>
      <c r="R222" s="151">
        <f t="shared" si="12"/>
        <v>0.00665</v>
      </c>
      <c r="S222" s="151">
        <v>0</v>
      </c>
      <c r="T222" s="152">
        <f t="shared" si="13"/>
        <v>0</v>
      </c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R222" s="153" t="s">
        <v>228</v>
      </c>
      <c r="AT222" s="153" t="s">
        <v>152</v>
      </c>
      <c r="AU222" s="153" t="s">
        <v>82</v>
      </c>
      <c r="AY222" s="15" t="s">
        <v>150</v>
      </c>
      <c r="BE222" s="154">
        <f t="shared" si="14"/>
        <v>0</v>
      </c>
      <c r="BF222" s="154">
        <f t="shared" si="15"/>
        <v>0</v>
      </c>
      <c r="BG222" s="154">
        <f t="shared" si="16"/>
        <v>0</v>
      </c>
      <c r="BH222" s="154">
        <f t="shared" si="17"/>
        <v>0</v>
      </c>
      <c r="BI222" s="154">
        <f t="shared" si="18"/>
        <v>0</v>
      </c>
      <c r="BJ222" s="15" t="s">
        <v>78</v>
      </c>
      <c r="BK222" s="154">
        <f t="shared" si="19"/>
        <v>0</v>
      </c>
      <c r="BL222" s="15" t="s">
        <v>228</v>
      </c>
      <c r="BM222" s="153" t="s">
        <v>464</v>
      </c>
    </row>
    <row r="223" spans="1:65" s="2" customFormat="1" ht="33" customHeight="1">
      <c r="A223" s="27"/>
      <c r="B223" s="142"/>
      <c r="C223" s="143" t="s">
        <v>465</v>
      </c>
      <c r="D223" s="143" t="s">
        <v>152</v>
      </c>
      <c r="E223" s="144" t="s">
        <v>466</v>
      </c>
      <c r="F223" s="145" t="s">
        <v>467</v>
      </c>
      <c r="G223" s="146" t="s">
        <v>214</v>
      </c>
      <c r="H223" s="147">
        <v>60</v>
      </c>
      <c r="I223" s="247"/>
      <c r="J223" s="148">
        <f t="shared" si="10"/>
        <v>0</v>
      </c>
      <c r="K223" s="145" t="s">
        <v>156</v>
      </c>
      <c r="L223" s="28"/>
      <c r="M223" s="149" t="s">
        <v>1</v>
      </c>
      <c r="N223" s="150" t="s">
        <v>38</v>
      </c>
      <c r="O223" s="151">
        <v>0.103</v>
      </c>
      <c r="P223" s="151">
        <f t="shared" si="11"/>
        <v>6.18</v>
      </c>
      <c r="Q223" s="151">
        <v>8E-05</v>
      </c>
      <c r="R223" s="151">
        <f t="shared" si="12"/>
        <v>0.0048000000000000004</v>
      </c>
      <c r="S223" s="151">
        <v>0</v>
      </c>
      <c r="T223" s="152">
        <f t="shared" si="13"/>
        <v>0</v>
      </c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R223" s="153" t="s">
        <v>228</v>
      </c>
      <c r="AT223" s="153" t="s">
        <v>152</v>
      </c>
      <c r="AU223" s="153" t="s">
        <v>82</v>
      </c>
      <c r="AY223" s="15" t="s">
        <v>150</v>
      </c>
      <c r="BE223" s="154">
        <f t="shared" si="14"/>
        <v>0</v>
      </c>
      <c r="BF223" s="154">
        <f t="shared" si="15"/>
        <v>0</v>
      </c>
      <c r="BG223" s="154">
        <f t="shared" si="16"/>
        <v>0</v>
      </c>
      <c r="BH223" s="154">
        <f t="shared" si="17"/>
        <v>0</v>
      </c>
      <c r="BI223" s="154">
        <f t="shared" si="18"/>
        <v>0</v>
      </c>
      <c r="BJ223" s="15" t="s">
        <v>78</v>
      </c>
      <c r="BK223" s="154">
        <f t="shared" si="19"/>
        <v>0</v>
      </c>
      <c r="BL223" s="15" t="s">
        <v>228</v>
      </c>
      <c r="BM223" s="153" t="s">
        <v>468</v>
      </c>
    </row>
    <row r="224" spans="1:65" s="2" customFormat="1" ht="33" customHeight="1">
      <c r="A224" s="27"/>
      <c r="B224" s="142"/>
      <c r="C224" s="143" t="s">
        <v>469</v>
      </c>
      <c r="D224" s="143" t="s">
        <v>152</v>
      </c>
      <c r="E224" s="144" t="s">
        <v>470</v>
      </c>
      <c r="F224" s="145" t="s">
        <v>471</v>
      </c>
      <c r="G224" s="146" t="s">
        <v>214</v>
      </c>
      <c r="H224" s="147">
        <v>738</v>
      </c>
      <c r="I224" s="247"/>
      <c r="J224" s="148">
        <f t="shared" si="10"/>
        <v>0</v>
      </c>
      <c r="K224" s="145" t="s">
        <v>156</v>
      </c>
      <c r="L224" s="28"/>
      <c r="M224" s="149" t="s">
        <v>1</v>
      </c>
      <c r="N224" s="150" t="s">
        <v>38</v>
      </c>
      <c r="O224" s="151">
        <v>0.113</v>
      </c>
      <c r="P224" s="151">
        <f t="shared" si="11"/>
        <v>83.394</v>
      </c>
      <c r="Q224" s="151">
        <v>0.00012</v>
      </c>
      <c r="R224" s="151">
        <f t="shared" si="12"/>
        <v>0.08856</v>
      </c>
      <c r="S224" s="151">
        <v>0</v>
      </c>
      <c r="T224" s="152">
        <f t="shared" si="13"/>
        <v>0</v>
      </c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R224" s="153" t="s">
        <v>228</v>
      </c>
      <c r="AT224" s="153" t="s">
        <v>152</v>
      </c>
      <c r="AU224" s="153" t="s">
        <v>82</v>
      </c>
      <c r="AY224" s="15" t="s">
        <v>150</v>
      </c>
      <c r="BE224" s="154">
        <f t="shared" si="14"/>
        <v>0</v>
      </c>
      <c r="BF224" s="154">
        <f t="shared" si="15"/>
        <v>0</v>
      </c>
      <c r="BG224" s="154">
        <f t="shared" si="16"/>
        <v>0</v>
      </c>
      <c r="BH224" s="154">
        <f t="shared" si="17"/>
        <v>0</v>
      </c>
      <c r="BI224" s="154">
        <f t="shared" si="18"/>
        <v>0</v>
      </c>
      <c r="BJ224" s="15" t="s">
        <v>78</v>
      </c>
      <c r="BK224" s="154">
        <f t="shared" si="19"/>
        <v>0</v>
      </c>
      <c r="BL224" s="15" t="s">
        <v>228</v>
      </c>
      <c r="BM224" s="153" t="s">
        <v>472</v>
      </c>
    </row>
    <row r="225" spans="1:65" s="2" customFormat="1" ht="33" customHeight="1">
      <c r="A225" s="27"/>
      <c r="B225" s="142"/>
      <c r="C225" s="143" t="s">
        <v>473</v>
      </c>
      <c r="D225" s="143" t="s">
        <v>152</v>
      </c>
      <c r="E225" s="144" t="s">
        <v>474</v>
      </c>
      <c r="F225" s="145" t="s">
        <v>475</v>
      </c>
      <c r="G225" s="146" t="s">
        <v>214</v>
      </c>
      <c r="H225" s="147">
        <v>142</v>
      </c>
      <c r="I225" s="247"/>
      <c r="J225" s="148">
        <f t="shared" si="10"/>
        <v>0</v>
      </c>
      <c r="K225" s="145" t="s">
        <v>156</v>
      </c>
      <c r="L225" s="28"/>
      <c r="M225" s="149" t="s">
        <v>1</v>
      </c>
      <c r="N225" s="150" t="s">
        <v>38</v>
      </c>
      <c r="O225" s="151">
        <v>0.113</v>
      </c>
      <c r="P225" s="151">
        <f t="shared" si="11"/>
        <v>16.046</v>
      </c>
      <c r="Q225" s="151">
        <v>0.00016</v>
      </c>
      <c r="R225" s="151">
        <f t="shared" si="12"/>
        <v>0.02272</v>
      </c>
      <c r="S225" s="151">
        <v>0</v>
      </c>
      <c r="T225" s="152">
        <f t="shared" si="13"/>
        <v>0</v>
      </c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R225" s="153" t="s">
        <v>228</v>
      </c>
      <c r="AT225" s="153" t="s">
        <v>152</v>
      </c>
      <c r="AU225" s="153" t="s">
        <v>82</v>
      </c>
      <c r="AY225" s="15" t="s">
        <v>150</v>
      </c>
      <c r="BE225" s="154">
        <f t="shared" si="14"/>
        <v>0</v>
      </c>
      <c r="BF225" s="154">
        <f t="shared" si="15"/>
        <v>0</v>
      </c>
      <c r="BG225" s="154">
        <f t="shared" si="16"/>
        <v>0</v>
      </c>
      <c r="BH225" s="154">
        <f t="shared" si="17"/>
        <v>0</v>
      </c>
      <c r="BI225" s="154">
        <f t="shared" si="18"/>
        <v>0</v>
      </c>
      <c r="BJ225" s="15" t="s">
        <v>78</v>
      </c>
      <c r="BK225" s="154">
        <f t="shared" si="19"/>
        <v>0</v>
      </c>
      <c r="BL225" s="15" t="s">
        <v>228</v>
      </c>
      <c r="BM225" s="153" t="s">
        <v>476</v>
      </c>
    </row>
    <row r="226" spans="1:65" s="2" customFormat="1" ht="33" customHeight="1">
      <c r="A226" s="27"/>
      <c r="B226" s="142"/>
      <c r="C226" s="143" t="s">
        <v>477</v>
      </c>
      <c r="D226" s="143" t="s">
        <v>152</v>
      </c>
      <c r="E226" s="144" t="s">
        <v>478</v>
      </c>
      <c r="F226" s="145" t="s">
        <v>479</v>
      </c>
      <c r="G226" s="146" t="s">
        <v>214</v>
      </c>
      <c r="H226" s="147">
        <v>18</v>
      </c>
      <c r="I226" s="247"/>
      <c r="J226" s="148">
        <f t="shared" si="10"/>
        <v>0</v>
      </c>
      <c r="K226" s="145" t="s">
        <v>156</v>
      </c>
      <c r="L226" s="28"/>
      <c r="M226" s="149" t="s">
        <v>1</v>
      </c>
      <c r="N226" s="150" t="s">
        <v>38</v>
      </c>
      <c r="O226" s="151">
        <v>0.118</v>
      </c>
      <c r="P226" s="151">
        <f t="shared" si="11"/>
        <v>2.1239999999999997</v>
      </c>
      <c r="Q226" s="151">
        <v>0.00027</v>
      </c>
      <c r="R226" s="151">
        <f t="shared" si="12"/>
        <v>0.00486</v>
      </c>
      <c r="S226" s="151">
        <v>0</v>
      </c>
      <c r="T226" s="152">
        <f t="shared" si="13"/>
        <v>0</v>
      </c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R226" s="153" t="s">
        <v>228</v>
      </c>
      <c r="AT226" s="153" t="s">
        <v>152</v>
      </c>
      <c r="AU226" s="153" t="s">
        <v>82</v>
      </c>
      <c r="AY226" s="15" t="s">
        <v>150</v>
      </c>
      <c r="BE226" s="154">
        <f t="shared" si="14"/>
        <v>0</v>
      </c>
      <c r="BF226" s="154">
        <f t="shared" si="15"/>
        <v>0</v>
      </c>
      <c r="BG226" s="154">
        <f t="shared" si="16"/>
        <v>0</v>
      </c>
      <c r="BH226" s="154">
        <f t="shared" si="17"/>
        <v>0</v>
      </c>
      <c r="BI226" s="154">
        <f t="shared" si="18"/>
        <v>0</v>
      </c>
      <c r="BJ226" s="15" t="s">
        <v>78</v>
      </c>
      <c r="BK226" s="154">
        <f t="shared" si="19"/>
        <v>0</v>
      </c>
      <c r="BL226" s="15" t="s">
        <v>228</v>
      </c>
      <c r="BM226" s="153" t="s">
        <v>480</v>
      </c>
    </row>
    <row r="227" spans="1:65" s="2" customFormat="1" ht="16.5" customHeight="1">
      <c r="A227" s="27"/>
      <c r="B227" s="142"/>
      <c r="C227" s="143" t="s">
        <v>481</v>
      </c>
      <c r="D227" s="143" t="s">
        <v>152</v>
      </c>
      <c r="E227" s="144" t="s">
        <v>482</v>
      </c>
      <c r="F227" s="145" t="s">
        <v>483</v>
      </c>
      <c r="G227" s="146" t="s">
        <v>173</v>
      </c>
      <c r="H227" s="147">
        <v>176</v>
      </c>
      <c r="I227" s="247"/>
      <c r="J227" s="148">
        <f t="shared" si="10"/>
        <v>0</v>
      </c>
      <c r="K227" s="145" t="s">
        <v>156</v>
      </c>
      <c r="L227" s="28"/>
      <c r="M227" s="149" t="s">
        <v>1</v>
      </c>
      <c r="N227" s="150" t="s">
        <v>38</v>
      </c>
      <c r="O227" s="151">
        <v>0.425</v>
      </c>
      <c r="P227" s="151">
        <f t="shared" si="11"/>
        <v>74.8</v>
      </c>
      <c r="Q227" s="151">
        <v>0</v>
      </c>
      <c r="R227" s="151">
        <f t="shared" si="12"/>
        <v>0</v>
      </c>
      <c r="S227" s="151">
        <v>0</v>
      </c>
      <c r="T227" s="152">
        <f t="shared" si="13"/>
        <v>0</v>
      </c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R227" s="153" t="s">
        <v>228</v>
      </c>
      <c r="AT227" s="153" t="s">
        <v>152</v>
      </c>
      <c r="AU227" s="153" t="s">
        <v>82</v>
      </c>
      <c r="AY227" s="15" t="s">
        <v>150</v>
      </c>
      <c r="BE227" s="154">
        <f t="shared" si="14"/>
        <v>0</v>
      </c>
      <c r="BF227" s="154">
        <f t="shared" si="15"/>
        <v>0</v>
      </c>
      <c r="BG227" s="154">
        <f t="shared" si="16"/>
        <v>0</v>
      </c>
      <c r="BH227" s="154">
        <f t="shared" si="17"/>
        <v>0</v>
      </c>
      <c r="BI227" s="154">
        <f t="shared" si="18"/>
        <v>0</v>
      </c>
      <c r="BJ227" s="15" t="s">
        <v>78</v>
      </c>
      <c r="BK227" s="154">
        <f t="shared" si="19"/>
        <v>0</v>
      </c>
      <c r="BL227" s="15" t="s">
        <v>228</v>
      </c>
      <c r="BM227" s="153" t="s">
        <v>484</v>
      </c>
    </row>
    <row r="228" spans="1:65" s="2" customFormat="1" ht="21.75" customHeight="1">
      <c r="A228" s="27"/>
      <c r="B228" s="142"/>
      <c r="C228" s="143" t="s">
        <v>485</v>
      </c>
      <c r="D228" s="143" t="s">
        <v>152</v>
      </c>
      <c r="E228" s="144" t="s">
        <v>486</v>
      </c>
      <c r="F228" s="145" t="s">
        <v>487</v>
      </c>
      <c r="G228" s="146" t="s">
        <v>173</v>
      </c>
      <c r="H228" s="147">
        <v>8</v>
      </c>
      <c r="I228" s="247"/>
      <c r="J228" s="148">
        <f t="shared" si="10"/>
        <v>0</v>
      </c>
      <c r="K228" s="145" t="s">
        <v>156</v>
      </c>
      <c r="L228" s="28"/>
      <c r="M228" s="149" t="s">
        <v>1</v>
      </c>
      <c r="N228" s="150" t="s">
        <v>38</v>
      </c>
      <c r="O228" s="151">
        <v>0.083</v>
      </c>
      <c r="P228" s="151">
        <f t="shared" si="11"/>
        <v>0.664</v>
      </c>
      <c r="Q228" s="151">
        <v>0.00022</v>
      </c>
      <c r="R228" s="151">
        <f t="shared" si="12"/>
        <v>0.00176</v>
      </c>
      <c r="S228" s="151">
        <v>0</v>
      </c>
      <c r="T228" s="152">
        <f t="shared" si="13"/>
        <v>0</v>
      </c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R228" s="153" t="s">
        <v>228</v>
      </c>
      <c r="AT228" s="153" t="s">
        <v>152</v>
      </c>
      <c r="AU228" s="153" t="s">
        <v>82</v>
      </c>
      <c r="AY228" s="15" t="s">
        <v>150</v>
      </c>
      <c r="BE228" s="154">
        <f t="shared" si="14"/>
        <v>0</v>
      </c>
      <c r="BF228" s="154">
        <f t="shared" si="15"/>
        <v>0</v>
      </c>
      <c r="BG228" s="154">
        <f t="shared" si="16"/>
        <v>0</v>
      </c>
      <c r="BH228" s="154">
        <f t="shared" si="17"/>
        <v>0</v>
      </c>
      <c r="BI228" s="154">
        <f t="shared" si="18"/>
        <v>0</v>
      </c>
      <c r="BJ228" s="15" t="s">
        <v>78</v>
      </c>
      <c r="BK228" s="154">
        <f t="shared" si="19"/>
        <v>0</v>
      </c>
      <c r="BL228" s="15" t="s">
        <v>228</v>
      </c>
      <c r="BM228" s="153" t="s">
        <v>488</v>
      </c>
    </row>
    <row r="229" spans="1:65" s="2" customFormat="1" ht="21.75" customHeight="1">
      <c r="A229" s="27"/>
      <c r="B229" s="142"/>
      <c r="C229" s="143" t="s">
        <v>489</v>
      </c>
      <c r="D229" s="143" t="s">
        <v>152</v>
      </c>
      <c r="E229" s="144" t="s">
        <v>490</v>
      </c>
      <c r="F229" s="145" t="s">
        <v>491</v>
      </c>
      <c r="G229" s="146" t="s">
        <v>173</v>
      </c>
      <c r="H229" s="147">
        <v>2</v>
      </c>
      <c r="I229" s="247"/>
      <c r="J229" s="148">
        <f t="shared" si="10"/>
        <v>0</v>
      </c>
      <c r="K229" s="145" t="s">
        <v>156</v>
      </c>
      <c r="L229" s="28"/>
      <c r="M229" s="149" t="s">
        <v>1</v>
      </c>
      <c r="N229" s="150" t="s">
        <v>38</v>
      </c>
      <c r="O229" s="151">
        <v>0.114</v>
      </c>
      <c r="P229" s="151">
        <f t="shared" si="11"/>
        <v>0.228</v>
      </c>
      <c r="Q229" s="151">
        <v>0.00027</v>
      </c>
      <c r="R229" s="151">
        <f t="shared" si="12"/>
        <v>0.00054</v>
      </c>
      <c r="S229" s="151">
        <v>0</v>
      </c>
      <c r="T229" s="152">
        <f t="shared" si="13"/>
        <v>0</v>
      </c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R229" s="153" t="s">
        <v>228</v>
      </c>
      <c r="AT229" s="153" t="s">
        <v>152</v>
      </c>
      <c r="AU229" s="153" t="s">
        <v>82</v>
      </c>
      <c r="AY229" s="15" t="s">
        <v>150</v>
      </c>
      <c r="BE229" s="154">
        <f t="shared" si="14"/>
        <v>0</v>
      </c>
      <c r="BF229" s="154">
        <f t="shared" si="15"/>
        <v>0</v>
      </c>
      <c r="BG229" s="154">
        <f t="shared" si="16"/>
        <v>0</v>
      </c>
      <c r="BH229" s="154">
        <f t="shared" si="17"/>
        <v>0</v>
      </c>
      <c r="BI229" s="154">
        <f t="shared" si="18"/>
        <v>0</v>
      </c>
      <c r="BJ229" s="15" t="s">
        <v>78</v>
      </c>
      <c r="BK229" s="154">
        <f t="shared" si="19"/>
        <v>0</v>
      </c>
      <c r="BL229" s="15" t="s">
        <v>228</v>
      </c>
      <c r="BM229" s="153" t="s">
        <v>492</v>
      </c>
    </row>
    <row r="230" spans="1:65" s="2" customFormat="1" ht="16.5" customHeight="1">
      <c r="A230" s="27"/>
      <c r="B230" s="142"/>
      <c r="C230" s="143" t="s">
        <v>493</v>
      </c>
      <c r="D230" s="143" t="s">
        <v>152</v>
      </c>
      <c r="E230" s="144" t="s">
        <v>494</v>
      </c>
      <c r="F230" s="145" t="s">
        <v>495</v>
      </c>
      <c r="G230" s="146" t="s">
        <v>173</v>
      </c>
      <c r="H230" s="147">
        <v>18</v>
      </c>
      <c r="I230" s="247"/>
      <c r="J230" s="148">
        <f t="shared" si="10"/>
        <v>0</v>
      </c>
      <c r="K230" s="145" t="s">
        <v>156</v>
      </c>
      <c r="L230" s="28"/>
      <c r="M230" s="149" t="s">
        <v>1</v>
      </c>
      <c r="N230" s="150" t="s">
        <v>38</v>
      </c>
      <c r="O230" s="151">
        <v>0.16</v>
      </c>
      <c r="P230" s="151">
        <f t="shared" si="11"/>
        <v>2.88</v>
      </c>
      <c r="Q230" s="151">
        <v>0.00021</v>
      </c>
      <c r="R230" s="151">
        <f t="shared" si="12"/>
        <v>0.0037800000000000004</v>
      </c>
      <c r="S230" s="151">
        <v>0</v>
      </c>
      <c r="T230" s="152">
        <f t="shared" si="13"/>
        <v>0</v>
      </c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R230" s="153" t="s">
        <v>228</v>
      </c>
      <c r="AT230" s="153" t="s">
        <v>152</v>
      </c>
      <c r="AU230" s="153" t="s">
        <v>82</v>
      </c>
      <c r="AY230" s="15" t="s">
        <v>150</v>
      </c>
      <c r="BE230" s="154">
        <f t="shared" si="14"/>
        <v>0</v>
      </c>
      <c r="BF230" s="154">
        <f t="shared" si="15"/>
        <v>0</v>
      </c>
      <c r="BG230" s="154">
        <f t="shared" si="16"/>
        <v>0</v>
      </c>
      <c r="BH230" s="154">
        <f t="shared" si="17"/>
        <v>0</v>
      </c>
      <c r="BI230" s="154">
        <f t="shared" si="18"/>
        <v>0</v>
      </c>
      <c r="BJ230" s="15" t="s">
        <v>78</v>
      </c>
      <c r="BK230" s="154">
        <f t="shared" si="19"/>
        <v>0</v>
      </c>
      <c r="BL230" s="15" t="s">
        <v>228</v>
      </c>
      <c r="BM230" s="153" t="s">
        <v>496</v>
      </c>
    </row>
    <row r="231" spans="1:65" s="2" customFormat="1" ht="16.5" customHeight="1">
      <c r="A231" s="27"/>
      <c r="B231" s="142"/>
      <c r="C231" s="143" t="s">
        <v>497</v>
      </c>
      <c r="D231" s="143" t="s">
        <v>152</v>
      </c>
      <c r="E231" s="144" t="s">
        <v>498</v>
      </c>
      <c r="F231" s="145" t="s">
        <v>499</v>
      </c>
      <c r="G231" s="146" t="s">
        <v>173</v>
      </c>
      <c r="H231" s="147">
        <v>18</v>
      </c>
      <c r="I231" s="247"/>
      <c r="J231" s="148">
        <f t="shared" si="10"/>
        <v>0</v>
      </c>
      <c r="K231" s="145" t="s">
        <v>156</v>
      </c>
      <c r="L231" s="28"/>
      <c r="M231" s="149" t="s">
        <v>1</v>
      </c>
      <c r="N231" s="150" t="s">
        <v>38</v>
      </c>
      <c r="O231" s="151">
        <v>0.2</v>
      </c>
      <c r="P231" s="151">
        <f t="shared" si="11"/>
        <v>3.6</v>
      </c>
      <c r="Q231" s="151">
        <v>0.00034</v>
      </c>
      <c r="R231" s="151">
        <f t="shared" si="12"/>
        <v>0.0061200000000000004</v>
      </c>
      <c r="S231" s="151">
        <v>0</v>
      </c>
      <c r="T231" s="152">
        <f t="shared" si="13"/>
        <v>0</v>
      </c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R231" s="153" t="s">
        <v>228</v>
      </c>
      <c r="AT231" s="153" t="s">
        <v>152</v>
      </c>
      <c r="AU231" s="153" t="s">
        <v>82</v>
      </c>
      <c r="AY231" s="15" t="s">
        <v>150</v>
      </c>
      <c r="BE231" s="154">
        <f t="shared" si="14"/>
        <v>0</v>
      </c>
      <c r="BF231" s="154">
        <f t="shared" si="15"/>
        <v>0</v>
      </c>
      <c r="BG231" s="154">
        <f t="shared" si="16"/>
        <v>0</v>
      </c>
      <c r="BH231" s="154">
        <f t="shared" si="17"/>
        <v>0</v>
      </c>
      <c r="BI231" s="154">
        <f t="shared" si="18"/>
        <v>0</v>
      </c>
      <c r="BJ231" s="15" t="s">
        <v>78</v>
      </c>
      <c r="BK231" s="154">
        <f t="shared" si="19"/>
        <v>0</v>
      </c>
      <c r="BL231" s="15" t="s">
        <v>228</v>
      </c>
      <c r="BM231" s="153" t="s">
        <v>500</v>
      </c>
    </row>
    <row r="232" spans="1:65" s="2" customFormat="1" ht="16.5" customHeight="1">
      <c r="A232" s="27"/>
      <c r="B232" s="142"/>
      <c r="C232" s="143" t="s">
        <v>501</v>
      </c>
      <c r="D232" s="143" t="s">
        <v>152</v>
      </c>
      <c r="E232" s="144" t="s">
        <v>502</v>
      </c>
      <c r="F232" s="145" t="s">
        <v>503</v>
      </c>
      <c r="G232" s="146" t="s">
        <v>173</v>
      </c>
      <c r="H232" s="147">
        <v>11</v>
      </c>
      <c r="I232" s="247"/>
      <c r="J232" s="148">
        <f t="shared" si="10"/>
        <v>0</v>
      </c>
      <c r="K232" s="145" t="s">
        <v>156</v>
      </c>
      <c r="L232" s="28"/>
      <c r="M232" s="149" t="s">
        <v>1</v>
      </c>
      <c r="N232" s="150" t="s">
        <v>38</v>
      </c>
      <c r="O232" s="151">
        <v>0.22</v>
      </c>
      <c r="P232" s="151">
        <f t="shared" si="11"/>
        <v>2.42</v>
      </c>
      <c r="Q232" s="151">
        <v>0.0005</v>
      </c>
      <c r="R232" s="151">
        <f t="shared" si="12"/>
        <v>0.0055</v>
      </c>
      <c r="S232" s="151">
        <v>0</v>
      </c>
      <c r="T232" s="152">
        <f t="shared" si="13"/>
        <v>0</v>
      </c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R232" s="153" t="s">
        <v>228</v>
      </c>
      <c r="AT232" s="153" t="s">
        <v>152</v>
      </c>
      <c r="AU232" s="153" t="s">
        <v>82</v>
      </c>
      <c r="AY232" s="15" t="s">
        <v>150</v>
      </c>
      <c r="BE232" s="154">
        <f t="shared" si="14"/>
        <v>0</v>
      </c>
      <c r="BF232" s="154">
        <f t="shared" si="15"/>
        <v>0</v>
      </c>
      <c r="BG232" s="154">
        <f t="shared" si="16"/>
        <v>0</v>
      </c>
      <c r="BH232" s="154">
        <f t="shared" si="17"/>
        <v>0</v>
      </c>
      <c r="BI232" s="154">
        <f t="shared" si="18"/>
        <v>0</v>
      </c>
      <c r="BJ232" s="15" t="s">
        <v>78</v>
      </c>
      <c r="BK232" s="154">
        <f t="shared" si="19"/>
        <v>0</v>
      </c>
      <c r="BL232" s="15" t="s">
        <v>228</v>
      </c>
      <c r="BM232" s="153" t="s">
        <v>504</v>
      </c>
    </row>
    <row r="233" spans="1:65" s="2" customFormat="1" ht="16.5" customHeight="1">
      <c r="A233" s="27"/>
      <c r="B233" s="142"/>
      <c r="C233" s="143" t="s">
        <v>505</v>
      </c>
      <c r="D233" s="143" t="s">
        <v>152</v>
      </c>
      <c r="E233" s="144" t="s">
        <v>506</v>
      </c>
      <c r="F233" s="145" t="s">
        <v>507</v>
      </c>
      <c r="G233" s="146" t="s">
        <v>173</v>
      </c>
      <c r="H233" s="147">
        <v>4</v>
      </c>
      <c r="I233" s="247"/>
      <c r="J233" s="148">
        <f t="shared" si="10"/>
        <v>0</v>
      </c>
      <c r="K233" s="145" t="s">
        <v>156</v>
      </c>
      <c r="L233" s="28"/>
      <c r="M233" s="149" t="s">
        <v>1</v>
      </c>
      <c r="N233" s="150" t="s">
        <v>38</v>
      </c>
      <c r="O233" s="151">
        <v>0.26</v>
      </c>
      <c r="P233" s="151">
        <f t="shared" si="11"/>
        <v>1.04</v>
      </c>
      <c r="Q233" s="151">
        <v>0.0007</v>
      </c>
      <c r="R233" s="151">
        <f t="shared" si="12"/>
        <v>0.0028</v>
      </c>
      <c r="S233" s="151">
        <v>0</v>
      </c>
      <c r="T233" s="152">
        <f t="shared" si="13"/>
        <v>0</v>
      </c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R233" s="153" t="s">
        <v>228</v>
      </c>
      <c r="AT233" s="153" t="s">
        <v>152</v>
      </c>
      <c r="AU233" s="153" t="s">
        <v>82</v>
      </c>
      <c r="AY233" s="15" t="s">
        <v>150</v>
      </c>
      <c r="BE233" s="154">
        <f t="shared" si="14"/>
        <v>0</v>
      </c>
      <c r="BF233" s="154">
        <f t="shared" si="15"/>
        <v>0</v>
      </c>
      <c r="BG233" s="154">
        <f t="shared" si="16"/>
        <v>0</v>
      </c>
      <c r="BH233" s="154">
        <f t="shared" si="17"/>
        <v>0</v>
      </c>
      <c r="BI233" s="154">
        <f t="shared" si="18"/>
        <v>0</v>
      </c>
      <c r="BJ233" s="15" t="s">
        <v>78</v>
      </c>
      <c r="BK233" s="154">
        <f t="shared" si="19"/>
        <v>0</v>
      </c>
      <c r="BL233" s="15" t="s">
        <v>228</v>
      </c>
      <c r="BM233" s="153" t="s">
        <v>508</v>
      </c>
    </row>
    <row r="234" spans="1:65" s="2" customFormat="1" ht="16.5" customHeight="1">
      <c r="A234" s="27"/>
      <c r="B234" s="142"/>
      <c r="C234" s="143" t="s">
        <v>509</v>
      </c>
      <c r="D234" s="143" t="s">
        <v>152</v>
      </c>
      <c r="E234" s="144" t="s">
        <v>510</v>
      </c>
      <c r="F234" s="145" t="s">
        <v>511</v>
      </c>
      <c r="G234" s="146" t="s">
        <v>173</v>
      </c>
      <c r="H234" s="147">
        <v>1</v>
      </c>
      <c r="I234" s="247"/>
      <c r="J234" s="148">
        <f t="shared" si="10"/>
        <v>0</v>
      </c>
      <c r="K234" s="145" t="s">
        <v>156</v>
      </c>
      <c r="L234" s="28"/>
      <c r="M234" s="149" t="s">
        <v>1</v>
      </c>
      <c r="N234" s="150" t="s">
        <v>38</v>
      </c>
      <c r="O234" s="151">
        <v>0.34</v>
      </c>
      <c r="P234" s="151">
        <f t="shared" si="11"/>
        <v>0.34</v>
      </c>
      <c r="Q234" s="151">
        <v>0.00107</v>
      </c>
      <c r="R234" s="151">
        <f t="shared" si="12"/>
        <v>0.00107</v>
      </c>
      <c r="S234" s="151">
        <v>0</v>
      </c>
      <c r="T234" s="152">
        <f t="shared" si="13"/>
        <v>0</v>
      </c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R234" s="153" t="s">
        <v>228</v>
      </c>
      <c r="AT234" s="153" t="s">
        <v>152</v>
      </c>
      <c r="AU234" s="153" t="s">
        <v>82</v>
      </c>
      <c r="AY234" s="15" t="s">
        <v>150</v>
      </c>
      <c r="BE234" s="154">
        <f t="shared" si="14"/>
        <v>0</v>
      </c>
      <c r="BF234" s="154">
        <f t="shared" si="15"/>
        <v>0</v>
      </c>
      <c r="BG234" s="154">
        <f t="shared" si="16"/>
        <v>0</v>
      </c>
      <c r="BH234" s="154">
        <f t="shared" si="17"/>
        <v>0</v>
      </c>
      <c r="BI234" s="154">
        <f t="shared" si="18"/>
        <v>0</v>
      </c>
      <c r="BJ234" s="15" t="s">
        <v>78</v>
      </c>
      <c r="BK234" s="154">
        <f t="shared" si="19"/>
        <v>0</v>
      </c>
      <c r="BL234" s="15" t="s">
        <v>228</v>
      </c>
      <c r="BM234" s="153" t="s">
        <v>512</v>
      </c>
    </row>
    <row r="235" spans="1:65" s="2" customFormat="1" ht="16.5" customHeight="1">
      <c r="A235" s="27"/>
      <c r="B235" s="142"/>
      <c r="C235" s="143" t="s">
        <v>513</v>
      </c>
      <c r="D235" s="143" t="s">
        <v>152</v>
      </c>
      <c r="E235" s="144" t="s">
        <v>514</v>
      </c>
      <c r="F235" s="145" t="s">
        <v>515</v>
      </c>
      <c r="G235" s="146" t="s">
        <v>173</v>
      </c>
      <c r="H235" s="147">
        <v>1</v>
      </c>
      <c r="I235" s="247"/>
      <c r="J235" s="148">
        <f t="shared" si="10"/>
        <v>0</v>
      </c>
      <c r="K235" s="145" t="s">
        <v>156</v>
      </c>
      <c r="L235" s="28"/>
      <c r="M235" s="149" t="s">
        <v>1</v>
      </c>
      <c r="N235" s="150" t="s">
        <v>38</v>
      </c>
      <c r="O235" s="151">
        <v>0.41</v>
      </c>
      <c r="P235" s="151">
        <f t="shared" si="11"/>
        <v>0.41</v>
      </c>
      <c r="Q235" s="151">
        <v>0.00168</v>
      </c>
      <c r="R235" s="151">
        <f t="shared" si="12"/>
        <v>0.00168</v>
      </c>
      <c r="S235" s="151">
        <v>0</v>
      </c>
      <c r="T235" s="152">
        <f t="shared" si="13"/>
        <v>0</v>
      </c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R235" s="153" t="s">
        <v>228</v>
      </c>
      <c r="AT235" s="153" t="s">
        <v>152</v>
      </c>
      <c r="AU235" s="153" t="s">
        <v>82</v>
      </c>
      <c r="AY235" s="15" t="s">
        <v>150</v>
      </c>
      <c r="BE235" s="154">
        <f t="shared" si="14"/>
        <v>0</v>
      </c>
      <c r="BF235" s="154">
        <f t="shared" si="15"/>
        <v>0</v>
      </c>
      <c r="BG235" s="154">
        <f t="shared" si="16"/>
        <v>0</v>
      </c>
      <c r="BH235" s="154">
        <f t="shared" si="17"/>
        <v>0</v>
      </c>
      <c r="BI235" s="154">
        <f t="shared" si="18"/>
        <v>0</v>
      </c>
      <c r="BJ235" s="15" t="s">
        <v>78</v>
      </c>
      <c r="BK235" s="154">
        <f t="shared" si="19"/>
        <v>0</v>
      </c>
      <c r="BL235" s="15" t="s">
        <v>228</v>
      </c>
      <c r="BM235" s="153" t="s">
        <v>516</v>
      </c>
    </row>
    <row r="236" spans="1:65" s="2" customFormat="1" ht="21.75" customHeight="1">
      <c r="A236" s="27"/>
      <c r="B236" s="142"/>
      <c r="C236" s="143" t="s">
        <v>517</v>
      </c>
      <c r="D236" s="143" t="s">
        <v>152</v>
      </c>
      <c r="E236" s="144" t="s">
        <v>518</v>
      </c>
      <c r="F236" s="145" t="s">
        <v>519</v>
      </c>
      <c r="G236" s="146" t="s">
        <v>173</v>
      </c>
      <c r="H236" s="147">
        <v>7</v>
      </c>
      <c r="I236" s="247"/>
      <c r="J236" s="148">
        <f t="shared" si="10"/>
        <v>0</v>
      </c>
      <c r="K236" s="145" t="s">
        <v>156</v>
      </c>
      <c r="L236" s="28"/>
      <c r="M236" s="149" t="s">
        <v>1</v>
      </c>
      <c r="N236" s="150" t="s">
        <v>38</v>
      </c>
      <c r="O236" s="151">
        <v>0.22</v>
      </c>
      <c r="P236" s="151">
        <f t="shared" si="11"/>
        <v>1.54</v>
      </c>
      <c r="Q236" s="151">
        <v>0.00057</v>
      </c>
      <c r="R236" s="151">
        <f t="shared" si="12"/>
        <v>0.00399</v>
      </c>
      <c r="S236" s="151">
        <v>0</v>
      </c>
      <c r="T236" s="152">
        <f t="shared" si="13"/>
        <v>0</v>
      </c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R236" s="153" t="s">
        <v>228</v>
      </c>
      <c r="AT236" s="153" t="s">
        <v>152</v>
      </c>
      <c r="AU236" s="153" t="s">
        <v>82</v>
      </c>
      <c r="AY236" s="15" t="s">
        <v>150</v>
      </c>
      <c r="BE236" s="154">
        <f t="shared" si="14"/>
        <v>0</v>
      </c>
      <c r="BF236" s="154">
        <f t="shared" si="15"/>
        <v>0</v>
      </c>
      <c r="BG236" s="154">
        <f t="shared" si="16"/>
        <v>0</v>
      </c>
      <c r="BH236" s="154">
        <f t="shared" si="17"/>
        <v>0</v>
      </c>
      <c r="BI236" s="154">
        <f t="shared" si="18"/>
        <v>0</v>
      </c>
      <c r="BJ236" s="15" t="s">
        <v>78</v>
      </c>
      <c r="BK236" s="154">
        <f t="shared" si="19"/>
        <v>0</v>
      </c>
      <c r="BL236" s="15" t="s">
        <v>228</v>
      </c>
      <c r="BM236" s="153" t="s">
        <v>520</v>
      </c>
    </row>
    <row r="237" spans="1:65" s="2" customFormat="1" ht="21.75" customHeight="1">
      <c r="A237" s="27"/>
      <c r="B237" s="142"/>
      <c r="C237" s="143" t="s">
        <v>521</v>
      </c>
      <c r="D237" s="143" t="s">
        <v>152</v>
      </c>
      <c r="E237" s="144" t="s">
        <v>522</v>
      </c>
      <c r="F237" s="145" t="s">
        <v>523</v>
      </c>
      <c r="G237" s="146" t="s">
        <v>214</v>
      </c>
      <c r="H237" s="147">
        <v>875</v>
      </c>
      <c r="I237" s="247"/>
      <c r="J237" s="148">
        <f t="shared" si="10"/>
        <v>0</v>
      </c>
      <c r="K237" s="145" t="s">
        <v>156</v>
      </c>
      <c r="L237" s="28"/>
      <c r="M237" s="149" t="s">
        <v>1</v>
      </c>
      <c r="N237" s="150" t="s">
        <v>38</v>
      </c>
      <c r="O237" s="151">
        <v>0.067</v>
      </c>
      <c r="P237" s="151">
        <f t="shared" si="11"/>
        <v>58.625</v>
      </c>
      <c r="Q237" s="151">
        <v>0.00019</v>
      </c>
      <c r="R237" s="151">
        <f t="shared" si="12"/>
        <v>0.16625</v>
      </c>
      <c r="S237" s="151">
        <v>0</v>
      </c>
      <c r="T237" s="152">
        <f t="shared" si="13"/>
        <v>0</v>
      </c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R237" s="153" t="s">
        <v>228</v>
      </c>
      <c r="AT237" s="153" t="s">
        <v>152</v>
      </c>
      <c r="AU237" s="153" t="s">
        <v>82</v>
      </c>
      <c r="AY237" s="15" t="s">
        <v>150</v>
      </c>
      <c r="BE237" s="154">
        <f t="shared" si="14"/>
        <v>0</v>
      </c>
      <c r="BF237" s="154">
        <f t="shared" si="15"/>
        <v>0</v>
      </c>
      <c r="BG237" s="154">
        <f t="shared" si="16"/>
        <v>0</v>
      </c>
      <c r="BH237" s="154">
        <f t="shared" si="17"/>
        <v>0</v>
      </c>
      <c r="BI237" s="154">
        <f t="shared" si="18"/>
        <v>0</v>
      </c>
      <c r="BJ237" s="15" t="s">
        <v>78</v>
      </c>
      <c r="BK237" s="154">
        <f t="shared" si="19"/>
        <v>0</v>
      </c>
      <c r="BL237" s="15" t="s">
        <v>228</v>
      </c>
      <c r="BM237" s="153" t="s">
        <v>524</v>
      </c>
    </row>
    <row r="238" spans="1:65" s="2" customFormat="1" ht="21.75" customHeight="1">
      <c r="A238" s="27"/>
      <c r="B238" s="142"/>
      <c r="C238" s="143" t="s">
        <v>525</v>
      </c>
      <c r="D238" s="143" t="s">
        <v>152</v>
      </c>
      <c r="E238" s="144" t="s">
        <v>526</v>
      </c>
      <c r="F238" s="145" t="s">
        <v>527</v>
      </c>
      <c r="G238" s="146" t="s">
        <v>214</v>
      </c>
      <c r="H238" s="147">
        <v>60</v>
      </c>
      <c r="I238" s="247"/>
      <c r="J238" s="148">
        <f t="shared" si="10"/>
        <v>0</v>
      </c>
      <c r="K238" s="145" t="s">
        <v>156</v>
      </c>
      <c r="L238" s="28"/>
      <c r="M238" s="149" t="s">
        <v>1</v>
      </c>
      <c r="N238" s="150" t="s">
        <v>38</v>
      </c>
      <c r="O238" s="151">
        <v>0.136</v>
      </c>
      <c r="P238" s="151">
        <f t="shared" si="11"/>
        <v>8.16</v>
      </c>
      <c r="Q238" s="151">
        <v>0.00035</v>
      </c>
      <c r="R238" s="151">
        <f t="shared" si="12"/>
        <v>0.021</v>
      </c>
      <c r="S238" s="151">
        <v>0</v>
      </c>
      <c r="T238" s="152">
        <f t="shared" si="13"/>
        <v>0</v>
      </c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R238" s="153" t="s">
        <v>228</v>
      </c>
      <c r="AT238" s="153" t="s">
        <v>152</v>
      </c>
      <c r="AU238" s="153" t="s">
        <v>82</v>
      </c>
      <c r="AY238" s="15" t="s">
        <v>150</v>
      </c>
      <c r="BE238" s="154">
        <f t="shared" si="14"/>
        <v>0</v>
      </c>
      <c r="BF238" s="154">
        <f t="shared" si="15"/>
        <v>0</v>
      </c>
      <c r="BG238" s="154">
        <f t="shared" si="16"/>
        <v>0</v>
      </c>
      <c r="BH238" s="154">
        <f t="shared" si="17"/>
        <v>0</v>
      </c>
      <c r="BI238" s="154">
        <f t="shared" si="18"/>
        <v>0</v>
      </c>
      <c r="BJ238" s="15" t="s">
        <v>78</v>
      </c>
      <c r="BK238" s="154">
        <f t="shared" si="19"/>
        <v>0</v>
      </c>
      <c r="BL238" s="15" t="s">
        <v>228</v>
      </c>
      <c r="BM238" s="153" t="s">
        <v>528</v>
      </c>
    </row>
    <row r="239" spans="1:65" s="2" customFormat="1" ht="16.5" customHeight="1">
      <c r="A239" s="27"/>
      <c r="B239" s="142"/>
      <c r="C239" s="143" t="s">
        <v>529</v>
      </c>
      <c r="D239" s="143" t="s">
        <v>152</v>
      </c>
      <c r="E239" s="144" t="s">
        <v>530</v>
      </c>
      <c r="F239" s="145" t="s">
        <v>531</v>
      </c>
      <c r="G239" s="146" t="s">
        <v>214</v>
      </c>
      <c r="H239" s="147">
        <v>935</v>
      </c>
      <c r="I239" s="247"/>
      <c r="J239" s="148">
        <f t="shared" si="10"/>
        <v>0</v>
      </c>
      <c r="K239" s="145" t="s">
        <v>156</v>
      </c>
      <c r="L239" s="28"/>
      <c r="M239" s="149" t="s">
        <v>1</v>
      </c>
      <c r="N239" s="150" t="s">
        <v>38</v>
      </c>
      <c r="O239" s="151">
        <v>0.082</v>
      </c>
      <c r="P239" s="151">
        <f t="shared" si="11"/>
        <v>76.67</v>
      </c>
      <c r="Q239" s="151">
        <v>1E-05</v>
      </c>
      <c r="R239" s="151">
        <f t="shared" si="12"/>
        <v>0.00935</v>
      </c>
      <c r="S239" s="151">
        <v>0</v>
      </c>
      <c r="T239" s="152">
        <f t="shared" si="13"/>
        <v>0</v>
      </c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R239" s="153" t="s">
        <v>228</v>
      </c>
      <c r="AT239" s="153" t="s">
        <v>152</v>
      </c>
      <c r="AU239" s="153" t="s">
        <v>82</v>
      </c>
      <c r="AY239" s="15" t="s">
        <v>150</v>
      </c>
      <c r="BE239" s="154">
        <f t="shared" si="14"/>
        <v>0</v>
      </c>
      <c r="BF239" s="154">
        <f t="shared" si="15"/>
        <v>0</v>
      </c>
      <c r="BG239" s="154">
        <f t="shared" si="16"/>
        <v>0</v>
      </c>
      <c r="BH239" s="154">
        <f t="shared" si="17"/>
        <v>0</v>
      </c>
      <c r="BI239" s="154">
        <f t="shared" si="18"/>
        <v>0</v>
      </c>
      <c r="BJ239" s="15" t="s">
        <v>78</v>
      </c>
      <c r="BK239" s="154">
        <f t="shared" si="19"/>
        <v>0</v>
      </c>
      <c r="BL239" s="15" t="s">
        <v>228</v>
      </c>
      <c r="BM239" s="153" t="s">
        <v>532</v>
      </c>
    </row>
    <row r="240" spans="1:65" s="2" customFormat="1" ht="21.75" customHeight="1">
      <c r="A240" s="27"/>
      <c r="B240" s="142"/>
      <c r="C240" s="143" t="s">
        <v>533</v>
      </c>
      <c r="D240" s="143" t="s">
        <v>152</v>
      </c>
      <c r="E240" s="144" t="s">
        <v>534</v>
      </c>
      <c r="F240" s="145" t="s">
        <v>535</v>
      </c>
      <c r="G240" s="146" t="s">
        <v>397</v>
      </c>
      <c r="H240" s="147">
        <v>8130.216</v>
      </c>
      <c r="I240" s="247"/>
      <c r="J240" s="148">
        <f t="shared" si="10"/>
        <v>0</v>
      </c>
      <c r="K240" s="145" t="s">
        <v>156</v>
      </c>
      <c r="L240" s="28"/>
      <c r="M240" s="149" t="s">
        <v>1</v>
      </c>
      <c r="N240" s="150" t="s">
        <v>38</v>
      </c>
      <c r="O240" s="151">
        <v>0</v>
      </c>
      <c r="P240" s="151">
        <f t="shared" si="11"/>
        <v>0</v>
      </c>
      <c r="Q240" s="151">
        <v>0</v>
      </c>
      <c r="R240" s="151">
        <f t="shared" si="12"/>
        <v>0</v>
      </c>
      <c r="S240" s="151">
        <v>0</v>
      </c>
      <c r="T240" s="152">
        <f t="shared" si="13"/>
        <v>0</v>
      </c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R240" s="153" t="s">
        <v>228</v>
      </c>
      <c r="AT240" s="153" t="s">
        <v>152</v>
      </c>
      <c r="AU240" s="153" t="s">
        <v>82</v>
      </c>
      <c r="AY240" s="15" t="s">
        <v>150</v>
      </c>
      <c r="BE240" s="154">
        <f t="shared" si="14"/>
        <v>0</v>
      </c>
      <c r="BF240" s="154">
        <f t="shared" si="15"/>
        <v>0</v>
      </c>
      <c r="BG240" s="154">
        <f t="shared" si="16"/>
        <v>0</v>
      </c>
      <c r="BH240" s="154">
        <f t="shared" si="17"/>
        <v>0</v>
      </c>
      <c r="BI240" s="154">
        <f t="shared" si="18"/>
        <v>0</v>
      </c>
      <c r="BJ240" s="15" t="s">
        <v>78</v>
      </c>
      <c r="BK240" s="154">
        <f t="shared" si="19"/>
        <v>0</v>
      </c>
      <c r="BL240" s="15" t="s">
        <v>228</v>
      </c>
      <c r="BM240" s="153" t="s">
        <v>536</v>
      </c>
    </row>
    <row r="241" spans="2:63" s="12" customFormat="1" ht="22.85" customHeight="1">
      <c r="B241" s="130"/>
      <c r="D241" s="131" t="s">
        <v>72</v>
      </c>
      <c r="E241" s="140" t="s">
        <v>537</v>
      </c>
      <c r="F241" s="140" t="s">
        <v>538</v>
      </c>
      <c r="I241" s="246"/>
      <c r="J241" s="141">
        <f>BK241</f>
        <v>0</v>
      </c>
      <c r="L241" s="130"/>
      <c r="M241" s="134"/>
      <c r="N241" s="135"/>
      <c r="O241" s="135"/>
      <c r="P241" s="136">
        <f>SUM(P242:P272)</f>
        <v>248.778</v>
      </c>
      <c r="Q241" s="135"/>
      <c r="R241" s="136">
        <f>SUM(R242:R272)</f>
        <v>1.9718000000000002</v>
      </c>
      <c r="S241" s="135"/>
      <c r="T241" s="137">
        <f>SUM(T242:T272)</f>
        <v>2.4215400000000002</v>
      </c>
      <c r="AR241" s="131" t="s">
        <v>82</v>
      </c>
      <c r="AT241" s="138" t="s">
        <v>72</v>
      </c>
      <c r="AU241" s="138" t="s">
        <v>78</v>
      </c>
      <c r="AY241" s="131" t="s">
        <v>150</v>
      </c>
      <c r="BK241" s="139">
        <f>SUM(BK242:BK272)</f>
        <v>0</v>
      </c>
    </row>
    <row r="242" spans="1:65" s="2" customFormat="1" ht="16.5" customHeight="1">
      <c r="A242" s="27"/>
      <c r="B242" s="142"/>
      <c r="C242" s="143" t="s">
        <v>539</v>
      </c>
      <c r="D242" s="143" t="s">
        <v>152</v>
      </c>
      <c r="E242" s="144" t="s">
        <v>540</v>
      </c>
      <c r="F242" s="145" t="s">
        <v>541</v>
      </c>
      <c r="G242" s="146" t="s">
        <v>542</v>
      </c>
      <c r="H242" s="147">
        <v>21</v>
      </c>
      <c r="I242" s="247"/>
      <c r="J242" s="148">
        <f aca="true" t="shared" si="20" ref="J242:J257">ROUND(I242*H242,2)</f>
        <v>0</v>
      </c>
      <c r="K242" s="145" t="s">
        <v>156</v>
      </c>
      <c r="L242" s="28"/>
      <c r="M242" s="149" t="s">
        <v>1</v>
      </c>
      <c r="N242" s="150" t="s">
        <v>38</v>
      </c>
      <c r="O242" s="151">
        <v>0.465</v>
      </c>
      <c r="P242" s="151">
        <f aca="true" t="shared" si="21" ref="P242:P257">O242*H242</f>
        <v>9.765</v>
      </c>
      <c r="Q242" s="151">
        <v>0</v>
      </c>
      <c r="R242" s="151">
        <f aca="true" t="shared" si="22" ref="R242:R257">Q242*H242</f>
        <v>0</v>
      </c>
      <c r="S242" s="151">
        <v>0.0342</v>
      </c>
      <c r="T242" s="152">
        <f aca="true" t="shared" si="23" ref="T242:T257">S242*H242</f>
        <v>0.7182000000000001</v>
      </c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R242" s="153" t="s">
        <v>228</v>
      </c>
      <c r="AT242" s="153" t="s">
        <v>152</v>
      </c>
      <c r="AU242" s="153" t="s">
        <v>82</v>
      </c>
      <c r="AY242" s="15" t="s">
        <v>150</v>
      </c>
      <c r="BE242" s="154">
        <f aca="true" t="shared" si="24" ref="BE242:BE257">IF(N242="základní",J242,0)</f>
        <v>0</v>
      </c>
      <c r="BF242" s="154">
        <f aca="true" t="shared" si="25" ref="BF242:BF257">IF(N242="snížená",J242,0)</f>
        <v>0</v>
      </c>
      <c r="BG242" s="154">
        <f aca="true" t="shared" si="26" ref="BG242:BG257">IF(N242="zákl. přenesená",J242,0)</f>
        <v>0</v>
      </c>
      <c r="BH242" s="154">
        <f aca="true" t="shared" si="27" ref="BH242:BH257">IF(N242="sníž. přenesená",J242,0)</f>
        <v>0</v>
      </c>
      <c r="BI242" s="154">
        <f aca="true" t="shared" si="28" ref="BI242:BI257">IF(N242="nulová",J242,0)</f>
        <v>0</v>
      </c>
      <c r="BJ242" s="15" t="s">
        <v>78</v>
      </c>
      <c r="BK242" s="154">
        <f aca="true" t="shared" si="29" ref="BK242:BK257">ROUND(I242*H242,2)</f>
        <v>0</v>
      </c>
      <c r="BL242" s="15" t="s">
        <v>228</v>
      </c>
      <c r="BM242" s="153" t="s">
        <v>543</v>
      </c>
    </row>
    <row r="243" spans="1:65" s="2" customFormat="1" ht="21.75" customHeight="1">
      <c r="A243" s="27"/>
      <c r="B243" s="142"/>
      <c r="C243" s="143" t="s">
        <v>544</v>
      </c>
      <c r="D243" s="143" t="s">
        <v>152</v>
      </c>
      <c r="E243" s="144" t="s">
        <v>545</v>
      </c>
      <c r="F243" s="145" t="s">
        <v>546</v>
      </c>
      <c r="G243" s="146" t="s">
        <v>542</v>
      </c>
      <c r="H243" s="147">
        <v>21</v>
      </c>
      <c r="I243" s="247"/>
      <c r="J243" s="148">
        <f t="shared" si="20"/>
        <v>0</v>
      </c>
      <c r="K243" s="145" t="s">
        <v>156</v>
      </c>
      <c r="L243" s="28"/>
      <c r="M243" s="149" t="s">
        <v>1</v>
      </c>
      <c r="N243" s="150" t="s">
        <v>38</v>
      </c>
      <c r="O243" s="151">
        <v>1.4</v>
      </c>
      <c r="P243" s="151">
        <f t="shared" si="21"/>
        <v>29.4</v>
      </c>
      <c r="Q243" s="151">
        <v>0.02894</v>
      </c>
      <c r="R243" s="151">
        <f t="shared" si="22"/>
        <v>0.6077400000000001</v>
      </c>
      <c r="S243" s="151">
        <v>0</v>
      </c>
      <c r="T243" s="152">
        <f t="shared" si="23"/>
        <v>0</v>
      </c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R243" s="153" t="s">
        <v>228</v>
      </c>
      <c r="AT243" s="153" t="s">
        <v>152</v>
      </c>
      <c r="AU243" s="153" t="s">
        <v>82</v>
      </c>
      <c r="AY243" s="15" t="s">
        <v>150</v>
      </c>
      <c r="BE243" s="154">
        <f t="shared" si="24"/>
        <v>0</v>
      </c>
      <c r="BF243" s="154">
        <f t="shared" si="25"/>
        <v>0</v>
      </c>
      <c r="BG243" s="154">
        <f t="shared" si="26"/>
        <v>0</v>
      </c>
      <c r="BH243" s="154">
        <f t="shared" si="27"/>
        <v>0</v>
      </c>
      <c r="BI243" s="154">
        <f t="shared" si="28"/>
        <v>0</v>
      </c>
      <c r="BJ243" s="15" t="s">
        <v>78</v>
      </c>
      <c r="BK243" s="154">
        <f t="shared" si="29"/>
        <v>0</v>
      </c>
      <c r="BL243" s="15" t="s">
        <v>228</v>
      </c>
      <c r="BM243" s="153" t="s">
        <v>547</v>
      </c>
    </row>
    <row r="244" spans="1:65" s="2" customFormat="1" ht="21.75" customHeight="1">
      <c r="A244" s="27"/>
      <c r="B244" s="142"/>
      <c r="C244" s="143" t="s">
        <v>548</v>
      </c>
      <c r="D244" s="143" t="s">
        <v>152</v>
      </c>
      <c r="E244" s="144" t="s">
        <v>549</v>
      </c>
      <c r="F244" s="145" t="s">
        <v>550</v>
      </c>
      <c r="G244" s="146" t="s">
        <v>542</v>
      </c>
      <c r="H244" s="147">
        <v>12</v>
      </c>
      <c r="I244" s="247"/>
      <c r="J244" s="148">
        <f t="shared" si="20"/>
        <v>0</v>
      </c>
      <c r="K244" s="145" t="s">
        <v>156</v>
      </c>
      <c r="L244" s="28"/>
      <c r="M244" s="149" t="s">
        <v>1</v>
      </c>
      <c r="N244" s="150" t="s">
        <v>38</v>
      </c>
      <c r="O244" s="151">
        <v>0.8</v>
      </c>
      <c r="P244" s="151">
        <f t="shared" si="21"/>
        <v>9.600000000000001</v>
      </c>
      <c r="Q244" s="151">
        <v>0.01769</v>
      </c>
      <c r="R244" s="151">
        <f t="shared" si="22"/>
        <v>0.21228000000000002</v>
      </c>
      <c r="S244" s="151">
        <v>0</v>
      </c>
      <c r="T244" s="152">
        <f t="shared" si="23"/>
        <v>0</v>
      </c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R244" s="153" t="s">
        <v>228</v>
      </c>
      <c r="AT244" s="153" t="s">
        <v>152</v>
      </c>
      <c r="AU244" s="153" t="s">
        <v>82</v>
      </c>
      <c r="AY244" s="15" t="s">
        <v>150</v>
      </c>
      <c r="BE244" s="154">
        <f t="shared" si="24"/>
        <v>0</v>
      </c>
      <c r="BF244" s="154">
        <f t="shared" si="25"/>
        <v>0</v>
      </c>
      <c r="BG244" s="154">
        <f t="shared" si="26"/>
        <v>0</v>
      </c>
      <c r="BH244" s="154">
        <f t="shared" si="27"/>
        <v>0</v>
      </c>
      <c r="BI244" s="154">
        <f t="shared" si="28"/>
        <v>0</v>
      </c>
      <c r="BJ244" s="15" t="s">
        <v>78</v>
      </c>
      <c r="BK244" s="154">
        <f t="shared" si="29"/>
        <v>0</v>
      </c>
      <c r="BL244" s="15" t="s">
        <v>228</v>
      </c>
      <c r="BM244" s="153" t="s">
        <v>551</v>
      </c>
    </row>
    <row r="245" spans="1:65" s="2" customFormat="1" ht="21.75" customHeight="1">
      <c r="A245" s="27"/>
      <c r="B245" s="142"/>
      <c r="C245" s="143" t="s">
        <v>552</v>
      </c>
      <c r="D245" s="143" t="s">
        <v>152</v>
      </c>
      <c r="E245" s="144" t="s">
        <v>553</v>
      </c>
      <c r="F245" s="145" t="s">
        <v>554</v>
      </c>
      <c r="G245" s="146" t="s">
        <v>542</v>
      </c>
      <c r="H245" s="147">
        <v>12</v>
      </c>
      <c r="I245" s="247"/>
      <c r="J245" s="148">
        <f t="shared" si="20"/>
        <v>0</v>
      </c>
      <c r="K245" s="145" t="s">
        <v>156</v>
      </c>
      <c r="L245" s="28"/>
      <c r="M245" s="149" t="s">
        <v>1</v>
      </c>
      <c r="N245" s="150" t="s">
        <v>38</v>
      </c>
      <c r="O245" s="151">
        <v>0.403</v>
      </c>
      <c r="P245" s="151">
        <f t="shared" si="21"/>
        <v>4.836</v>
      </c>
      <c r="Q245" s="151">
        <v>0</v>
      </c>
      <c r="R245" s="151">
        <f t="shared" si="22"/>
        <v>0</v>
      </c>
      <c r="S245" s="151">
        <v>0.0172</v>
      </c>
      <c r="T245" s="152">
        <f t="shared" si="23"/>
        <v>0.2064</v>
      </c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R245" s="153" t="s">
        <v>228</v>
      </c>
      <c r="AT245" s="153" t="s">
        <v>152</v>
      </c>
      <c r="AU245" s="153" t="s">
        <v>82</v>
      </c>
      <c r="AY245" s="15" t="s">
        <v>150</v>
      </c>
      <c r="BE245" s="154">
        <f t="shared" si="24"/>
        <v>0</v>
      </c>
      <c r="BF245" s="154">
        <f t="shared" si="25"/>
        <v>0</v>
      </c>
      <c r="BG245" s="154">
        <f t="shared" si="26"/>
        <v>0</v>
      </c>
      <c r="BH245" s="154">
        <f t="shared" si="27"/>
        <v>0</v>
      </c>
      <c r="BI245" s="154">
        <f t="shared" si="28"/>
        <v>0</v>
      </c>
      <c r="BJ245" s="15" t="s">
        <v>78</v>
      </c>
      <c r="BK245" s="154">
        <f t="shared" si="29"/>
        <v>0</v>
      </c>
      <c r="BL245" s="15" t="s">
        <v>228</v>
      </c>
      <c r="BM245" s="153" t="s">
        <v>555</v>
      </c>
    </row>
    <row r="246" spans="1:65" s="2" customFormat="1" ht="16.5" customHeight="1">
      <c r="A246" s="27"/>
      <c r="B246" s="142"/>
      <c r="C246" s="143" t="s">
        <v>556</v>
      </c>
      <c r="D246" s="143" t="s">
        <v>152</v>
      </c>
      <c r="E246" s="144" t="s">
        <v>557</v>
      </c>
      <c r="F246" s="145" t="s">
        <v>558</v>
      </c>
      <c r="G246" s="146" t="s">
        <v>542</v>
      </c>
      <c r="H246" s="147">
        <v>49</v>
      </c>
      <c r="I246" s="247"/>
      <c r="J246" s="148">
        <f t="shared" si="20"/>
        <v>0</v>
      </c>
      <c r="K246" s="145" t="s">
        <v>156</v>
      </c>
      <c r="L246" s="28"/>
      <c r="M246" s="149" t="s">
        <v>1</v>
      </c>
      <c r="N246" s="150" t="s">
        <v>38</v>
      </c>
      <c r="O246" s="151">
        <v>0.362</v>
      </c>
      <c r="P246" s="151">
        <f t="shared" si="21"/>
        <v>17.738</v>
      </c>
      <c r="Q246" s="151">
        <v>0</v>
      </c>
      <c r="R246" s="151">
        <f t="shared" si="22"/>
        <v>0</v>
      </c>
      <c r="S246" s="151">
        <v>0.01946</v>
      </c>
      <c r="T246" s="152">
        <f t="shared" si="23"/>
        <v>0.95354</v>
      </c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R246" s="153" t="s">
        <v>228</v>
      </c>
      <c r="AT246" s="153" t="s">
        <v>152</v>
      </c>
      <c r="AU246" s="153" t="s">
        <v>82</v>
      </c>
      <c r="AY246" s="15" t="s">
        <v>150</v>
      </c>
      <c r="BE246" s="154">
        <f t="shared" si="24"/>
        <v>0</v>
      </c>
      <c r="BF246" s="154">
        <f t="shared" si="25"/>
        <v>0</v>
      </c>
      <c r="BG246" s="154">
        <f t="shared" si="26"/>
        <v>0</v>
      </c>
      <c r="BH246" s="154">
        <f t="shared" si="27"/>
        <v>0</v>
      </c>
      <c r="BI246" s="154">
        <f t="shared" si="28"/>
        <v>0</v>
      </c>
      <c r="BJ246" s="15" t="s">
        <v>78</v>
      </c>
      <c r="BK246" s="154">
        <f t="shared" si="29"/>
        <v>0</v>
      </c>
      <c r="BL246" s="15" t="s">
        <v>228</v>
      </c>
      <c r="BM246" s="153" t="s">
        <v>559</v>
      </c>
    </row>
    <row r="247" spans="1:65" s="2" customFormat="1" ht="21.75" customHeight="1">
      <c r="A247" s="27"/>
      <c r="B247" s="142"/>
      <c r="C247" s="143" t="s">
        <v>560</v>
      </c>
      <c r="D247" s="143" t="s">
        <v>152</v>
      </c>
      <c r="E247" s="144" t="s">
        <v>561</v>
      </c>
      <c r="F247" s="145" t="s">
        <v>562</v>
      </c>
      <c r="G247" s="146" t="s">
        <v>542</v>
      </c>
      <c r="H247" s="147">
        <v>49</v>
      </c>
      <c r="I247" s="247"/>
      <c r="J247" s="148">
        <f t="shared" si="20"/>
        <v>0</v>
      </c>
      <c r="K247" s="145" t="s">
        <v>156</v>
      </c>
      <c r="L247" s="28"/>
      <c r="M247" s="149" t="s">
        <v>1</v>
      </c>
      <c r="N247" s="150" t="s">
        <v>38</v>
      </c>
      <c r="O247" s="151">
        <v>1.1</v>
      </c>
      <c r="P247" s="151">
        <f t="shared" si="21"/>
        <v>53.900000000000006</v>
      </c>
      <c r="Q247" s="151">
        <v>0.01497</v>
      </c>
      <c r="R247" s="151">
        <f t="shared" si="22"/>
        <v>0.73353</v>
      </c>
      <c r="S247" s="151">
        <v>0</v>
      </c>
      <c r="T247" s="152">
        <f t="shared" si="23"/>
        <v>0</v>
      </c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R247" s="153" t="s">
        <v>228</v>
      </c>
      <c r="AT247" s="153" t="s">
        <v>152</v>
      </c>
      <c r="AU247" s="153" t="s">
        <v>82</v>
      </c>
      <c r="AY247" s="15" t="s">
        <v>150</v>
      </c>
      <c r="BE247" s="154">
        <f t="shared" si="24"/>
        <v>0</v>
      </c>
      <c r="BF247" s="154">
        <f t="shared" si="25"/>
        <v>0</v>
      </c>
      <c r="BG247" s="154">
        <f t="shared" si="26"/>
        <v>0</v>
      </c>
      <c r="BH247" s="154">
        <f t="shared" si="27"/>
        <v>0</v>
      </c>
      <c r="BI247" s="154">
        <f t="shared" si="28"/>
        <v>0</v>
      </c>
      <c r="BJ247" s="15" t="s">
        <v>78</v>
      </c>
      <c r="BK247" s="154">
        <f t="shared" si="29"/>
        <v>0</v>
      </c>
      <c r="BL247" s="15" t="s">
        <v>228</v>
      </c>
      <c r="BM247" s="153" t="s">
        <v>563</v>
      </c>
    </row>
    <row r="248" spans="1:65" s="2" customFormat="1" ht="16.5" customHeight="1">
      <c r="A248" s="27"/>
      <c r="B248" s="142"/>
      <c r="C248" s="143" t="s">
        <v>564</v>
      </c>
      <c r="D248" s="143" t="s">
        <v>152</v>
      </c>
      <c r="E248" s="144" t="s">
        <v>565</v>
      </c>
      <c r="F248" s="145" t="s">
        <v>566</v>
      </c>
      <c r="G248" s="146" t="s">
        <v>542</v>
      </c>
      <c r="H248" s="147">
        <v>1</v>
      </c>
      <c r="I248" s="247"/>
      <c r="J248" s="148">
        <f t="shared" si="20"/>
        <v>0</v>
      </c>
      <c r="K248" s="145" t="s">
        <v>156</v>
      </c>
      <c r="L248" s="28"/>
      <c r="M248" s="149" t="s">
        <v>1</v>
      </c>
      <c r="N248" s="150" t="s">
        <v>38</v>
      </c>
      <c r="O248" s="151">
        <v>0.455</v>
      </c>
      <c r="P248" s="151">
        <f t="shared" si="21"/>
        <v>0.455</v>
      </c>
      <c r="Q248" s="151">
        <v>0</v>
      </c>
      <c r="R248" s="151">
        <f t="shared" si="22"/>
        <v>0</v>
      </c>
      <c r="S248" s="151">
        <v>0.0329</v>
      </c>
      <c r="T248" s="152">
        <f t="shared" si="23"/>
        <v>0.0329</v>
      </c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R248" s="153" t="s">
        <v>228</v>
      </c>
      <c r="AT248" s="153" t="s">
        <v>152</v>
      </c>
      <c r="AU248" s="153" t="s">
        <v>82</v>
      </c>
      <c r="AY248" s="15" t="s">
        <v>150</v>
      </c>
      <c r="BE248" s="154">
        <f t="shared" si="24"/>
        <v>0</v>
      </c>
      <c r="BF248" s="154">
        <f t="shared" si="25"/>
        <v>0</v>
      </c>
      <c r="BG248" s="154">
        <f t="shared" si="26"/>
        <v>0</v>
      </c>
      <c r="BH248" s="154">
        <f t="shared" si="27"/>
        <v>0</v>
      </c>
      <c r="BI248" s="154">
        <f t="shared" si="28"/>
        <v>0</v>
      </c>
      <c r="BJ248" s="15" t="s">
        <v>78</v>
      </c>
      <c r="BK248" s="154">
        <f t="shared" si="29"/>
        <v>0</v>
      </c>
      <c r="BL248" s="15" t="s">
        <v>228</v>
      </c>
      <c r="BM248" s="153" t="s">
        <v>567</v>
      </c>
    </row>
    <row r="249" spans="1:65" s="2" customFormat="1" ht="21.75" customHeight="1">
      <c r="A249" s="27"/>
      <c r="B249" s="142"/>
      <c r="C249" s="143" t="s">
        <v>568</v>
      </c>
      <c r="D249" s="143" t="s">
        <v>152</v>
      </c>
      <c r="E249" s="144" t="s">
        <v>569</v>
      </c>
      <c r="F249" s="145" t="s">
        <v>570</v>
      </c>
      <c r="G249" s="146" t="s">
        <v>542</v>
      </c>
      <c r="H249" s="147">
        <v>1</v>
      </c>
      <c r="I249" s="247"/>
      <c r="J249" s="148">
        <f t="shared" si="20"/>
        <v>0</v>
      </c>
      <c r="K249" s="145" t="s">
        <v>156</v>
      </c>
      <c r="L249" s="28"/>
      <c r="M249" s="149" t="s">
        <v>1</v>
      </c>
      <c r="N249" s="150" t="s">
        <v>38</v>
      </c>
      <c r="O249" s="151">
        <v>2.462</v>
      </c>
      <c r="P249" s="151">
        <f t="shared" si="21"/>
        <v>2.462</v>
      </c>
      <c r="Q249" s="151">
        <v>0.01957</v>
      </c>
      <c r="R249" s="151">
        <f t="shared" si="22"/>
        <v>0.01957</v>
      </c>
      <c r="S249" s="151">
        <v>0</v>
      </c>
      <c r="T249" s="152">
        <f t="shared" si="23"/>
        <v>0</v>
      </c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R249" s="153" t="s">
        <v>228</v>
      </c>
      <c r="AT249" s="153" t="s">
        <v>152</v>
      </c>
      <c r="AU249" s="153" t="s">
        <v>82</v>
      </c>
      <c r="AY249" s="15" t="s">
        <v>150</v>
      </c>
      <c r="BE249" s="154">
        <f t="shared" si="24"/>
        <v>0</v>
      </c>
      <c r="BF249" s="154">
        <f t="shared" si="25"/>
        <v>0</v>
      </c>
      <c r="BG249" s="154">
        <f t="shared" si="26"/>
        <v>0</v>
      </c>
      <c r="BH249" s="154">
        <f t="shared" si="27"/>
        <v>0</v>
      </c>
      <c r="BI249" s="154">
        <f t="shared" si="28"/>
        <v>0</v>
      </c>
      <c r="BJ249" s="15" t="s">
        <v>78</v>
      </c>
      <c r="BK249" s="154">
        <f t="shared" si="29"/>
        <v>0</v>
      </c>
      <c r="BL249" s="15" t="s">
        <v>228</v>
      </c>
      <c r="BM249" s="153" t="s">
        <v>571</v>
      </c>
    </row>
    <row r="250" spans="1:65" s="2" customFormat="1" ht="16.5" customHeight="1">
      <c r="A250" s="27"/>
      <c r="B250" s="142"/>
      <c r="C250" s="143" t="s">
        <v>572</v>
      </c>
      <c r="D250" s="143" t="s">
        <v>152</v>
      </c>
      <c r="E250" s="144" t="s">
        <v>573</v>
      </c>
      <c r="F250" s="145" t="s">
        <v>574</v>
      </c>
      <c r="G250" s="146" t="s">
        <v>542</v>
      </c>
      <c r="H250" s="147">
        <v>3</v>
      </c>
      <c r="I250" s="247"/>
      <c r="J250" s="148">
        <f t="shared" si="20"/>
        <v>0</v>
      </c>
      <c r="K250" s="145" t="s">
        <v>156</v>
      </c>
      <c r="L250" s="28"/>
      <c r="M250" s="149" t="s">
        <v>1</v>
      </c>
      <c r="N250" s="150" t="s">
        <v>38</v>
      </c>
      <c r="O250" s="151">
        <v>0.383</v>
      </c>
      <c r="P250" s="151">
        <f t="shared" si="21"/>
        <v>1.149</v>
      </c>
      <c r="Q250" s="151">
        <v>0</v>
      </c>
      <c r="R250" s="151">
        <f t="shared" si="22"/>
        <v>0</v>
      </c>
      <c r="S250" s="151">
        <v>0.0245</v>
      </c>
      <c r="T250" s="152">
        <f t="shared" si="23"/>
        <v>0.07350000000000001</v>
      </c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R250" s="153" t="s">
        <v>228</v>
      </c>
      <c r="AT250" s="153" t="s">
        <v>152</v>
      </c>
      <c r="AU250" s="153" t="s">
        <v>82</v>
      </c>
      <c r="AY250" s="15" t="s">
        <v>150</v>
      </c>
      <c r="BE250" s="154">
        <f t="shared" si="24"/>
        <v>0</v>
      </c>
      <c r="BF250" s="154">
        <f t="shared" si="25"/>
        <v>0</v>
      </c>
      <c r="BG250" s="154">
        <f t="shared" si="26"/>
        <v>0</v>
      </c>
      <c r="BH250" s="154">
        <f t="shared" si="27"/>
        <v>0</v>
      </c>
      <c r="BI250" s="154">
        <f t="shared" si="28"/>
        <v>0</v>
      </c>
      <c r="BJ250" s="15" t="s">
        <v>78</v>
      </c>
      <c r="BK250" s="154">
        <f t="shared" si="29"/>
        <v>0</v>
      </c>
      <c r="BL250" s="15" t="s">
        <v>228</v>
      </c>
      <c r="BM250" s="153" t="s">
        <v>575</v>
      </c>
    </row>
    <row r="251" spans="1:65" s="2" customFormat="1" ht="16.5" customHeight="1">
      <c r="A251" s="27"/>
      <c r="B251" s="142"/>
      <c r="C251" s="143" t="s">
        <v>576</v>
      </c>
      <c r="D251" s="143" t="s">
        <v>152</v>
      </c>
      <c r="E251" s="144" t="s">
        <v>577</v>
      </c>
      <c r="F251" s="145" t="s">
        <v>578</v>
      </c>
      <c r="G251" s="146" t="s">
        <v>542</v>
      </c>
      <c r="H251" s="147">
        <v>3</v>
      </c>
      <c r="I251" s="247"/>
      <c r="J251" s="148">
        <f t="shared" si="20"/>
        <v>0</v>
      </c>
      <c r="K251" s="145" t="s">
        <v>156</v>
      </c>
      <c r="L251" s="28"/>
      <c r="M251" s="149" t="s">
        <v>1</v>
      </c>
      <c r="N251" s="150" t="s">
        <v>38</v>
      </c>
      <c r="O251" s="151">
        <v>2.54</v>
      </c>
      <c r="P251" s="151">
        <f t="shared" si="21"/>
        <v>7.62</v>
      </c>
      <c r="Q251" s="151">
        <v>0.01452</v>
      </c>
      <c r="R251" s="151">
        <f t="shared" si="22"/>
        <v>0.04356</v>
      </c>
      <c r="S251" s="151">
        <v>0</v>
      </c>
      <c r="T251" s="152">
        <f t="shared" si="23"/>
        <v>0</v>
      </c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R251" s="153" t="s">
        <v>228</v>
      </c>
      <c r="AT251" s="153" t="s">
        <v>152</v>
      </c>
      <c r="AU251" s="153" t="s">
        <v>82</v>
      </c>
      <c r="AY251" s="15" t="s">
        <v>150</v>
      </c>
      <c r="BE251" s="154">
        <f t="shared" si="24"/>
        <v>0</v>
      </c>
      <c r="BF251" s="154">
        <f t="shared" si="25"/>
        <v>0</v>
      </c>
      <c r="BG251" s="154">
        <f t="shared" si="26"/>
        <v>0</v>
      </c>
      <c r="BH251" s="154">
        <f t="shared" si="27"/>
        <v>0</v>
      </c>
      <c r="BI251" s="154">
        <f t="shared" si="28"/>
        <v>0</v>
      </c>
      <c r="BJ251" s="15" t="s">
        <v>78</v>
      </c>
      <c r="BK251" s="154">
        <f t="shared" si="29"/>
        <v>0</v>
      </c>
      <c r="BL251" s="15" t="s">
        <v>228</v>
      </c>
      <c r="BM251" s="153" t="s">
        <v>579</v>
      </c>
    </row>
    <row r="252" spans="1:65" s="2" customFormat="1" ht="21.75" customHeight="1">
      <c r="A252" s="27"/>
      <c r="B252" s="142"/>
      <c r="C252" s="143" t="s">
        <v>580</v>
      </c>
      <c r="D252" s="143" t="s">
        <v>152</v>
      </c>
      <c r="E252" s="144" t="s">
        <v>581</v>
      </c>
      <c r="F252" s="145" t="s">
        <v>582</v>
      </c>
      <c r="G252" s="146" t="s">
        <v>542</v>
      </c>
      <c r="H252" s="147">
        <v>3</v>
      </c>
      <c r="I252" s="247"/>
      <c r="J252" s="148">
        <f t="shared" si="20"/>
        <v>0</v>
      </c>
      <c r="K252" s="145" t="s">
        <v>156</v>
      </c>
      <c r="L252" s="28"/>
      <c r="M252" s="149" t="s">
        <v>1</v>
      </c>
      <c r="N252" s="150" t="s">
        <v>38</v>
      </c>
      <c r="O252" s="151">
        <v>2.88</v>
      </c>
      <c r="P252" s="151">
        <f t="shared" si="21"/>
        <v>8.64</v>
      </c>
      <c r="Q252" s="151">
        <v>0.01937</v>
      </c>
      <c r="R252" s="151">
        <f t="shared" si="22"/>
        <v>0.058109999999999995</v>
      </c>
      <c r="S252" s="151">
        <v>0</v>
      </c>
      <c r="T252" s="152">
        <f t="shared" si="23"/>
        <v>0</v>
      </c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R252" s="153" t="s">
        <v>228</v>
      </c>
      <c r="AT252" s="153" t="s">
        <v>152</v>
      </c>
      <c r="AU252" s="153" t="s">
        <v>82</v>
      </c>
      <c r="AY252" s="15" t="s">
        <v>150</v>
      </c>
      <c r="BE252" s="154">
        <f t="shared" si="24"/>
        <v>0</v>
      </c>
      <c r="BF252" s="154">
        <f t="shared" si="25"/>
        <v>0</v>
      </c>
      <c r="BG252" s="154">
        <f t="shared" si="26"/>
        <v>0</v>
      </c>
      <c r="BH252" s="154">
        <f t="shared" si="27"/>
        <v>0</v>
      </c>
      <c r="BI252" s="154">
        <f t="shared" si="28"/>
        <v>0</v>
      </c>
      <c r="BJ252" s="15" t="s">
        <v>78</v>
      </c>
      <c r="BK252" s="154">
        <f t="shared" si="29"/>
        <v>0</v>
      </c>
      <c r="BL252" s="15" t="s">
        <v>228</v>
      </c>
      <c r="BM252" s="153" t="s">
        <v>583</v>
      </c>
    </row>
    <row r="253" spans="1:65" s="2" customFormat="1" ht="21.75" customHeight="1">
      <c r="A253" s="27"/>
      <c r="B253" s="142"/>
      <c r="C253" s="143" t="s">
        <v>584</v>
      </c>
      <c r="D253" s="143" t="s">
        <v>152</v>
      </c>
      <c r="E253" s="144" t="s">
        <v>585</v>
      </c>
      <c r="F253" s="145" t="s">
        <v>586</v>
      </c>
      <c r="G253" s="146" t="s">
        <v>542</v>
      </c>
      <c r="H253" s="147">
        <v>13</v>
      </c>
      <c r="I253" s="247"/>
      <c r="J253" s="148">
        <f t="shared" si="20"/>
        <v>0</v>
      </c>
      <c r="K253" s="145" t="s">
        <v>156</v>
      </c>
      <c r="L253" s="28"/>
      <c r="M253" s="149" t="s">
        <v>1</v>
      </c>
      <c r="N253" s="150" t="s">
        <v>38</v>
      </c>
      <c r="O253" s="151">
        <v>0.465</v>
      </c>
      <c r="P253" s="151">
        <f t="shared" si="21"/>
        <v>6.045</v>
      </c>
      <c r="Q253" s="151">
        <v>0</v>
      </c>
      <c r="R253" s="151">
        <f t="shared" si="22"/>
        <v>0</v>
      </c>
      <c r="S253" s="151">
        <v>0.0092</v>
      </c>
      <c r="T253" s="152">
        <f t="shared" si="23"/>
        <v>0.1196</v>
      </c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R253" s="153" t="s">
        <v>228</v>
      </c>
      <c r="AT253" s="153" t="s">
        <v>152</v>
      </c>
      <c r="AU253" s="153" t="s">
        <v>82</v>
      </c>
      <c r="AY253" s="15" t="s">
        <v>150</v>
      </c>
      <c r="BE253" s="154">
        <f t="shared" si="24"/>
        <v>0</v>
      </c>
      <c r="BF253" s="154">
        <f t="shared" si="25"/>
        <v>0</v>
      </c>
      <c r="BG253" s="154">
        <f t="shared" si="26"/>
        <v>0</v>
      </c>
      <c r="BH253" s="154">
        <f t="shared" si="27"/>
        <v>0</v>
      </c>
      <c r="BI253" s="154">
        <f t="shared" si="28"/>
        <v>0</v>
      </c>
      <c r="BJ253" s="15" t="s">
        <v>78</v>
      </c>
      <c r="BK253" s="154">
        <f t="shared" si="29"/>
        <v>0</v>
      </c>
      <c r="BL253" s="15" t="s">
        <v>228</v>
      </c>
      <c r="BM253" s="153" t="s">
        <v>587</v>
      </c>
    </row>
    <row r="254" spans="1:65" s="2" customFormat="1" ht="21.75" customHeight="1">
      <c r="A254" s="27"/>
      <c r="B254" s="142"/>
      <c r="C254" s="143" t="s">
        <v>588</v>
      </c>
      <c r="D254" s="143" t="s">
        <v>152</v>
      </c>
      <c r="E254" s="144" t="s">
        <v>589</v>
      </c>
      <c r="F254" s="145" t="s">
        <v>590</v>
      </c>
      <c r="G254" s="146" t="s">
        <v>542</v>
      </c>
      <c r="H254" s="147">
        <v>13</v>
      </c>
      <c r="I254" s="247"/>
      <c r="J254" s="148">
        <f t="shared" si="20"/>
        <v>0</v>
      </c>
      <c r="K254" s="145" t="s">
        <v>156</v>
      </c>
      <c r="L254" s="28"/>
      <c r="M254" s="149" t="s">
        <v>1</v>
      </c>
      <c r="N254" s="150" t="s">
        <v>38</v>
      </c>
      <c r="O254" s="151">
        <v>0.85</v>
      </c>
      <c r="P254" s="151">
        <f t="shared" si="21"/>
        <v>11.049999999999999</v>
      </c>
      <c r="Q254" s="151">
        <v>0.00493</v>
      </c>
      <c r="R254" s="151">
        <f t="shared" si="22"/>
        <v>0.06409000000000001</v>
      </c>
      <c r="S254" s="151">
        <v>0</v>
      </c>
      <c r="T254" s="152">
        <f t="shared" si="23"/>
        <v>0</v>
      </c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R254" s="153" t="s">
        <v>228</v>
      </c>
      <c r="AT254" s="153" t="s">
        <v>152</v>
      </c>
      <c r="AU254" s="153" t="s">
        <v>82</v>
      </c>
      <c r="AY254" s="15" t="s">
        <v>150</v>
      </c>
      <c r="BE254" s="154">
        <f t="shared" si="24"/>
        <v>0</v>
      </c>
      <c r="BF254" s="154">
        <f t="shared" si="25"/>
        <v>0</v>
      </c>
      <c r="BG254" s="154">
        <f t="shared" si="26"/>
        <v>0</v>
      </c>
      <c r="BH254" s="154">
        <f t="shared" si="27"/>
        <v>0</v>
      </c>
      <c r="BI254" s="154">
        <f t="shared" si="28"/>
        <v>0</v>
      </c>
      <c r="BJ254" s="15" t="s">
        <v>78</v>
      </c>
      <c r="BK254" s="154">
        <f t="shared" si="29"/>
        <v>0</v>
      </c>
      <c r="BL254" s="15" t="s">
        <v>228</v>
      </c>
      <c r="BM254" s="153" t="s">
        <v>591</v>
      </c>
    </row>
    <row r="255" spans="1:65" s="2" customFormat="1" ht="16.5" customHeight="1">
      <c r="A255" s="27"/>
      <c r="B255" s="142"/>
      <c r="C255" s="143" t="s">
        <v>592</v>
      </c>
      <c r="D255" s="143" t="s">
        <v>152</v>
      </c>
      <c r="E255" s="144" t="s">
        <v>593</v>
      </c>
      <c r="F255" s="145" t="s">
        <v>594</v>
      </c>
      <c r="G255" s="146" t="s">
        <v>542</v>
      </c>
      <c r="H255" s="147">
        <v>5</v>
      </c>
      <c r="I255" s="247"/>
      <c r="J255" s="148">
        <f t="shared" si="20"/>
        <v>0</v>
      </c>
      <c r="K255" s="145" t="s">
        <v>156</v>
      </c>
      <c r="L255" s="28"/>
      <c r="M255" s="149" t="s">
        <v>1</v>
      </c>
      <c r="N255" s="150" t="s">
        <v>38</v>
      </c>
      <c r="O255" s="151">
        <v>0.569</v>
      </c>
      <c r="P255" s="151">
        <f t="shared" si="21"/>
        <v>2.8449999999999998</v>
      </c>
      <c r="Q255" s="151">
        <v>0</v>
      </c>
      <c r="R255" s="151">
        <f t="shared" si="22"/>
        <v>0</v>
      </c>
      <c r="S255" s="151">
        <v>0.0347</v>
      </c>
      <c r="T255" s="152">
        <f t="shared" si="23"/>
        <v>0.17350000000000002</v>
      </c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R255" s="153" t="s">
        <v>228</v>
      </c>
      <c r="AT255" s="153" t="s">
        <v>152</v>
      </c>
      <c r="AU255" s="153" t="s">
        <v>82</v>
      </c>
      <c r="AY255" s="15" t="s">
        <v>150</v>
      </c>
      <c r="BE255" s="154">
        <f t="shared" si="24"/>
        <v>0</v>
      </c>
      <c r="BF255" s="154">
        <f t="shared" si="25"/>
        <v>0</v>
      </c>
      <c r="BG255" s="154">
        <f t="shared" si="26"/>
        <v>0</v>
      </c>
      <c r="BH255" s="154">
        <f t="shared" si="27"/>
        <v>0</v>
      </c>
      <c r="BI255" s="154">
        <f t="shared" si="28"/>
        <v>0</v>
      </c>
      <c r="BJ255" s="15" t="s">
        <v>78</v>
      </c>
      <c r="BK255" s="154">
        <f t="shared" si="29"/>
        <v>0</v>
      </c>
      <c r="BL255" s="15" t="s">
        <v>228</v>
      </c>
      <c r="BM255" s="153" t="s">
        <v>595</v>
      </c>
    </row>
    <row r="256" spans="1:65" s="2" customFormat="1" ht="21.75" customHeight="1">
      <c r="A256" s="27"/>
      <c r="B256" s="142"/>
      <c r="C256" s="143" t="s">
        <v>596</v>
      </c>
      <c r="D256" s="143" t="s">
        <v>152</v>
      </c>
      <c r="E256" s="144" t="s">
        <v>597</v>
      </c>
      <c r="F256" s="145" t="s">
        <v>598</v>
      </c>
      <c r="G256" s="146" t="s">
        <v>542</v>
      </c>
      <c r="H256" s="147">
        <v>5</v>
      </c>
      <c r="I256" s="247"/>
      <c r="J256" s="148">
        <f t="shared" si="20"/>
        <v>0</v>
      </c>
      <c r="K256" s="145" t="s">
        <v>156</v>
      </c>
      <c r="L256" s="28"/>
      <c r="M256" s="149" t="s">
        <v>1</v>
      </c>
      <c r="N256" s="150" t="s">
        <v>38</v>
      </c>
      <c r="O256" s="151">
        <v>1.5</v>
      </c>
      <c r="P256" s="151">
        <f t="shared" si="21"/>
        <v>7.5</v>
      </c>
      <c r="Q256" s="151">
        <v>0.01475</v>
      </c>
      <c r="R256" s="151">
        <f t="shared" si="22"/>
        <v>0.07375</v>
      </c>
      <c r="S256" s="151">
        <v>0</v>
      </c>
      <c r="T256" s="152">
        <f t="shared" si="23"/>
        <v>0</v>
      </c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R256" s="153" t="s">
        <v>228</v>
      </c>
      <c r="AT256" s="153" t="s">
        <v>152</v>
      </c>
      <c r="AU256" s="153" t="s">
        <v>82</v>
      </c>
      <c r="AY256" s="15" t="s">
        <v>150</v>
      </c>
      <c r="BE256" s="154">
        <f t="shared" si="24"/>
        <v>0</v>
      </c>
      <c r="BF256" s="154">
        <f t="shared" si="25"/>
        <v>0</v>
      </c>
      <c r="BG256" s="154">
        <f t="shared" si="26"/>
        <v>0</v>
      </c>
      <c r="BH256" s="154">
        <f t="shared" si="27"/>
        <v>0</v>
      </c>
      <c r="BI256" s="154">
        <f t="shared" si="28"/>
        <v>0</v>
      </c>
      <c r="BJ256" s="15" t="s">
        <v>78</v>
      </c>
      <c r="BK256" s="154">
        <f t="shared" si="29"/>
        <v>0</v>
      </c>
      <c r="BL256" s="15" t="s">
        <v>228</v>
      </c>
      <c r="BM256" s="153" t="s">
        <v>599</v>
      </c>
    </row>
    <row r="257" spans="1:65" s="2" customFormat="1" ht="16.5" customHeight="1">
      <c r="A257" s="27"/>
      <c r="B257" s="142"/>
      <c r="C257" s="143" t="s">
        <v>600</v>
      </c>
      <c r="D257" s="143" t="s">
        <v>152</v>
      </c>
      <c r="E257" s="144" t="s">
        <v>601</v>
      </c>
      <c r="F257" s="145" t="s">
        <v>602</v>
      </c>
      <c r="G257" s="146" t="s">
        <v>173</v>
      </c>
      <c r="H257" s="147">
        <v>132</v>
      </c>
      <c r="I257" s="247"/>
      <c r="J257" s="148">
        <f t="shared" si="20"/>
        <v>0</v>
      </c>
      <c r="K257" s="145" t="s">
        <v>156</v>
      </c>
      <c r="L257" s="28"/>
      <c r="M257" s="149" t="s">
        <v>1</v>
      </c>
      <c r="N257" s="150" t="s">
        <v>38</v>
      </c>
      <c r="O257" s="151">
        <v>0.114</v>
      </c>
      <c r="P257" s="151">
        <f t="shared" si="21"/>
        <v>15.048</v>
      </c>
      <c r="Q257" s="151">
        <v>0</v>
      </c>
      <c r="R257" s="151">
        <f t="shared" si="22"/>
        <v>0</v>
      </c>
      <c r="S257" s="151">
        <v>0.00049</v>
      </c>
      <c r="T257" s="152">
        <f t="shared" si="23"/>
        <v>0.06468</v>
      </c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R257" s="153" t="s">
        <v>228</v>
      </c>
      <c r="AT257" s="153" t="s">
        <v>152</v>
      </c>
      <c r="AU257" s="153" t="s">
        <v>82</v>
      </c>
      <c r="AY257" s="15" t="s">
        <v>150</v>
      </c>
      <c r="BE257" s="154">
        <f t="shared" si="24"/>
        <v>0</v>
      </c>
      <c r="BF257" s="154">
        <f t="shared" si="25"/>
        <v>0</v>
      </c>
      <c r="BG257" s="154">
        <f t="shared" si="26"/>
        <v>0</v>
      </c>
      <c r="BH257" s="154">
        <f t="shared" si="27"/>
        <v>0</v>
      </c>
      <c r="BI257" s="154">
        <f t="shared" si="28"/>
        <v>0</v>
      </c>
      <c r="BJ257" s="15" t="s">
        <v>78</v>
      </c>
      <c r="BK257" s="154">
        <f t="shared" si="29"/>
        <v>0</v>
      </c>
      <c r="BL257" s="15" t="s">
        <v>228</v>
      </c>
      <c r="BM257" s="153" t="s">
        <v>603</v>
      </c>
    </row>
    <row r="258" spans="2:51" s="13" customFormat="1" ht="12">
      <c r="B258" s="155"/>
      <c r="D258" s="156" t="s">
        <v>158</v>
      </c>
      <c r="E258" s="157" t="s">
        <v>1</v>
      </c>
      <c r="F258" s="158" t="s">
        <v>604</v>
      </c>
      <c r="H258" s="159">
        <v>34</v>
      </c>
      <c r="I258" s="248"/>
      <c r="L258" s="155"/>
      <c r="M258" s="160"/>
      <c r="N258" s="161"/>
      <c r="O258" s="161"/>
      <c r="P258" s="161"/>
      <c r="Q258" s="161"/>
      <c r="R258" s="161"/>
      <c r="S258" s="161"/>
      <c r="T258" s="162"/>
      <c r="AT258" s="157" t="s">
        <v>158</v>
      </c>
      <c r="AU258" s="157" t="s">
        <v>82</v>
      </c>
      <c r="AV258" s="13" t="s">
        <v>82</v>
      </c>
      <c r="AW258" s="13" t="s">
        <v>29</v>
      </c>
      <c r="AX258" s="13" t="s">
        <v>73</v>
      </c>
      <c r="AY258" s="157" t="s">
        <v>150</v>
      </c>
    </row>
    <row r="259" spans="2:51" s="13" customFormat="1" ht="12">
      <c r="B259" s="155"/>
      <c r="D259" s="156" t="s">
        <v>158</v>
      </c>
      <c r="E259" s="157" t="s">
        <v>1</v>
      </c>
      <c r="F259" s="158" t="s">
        <v>605</v>
      </c>
      <c r="H259" s="159">
        <v>98</v>
      </c>
      <c r="I259" s="248"/>
      <c r="L259" s="155"/>
      <c r="M259" s="160"/>
      <c r="N259" s="161"/>
      <c r="O259" s="161"/>
      <c r="P259" s="161"/>
      <c r="Q259" s="161"/>
      <c r="R259" s="161"/>
      <c r="S259" s="161"/>
      <c r="T259" s="162"/>
      <c r="AT259" s="157" t="s">
        <v>158</v>
      </c>
      <c r="AU259" s="157" t="s">
        <v>82</v>
      </c>
      <c r="AV259" s="13" t="s">
        <v>82</v>
      </c>
      <c r="AW259" s="13" t="s">
        <v>29</v>
      </c>
      <c r="AX259" s="13" t="s">
        <v>73</v>
      </c>
      <c r="AY259" s="157" t="s">
        <v>150</v>
      </c>
    </row>
    <row r="260" spans="1:65" s="2" customFormat="1" ht="21.75" customHeight="1">
      <c r="A260" s="27"/>
      <c r="B260" s="142"/>
      <c r="C260" s="143" t="s">
        <v>606</v>
      </c>
      <c r="D260" s="143" t="s">
        <v>152</v>
      </c>
      <c r="E260" s="144" t="s">
        <v>607</v>
      </c>
      <c r="F260" s="145" t="s">
        <v>608</v>
      </c>
      <c r="G260" s="146" t="s">
        <v>542</v>
      </c>
      <c r="H260" s="147">
        <v>131</v>
      </c>
      <c r="I260" s="247"/>
      <c r="J260" s="148">
        <f>ROUND(I260*H260,2)</f>
        <v>0</v>
      </c>
      <c r="K260" s="145" t="s">
        <v>156</v>
      </c>
      <c r="L260" s="28"/>
      <c r="M260" s="149" t="s">
        <v>1</v>
      </c>
      <c r="N260" s="150" t="s">
        <v>38</v>
      </c>
      <c r="O260" s="151">
        <v>0.227</v>
      </c>
      <c r="P260" s="151">
        <f>O260*H260</f>
        <v>29.737000000000002</v>
      </c>
      <c r="Q260" s="151">
        <v>0.00024</v>
      </c>
      <c r="R260" s="151">
        <f>Q260*H260</f>
        <v>0.03144</v>
      </c>
      <c r="S260" s="151">
        <v>0</v>
      </c>
      <c r="T260" s="152">
        <f>S260*H260</f>
        <v>0</v>
      </c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R260" s="153" t="s">
        <v>228</v>
      </c>
      <c r="AT260" s="153" t="s">
        <v>152</v>
      </c>
      <c r="AU260" s="153" t="s">
        <v>82</v>
      </c>
      <c r="AY260" s="15" t="s">
        <v>150</v>
      </c>
      <c r="BE260" s="154">
        <f>IF(N260="základní",J260,0)</f>
        <v>0</v>
      </c>
      <c r="BF260" s="154">
        <f>IF(N260="snížená",J260,0)</f>
        <v>0</v>
      </c>
      <c r="BG260" s="154">
        <f>IF(N260="zákl. přenesená",J260,0)</f>
        <v>0</v>
      </c>
      <c r="BH260" s="154">
        <f>IF(N260="sníž. přenesená",J260,0)</f>
        <v>0</v>
      </c>
      <c r="BI260" s="154">
        <f>IF(N260="nulová",J260,0)</f>
        <v>0</v>
      </c>
      <c r="BJ260" s="15" t="s">
        <v>78</v>
      </c>
      <c r="BK260" s="154">
        <f>ROUND(I260*H260,2)</f>
        <v>0</v>
      </c>
      <c r="BL260" s="15" t="s">
        <v>228</v>
      </c>
      <c r="BM260" s="153" t="s">
        <v>609</v>
      </c>
    </row>
    <row r="261" spans="2:51" s="13" customFormat="1" ht="12">
      <c r="B261" s="155"/>
      <c r="D261" s="156" t="s">
        <v>158</v>
      </c>
      <c r="E261" s="157" t="s">
        <v>1</v>
      </c>
      <c r="F261" s="158" t="s">
        <v>605</v>
      </c>
      <c r="H261" s="159">
        <v>98</v>
      </c>
      <c r="I261" s="248"/>
      <c r="L261" s="155"/>
      <c r="M261" s="160"/>
      <c r="N261" s="161"/>
      <c r="O261" s="161"/>
      <c r="P261" s="161"/>
      <c r="Q261" s="161"/>
      <c r="R261" s="161"/>
      <c r="S261" s="161"/>
      <c r="T261" s="162"/>
      <c r="AT261" s="157" t="s">
        <v>158</v>
      </c>
      <c r="AU261" s="157" t="s">
        <v>82</v>
      </c>
      <c r="AV261" s="13" t="s">
        <v>82</v>
      </c>
      <c r="AW261" s="13" t="s">
        <v>29</v>
      </c>
      <c r="AX261" s="13" t="s">
        <v>73</v>
      </c>
      <c r="AY261" s="157" t="s">
        <v>150</v>
      </c>
    </row>
    <row r="262" spans="2:51" s="13" customFormat="1" ht="12">
      <c r="B262" s="155"/>
      <c r="D262" s="156" t="s">
        <v>158</v>
      </c>
      <c r="E262" s="157" t="s">
        <v>1</v>
      </c>
      <c r="F262" s="158" t="s">
        <v>610</v>
      </c>
      <c r="H262" s="159">
        <v>33</v>
      </c>
      <c r="I262" s="248"/>
      <c r="L262" s="155"/>
      <c r="M262" s="160"/>
      <c r="N262" s="161"/>
      <c r="O262" s="161"/>
      <c r="P262" s="161"/>
      <c r="Q262" s="161"/>
      <c r="R262" s="161"/>
      <c r="S262" s="161"/>
      <c r="T262" s="162"/>
      <c r="AT262" s="157" t="s">
        <v>158</v>
      </c>
      <c r="AU262" s="157" t="s">
        <v>82</v>
      </c>
      <c r="AV262" s="13" t="s">
        <v>82</v>
      </c>
      <c r="AW262" s="13" t="s">
        <v>29</v>
      </c>
      <c r="AX262" s="13" t="s">
        <v>73</v>
      </c>
      <c r="AY262" s="157" t="s">
        <v>150</v>
      </c>
    </row>
    <row r="263" spans="1:65" s="2" customFormat="1" ht="16.5" customHeight="1">
      <c r="A263" s="27"/>
      <c r="B263" s="142"/>
      <c r="C263" s="143" t="s">
        <v>611</v>
      </c>
      <c r="D263" s="143" t="s">
        <v>152</v>
      </c>
      <c r="E263" s="144" t="s">
        <v>612</v>
      </c>
      <c r="F263" s="145" t="s">
        <v>613</v>
      </c>
      <c r="G263" s="146" t="s">
        <v>173</v>
      </c>
      <c r="H263" s="147">
        <v>1</v>
      </c>
      <c r="I263" s="247"/>
      <c r="J263" s="148">
        <f>ROUND(I263*H263,2)</f>
        <v>0</v>
      </c>
      <c r="K263" s="145" t="s">
        <v>156</v>
      </c>
      <c r="L263" s="28"/>
      <c r="M263" s="149" t="s">
        <v>1</v>
      </c>
      <c r="N263" s="150" t="s">
        <v>38</v>
      </c>
      <c r="O263" s="151">
        <v>0.176</v>
      </c>
      <c r="P263" s="151">
        <f>O263*H263</f>
        <v>0.176</v>
      </c>
      <c r="Q263" s="151">
        <v>0.00109</v>
      </c>
      <c r="R263" s="151">
        <f>Q263*H263</f>
        <v>0.00109</v>
      </c>
      <c r="S263" s="151">
        <v>0</v>
      </c>
      <c r="T263" s="152">
        <f>S263*H263</f>
        <v>0</v>
      </c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R263" s="153" t="s">
        <v>228</v>
      </c>
      <c r="AT263" s="153" t="s">
        <v>152</v>
      </c>
      <c r="AU263" s="153" t="s">
        <v>82</v>
      </c>
      <c r="AY263" s="15" t="s">
        <v>150</v>
      </c>
      <c r="BE263" s="154">
        <f>IF(N263="základní",J263,0)</f>
        <v>0</v>
      </c>
      <c r="BF263" s="154">
        <f>IF(N263="snížená",J263,0)</f>
        <v>0</v>
      </c>
      <c r="BG263" s="154">
        <f>IF(N263="zákl. přenesená",J263,0)</f>
        <v>0</v>
      </c>
      <c r="BH263" s="154">
        <f>IF(N263="sníž. přenesená",J263,0)</f>
        <v>0</v>
      </c>
      <c r="BI263" s="154">
        <f>IF(N263="nulová",J263,0)</f>
        <v>0</v>
      </c>
      <c r="BJ263" s="15" t="s">
        <v>78</v>
      </c>
      <c r="BK263" s="154">
        <f>ROUND(I263*H263,2)</f>
        <v>0</v>
      </c>
      <c r="BL263" s="15" t="s">
        <v>228</v>
      </c>
      <c r="BM263" s="153" t="s">
        <v>614</v>
      </c>
    </row>
    <row r="264" spans="1:65" s="2" customFormat="1" ht="16.5" customHeight="1">
      <c r="A264" s="27"/>
      <c r="B264" s="142"/>
      <c r="C264" s="143" t="s">
        <v>615</v>
      </c>
      <c r="D264" s="143" t="s">
        <v>152</v>
      </c>
      <c r="E264" s="144" t="s">
        <v>616</v>
      </c>
      <c r="F264" s="145" t="s">
        <v>617</v>
      </c>
      <c r="G264" s="146" t="s">
        <v>542</v>
      </c>
      <c r="H264" s="147">
        <v>18</v>
      </c>
      <c r="I264" s="247"/>
      <c r="J264" s="148">
        <f>ROUND(I264*H264,2)</f>
        <v>0</v>
      </c>
      <c r="K264" s="145" t="s">
        <v>156</v>
      </c>
      <c r="L264" s="28"/>
      <c r="M264" s="149" t="s">
        <v>1</v>
      </c>
      <c r="N264" s="150" t="s">
        <v>38</v>
      </c>
      <c r="O264" s="151">
        <v>0.217</v>
      </c>
      <c r="P264" s="151">
        <f>O264*H264</f>
        <v>3.906</v>
      </c>
      <c r="Q264" s="151">
        <v>0</v>
      </c>
      <c r="R264" s="151">
        <f>Q264*H264</f>
        <v>0</v>
      </c>
      <c r="S264" s="151">
        <v>0.00156</v>
      </c>
      <c r="T264" s="152">
        <f>S264*H264</f>
        <v>0.02808</v>
      </c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R264" s="153" t="s">
        <v>228</v>
      </c>
      <c r="AT264" s="153" t="s">
        <v>152</v>
      </c>
      <c r="AU264" s="153" t="s">
        <v>82</v>
      </c>
      <c r="AY264" s="15" t="s">
        <v>150</v>
      </c>
      <c r="BE264" s="154">
        <f>IF(N264="základní",J264,0)</f>
        <v>0</v>
      </c>
      <c r="BF264" s="154">
        <f>IF(N264="snížená",J264,0)</f>
        <v>0</v>
      </c>
      <c r="BG264" s="154">
        <f>IF(N264="zákl. přenesená",J264,0)</f>
        <v>0</v>
      </c>
      <c r="BH264" s="154">
        <f>IF(N264="sníž. přenesená",J264,0)</f>
        <v>0</v>
      </c>
      <c r="BI264" s="154">
        <f>IF(N264="nulová",J264,0)</f>
        <v>0</v>
      </c>
      <c r="BJ264" s="15" t="s">
        <v>78</v>
      </c>
      <c r="BK264" s="154">
        <f>ROUND(I264*H264,2)</f>
        <v>0</v>
      </c>
      <c r="BL264" s="15" t="s">
        <v>228</v>
      </c>
      <c r="BM264" s="153" t="s">
        <v>618</v>
      </c>
    </row>
    <row r="265" spans="2:51" s="13" customFormat="1" ht="12">
      <c r="B265" s="155"/>
      <c r="D265" s="156" t="s">
        <v>158</v>
      </c>
      <c r="E265" s="157" t="s">
        <v>1</v>
      </c>
      <c r="F265" s="158" t="s">
        <v>619</v>
      </c>
      <c r="H265" s="159">
        <v>18</v>
      </c>
      <c r="I265" s="248"/>
      <c r="L265" s="155"/>
      <c r="M265" s="160"/>
      <c r="N265" s="161"/>
      <c r="O265" s="161"/>
      <c r="P265" s="161"/>
      <c r="Q265" s="161"/>
      <c r="R265" s="161"/>
      <c r="S265" s="161"/>
      <c r="T265" s="162"/>
      <c r="AT265" s="157" t="s">
        <v>158</v>
      </c>
      <c r="AU265" s="157" t="s">
        <v>82</v>
      </c>
      <c r="AV265" s="13" t="s">
        <v>82</v>
      </c>
      <c r="AW265" s="13" t="s">
        <v>29</v>
      </c>
      <c r="AX265" s="13" t="s">
        <v>78</v>
      </c>
      <c r="AY265" s="157" t="s">
        <v>150</v>
      </c>
    </row>
    <row r="266" spans="1:65" s="2" customFormat="1" ht="16.5" customHeight="1">
      <c r="A266" s="27"/>
      <c r="B266" s="142"/>
      <c r="C266" s="143" t="s">
        <v>620</v>
      </c>
      <c r="D266" s="143" t="s">
        <v>152</v>
      </c>
      <c r="E266" s="144" t="s">
        <v>621</v>
      </c>
      <c r="F266" s="145" t="s">
        <v>622</v>
      </c>
      <c r="G266" s="146" t="s">
        <v>542</v>
      </c>
      <c r="H266" s="147">
        <v>49</v>
      </c>
      <c r="I266" s="247"/>
      <c r="J266" s="148">
        <f aca="true" t="shared" si="30" ref="J266:J272">ROUND(I266*H266,2)</f>
        <v>0</v>
      </c>
      <c r="K266" s="145" t="s">
        <v>156</v>
      </c>
      <c r="L266" s="28"/>
      <c r="M266" s="149" t="s">
        <v>1</v>
      </c>
      <c r="N266" s="150" t="s">
        <v>38</v>
      </c>
      <c r="O266" s="151">
        <v>0.222</v>
      </c>
      <c r="P266" s="151">
        <f aca="true" t="shared" si="31" ref="P266:P272">O266*H266</f>
        <v>10.878</v>
      </c>
      <c r="Q266" s="151">
        <v>0</v>
      </c>
      <c r="R266" s="151">
        <f aca="true" t="shared" si="32" ref="R266:R272">Q266*H266</f>
        <v>0</v>
      </c>
      <c r="S266" s="151">
        <v>0.00086</v>
      </c>
      <c r="T266" s="152">
        <f aca="true" t="shared" si="33" ref="T266:T272">S266*H266</f>
        <v>0.04214</v>
      </c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R266" s="153" t="s">
        <v>228</v>
      </c>
      <c r="AT266" s="153" t="s">
        <v>152</v>
      </c>
      <c r="AU266" s="153" t="s">
        <v>82</v>
      </c>
      <c r="AY266" s="15" t="s">
        <v>150</v>
      </c>
      <c r="BE266" s="154">
        <f aca="true" t="shared" si="34" ref="BE266:BE272">IF(N266="základní",J266,0)</f>
        <v>0</v>
      </c>
      <c r="BF266" s="154">
        <f aca="true" t="shared" si="35" ref="BF266:BF272">IF(N266="snížená",J266,0)</f>
        <v>0</v>
      </c>
      <c r="BG266" s="154">
        <f aca="true" t="shared" si="36" ref="BG266:BG272">IF(N266="zákl. přenesená",J266,0)</f>
        <v>0</v>
      </c>
      <c r="BH266" s="154">
        <f aca="true" t="shared" si="37" ref="BH266:BH272">IF(N266="sníž. přenesená",J266,0)</f>
        <v>0</v>
      </c>
      <c r="BI266" s="154">
        <f aca="true" t="shared" si="38" ref="BI266:BI272">IF(N266="nulová",J266,0)</f>
        <v>0</v>
      </c>
      <c r="BJ266" s="15" t="s">
        <v>78</v>
      </c>
      <c r="BK266" s="154">
        <f aca="true" t="shared" si="39" ref="BK266:BK272">ROUND(I266*H266,2)</f>
        <v>0</v>
      </c>
      <c r="BL266" s="15" t="s">
        <v>228</v>
      </c>
      <c r="BM266" s="153" t="s">
        <v>623</v>
      </c>
    </row>
    <row r="267" spans="1:65" s="2" customFormat="1" ht="21.75" customHeight="1">
      <c r="A267" s="27"/>
      <c r="B267" s="142"/>
      <c r="C267" s="143" t="s">
        <v>624</v>
      </c>
      <c r="D267" s="143" t="s">
        <v>152</v>
      </c>
      <c r="E267" s="144" t="s">
        <v>625</v>
      </c>
      <c r="F267" s="145" t="s">
        <v>626</v>
      </c>
      <c r="G267" s="146" t="s">
        <v>542</v>
      </c>
      <c r="H267" s="147">
        <v>18</v>
      </c>
      <c r="I267" s="247"/>
      <c r="J267" s="148">
        <f t="shared" si="30"/>
        <v>0</v>
      </c>
      <c r="K267" s="145" t="s">
        <v>156</v>
      </c>
      <c r="L267" s="28"/>
      <c r="M267" s="149" t="s">
        <v>1</v>
      </c>
      <c r="N267" s="150" t="s">
        <v>38</v>
      </c>
      <c r="O267" s="151">
        <v>0.2</v>
      </c>
      <c r="P267" s="151">
        <f t="shared" si="31"/>
        <v>3.6</v>
      </c>
      <c r="Q267" s="151">
        <v>0.00172</v>
      </c>
      <c r="R267" s="151">
        <f t="shared" si="32"/>
        <v>0.030959999999999998</v>
      </c>
      <c r="S267" s="151">
        <v>0</v>
      </c>
      <c r="T267" s="152">
        <f t="shared" si="33"/>
        <v>0</v>
      </c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R267" s="153" t="s">
        <v>228</v>
      </c>
      <c r="AT267" s="153" t="s">
        <v>152</v>
      </c>
      <c r="AU267" s="153" t="s">
        <v>82</v>
      </c>
      <c r="AY267" s="15" t="s">
        <v>150</v>
      </c>
      <c r="BE267" s="154">
        <f t="shared" si="34"/>
        <v>0</v>
      </c>
      <c r="BF267" s="154">
        <f t="shared" si="35"/>
        <v>0</v>
      </c>
      <c r="BG267" s="154">
        <f t="shared" si="36"/>
        <v>0</v>
      </c>
      <c r="BH267" s="154">
        <f t="shared" si="37"/>
        <v>0</v>
      </c>
      <c r="BI267" s="154">
        <f t="shared" si="38"/>
        <v>0</v>
      </c>
      <c r="BJ267" s="15" t="s">
        <v>78</v>
      </c>
      <c r="BK267" s="154">
        <f t="shared" si="39"/>
        <v>0</v>
      </c>
      <c r="BL267" s="15" t="s">
        <v>228</v>
      </c>
      <c r="BM267" s="153" t="s">
        <v>627</v>
      </c>
    </row>
    <row r="268" spans="1:65" s="2" customFormat="1" ht="16.5" customHeight="1">
      <c r="A268" s="27"/>
      <c r="B268" s="142"/>
      <c r="C268" s="143" t="s">
        <v>628</v>
      </c>
      <c r="D268" s="143" t="s">
        <v>152</v>
      </c>
      <c r="E268" s="144" t="s">
        <v>629</v>
      </c>
      <c r="F268" s="145" t="s">
        <v>630</v>
      </c>
      <c r="G268" s="146" t="s">
        <v>542</v>
      </c>
      <c r="H268" s="147">
        <v>49</v>
      </c>
      <c r="I268" s="247"/>
      <c r="J268" s="148">
        <f t="shared" si="30"/>
        <v>0</v>
      </c>
      <c r="K268" s="145" t="s">
        <v>156</v>
      </c>
      <c r="L268" s="28"/>
      <c r="M268" s="149" t="s">
        <v>1</v>
      </c>
      <c r="N268" s="150" t="s">
        <v>38</v>
      </c>
      <c r="O268" s="151">
        <v>0.2</v>
      </c>
      <c r="P268" s="151">
        <f t="shared" si="31"/>
        <v>9.8</v>
      </c>
      <c r="Q268" s="151">
        <v>0.0018</v>
      </c>
      <c r="R268" s="151">
        <f t="shared" si="32"/>
        <v>0.0882</v>
      </c>
      <c r="S268" s="151">
        <v>0</v>
      </c>
      <c r="T268" s="152">
        <f t="shared" si="33"/>
        <v>0</v>
      </c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R268" s="153" t="s">
        <v>228</v>
      </c>
      <c r="AT268" s="153" t="s">
        <v>152</v>
      </c>
      <c r="AU268" s="153" t="s">
        <v>82</v>
      </c>
      <c r="AY268" s="15" t="s">
        <v>150</v>
      </c>
      <c r="BE268" s="154">
        <f t="shared" si="34"/>
        <v>0</v>
      </c>
      <c r="BF268" s="154">
        <f t="shared" si="35"/>
        <v>0</v>
      </c>
      <c r="BG268" s="154">
        <f t="shared" si="36"/>
        <v>0</v>
      </c>
      <c r="BH268" s="154">
        <f t="shared" si="37"/>
        <v>0</v>
      </c>
      <c r="BI268" s="154">
        <f t="shared" si="38"/>
        <v>0</v>
      </c>
      <c r="BJ268" s="15" t="s">
        <v>78</v>
      </c>
      <c r="BK268" s="154">
        <f t="shared" si="39"/>
        <v>0</v>
      </c>
      <c r="BL268" s="15" t="s">
        <v>228</v>
      </c>
      <c r="BM268" s="153" t="s">
        <v>631</v>
      </c>
    </row>
    <row r="269" spans="1:65" s="2" customFormat="1" ht="21.75" customHeight="1">
      <c r="A269" s="27"/>
      <c r="B269" s="142"/>
      <c r="C269" s="143" t="s">
        <v>632</v>
      </c>
      <c r="D269" s="143" t="s">
        <v>152</v>
      </c>
      <c r="E269" s="144" t="s">
        <v>633</v>
      </c>
      <c r="F269" s="145" t="s">
        <v>634</v>
      </c>
      <c r="G269" s="146" t="s">
        <v>542</v>
      </c>
      <c r="H269" s="147">
        <v>1</v>
      </c>
      <c r="I269" s="247"/>
      <c r="J269" s="148">
        <f t="shared" si="30"/>
        <v>0</v>
      </c>
      <c r="K269" s="145" t="s">
        <v>156</v>
      </c>
      <c r="L269" s="28"/>
      <c r="M269" s="149" t="s">
        <v>1</v>
      </c>
      <c r="N269" s="150" t="s">
        <v>38</v>
      </c>
      <c r="O269" s="151">
        <v>0.4</v>
      </c>
      <c r="P269" s="151">
        <f t="shared" si="31"/>
        <v>0.4</v>
      </c>
      <c r="Q269" s="151">
        <v>0.00196</v>
      </c>
      <c r="R269" s="151">
        <f t="shared" si="32"/>
        <v>0.00196</v>
      </c>
      <c r="S269" s="151">
        <v>0</v>
      </c>
      <c r="T269" s="152">
        <f t="shared" si="33"/>
        <v>0</v>
      </c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R269" s="153" t="s">
        <v>228</v>
      </c>
      <c r="AT269" s="153" t="s">
        <v>152</v>
      </c>
      <c r="AU269" s="153" t="s">
        <v>82</v>
      </c>
      <c r="AY269" s="15" t="s">
        <v>150</v>
      </c>
      <c r="BE269" s="154">
        <f t="shared" si="34"/>
        <v>0</v>
      </c>
      <c r="BF269" s="154">
        <f t="shared" si="35"/>
        <v>0</v>
      </c>
      <c r="BG269" s="154">
        <f t="shared" si="36"/>
        <v>0</v>
      </c>
      <c r="BH269" s="154">
        <f t="shared" si="37"/>
        <v>0</v>
      </c>
      <c r="BI269" s="154">
        <f t="shared" si="38"/>
        <v>0</v>
      </c>
      <c r="BJ269" s="15" t="s">
        <v>78</v>
      </c>
      <c r="BK269" s="154">
        <f t="shared" si="39"/>
        <v>0</v>
      </c>
      <c r="BL269" s="15" t="s">
        <v>228</v>
      </c>
      <c r="BM269" s="153" t="s">
        <v>635</v>
      </c>
    </row>
    <row r="270" spans="1:65" s="2" customFormat="1" ht="16.5" customHeight="1">
      <c r="A270" s="27"/>
      <c r="B270" s="142"/>
      <c r="C270" s="143" t="s">
        <v>636</v>
      </c>
      <c r="D270" s="143" t="s">
        <v>152</v>
      </c>
      <c r="E270" s="144" t="s">
        <v>637</v>
      </c>
      <c r="F270" s="145" t="s">
        <v>638</v>
      </c>
      <c r="G270" s="146" t="s">
        <v>173</v>
      </c>
      <c r="H270" s="147">
        <v>4</v>
      </c>
      <c r="I270" s="247"/>
      <c r="J270" s="148">
        <f t="shared" si="30"/>
        <v>0</v>
      </c>
      <c r="K270" s="145" t="s">
        <v>156</v>
      </c>
      <c r="L270" s="28"/>
      <c r="M270" s="149" t="s">
        <v>1</v>
      </c>
      <c r="N270" s="150" t="s">
        <v>38</v>
      </c>
      <c r="O270" s="151">
        <v>0.407</v>
      </c>
      <c r="P270" s="151">
        <f t="shared" si="31"/>
        <v>1.628</v>
      </c>
      <c r="Q270" s="151">
        <v>0</v>
      </c>
      <c r="R270" s="151">
        <f t="shared" si="32"/>
        <v>0</v>
      </c>
      <c r="S270" s="151">
        <v>0.00225</v>
      </c>
      <c r="T270" s="152">
        <f t="shared" si="33"/>
        <v>0.009</v>
      </c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R270" s="153" t="s">
        <v>228</v>
      </c>
      <c r="AT270" s="153" t="s">
        <v>152</v>
      </c>
      <c r="AU270" s="153" t="s">
        <v>82</v>
      </c>
      <c r="AY270" s="15" t="s">
        <v>150</v>
      </c>
      <c r="BE270" s="154">
        <f t="shared" si="34"/>
        <v>0</v>
      </c>
      <c r="BF270" s="154">
        <f t="shared" si="35"/>
        <v>0</v>
      </c>
      <c r="BG270" s="154">
        <f t="shared" si="36"/>
        <v>0</v>
      </c>
      <c r="BH270" s="154">
        <f t="shared" si="37"/>
        <v>0</v>
      </c>
      <c r="BI270" s="154">
        <f t="shared" si="38"/>
        <v>0</v>
      </c>
      <c r="BJ270" s="15" t="s">
        <v>78</v>
      </c>
      <c r="BK270" s="154">
        <f t="shared" si="39"/>
        <v>0</v>
      </c>
      <c r="BL270" s="15" t="s">
        <v>228</v>
      </c>
      <c r="BM270" s="153" t="s">
        <v>639</v>
      </c>
    </row>
    <row r="271" spans="1:65" s="2" customFormat="1" ht="16.5" customHeight="1">
      <c r="A271" s="27"/>
      <c r="B271" s="142"/>
      <c r="C271" s="143" t="s">
        <v>640</v>
      </c>
      <c r="D271" s="143" t="s">
        <v>152</v>
      </c>
      <c r="E271" s="144" t="s">
        <v>641</v>
      </c>
      <c r="F271" s="145" t="s">
        <v>642</v>
      </c>
      <c r="G271" s="146" t="s">
        <v>542</v>
      </c>
      <c r="H271" s="147">
        <v>3</v>
      </c>
      <c r="I271" s="247"/>
      <c r="J271" s="148">
        <f t="shared" si="30"/>
        <v>0</v>
      </c>
      <c r="K271" s="145" t="s">
        <v>156</v>
      </c>
      <c r="L271" s="28"/>
      <c r="M271" s="149" t="s">
        <v>1</v>
      </c>
      <c r="N271" s="150" t="s">
        <v>38</v>
      </c>
      <c r="O271" s="151">
        <v>0.2</v>
      </c>
      <c r="P271" s="151">
        <f t="shared" si="31"/>
        <v>0.6000000000000001</v>
      </c>
      <c r="Q271" s="151">
        <v>0.00184</v>
      </c>
      <c r="R271" s="151">
        <f t="shared" si="32"/>
        <v>0.005520000000000001</v>
      </c>
      <c r="S271" s="151">
        <v>0</v>
      </c>
      <c r="T271" s="152">
        <f t="shared" si="33"/>
        <v>0</v>
      </c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R271" s="153" t="s">
        <v>228</v>
      </c>
      <c r="AT271" s="153" t="s">
        <v>152</v>
      </c>
      <c r="AU271" s="153" t="s">
        <v>82</v>
      </c>
      <c r="AY271" s="15" t="s">
        <v>150</v>
      </c>
      <c r="BE271" s="154">
        <f t="shared" si="34"/>
        <v>0</v>
      </c>
      <c r="BF271" s="154">
        <f t="shared" si="35"/>
        <v>0</v>
      </c>
      <c r="BG271" s="154">
        <f t="shared" si="36"/>
        <v>0</v>
      </c>
      <c r="BH271" s="154">
        <f t="shared" si="37"/>
        <v>0</v>
      </c>
      <c r="BI271" s="154">
        <f t="shared" si="38"/>
        <v>0</v>
      </c>
      <c r="BJ271" s="15" t="s">
        <v>78</v>
      </c>
      <c r="BK271" s="154">
        <f t="shared" si="39"/>
        <v>0</v>
      </c>
      <c r="BL271" s="15" t="s">
        <v>228</v>
      </c>
      <c r="BM271" s="153" t="s">
        <v>643</v>
      </c>
    </row>
    <row r="272" spans="1:65" s="2" customFormat="1" ht="21.75" customHeight="1">
      <c r="A272" s="27"/>
      <c r="B272" s="142"/>
      <c r="C272" s="143" t="s">
        <v>644</v>
      </c>
      <c r="D272" s="143" t="s">
        <v>152</v>
      </c>
      <c r="E272" s="144" t="s">
        <v>645</v>
      </c>
      <c r="F272" s="145" t="s">
        <v>646</v>
      </c>
      <c r="G272" s="146" t="s">
        <v>397</v>
      </c>
      <c r="H272" s="147">
        <v>6644.254</v>
      </c>
      <c r="I272" s="247"/>
      <c r="J272" s="148">
        <f t="shared" si="30"/>
        <v>0</v>
      </c>
      <c r="K272" s="145" t="s">
        <v>156</v>
      </c>
      <c r="L272" s="28"/>
      <c r="M272" s="149" t="s">
        <v>1</v>
      </c>
      <c r="N272" s="150" t="s">
        <v>38</v>
      </c>
      <c r="O272" s="151">
        <v>0</v>
      </c>
      <c r="P272" s="151">
        <f t="shared" si="31"/>
        <v>0</v>
      </c>
      <c r="Q272" s="151">
        <v>0</v>
      </c>
      <c r="R272" s="151">
        <f t="shared" si="32"/>
        <v>0</v>
      </c>
      <c r="S272" s="151">
        <v>0</v>
      </c>
      <c r="T272" s="152">
        <f t="shared" si="33"/>
        <v>0</v>
      </c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R272" s="153" t="s">
        <v>228</v>
      </c>
      <c r="AT272" s="153" t="s">
        <v>152</v>
      </c>
      <c r="AU272" s="153" t="s">
        <v>82</v>
      </c>
      <c r="AY272" s="15" t="s">
        <v>150</v>
      </c>
      <c r="BE272" s="154">
        <f t="shared" si="34"/>
        <v>0</v>
      </c>
      <c r="BF272" s="154">
        <f t="shared" si="35"/>
        <v>0</v>
      </c>
      <c r="BG272" s="154">
        <f t="shared" si="36"/>
        <v>0</v>
      </c>
      <c r="BH272" s="154">
        <f t="shared" si="37"/>
        <v>0</v>
      </c>
      <c r="BI272" s="154">
        <f t="shared" si="38"/>
        <v>0</v>
      </c>
      <c r="BJ272" s="15" t="s">
        <v>78</v>
      </c>
      <c r="BK272" s="154">
        <f t="shared" si="39"/>
        <v>0</v>
      </c>
      <c r="BL272" s="15" t="s">
        <v>228</v>
      </c>
      <c r="BM272" s="153" t="s">
        <v>647</v>
      </c>
    </row>
    <row r="273" spans="2:63" s="12" customFormat="1" ht="22.85" customHeight="1">
      <c r="B273" s="130"/>
      <c r="D273" s="131" t="s">
        <v>72</v>
      </c>
      <c r="E273" s="140" t="s">
        <v>648</v>
      </c>
      <c r="F273" s="140" t="s">
        <v>649</v>
      </c>
      <c r="I273" s="246"/>
      <c r="J273" s="141">
        <f>BK273</f>
        <v>0</v>
      </c>
      <c r="L273" s="130"/>
      <c r="M273" s="134"/>
      <c r="N273" s="135"/>
      <c r="O273" s="135"/>
      <c r="P273" s="136">
        <f>SUM(P274:P278)</f>
        <v>58.0176</v>
      </c>
      <c r="Q273" s="135"/>
      <c r="R273" s="136">
        <f>SUM(R274:R278)</f>
        <v>1.362276</v>
      </c>
      <c r="S273" s="135"/>
      <c r="T273" s="137">
        <f>SUM(T274:T278)</f>
        <v>0</v>
      </c>
      <c r="AR273" s="131" t="s">
        <v>82</v>
      </c>
      <c r="AT273" s="138" t="s">
        <v>72</v>
      </c>
      <c r="AU273" s="138" t="s">
        <v>78</v>
      </c>
      <c r="AY273" s="131" t="s">
        <v>150</v>
      </c>
      <c r="BK273" s="139">
        <f>SUM(BK274:BK278)</f>
        <v>0</v>
      </c>
    </row>
    <row r="274" spans="1:65" s="2" customFormat="1" ht="21.75" customHeight="1">
      <c r="A274" s="27"/>
      <c r="B274" s="142"/>
      <c r="C274" s="143" t="s">
        <v>650</v>
      </c>
      <c r="D274" s="143" t="s">
        <v>152</v>
      </c>
      <c r="E274" s="144" t="s">
        <v>651</v>
      </c>
      <c r="F274" s="145" t="s">
        <v>652</v>
      </c>
      <c r="G274" s="146" t="s">
        <v>166</v>
      </c>
      <c r="H274" s="147">
        <v>71.1</v>
      </c>
      <c r="I274" s="247"/>
      <c r="J274" s="148">
        <f>ROUND(I274*H274,2)</f>
        <v>0</v>
      </c>
      <c r="K274" s="145" t="s">
        <v>156</v>
      </c>
      <c r="L274" s="28"/>
      <c r="M274" s="149" t="s">
        <v>1</v>
      </c>
      <c r="N274" s="150" t="s">
        <v>38</v>
      </c>
      <c r="O274" s="151">
        <v>0.686</v>
      </c>
      <c r="P274" s="151">
        <f>O274*H274</f>
        <v>48.7746</v>
      </c>
      <c r="Q274" s="151">
        <v>0.0053</v>
      </c>
      <c r="R274" s="151">
        <f>Q274*H274</f>
        <v>0.37683</v>
      </c>
      <c r="S274" s="151">
        <v>0</v>
      </c>
      <c r="T274" s="152">
        <f>S274*H274</f>
        <v>0</v>
      </c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R274" s="153" t="s">
        <v>228</v>
      </c>
      <c r="AT274" s="153" t="s">
        <v>152</v>
      </c>
      <c r="AU274" s="153" t="s">
        <v>82</v>
      </c>
      <c r="AY274" s="15" t="s">
        <v>150</v>
      </c>
      <c r="BE274" s="154">
        <f>IF(N274="základní",J274,0)</f>
        <v>0</v>
      </c>
      <c r="BF274" s="154">
        <f>IF(N274="snížená",J274,0)</f>
        <v>0</v>
      </c>
      <c r="BG274" s="154">
        <f>IF(N274="zákl. přenesená",J274,0)</f>
        <v>0</v>
      </c>
      <c r="BH274" s="154">
        <f>IF(N274="sníž. přenesená",J274,0)</f>
        <v>0</v>
      </c>
      <c r="BI274" s="154">
        <f>IF(N274="nulová",J274,0)</f>
        <v>0</v>
      </c>
      <c r="BJ274" s="15" t="s">
        <v>78</v>
      </c>
      <c r="BK274" s="154">
        <f>ROUND(I274*H274,2)</f>
        <v>0</v>
      </c>
      <c r="BL274" s="15" t="s">
        <v>228</v>
      </c>
      <c r="BM274" s="153" t="s">
        <v>653</v>
      </c>
    </row>
    <row r="275" spans="1:65" s="2" customFormat="1" ht="16.5" customHeight="1">
      <c r="A275" s="27"/>
      <c r="B275" s="142"/>
      <c r="C275" s="163" t="s">
        <v>654</v>
      </c>
      <c r="D275" s="163" t="s">
        <v>655</v>
      </c>
      <c r="E275" s="164" t="s">
        <v>656</v>
      </c>
      <c r="F275" s="165" t="s">
        <v>657</v>
      </c>
      <c r="G275" s="166" t="s">
        <v>166</v>
      </c>
      <c r="H275" s="167">
        <v>78.21</v>
      </c>
      <c r="I275" s="249"/>
      <c r="J275" s="168">
        <f>ROUND(I275*H275,2)</f>
        <v>0</v>
      </c>
      <c r="K275" s="165" t="s">
        <v>156</v>
      </c>
      <c r="L275" s="169"/>
      <c r="M275" s="170" t="s">
        <v>1</v>
      </c>
      <c r="N275" s="171" t="s">
        <v>38</v>
      </c>
      <c r="O275" s="151">
        <v>0</v>
      </c>
      <c r="P275" s="151">
        <f>O275*H275</f>
        <v>0</v>
      </c>
      <c r="Q275" s="151">
        <v>0.0126</v>
      </c>
      <c r="R275" s="151">
        <f>Q275*H275</f>
        <v>0.9854459999999999</v>
      </c>
      <c r="S275" s="151">
        <v>0</v>
      </c>
      <c r="T275" s="152">
        <f>S275*H275</f>
        <v>0</v>
      </c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R275" s="153" t="s">
        <v>302</v>
      </c>
      <c r="AT275" s="153" t="s">
        <v>655</v>
      </c>
      <c r="AU275" s="153" t="s">
        <v>82</v>
      </c>
      <c r="AY275" s="15" t="s">
        <v>150</v>
      </c>
      <c r="BE275" s="154">
        <f>IF(N275="základní",J275,0)</f>
        <v>0</v>
      </c>
      <c r="BF275" s="154">
        <f>IF(N275="snížená",J275,0)</f>
        <v>0</v>
      </c>
      <c r="BG275" s="154">
        <f>IF(N275="zákl. přenesená",J275,0)</f>
        <v>0</v>
      </c>
      <c r="BH275" s="154">
        <f>IF(N275="sníž. přenesená",J275,0)</f>
        <v>0</v>
      </c>
      <c r="BI275" s="154">
        <f>IF(N275="nulová",J275,0)</f>
        <v>0</v>
      </c>
      <c r="BJ275" s="15" t="s">
        <v>78</v>
      </c>
      <c r="BK275" s="154">
        <f>ROUND(I275*H275,2)</f>
        <v>0</v>
      </c>
      <c r="BL275" s="15" t="s">
        <v>228</v>
      </c>
      <c r="BM275" s="153" t="s">
        <v>658</v>
      </c>
    </row>
    <row r="276" spans="2:51" s="13" customFormat="1" ht="12">
      <c r="B276" s="155"/>
      <c r="D276" s="156" t="s">
        <v>158</v>
      </c>
      <c r="F276" s="158" t="s">
        <v>659</v>
      </c>
      <c r="H276" s="159">
        <v>78.21</v>
      </c>
      <c r="I276" s="248"/>
      <c r="L276" s="155"/>
      <c r="M276" s="160"/>
      <c r="N276" s="161"/>
      <c r="O276" s="161"/>
      <c r="P276" s="161"/>
      <c r="Q276" s="161"/>
      <c r="R276" s="161"/>
      <c r="S276" s="161"/>
      <c r="T276" s="162"/>
      <c r="AT276" s="157" t="s">
        <v>158</v>
      </c>
      <c r="AU276" s="157" t="s">
        <v>82</v>
      </c>
      <c r="AV276" s="13" t="s">
        <v>82</v>
      </c>
      <c r="AW276" s="13" t="s">
        <v>3</v>
      </c>
      <c r="AX276" s="13" t="s">
        <v>78</v>
      </c>
      <c r="AY276" s="157" t="s">
        <v>150</v>
      </c>
    </row>
    <row r="277" spans="1:65" s="2" customFormat="1" ht="21.75" customHeight="1">
      <c r="A277" s="27"/>
      <c r="B277" s="142"/>
      <c r="C277" s="143" t="s">
        <v>660</v>
      </c>
      <c r="D277" s="143" t="s">
        <v>152</v>
      </c>
      <c r="E277" s="144" t="s">
        <v>661</v>
      </c>
      <c r="F277" s="145" t="s">
        <v>662</v>
      </c>
      <c r="G277" s="146" t="s">
        <v>166</v>
      </c>
      <c r="H277" s="147">
        <v>71.1</v>
      </c>
      <c r="I277" s="247"/>
      <c r="J277" s="148">
        <f>ROUND(I277*H277,2)</f>
        <v>0</v>
      </c>
      <c r="K277" s="145" t="s">
        <v>156</v>
      </c>
      <c r="L277" s="28"/>
      <c r="M277" s="149" t="s">
        <v>1</v>
      </c>
      <c r="N277" s="150" t="s">
        <v>38</v>
      </c>
      <c r="O277" s="151">
        <v>0.13</v>
      </c>
      <c r="P277" s="151">
        <f>O277*H277</f>
        <v>9.243</v>
      </c>
      <c r="Q277" s="151">
        <v>0</v>
      </c>
      <c r="R277" s="151">
        <f>Q277*H277</f>
        <v>0</v>
      </c>
      <c r="S277" s="151">
        <v>0</v>
      </c>
      <c r="T277" s="152">
        <f>S277*H277</f>
        <v>0</v>
      </c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R277" s="153" t="s">
        <v>228</v>
      </c>
      <c r="AT277" s="153" t="s">
        <v>152</v>
      </c>
      <c r="AU277" s="153" t="s">
        <v>82</v>
      </c>
      <c r="AY277" s="15" t="s">
        <v>150</v>
      </c>
      <c r="BE277" s="154">
        <f>IF(N277="základní",J277,0)</f>
        <v>0</v>
      </c>
      <c r="BF277" s="154">
        <f>IF(N277="snížená",J277,0)</f>
        <v>0</v>
      </c>
      <c r="BG277" s="154">
        <f>IF(N277="zákl. přenesená",J277,0)</f>
        <v>0</v>
      </c>
      <c r="BH277" s="154">
        <f>IF(N277="sníž. přenesená",J277,0)</f>
        <v>0</v>
      </c>
      <c r="BI277" s="154">
        <f>IF(N277="nulová",J277,0)</f>
        <v>0</v>
      </c>
      <c r="BJ277" s="15" t="s">
        <v>78</v>
      </c>
      <c r="BK277" s="154">
        <f>ROUND(I277*H277,2)</f>
        <v>0</v>
      </c>
      <c r="BL277" s="15" t="s">
        <v>228</v>
      </c>
      <c r="BM277" s="153" t="s">
        <v>663</v>
      </c>
    </row>
    <row r="278" spans="1:65" s="2" customFormat="1" ht="21.75" customHeight="1">
      <c r="A278" s="27"/>
      <c r="B278" s="142"/>
      <c r="C278" s="143" t="s">
        <v>664</v>
      </c>
      <c r="D278" s="143" t="s">
        <v>152</v>
      </c>
      <c r="E278" s="144" t="s">
        <v>665</v>
      </c>
      <c r="F278" s="145" t="s">
        <v>666</v>
      </c>
      <c r="G278" s="146" t="s">
        <v>397</v>
      </c>
      <c r="H278" s="147">
        <v>611.033</v>
      </c>
      <c r="I278" s="247"/>
      <c r="J278" s="148">
        <f>ROUND(I278*H278,2)</f>
        <v>0</v>
      </c>
      <c r="K278" s="145" t="s">
        <v>156</v>
      </c>
      <c r="L278" s="28"/>
      <c r="M278" s="172" t="s">
        <v>1</v>
      </c>
      <c r="N278" s="173" t="s">
        <v>38</v>
      </c>
      <c r="O278" s="174">
        <v>0</v>
      </c>
      <c r="P278" s="174">
        <f>O278*H278</f>
        <v>0</v>
      </c>
      <c r="Q278" s="174">
        <v>0</v>
      </c>
      <c r="R278" s="174">
        <f>Q278*H278</f>
        <v>0</v>
      </c>
      <c r="S278" s="174">
        <v>0</v>
      </c>
      <c r="T278" s="175">
        <f>S278*H278</f>
        <v>0</v>
      </c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R278" s="153" t="s">
        <v>228</v>
      </c>
      <c r="AT278" s="153" t="s">
        <v>152</v>
      </c>
      <c r="AU278" s="153" t="s">
        <v>82</v>
      </c>
      <c r="AY278" s="15" t="s">
        <v>150</v>
      </c>
      <c r="BE278" s="154">
        <f>IF(N278="základní",J278,0)</f>
        <v>0</v>
      </c>
      <c r="BF278" s="154">
        <f>IF(N278="snížená",J278,0)</f>
        <v>0</v>
      </c>
      <c r="BG278" s="154">
        <f>IF(N278="zákl. přenesená",J278,0)</f>
        <v>0</v>
      </c>
      <c r="BH278" s="154">
        <f>IF(N278="sníž. přenesená",J278,0)</f>
        <v>0</v>
      </c>
      <c r="BI278" s="154">
        <f>IF(N278="nulová",J278,0)</f>
        <v>0</v>
      </c>
      <c r="BJ278" s="15" t="s">
        <v>78</v>
      </c>
      <c r="BK278" s="154">
        <f>ROUND(I278*H278,2)</f>
        <v>0</v>
      </c>
      <c r="BL278" s="15" t="s">
        <v>228</v>
      </c>
      <c r="BM278" s="153" t="s">
        <v>667</v>
      </c>
    </row>
    <row r="279" spans="1:31" s="2" customFormat="1" ht="6.95" customHeight="1">
      <c r="A279" s="27"/>
      <c r="B279" s="42"/>
      <c r="C279" s="43"/>
      <c r="D279" s="43"/>
      <c r="E279" s="43"/>
      <c r="F279" s="43"/>
      <c r="G279" s="43"/>
      <c r="H279" s="43"/>
      <c r="I279" s="240"/>
      <c r="J279" s="43"/>
      <c r="K279" s="43"/>
      <c r="L279" s="28"/>
      <c r="M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</row>
  </sheetData>
  <autoFilter ref="C127:K278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8"/>
  <sheetViews>
    <sheetView showGridLines="0" workbookViewId="0" topLeftCell="A22">
      <selection activeCell="J41" sqref="J41"/>
    </sheetView>
  </sheetViews>
  <sheetFormatPr defaultColWidth="9.140625" defaultRowHeight="12"/>
  <cols>
    <col min="1" max="1" width="8.421875" style="177" customWidth="1"/>
    <col min="2" max="2" width="1.57421875" style="177" customWidth="1"/>
    <col min="3" max="3" width="4.140625" style="177" customWidth="1"/>
    <col min="4" max="4" width="4.421875" style="177" customWidth="1"/>
    <col min="5" max="5" width="17.140625" style="177" customWidth="1"/>
    <col min="6" max="6" width="50.8515625" style="177" customWidth="1"/>
    <col min="7" max="7" width="7.00390625" style="177" customWidth="1"/>
    <col min="8" max="8" width="11.421875" style="177" customWidth="1"/>
    <col min="9" max="9" width="20.140625" style="228" customWidth="1"/>
    <col min="10" max="11" width="20.140625" style="177" customWidth="1"/>
    <col min="12" max="12" width="9.421875" style="177" customWidth="1"/>
    <col min="13" max="13" width="10.8515625" style="177" hidden="1" customWidth="1"/>
    <col min="14" max="14" width="9.00390625" style="177" customWidth="1"/>
    <col min="15" max="20" width="14.140625" style="177" hidden="1" customWidth="1"/>
    <col min="21" max="21" width="16.421875" style="177" hidden="1" customWidth="1"/>
    <col min="22" max="22" width="12.421875" style="177" customWidth="1"/>
    <col min="23" max="23" width="16.421875" style="177" customWidth="1"/>
    <col min="24" max="24" width="12.421875" style="177" customWidth="1"/>
    <col min="25" max="25" width="15.00390625" style="177" customWidth="1"/>
    <col min="26" max="26" width="11.00390625" style="177" customWidth="1"/>
    <col min="27" max="27" width="15.00390625" style="177" customWidth="1"/>
    <col min="28" max="28" width="16.421875" style="177" customWidth="1"/>
    <col min="29" max="29" width="11.00390625" style="177" customWidth="1"/>
    <col min="30" max="30" width="15.00390625" style="177" customWidth="1"/>
    <col min="31" max="31" width="16.421875" style="177" customWidth="1"/>
    <col min="32" max="16384" width="9.00390625" style="177" customWidth="1"/>
  </cols>
  <sheetData>
    <row r="1" ht="12"/>
    <row r="2" spans="12:46" ht="37" customHeight="1">
      <c r="L2" s="196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5" t="s">
        <v>88</v>
      </c>
    </row>
    <row r="3" spans="2:46" ht="6.95" customHeight="1">
      <c r="B3" s="16"/>
      <c r="C3" s="17"/>
      <c r="D3" s="17"/>
      <c r="E3" s="17"/>
      <c r="F3" s="17"/>
      <c r="G3" s="17"/>
      <c r="H3" s="17"/>
      <c r="I3" s="229"/>
      <c r="J3" s="17"/>
      <c r="K3" s="17"/>
      <c r="L3" s="18"/>
      <c r="AT3" s="15" t="s">
        <v>82</v>
      </c>
    </row>
    <row r="4" spans="2:46" ht="24.95" customHeight="1">
      <c r="B4" s="18"/>
      <c r="D4" s="19" t="s">
        <v>114</v>
      </c>
      <c r="L4" s="18"/>
      <c r="M4" s="94" t="s">
        <v>10</v>
      </c>
      <c r="AT4" s="15" t="s">
        <v>3</v>
      </c>
    </row>
    <row r="5" spans="2:12" ht="6.95" customHeight="1">
      <c r="B5" s="18"/>
      <c r="L5" s="18"/>
    </row>
    <row r="6" spans="2:12" ht="12.05" customHeight="1">
      <c r="B6" s="18"/>
      <c r="D6" s="183" t="s">
        <v>14</v>
      </c>
      <c r="L6" s="18"/>
    </row>
    <row r="7" spans="2:12" ht="16.5" customHeight="1">
      <c r="B7" s="18"/>
      <c r="E7" s="224" t="str">
        <f>'Rekapitulace stavby'!K6</f>
        <v>SOŠ Stříbro</v>
      </c>
      <c r="F7" s="225"/>
      <c r="G7" s="225"/>
      <c r="H7" s="225"/>
      <c r="L7" s="18"/>
    </row>
    <row r="8" spans="2:12" ht="12.05" customHeight="1">
      <c r="B8" s="18"/>
      <c r="D8" s="183" t="s">
        <v>115</v>
      </c>
      <c r="L8" s="18"/>
    </row>
    <row r="9" spans="1:31" s="2" customFormat="1" ht="16.5" customHeight="1">
      <c r="A9" s="184"/>
      <c r="B9" s="28"/>
      <c r="C9" s="184"/>
      <c r="D9" s="184"/>
      <c r="E9" s="224" t="s">
        <v>668</v>
      </c>
      <c r="F9" s="223"/>
      <c r="G9" s="223"/>
      <c r="H9" s="223"/>
      <c r="I9" s="230"/>
      <c r="J9" s="184"/>
      <c r="K9" s="184"/>
      <c r="L9" s="37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</row>
    <row r="10" spans="1:31" s="2" customFormat="1" ht="12.05" customHeight="1">
      <c r="A10" s="184"/>
      <c r="B10" s="28"/>
      <c r="C10" s="184"/>
      <c r="D10" s="183" t="s">
        <v>669</v>
      </c>
      <c r="E10" s="184"/>
      <c r="F10" s="184"/>
      <c r="G10" s="184"/>
      <c r="H10" s="184"/>
      <c r="I10" s="230"/>
      <c r="J10" s="184"/>
      <c r="K10" s="184"/>
      <c r="L10" s="37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</row>
    <row r="11" spans="1:31" s="2" customFormat="1" ht="16.5" customHeight="1">
      <c r="A11" s="184"/>
      <c r="B11" s="28"/>
      <c r="C11" s="184"/>
      <c r="D11" s="184"/>
      <c r="E11" s="217" t="s">
        <v>670</v>
      </c>
      <c r="F11" s="223"/>
      <c r="G11" s="223"/>
      <c r="H11" s="223"/>
      <c r="I11" s="230"/>
      <c r="J11" s="184"/>
      <c r="K11" s="184"/>
      <c r="L11" s="37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</row>
    <row r="12" spans="1:31" s="2" customFormat="1" ht="12">
      <c r="A12" s="184"/>
      <c r="B12" s="28"/>
      <c r="C12" s="184"/>
      <c r="D12" s="184"/>
      <c r="E12" s="184"/>
      <c r="F12" s="184"/>
      <c r="G12" s="184"/>
      <c r="H12" s="184"/>
      <c r="I12" s="230"/>
      <c r="J12" s="184"/>
      <c r="K12" s="184"/>
      <c r="L12" s="37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</row>
    <row r="13" spans="1:31" s="2" customFormat="1" ht="12.05" customHeight="1">
      <c r="A13" s="184"/>
      <c r="B13" s="28"/>
      <c r="C13" s="184"/>
      <c r="D13" s="183" t="s">
        <v>16</v>
      </c>
      <c r="E13" s="184"/>
      <c r="F13" s="176" t="s">
        <v>1</v>
      </c>
      <c r="G13" s="184"/>
      <c r="H13" s="184"/>
      <c r="I13" s="231" t="s">
        <v>17</v>
      </c>
      <c r="J13" s="176" t="s">
        <v>1</v>
      </c>
      <c r="K13" s="184"/>
      <c r="L13" s="37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</row>
    <row r="14" spans="1:31" s="2" customFormat="1" ht="12.05" customHeight="1">
      <c r="A14" s="184"/>
      <c r="B14" s="28"/>
      <c r="C14" s="184"/>
      <c r="D14" s="183" t="s">
        <v>18</v>
      </c>
      <c r="E14" s="184"/>
      <c r="F14" s="176" t="s">
        <v>19</v>
      </c>
      <c r="G14" s="184"/>
      <c r="H14" s="184"/>
      <c r="I14" s="231" t="s">
        <v>20</v>
      </c>
      <c r="J14" s="181" t="str">
        <f>'Rekapitulace stavby'!AN8</f>
        <v>12. 4. 2020</v>
      </c>
      <c r="K14" s="184"/>
      <c r="L14" s="37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</row>
    <row r="15" spans="1:31" s="2" customFormat="1" ht="10.8" customHeight="1">
      <c r="A15" s="184"/>
      <c r="B15" s="28"/>
      <c r="C15" s="184"/>
      <c r="D15" s="184"/>
      <c r="E15" s="184"/>
      <c r="F15" s="184"/>
      <c r="G15" s="184"/>
      <c r="H15" s="184"/>
      <c r="I15" s="230"/>
      <c r="J15" s="184"/>
      <c r="K15" s="184"/>
      <c r="L15" s="37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</row>
    <row r="16" spans="1:31" s="2" customFormat="1" ht="12.05" customHeight="1">
      <c r="A16" s="184"/>
      <c r="B16" s="28"/>
      <c r="C16" s="184"/>
      <c r="D16" s="183" t="s">
        <v>22</v>
      </c>
      <c r="E16" s="184"/>
      <c r="F16" s="184"/>
      <c r="G16" s="184"/>
      <c r="H16" s="184"/>
      <c r="I16" s="231" t="s">
        <v>23</v>
      </c>
      <c r="J16" s="176" t="s">
        <v>1</v>
      </c>
      <c r="K16" s="184"/>
      <c r="L16" s="37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</row>
    <row r="17" spans="1:31" s="2" customFormat="1" ht="18" customHeight="1">
      <c r="A17" s="184"/>
      <c r="B17" s="28"/>
      <c r="C17" s="184"/>
      <c r="D17" s="184"/>
      <c r="E17" s="176" t="s">
        <v>15</v>
      </c>
      <c r="F17" s="184"/>
      <c r="G17" s="184"/>
      <c r="H17" s="184"/>
      <c r="I17" s="231" t="s">
        <v>24</v>
      </c>
      <c r="J17" s="176" t="s">
        <v>1</v>
      </c>
      <c r="K17" s="184"/>
      <c r="L17" s="37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</row>
    <row r="18" spans="1:31" s="2" customFormat="1" ht="6.95" customHeight="1">
      <c r="A18" s="184"/>
      <c r="B18" s="28"/>
      <c r="C18" s="184"/>
      <c r="D18" s="184"/>
      <c r="E18" s="184"/>
      <c r="F18" s="184"/>
      <c r="G18" s="184"/>
      <c r="H18" s="184"/>
      <c r="I18" s="230"/>
      <c r="J18" s="184"/>
      <c r="K18" s="184"/>
      <c r="L18" s="3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</row>
    <row r="19" spans="1:31" s="2" customFormat="1" ht="12.05" customHeight="1">
      <c r="A19" s="184"/>
      <c r="B19" s="28"/>
      <c r="C19" s="184"/>
      <c r="D19" s="183" t="s">
        <v>25</v>
      </c>
      <c r="E19" s="184"/>
      <c r="F19" s="184"/>
      <c r="G19" s="184"/>
      <c r="H19" s="184"/>
      <c r="I19" s="231" t="s">
        <v>23</v>
      </c>
      <c r="J19" s="226" t="str">
        <f>'Rekapitulace stavby'!AN13</f>
        <v/>
      </c>
      <c r="K19" s="184"/>
      <c r="L19" s="37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</row>
    <row r="20" spans="1:31" s="2" customFormat="1" ht="18" customHeight="1">
      <c r="A20" s="184"/>
      <c r="B20" s="28"/>
      <c r="C20" s="184"/>
      <c r="D20" s="184"/>
      <c r="E20" s="227" t="str">
        <f>'Rekapitulace stavby'!E14</f>
        <v xml:space="preserve"> </v>
      </c>
      <c r="F20" s="210"/>
      <c r="G20" s="210"/>
      <c r="H20" s="210"/>
      <c r="I20" s="231" t="s">
        <v>24</v>
      </c>
      <c r="J20" s="226" t="str">
        <f>'Rekapitulace stavby'!AN14</f>
        <v/>
      </c>
      <c r="K20" s="184"/>
      <c r="L20" s="37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</row>
    <row r="21" spans="1:31" s="2" customFormat="1" ht="6.95" customHeight="1">
      <c r="A21" s="184"/>
      <c r="B21" s="28"/>
      <c r="C21" s="184"/>
      <c r="D21" s="184"/>
      <c r="E21" s="184"/>
      <c r="F21" s="184"/>
      <c r="G21" s="184"/>
      <c r="H21" s="184"/>
      <c r="I21" s="230"/>
      <c r="J21" s="184"/>
      <c r="K21" s="184"/>
      <c r="L21" s="3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</row>
    <row r="22" spans="1:31" s="2" customFormat="1" ht="12.05" customHeight="1">
      <c r="A22" s="184"/>
      <c r="B22" s="28"/>
      <c r="C22" s="184"/>
      <c r="D22" s="183" t="s">
        <v>27</v>
      </c>
      <c r="E22" s="184"/>
      <c r="F22" s="184"/>
      <c r="G22" s="184"/>
      <c r="H22" s="184"/>
      <c r="I22" s="231" t="s">
        <v>23</v>
      </c>
      <c r="J22" s="176" t="s">
        <v>1</v>
      </c>
      <c r="K22" s="184"/>
      <c r="L22" s="37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</row>
    <row r="23" spans="1:31" s="2" customFormat="1" ht="18" customHeight="1">
      <c r="A23" s="184"/>
      <c r="B23" s="28"/>
      <c r="C23" s="184"/>
      <c r="D23" s="184"/>
      <c r="E23" s="176" t="s">
        <v>28</v>
      </c>
      <c r="F23" s="184"/>
      <c r="G23" s="184"/>
      <c r="H23" s="184"/>
      <c r="I23" s="231" t="s">
        <v>24</v>
      </c>
      <c r="J23" s="176" t="s">
        <v>1</v>
      </c>
      <c r="K23" s="184"/>
      <c r="L23" s="37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</row>
    <row r="24" spans="1:31" s="2" customFormat="1" ht="6.95" customHeight="1">
      <c r="A24" s="184"/>
      <c r="B24" s="28"/>
      <c r="C24" s="184"/>
      <c r="D24" s="184"/>
      <c r="E24" s="184"/>
      <c r="F24" s="184"/>
      <c r="G24" s="184"/>
      <c r="H24" s="184"/>
      <c r="I24" s="230"/>
      <c r="J24" s="184"/>
      <c r="K24" s="184"/>
      <c r="L24" s="37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</row>
    <row r="25" spans="1:31" s="2" customFormat="1" ht="12.05" customHeight="1">
      <c r="A25" s="184"/>
      <c r="B25" s="28"/>
      <c r="C25" s="184"/>
      <c r="D25" s="183" t="s">
        <v>30</v>
      </c>
      <c r="E25" s="184"/>
      <c r="F25" s="184"/>
      <c r="G25" s="184"/>
      <c r="H25" s="184"/>
      <c r="I25" s="231" t="s">
        <v>23</v>
      </c>
      <c r="J25" s="176" t="s">
        <v>1</v>
      </c>
      <c r="K25" s="184"/>
      <c r="L25" s="37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</row>
    <row r="26" spans="1:31" s="2" customFormat="1" ht="18" customHeight="1">
      <c r="A26" s="184"/>
      <c r="B26" s="28"/>
      <c r="C26" s="184"/>
      <c r="D26" s="184"/>
      <c r="E26" s="176" t="s">
        <v>31</v>
      </c>
      <c r="F26" s="184"/>
      <c r="G26" s="184"/>
      <c r="H26" s="184"/>
      <c r="I26" s="231" t="s">
        <v>24</v>
      </c>
      <c r="J26" s="176" t="s">
        <v>1</v>
      </c>
      <c r="K26" s="184"/>
      <c r="L26" s="37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</row>
    <row r="27" spans="1:31" s="2" customFormat="1" ht="6.95" customHeight="1">
      <c r="A27" s="184"/>
      <c r="B27" s="28"/>
      <c r="C27" s="184"/>
      <c r="D27" s="184"/>
      <c r="E27" s="184"/>
      <c r="F27" s="184"/>
      <c r="G27" s="184"/>
      <c r="H27" s="184"/>
      <c r="I27" s="230"/>
      <c r="J27" s="184"/>
      <c r="K27" s="184"/>
      <c r="L27" s="37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</row>
    <row r="28" spans="1:31" s="2" customFormat="1" ht="12.05" customHeight="1">
      <c r="A28" s="184"/>
      <c r="B28" s="28"/>
      <c r="C28" s="184"/>
      <c r="D28" s="183" t="s">
        <v>32</v>
      </c>
      <c r="E28" s="184"/>
      <c r="F28" s="184"/>
      <c r="G28" s="184"/>
      <c r="H28" s="184"/>
      <c r="I28" s="230"/>
      <c r="J28" s="184"/>
      <c r="K28" s="184"/>
      <c r="L28" s="37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</row>
    <row r="29" spans="1:31" s="8" customFormat="1" ht="16.5" customHeight="1">
      <c r="A29" s="95"/>
      <c r="B29" s="96"/>
      <c r="C29" s="95"/>
      <c r="D29" s="95"/>
      <c r="E29" s="212" t="s">
        <v>1</v>
      </c>
      <c r="F29" s="212"/>
      <c r="G29" s="212"/>
      <c r="H29" s="212"/>
      <c r="I29" s="232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5" customHeight="1">
      <c r="A30" s="184"/>
      <c r="B30" s="28"/>
      <c r="C30" s="184"/>
      <c r="D30" s="184"/>
      <c r="E30" s="184"/>
      <c r="F30" s="184"/>
      <c r="G30" s="184"/>
      <c r="H30" s="184"/>
      <c r="I30" s="230"/>
      <c r="J30" s="184"/>
      <c r="K30" s="184"/>
      <c r="L30" s="37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</row>
    <row r="31" spans="1:31" s="2" customFormat="1" ht="6.95" customHeight="1">
      <c r="A31" s="184"/>
      <c r="B31" s="28"/>
      <c r="C31" s="184"/>
      <c r="D31" s="61"/>
      <c r="E31" s="61"/>
      <c r="F31" s="61"/>
      <c r="G31" s="61"/>
      <c r="H31" s="61"/>
      <c r="I31" s="233"/>
      <c r="J31" s="61"/>
      <c r="K31" s="61"/>
      <c r="L31" s="37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</row>
    <row r="32" spans="1:31" s="2" customFormat="1" ht="25.35" customHeight="1">
      <c r="A32" s="184"/>
      <c r="B32" s="28"/>
      <c r="C32" s="184"/>
      <c r="D32" s="98" t="s">
        <v>33</v>
      </c>
      <c r="E32" s="184"/>
      <c r="F32" s="184"/>
      <c r="G32" s="184"/>
      <c r="H32" s="184"/>
      <c r="I32" s="230"/>
      <c r="J32" s="182">
        <f>ROUND(J131,2)</f>
        <v>0</v>
      </c>
      <c r="K32" s="184"/>
      <c r="L32" s="37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</row>
    <row r="33" spans="1:31" s="2" customFormat="1" ht="6.95" customHeight="1">
      <c r="A33" s="184"/>
      <c r="B33" s="28"/>
      <c r="C33" s="184"/>
      <c r="D33" s="61"/>
      <c r="E33" s="61"/>
      <c r="F33" s="61"/>
      <c r="G33" s="61"/>
      <c r="H33" s="61"/>
      <c r="I33" s="233"/>
      <c r="J33" s="61"/>
      <c r="K33" s="61"/>
      <c r="L33" s="37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</row>
    <row r="34" spans="1:31" s="2" customFormat="1" ht="14.4" customHeight="1">
      <c r="A34" s="184"/>
      <c r="B34" s="28"/>
      <c r="C34" s="184"/>
      <c r="D34" s="184"/>
      <c r="E34" s="184"/>
      <c r="F34" s="179" t="s">
        <v>35</v>
      </c>
      <c r="G34" s="184"/>
      <c r="H34" s="184"/>
      <c r="I34" s="234" t="s">
        <v>34</v>
      </c>
      <c r="J34" s="179" t="s">
        <v>36</v>
      </c>
      <c r="K34" s="184"/>
      <c r="L34" s="37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</row>
    <row r="35" spans="1:31" s="2" customFormat="1" ht="14.4" customHeight="1">
      <c r="A35" s="184"/>
      <c r="B35" s="28"/>
      <c r="C35" s="184"/>
      <c r="D35" s="99" t="s">
        <v>37</v>
      </c>
      <c r="E35" s="183" t="s">
        <v>38</v>
      </c>
      <c r="F35" s="100">
        <f>ROUND((SUM(BE131:BE227)),2)</f>
        <v>0</v>
      </c>
      <c r="G35" s="184"/>
      <c r="H35" s="184"/>
      <c r="I35" s="235">
        <v>0.21</v>
      </c>
      <c r="J35" s="100">
        <f>ROUND(((SUM(BE131:BE227))*I35),2)</f>
        <v>0</v>
      </c>
      <c r="K35" s="184"/>
      <c r="L35" s="37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</row>
    <row r="36" spans="1:31" s="2" customFormat="1" ht="14.4" customHeight="1">
      <c r="A36" s="184"/>
      <c r="B36" s="28"/>
      <c r="C36" s="184"/>
      <c r="D36" s="184"/>
      <c r="E36" s="183" t="s">
        <v>39</v>
      </c>
      <c r="F36" s="100">
        <f>ROUND((SUM(BF131:BF227)),2)</f>
        <v>0</v>
      </c>
      <c r="G36" s="184"/>
      <c r="H36" s="184"/>
      <c r="I36" s="235">
        <v>0.15</v>
      </c>
      <c r="J36" s="100">
        <f>ROUND(((SUM(BF131:BF227))*I36),2)</f>
        <v>0</v>
      </c>
      <c r="K36" s="184"/>
      <c r="L36" s="37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</row>
    <row r="37" spans="1:31" s="2" customFormat="1" ht="14.4" customHeight="1" hidden="1">
      <c r="A37" s="184"/>
      <c r="B37" s="28"/>
      <c r="C37" s="184"/>
      <c r="D37" s="184"/>
      <c r="E37" s="183" t="s">
        <v>40</v>
      </c>
      <c r="F37" s="100">
        <f>ROUND((SUM(BG131:BG227)),2)</f>
        <v>0</v>
      </c>
      <c r="G37" s="184"/>
      <c r="H37" s="184"/>
      <c r="I37" s="235">
        <v>0.21</v>
      </c>
      <c r="J37" s="100">
        <f>0</f>
        <v>0</v>
      </c>
      <c r="K37" s="184"/>
      <c r="L37" s="37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</row>
    <row r="38" spans="1:31" s="2" customFormat="1" ht="14.4" customHeight="1" hidden="1">
      <c r="A38" s="184"/>
      <c r="B38" s="28"/>
      <c r="C38" s="184"/>
      <c r="D38" s="184"/>
      <c r="E38" s="183" t="s">
        <v>41</v>
      </c>
      <c r="F38" s="100">
        <f>ROUND((SUM(BH131:BH227)),2)</f>
        <v>0</v>
      </c>
      <c r="G38" s="184"/>
      <c r="H38" s="184"/>
      <c r="I38" s="235">
        <v>0.15</v>
      </c>
      <c r="J38" s="100">
        <f>0</f>
        <v>0</v>
      </c>
      <c r="K38" s="184"/>
      <c r="L38" s="37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</row>
    <row r="39" spans="1:31" s="2" customFormat="1" ht="14.4" customHeight="1" hidden="1">
      <c r="A39" s="184"/>
      <c r="B39" s="28"/>
      <c r="C39" s="184"/>
      <c r="D39" s="184"/>
      <c r="E39" s="183" t="s">
        <v>42</v>
      </c>
      <c r="F39" s="100">
        <f>ROUND((SUM(BI131:BI227)),2)</f>
        <v>0</v>
      </c>
      <c r="G39" s="184"/>
      <c r="H39" s="184"/>
      <c r="I39" s="235">
        <v>0</v>
      </c>
      <c r="J39" s="100">
        <f>0</f>
        <v>0</v>
      </c>
      <c r="K39" s="184"/>
      <c r="L39" s="37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</row>
    <row r="40" spans="1:31" s="2" customFormat="1" ht="6.95" customHeight="1">
      <c r="A40" s="184"/>
      <c r="B40" s="28"/>
      <c r="C40" s="184"/>
      <c r="D40" s="184"/>
      <c r="E40" s="184"/>
      <c r="F40" s="184"/>
      <c r="G40" s="184"/>
      <c r="H40" s="184"/>
      <c r="I40" s="230"/>
      <c r="J40" s="184"/>
      <c r="K40" s="184"/>
      <c r="L40" s="37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</row>
    <row r="41" spans="1:31" s="2" customFormat="1" ht="25.35" customHeight="1">
      <c r="A41" s="184"/>
      <c r="B41" s="28"/>
      <c r="C41" s="101"/>
      <c r="D41" s="102" t="s">
        <v>43</v>
      </c>
      <c r="E41" s="55"/>
      <c r="F41" s="55"/>
      <c r="G41" s="103" t="s">
        <v>44</v>
      </c>
      <c r="H41" s="104" t="s">
        <v>45</v>
      </c>
      <c r="I41" s="236"/>
      <c r="J41" s="105">
        <f>SUM(J32:J39)</f>
        <v>0</v>
      </c>
      <c r="K41" s="106"/>
      <c r="L41" s="37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</row>
    <row r="42" spans="1:31" s="2" customFormat="1" ht="14.4" customHeight="1">
      <c r="A42" s="184"/>
      <c r="B42" s="28"/>
      <c r="C42" s="184"/>
      <c r="D42" s="184"/>
      <c r="E42" s="184"/>
      <c r="F42" s="184"/>
      <c r="G42" s="184"/>
      <c r="H42" s="184"/>
      <c r="I42" s="230"/>
      <c r="J42" s="184"/>
      <c r="K42" s="184"/>
      <c r="L42" s="37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2" customFormat="1" ht="14.4" customHeight="1">
      <c r="B50" s="37"/>
      <c r="D50" s="38" t="s">
        <v>46</v>
      </c>
      <c r="E50" s="39"/>
      <c r="F50" s="39"/>
      <c r="G50" s="38" t="s">
        <v>47</v>
      </c>
      <c r="H50" s="39"/>
      <c r="I50" s="237"/>
      <c r="J50" s="39"/>
      <c r="K50" s="39"/>
      <c r="L50" s="3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184"/>
      <c r="B61" s="28"/>
      <c r="C61" s="184"/>
      <c r="D61" s="40" t="s">
        <v>48</v>
      </c>
      <c r="E61" s="178"/>
      <c r="F61" s="107" t="s">
        <v>49</v>
      </c>
      <c r="G61" s="40" t="s">
        <v>48</v>
      </c>
      <c r="H61" s="178"/>
      <c r="I61" s="238"/>
      <c r="J61" s="108" t="s">
        <v>49</v>
      </c>
      <c r="K61" s="178"/>
      <c r="L61" s="37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184"/>
      <c r="B65" s="28"/>
      <c r="C65" s="184"/>
      <c r="D65" s="38" t="s">
        <v>50</v>
      </c>
      <c r="E65" s="41"/>
      <c r="F65" s="41"/>
      <c r="G65" s="38" t="s">
        <v>51</v>
      </c>
      <c r="H65" s="41"/>
      <c r="I65" s="239"/>
      <c r="J65" s="41"/>
      <c r="K65" s="41"/>
      <c r="L65" s="37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184"/>
      <c r="B76" s="28"/>
      <c r="C76" s="184"/>
      <c r="D76" s="40" t="s">
        <v>48</v>
      </c>
      <c r="E76" s="178"/>
      <c r="F76" s="107" t="s">
        <v>49</v>
      </c>
      <c r="G76" s="40" t="s">
        <v>48</v>
      </c>
      <c r="H76" s="178"/>
      <c r="I76" s="238"/>
      <c r="J76" s="108" t="s">
        <v>49</v>
      </c>
      <c r="K76" s="178"/>
      <c r="L76" s="37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</row>
    <row r="77" spans="1:31" s="2" customFormat="1" ht="14.4" customHeight="1">
      <c r="A77" s="184"/>
      <c r="B77" s="42"/>
      <c r="C77" s="43"/>
      <c r="D77" s="43"/>
      <c r="E77" s="43"/>
      <c r="F77" s="43"/>
      <c r="G77" s="43"/>
      <c r="H77" s="43"/>
      <c r="I77" s="240"/>
      <c r="J77" s="43"/>
      <c r="K77" s="43"/>
      <c r="L77" s="37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</row>
    <row r="81" spans="1:31" s="2" customFormat="1" ht="6.95" customHeight="1">
      <c r="A81" s="184"/>
      <c r="B81" s="44"/>
      <c r="C81" s="45"/>
      <c r="D81" s="45"/>
      <c r="E81" s="45"/>
      <c r="F81" s="45"/>
      <c r="G81" s="45"/>
      <c r="H81" s="45"/>
      <c r="I81" s="241"/>
      <c r="J81" s="45"/>
      <c r="K81" s="45"/>
      <c r="L81" s="37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</row>
    <row r="82" spans="1:31" s="2" customFormat="1" ht="24.95" customHeight="1">
      <c r="A82" s="184"/>
      <c r="B82" s="250"/>
      <c r="C82" s="251" t="s">
        <v>118</v>
      </c>
      <c r="D82" s="252"/>
      <c r="E82" s="252"/>
      <c r="F82" s="252"/>
      <c r="G82" s="252"/>
      <c r="H82" s="252"/>
      <c r="I82" s="230"/>
      <c r="J82" s="252"/>
      <c r="K82" s="252"/>
      <c r="L82" s="37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</row>
    <row r="83" spans="1:31" s="2" customFormat="1" ht="6.95" customHeight="1">
      <c r="A83" s="184"/>
      <c r="B83" s="250"/>
      <c r="C83" s="252"/>
      <c r="D83" s="252"/>
      <c r="E83" s="252"/>
      <c r="F83" s="252"/>
      <c r="G83" s="252"/>
      <c r="H83" s="252"/>
      <c r="I83" s="230"/>
      <c r="J83" s="252"/>
      <c r="K83" s="252"/>
      <c r="L83" s="37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</row>
    <row r="84" spans="1:31" s="2" customFormat="1" ht="12.05" customHeight="1">
      <c r="A84" s="184"/>
      <c r="B84" s="250"/>
      <c r="C84" s="253" t="s">
        <v>14</v>
      </c>
      <c r="D84" s="252"/>
      <c r="E84" s="252"/>
      <c r="F84" s="252"/>
      <c r="G84" s="252"/>
      <c r="H84" s="252"/>
      <c r="I84" s="230"/>
      <c r="J84" s="252"/>
      <c r="K84" s="252"/>
      <c r="L84" s="37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</row>
    <row r="85" spans="1:31" s="2" customFormat="1" ht="16.5" customHeight="1">
      <c r="A85" s="184"/>
      <c r="B85" s="250"/>
      <c r="C85" s="252"/>
      <c r="D85" s="252"/>
      <c r="E85" s="254" t="str">
        <f>E7</f>
        <v>SOŠ Stříbro</v>
      </c>
      <c r="F85" s="255"/>
      <c r="G85" s="255"/>
      <c r="H85" s="255"/>
      <c r="I85" s="230"/>
      <c r="J85" s="252"/>
      <c r="K85" s="252"/>
      <c r="L85" s="37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</row>
    <row r="86" spans="2:12" ht="12.05" customHeight="1">
      <c r="B86" s="256"/>
      <c r="C86" s="253" t="s">
        <v>115</v>
      </c>
      <c r="D86" s="93"/>
      <c r="E86" s="93"/>
      <c r="F86" s="93"/>
      <c r="G86" s="93"/>
      <c r="H86" s="93"/>
      <c r="J86" s="93"/>
      <c r="K86" s="93"/>
      <c r="L86" s="18"/>
    </row>
    <row r="87" spans="1:31" s="2" customFormat="1" ht="16.5" customHeight="1">
      <c r="A87" s="184"/>
      <c r="B87" s="250"/>
      <c r="C87" s="252"/>
      <c r="D87" s="252"/>
      <c r="E87" s="254" t="s">
        <v>668</v>
      </c>
      <c r="F87" s="257"/>
      <c r="G87" s="257"/>
      <c r="H87" s="257"/>
      <c r="I87" s="230"/>
      <c r="J87" s="252"/>
      <c r="K87" s="252"/>
      <c r="L87" s="37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</row>
    <row r="88" spans="1:31" s="2" customFormat="1" ht="12.05" customHeight="1">
      <c r="A88" s="184"/>
      <c r="B88" s="250"/>
      <c r="C88" s="253" t="s">
        <v>669</v>
      </c>
      <c r="D88" s="252"/>
      <c r="E88" s="252"/>
      <c r="F88" s="252"/>
      <c r="G88" s="252"/>
      <c r="H88" s="252"/>
      <c r="I88" s="230"/>
      <c r="J88" s="252"/>
      <c r="K88" s="252"/>
      <c r="L88" s="37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</row>
    <row r="89" spans="1:31" s="2" customFormat="1" ht="16.5" customHeight="1">
      <c r="A89" s="184"/>
      <c r="B89" s="250"/>
      <c r="C89" s="252"/>
      <c r="D89" s="252"/>
      <c r="E89" s="258" t="str">
        <f>E11</f>
        <v>2-2 - Vytápění</v>
      </c>
      <c r="F89" s="257"/>
      <c r="G89" s="257"/>
      <c r="H89" s="257"/>
      <c r="I89" s="230"/>
      <c r="J89" s="252"/>
      <c r="K89" s="252"/>
      <c r="L89" s="37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</row>
    <row r="90" spans="1:31" s="2" customFormat="1" ht="6.95" customHeight="1">
      <c r="A90" s="184"/>
      <c r="B90" s="250"/>
      <c r="C90" s="252"/>
      <c r="D90" s="252"/>
      <c r="E90" s="252"/>
      <c r="F90" s="252"/>
      <c r="G90" s="252"/>
      <c r="H90" s="252"/>
      <c r="I90" s="230"/>
      <c r="J90" s="252"/>
      <c r="K90" s="252"/>
      <c r="L90" s="37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</row>
    <row r="91" spans="1:31" s="2" customFormat="1" ht="12.05" customHeight="1">
      <c r="A91" s="184"/>
      <c r="B91" s="250"/>
      <c r="C91" s="253" t="s">
        <v>18</v>
      </c>
      <c r="D91" s="252"/>
      <c r="E91" s="252"/>
      <c r="F91" s="259" t="str">
        <f>F14</f>
        <v>Stříbro</v>
      </c>
      <c r="G91" s="252"/>
      <c r="H91" s="252"/>
      <c r="I91" s="231" t="s">
        <v>20</v>
      </c>
      <c r="J91" s="260" t="str">
        <f>IF(J14="","",J14)</f>
        <v>12. 4. 2020</v>
      </c>
      <c r="K91" s="252"/>
      <c r="L91" s="37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</row>
    <row r="92" spans="1:31" s="2" customFormat="1" ht="6.95" customHeight="1">
      <c r="A92" s="184"/>
      <c r="B92" s="250"/>
      <c r="C92" s="252"/>
      <c r="D92" s="252"/>
      <c r="E92" s="252"/>
      <c r="F92" s="252"/>
      <c r="G92" s="252"/>
      <c r="H92" s="252"/>
      <c r="I92" s="230"/>
      <c r="J92" s="252"/>
      <c r="K92" s="252"/>
      <c r="L92" s="37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</row>
    <row r="93" spans="1:31" s="2" customFormat="1" ht="15.1" customHeight="1">
      <c r="A93" s="184"/>
      <c r="B93" s="250"/>
      <c r="C93" s="253" t="s">
        <v>22</v>
      </c>
      <c r="D93" s="252"/>
      <c r="E93" s="252"/>
      <c r="F93" s="259" t="str">
        <f>E17</f>
        <v>SOŠ Stříbro</v>
      </c>
      <c r="G93" s="252"/>
      <c r="H93" s="252"/>
      <c r="I93" s="231" t="s">
        <v>27</v>
      </c>
      <c r="J93" s="261" t="str">
        <f>E23</f>
        <v>Ing.Volný Martin</v>
      </c>
      <c r="K93" s="252"/>
      <c r="L93" s="37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</row>
    <row r="94" spans="1:31" s="2" customFormat="1" ht="15.1" customHeight="1">
      <c r="A94" s="184"/>
      <c r="B94" s="250"/>
      <c r="C94" s="253" t="s">
        <v>25</v>
      </c>
      <c r="D94" s="252"/>
      <c r="E94" s="252"/>
      <c r="F94" s="259" t="str">
        <f>IF(E20="","",E20)</f>
        <v xml:space="preserve"> </v>
      </c>
      <c r="G94" s="252"/>
      <c r="H94" s="252"/>
      <c r="I94" s="231" t="s">
        <v>30</v>
      </c>
      <c r="J94" s="261" t="str">
        <f>E26</f>
        <v>Milan Hájek</v>
      </c>
      <c r="K94" s="252"/>
      <c r="L94" s="37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</row>
    <row r="95" spans="1:31" s="2" customFormat="1" ht="10.25" customHeight="1">
      <c r="A95" s="184"/>
      <c r="B95" s="250"/>
      <c r="C95" s="252"/>
      <c r="D95" s="252"/>
      <c r="E95" s="252"/>
      <c r="F95" s="252"/>
      <c r="G95" s="252"/>
      <c r="H95" s="252"/>
      <c r="I95" s="230"/>
      <c r="J95" s="252"/>
      <c r="K95" s="252"/>
      <c r="L95" s="37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</row>
    <row r="96" spans="1:31" s="2" customFormat="1" ht="29.25" customHeight="1">
      <c r="A96" s="184"/>
      <c r="B96" s="250"/>
      <c r="C96" s="262" t="s">
        <v>119</v>
      </c>
      <c r="D96" s="263"/>
      <c r="E96" s="263"/>
      <c r="F96" s="263"/>
      <c r="G96" s="263"/>
      <c r="H96" s="263"/>
      <c r="I96" s="242"/>
      <c r="J96" s="264" t="s">
        <v>120</v>
      </c>
      <c r="K96" s="263"/>
      <c r="L96" s="37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</row>
    <row r="97" spans="1:31" s="2" customFormat="1" ht="10.25" customHeight="1">
      <c r="A97" s="184"/>
      <c r="B97" s="250"/>
      <c r="C97" s="252"/>
      <c r="D97" s="252"/>
      <c r="E97" s="252"/>
      <c r="F97" s="252"/>
      <c r="G97" s="252"/>
      <c r="H97" s="252"/>
      <c r="I97" s="230"/>
      <c r="J97" s="252"/>
      <c r="K97" s="252"/>
      <c r="L97" s="37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</row>
    <row r="98" spans="1:47" s="2" customFormat="1" ht="22.85" customHeight="1">
      <c r="A98" s="184"/>
      <c r="B98" s="250"/>
      <c r="C98" s="265" t="s">
        <v>121</v>
      </c>
      <c r="D98" s="252"/>
      <c r="E98" s="252"/>
      <c r="F98" s="252"/>
      <c r="G98" s="252"/>
      <c r="H98" s="252"/>
      <c r="I98" s="230"/>
      <c r="J98" s="266">
        <f>J131</f>
        <v>0</v>
      </c>
      <c r="K98" s="252"/>
      <c r="L98" s="37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U98" s="15" t="s">
        <v>122</v>
      </c>
    </row>
    <row r="99" spans="2:12" s="9" customFormat="1" ht="24.95" customHeight="1">
      <c r="B99" s="267"/>
      <c r="C99" s="268"/>
      <c r="D99" s="269" t="s">
        <v>123</v>
      </c>
      <c r="E99" s="270"/>
      <c r="F99" s="270"/>
      <c r="G99" s="270"/>
      <c r="H99" s="270"/>
      <c r="I99" s="243"/>
      <c r="J99" s="271">
        <f>J132</f>
        <v>0</v>
      </c>
      <c r="K99" s="268"/>
      <c r="L99" s="112"/>
    </row>
    <row r="100" spans="2:12" s="180" customFormat="1" ht="19.95" customHeight="1">
      <c r="B100" s="272"/>
      <c r="C100" s="273"/>
      <c r="D100" s="274" t="s">
        <v>126</v>
      </c>
      <c r="E100" s="275"/>
      <c r="F100" s="275"/>
      <c r="G100" s="275"/>
      <c r="H100" s="275"/>
      <c r="I100" s="244"/>
      <c r="J100" s="276">
        <f>J133</f>
        <v>0</v>
      </c>
      <c r="K100" s="273"/>
      <c r="L100" s="116"/>
    </row>
    <row r="101" spans="2:12" s="180" customFormat="1" ht="19.95" customHeight="1">
      <c r="B101" s="272"/>
      <c r="C101" s="273"/>
      <c r="D101" s="274" t="s">
        <v>127</v>
      </c>
      <c r="E101" s="275"/>
      <c r="F101" s="275"/>
      <c r="G101" s="275"/>
      <c r="H101" s="275"/>
      <c r="I101" s="244"/>
      <c r="J101" s="276">
        <f>J135</f>
        <v>0</v>
      </c>
      <c r="K101" s="273"/>
      <c r="L101" s="116"/>
    </row>
    <row r="102" spans="2:12" s="180" customFormat="1" ht="19.95" customHeight="1">
      <c r="B102" s="272"/>
      <c r="C102" s="273"/>
      <c r="D102" s="274" t="s">
        <v>128</v>
      </c>
      <c r="E102" s="275"/>
      <c r="F102" s="275"/>
      <c r="G102" s="275"/>
      <c r="H102" s="275"/>
      <c r="I102" s="244"/>
      <c r="J102" s="276">
        <f>J138</f>
        <v>0</v>
      </c>
      <c r="K102" s="273"/>
      <c r="L102" s="116"/>
    </row>
    <row r="103" spans="2:12" s="180" customFormat="1" ht="19.95" customHeight="1">
      <c r="B103" s="272"/>
      <c r="C103" s="273"/>
      <c r="D103" s="274" t="s">
        <v>129</v>
      </c>
      <c r="E103" s="275"/>
      <c r="F103" s="275"/>
      <c r="G103" s="275"/>
      <c r="H103" s="275"/>
      <c r="I103" s="244"/>
      <c r="J103" s="276">
        <f>J144</f>
        <v>0</v>
      </c>
      <c r="K103" s="273"/>
      <c r="L103" s="116"/>
    </row>
    <row r="104" spans="2:12" s="9" customFormat="1" ht="24.95" customHeight="1">
      <c r="B104" s="267"/>
      <c r="C104" s="268"/>
      <c r="D104" s="269" t="s">
        <v>130</v>
      </c>
      <c r="E104" s="270"/>
      <c r="F104" s="270"/>
      <c r="G104" s="270"/>
      <c r="H104" s="270"/>
      <c r="I104" s="243"/>
      <c r="J104" s="271">
        <f>J146</f>
        <v>0</v>
      </c>
      <c r="K104" s="268"/>
      <c r="L104" s="112"/>
    </row>
    <row r="105" spans="2:12" s="180" customFormat="1" ht="19.95" customHeight="1">
      <c r="B105" s="272"/>
      <c r="C105" s="273"/>
      <c r="D105" s="274" t="s">
        <v>671</v>
      </c>
      <c r="E105" s="275"/>
      <c r="F105" s="275"/>
      <c r="G105" s="275"/>
      <c r="H105" s="275"/>
      <c r="I105" s="244"/>
      <c r="J105" s="276">
        <f>J147</f>
        <v>0</v>
      </c>
      <c r="K105" s="273"/>
      <c r="L105" s="116"/>
    </row>
    <row r="106" spans="2:12" s="180" customFormat="1" ht="19.95" customHeight="1">
      <c r="B106" s="272"/>
      <c r="C106" s="273"/>
      <c r="D106" s="274" t="s">
        <v>672</v>
      </c>
      <c r="E106" s="275"/>
      <c r="F106" s="275"/>
      <c r="G106" s="275"/>
      <c r="H106" s="275"/>
      <c r="I106" s="244"/>
      <c r="J106" s="276">
        <f>J165</f>
        <v>0</v>
      </c>
      <c r="K106" s="273"/>
      <c r="L106" s="116"/>
    </row>
    <row r="107" spans="2:12" s="180" customFormat="1" ht="19.95" customHeight="1">
      <c r="B107" s="272"/>
      <c r="C107" s="273"/>
      <c r="D107" s="274" t="s">
        <v>673</v>
      </c>
      <c r="E107" s="275"/>
      <c r="F107" s="275"/>
      <c r="G107" s="275"/>
      <c r="H107" s="275"/>
      <c r="I107" s="244"/>
      <c r="J107" s="276">
        <f>J186</f>
        <v>0</v>
      </c>
      <c r="K107" s="273"/>
      <c r="L107" s="116"/>
    </row>
    <row r="108" spans="2:12" s="180" customFormat="1" ht="19.95" customHeight="1">
      <c r="B108" s="272"/>
      <c r="C108" s="273"/>
      <c r="D108" s="274" t="s">
        <v>674</v>
      </c>
      <c r="E108" s="275"/>
      <c r="F108" s="275"/>
      <c r="G108" s="275"/>
      <c r="H108" s="275"/>
      <c r="I108" s="244"/>
      <c r="J108" s="276">
        <f>J200</f>
        <v>0</v>
      </c>
      <c r="K108" s="273"/>
      <c r="L108" s="116"/>
    </row>
    <row r="109" spans="2:12" s="9" customFormat="1" ht="24.95" customHeight="1">
      <c r="B109" s="267"/>
      <c r="C109" s="268"/>
      <c r="D109" s="269" t="s">
        <v>675</v>
      </c>
      <c r="E109" s="270"/>
      <c r="F109" s="270"/>
      <c r="G109" s="270"/>
      <c r="H109" s="270"/>
      <c r="I109" s="243"/>
      <c r="J109" s="271">
        <f>J225</f>
        <v>0</v>
      </c>
      <c r="K109" s="268"/>
      <c r="L109" s="112"/>
    </row>
    <row r="110" spans="1:31" s="2" customFormat="1" ht="21.75" customHeight="1">
      <c r="A110" s="184"/>
      <c r="B110" s="250"/>
      <c r="C110" s="252"/>
      <c r="D110" s="252"/>
      <c r="E110" s="252"/>
      <c r="F110" s="252"/>
      <c r="G110" s="252"/>
      <c r="H110" s="252"/>
      <c r="I110" s="230"/>
      <c r="J110" s="252"/>
      <c r="K110" s="252"/>
      <c r="L110" s="37"/>
      <c r="S110" s="184"/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</row>
    <row r="111" spans="1:31" s="2" customFormat="1" ht="6.95" customHeight="1">
      <c r="A111" s="184"/>
      <c r="B111" s="277"/>
      <c r="C111" s="278"/>
      <c r="D111" s="278"/>
      <c r="E111" s="278"/>
      <c r="F111" s="278"/>
      <c r="G111" s="278"/>
      <c r="H111" s="278"/>
      <c r="I111" s="240"/>
      <c r="J111" s="278"/>
      <c r="K111" s="278"/>
      <c r="L111" s="37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</row>
    <row r="115" spans="1:31" s="2" customFormat="1" ht="6.95" customHeight="1">
      <c r="A115" s="184"/>
      <c r="B115" s="279"/>
      <c r="C115" s="280"/>
      <c r="D115" s="280"/>
      <c r="E115" s="280"/>
      <c r="F115" s="280"/>
      <c r="G115" s="280"/>
      <c r="H115" s="280"/>
      <c r="I115" s="241"/>
      <c r="J115" s="280"/>
      <c r="K115" s="280"/>
      <c r="L115" s="37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</row>
    <row r="116" spans="1:31" s="2" customFormat="1" ht="24.95" customHeight="1">
      <c r="A116" s="184"/>
      <c r="B116" s="250"/>
      <c r="C116" s="251" t="s">
        <v>135</v>
      </c>
      <c r="D116" s="252"/>
      <c r="E116" s="252"/>
      <c r="F116" s="252"/>
      <c r="G116" s="252"/>
      <c r="H116" s="252"/>
      <c r="I116" s="230"/>
      <c r="J116" s="252"/>
      <c r="K116" s="252"/>
      <c r="L116" s="37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</row>
    <row r="117" spans="1:31" s="2" customFormat="1" ht="6.95" customHeight="1">
      <c r="A117" s="184"/>
      <c r="B117" s="250"/>
      <c r="C117" s="252"/>
      <c r="D117" s="252"/>
      <c r="E117" s="252"/>
      <c r="F117" s="252"/>
      <c r="G117" s="252"/>
      <c r="H117" s="252"/>
      <c r="I117" s="230"/>
      <c r="J117" s="252"/>
      <c r="K117" s="252"/>
      <c r="L117" s="37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</row>
    <row r="118" spans="1:31" s="2" customFormat="1" ht="12.05" customHeight="1">
      <c r="A118" s="184"/>
      <c r="B118" s="250"/>
      <c r="C118" s="253" t="s">
        <v>14</v>
      </c>
      <c r="D118" s="252"/>
      <c r="E118" s="252"/>
      <c r="F118" s="252"/>
      <c r="G118" s="252"/>
      <c r="H118" s="252"/>
      <c r="I118" s="230"/>
      <c r="J118" s="252"/>
      <c r="K118" s="252"/>
      <c r="L118" s="37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</row>
    <row r="119" spans="1:31" s="2" customFormat="1" ht="16.5" customHeight="1">
      <c r="A119" s="184"/>
      <c r="B119" s="250"/>
      <c r="C119" s="252"/>
      <c r="D119" s="252"/>
      <c r="E119" s="254" t="str">
        <f>E7</f>
        <v>SOŠ Stříbro</v>
      </c>
      <c r="F119" s="255"/>
      <c r="G119" s="255"/>
      <c r="H119" s="255"/>
      <c r="I119" s="230"/>
      <c r="J119" s="252"/>
      <c r="K119" s="252"/>
      <c r="L119" s="37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</row>
    <row r="120" spans="2:12" ht="12.05" customHeight="1">
      <c r="B120" s="256"/>
      <c r="C120" s="253" t="s">
        <v>115</v>
      </c>
      <c r="D120" s="93"/>
      <c r="E120" s="93"/>
      <c r="F120" s="93"/>
      <c r="G120" s="93"/>
      <c r="H120" s="93"/>
      <c r="J120" s="93"/>
      <c r="K120" s="93"/>
      <c r="L120" s="18"/>
    </row>
    <row r="121" spans="1:31" s="2" customFormat="1" ht="16.5" customHeight="1">
      <c r="A121" s="184"/>
      <c r="B121" s="250"/>
      <c r="C121" s="252"/>
      <c r="D121" s="252"/>
      <c r="E121" s="254" t="s">
        <v>668</v>
      </c>
      <c r="F121" s="257"/>
      <c r="G121" s="257"/>
      <c r="H121" s="257"/>
      <c r="I121" s="230"/>
      <c r="J121" s="252"/>
      <c r="K121" s="252"/>
      <c r="L121" s="37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</row>
    <row r="122" spans="1:31" s="2" customFormat="1" ht="12.05" customHeight="1">
      <c r="A122" s="184"/>
      <c r="B122" s="250"/>
      <c r="C122" s="253" t="s">
        <v>669</v>
      </c>
      <c r="D122" s="252"/>
      <c r="E122" s="252"/>
      <c r="F122" s="252"/>
      <c r="G122" s="252"/>
      <c r="H122" s="252"/>
      <c r="I122" s="230"/>
      <c r="J122" s="252"/>
      <c r="K122" s="252"/>
      <c r="L122" s="37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</row>
    <row r="123" spans="1:31" s="2" customFormat="1" ht="16.5" customHeight="1">
      <c r="A123" s="184"/>
      <c r="B123" s="250"/>
      <c r="C123" s="252"/>
      <c r="D123" s="252"/>
      <c r="E123" s="258" t="str">
        <f>E11</f>
        <v>2-2 - Vytápění</v>
      </c>
      <c r="F123" s="257"/>
      <c r="G123" s="257"/>
      <c r="H123" s="257"/>
      <c r="I123" s="230"/>
      <c r="J123" s="252"/>
      <c r="K123" s="252"/>
      <c r="L123" s="37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</row>
    <row r="124" spans="1:31" s="2" customFormat="1" ht="6.95" customHeight="1">
      <c r="A124" s="184"/>
      <c r="B124" s="250"/>
      <c r="C124" s="252"/>
      <c r="D124" s="252"/>
      <c r="E124" s="252"/>
      <c r="F124" s="252"/>
      <c r="G124" s="252"/>
      <c r="H124" s="252"/>
      <c r="I124" s="230"/>
      <c r="J124" s="252"/>
      <c r="K124" s="252"/>
      <c r="L124" s="37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</row>
    <row r="125" spans="1:31" s="2" customFormat="1" ht="12.05" customHeight="1">
      <c r="A125" s="184"/>
      <c r="B125" s="250"/>
      <c r="C125" s="253" t="s">
        <v>18</v>
      </c>
      <c r="D125" s="252"/>
      <c r="E125" s="252"/>
      <c r="F125" s="259" t="str">
        <f>F14</f>
        <v>Stříbro</v>
      </c>
      <c r="G125" s="252"/>
      <c r="H125" s="252"/>
      <c r="I125" s="231" t="s">
        <v>20</v>
      </c>
      <c r="J125" s="260" t="str">
        <f>IF(J14="","",J14)</f>
        <v>12. 4. 2020</v>
      </c>
      <c r="K125" s="252"/>
      <c r="L125" s="37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</row>
    <row r="126" spans="1:31" s="2" customFormat="1" ht="6.95" customHeight="1">
      <c r="A126" s="184"/>
      <c r="B126" s="250"/>
      <c r="C126" s="252"/>
      <c r="D126" s="252"/>
      <c r="E126" s="252"/>
      <c r="F126" s="252"/>
      <c r="G126" s="252"/>
      <c r="H126" s="252"/>
      <c r="I126" s="230"/>
      <c r="J126" s="252"/>
      <c r="K126" s="252"/>
      <c r="L126" s="37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</row>
    <row r="127" spans="1:31" s="2" customFormat="1" ht="15.1" customHeight="1">
      <c r="A127" s="184"/>
      <c r="B127" s="250"/>
      <c r="C127" s="253" t="s">
        <v>22</v>
      </c>
      <c r="D127" s="252"/>
      <c r="E127" s="252"/>
      <c r="F127" s="259" t="str">
        <f>E17</f>
        <v>SOŠ Stříbro</v>
      </c>
      <c r="G127" s="252"/>
      <c r="H127" s="252"/>
      <c r="I127" s="231" t="s">
        <v>27</v>
      </c>
      <c r="J127" s="261" t="str">
        <f>E23</f>
        <v>Ing.Volný Martin</v>
      </c>
      <c r="K127" s="252"/>
      <c r="L127" s="37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</row>
    <row r="128" spans="1:31" s="2" customFormat="1" ht="15.1" customHeight="1">
      <c r="A128" s="184"/>
      <c r="B128" s="250"/>
      <c r="C128" s="253" t="s">
        <v>25</v>
      </c>
      <c r="D128" s="252"/>
      <c r="E128" s="252"/>
      <c r="F128" s="259" t="str">
        <f>IF(E20="","",E20)</f>
        <v xml:space="preserve"> </v>
      </c>
      <c r="G128" s="252"/>
      <c r="H128" s="252"/>
      <c r="I128" s="231" t="s">
        <v>30</v>
      </c>
      <c r="J128" s="261" t="str">
        <f>E26</f>
        <v>Milan Hájek</v>
      </c>
      <c r="K128" s="252"/>
      <c r="L128" s="37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</row>
    <row r="129" spans="1:31" s="2" customFormat="1" ht="10.25" customHeight="1">
      <c r="A129" s="184"/>
      <c r="B129" s="250"/>
      <c r="C129" s="252"/>
      <c r="D129" s="252"/>
      <c r="E129" s="252"/>
      <c r="F129" s="252"/>
      <c r="G129" s="252"/>
      <c r="H129" s="252"/>
      <c r="I129" s="230"/>
      <c r="J129" s="252"/>
      <c r="K129" s="252"/>
      <c r="L129" s="37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</row>
    <row r="130" spans="1:31" s="11" customFormat="1" ht="29.25" customHeight="1">
      <c r="A130" s="120"/>
      <c r="B130" s="281"/>
      <c r="C130" s="282" t="s">
        <v>136</v>
      </c>
      <c r="D130" s="283" t="s">
        <v>58</v>
      </c>
      <c r="E130" s="283" t="s">
        <v>54</v>
      </c>
      <c r="F130" s="283" t="s">
        <v>55</v>
      </c>
      <c r="G130" s="283" t="s">
        <v>137</v>
      </c>
      <c r="H130" s="283" t="s">
        <v>138</v>
      </c>
      <c r="I130" s="245" t="s">
        <v>139</v>
      </c>
      <c r="J130" s="283" t="s">
        <v>120</v>
      </c>
      <c r="K130" s="284" t="s">
        <v>140</v>
      </c>
      <c r="L130" s="125"/>
      <c r="M130" s="285" t="s">
        <v>1</v>
      </c>
      <c r="N130" s="286" t="s">
        <v>37</v>
      </c>
      <c r="O130" s="286" t="s">
        <v>141</v>
      </c>
      <c r="P130" s="286" t="s">
        <v>142</v>
      </c>
      <c r="Q130" s="286" t="s">
        <v>143</v>
      </c>
      <c r="R130" s="286" t="s">
        <v>144</v>
      </c>
      <c r="S130" s="286" t="s">
        <v>145</v>
      </c>
      <c r="T130" s="287" t="s">
        <v>146</v>
      </c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</row>
    <row r="131" spans="1:63" s="2" customFormat="1" ht="22.85" customHeight="1">
      <c r="A131" s="184"/>
      <c r="B131" s="250"/>
      <c r="C131" s="288" t="s">
        <v>147</v>
      </c>
      <c r="D131" s="252"/>
      <c r="E131" s="252"/>
      <c r="F131" s="252"/>
      <c r="G131" s="252"/>
      <c r="H131" s="252"/>
      <c r="I131" s="230"/>
      <c r="J131" s="289">
        <f>BK131</f>
        <v>0</v>
      </c>
      <c r="K131" s="252"/>
      <c r="L131" s="28"/>
      <c r="M131" s="290"/>
      <c r="N131" s="291"/>
      <c r="O131" s="292"/>
      <c r="P131" s="293">
        <f>P132+P146+P225</f>
        <v>1144.8820779999999</v>
      </c>
      <c r="Q131" s="292"/>
      <c r="R131" s="293">
        <f>R132+R146+R225</f>
        <v>10.0317235</v>
      </c>
      <c r="S131" s="292"/>
      <c r="T131" s="294">
        <f>T132+T146+T225</f>
        <v>7.5518600000000005</v>
      </c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T131" s="15" t="s">
        <v>72</v>
      </c>
      <c r="AU131" s="15" t="s">
        <v>122</v>
      </c>
      <c r="BK131" s="129">
        <f>BK132+BK146+BK225</f>
        <v>0</v>
      </c>
    </row>
    <row r="132" spans="2:63" s="12" customFormat="1" ht="25.9" customHeight="1">
      <c r="B132" s="295"/>
      <c r="C132" s="296"/>
      <c r="D132" s="297" t="s">
        <v>72</v>
      </c>
      <c r="E132" s="298" t="s">
        <v>148</v>
      </c>
      <c r="F132" s="298" t="s">
        <v>149</v>
      </c>
      <c r="G132" s="296"/>
      <c r="H132" s="296"/>
      <c r="I132" s="246"/>
      <c r="J132" s="299">
        <f>BK132</f>
        <v>0</v>
      </c>
      <c r="K132" s="296"/>
      <c r="L132" s="130"/>
      <c r="M132" s="300"/>
      <c r="N132" s="301"/>
      <c r="O132" s="301"/>
      <c r="P132" s="302">
        <f>P133+P135+P138+P144</f>
        <v>118.06727800000002</v>
      </c>
      <c r="Q132" s="301"/>
      <c r="R132" s="302">
        <f>R133+R135+R138+R144</f>
        <v>0.534559</v>
      </c>
      <c r="S132" s="301"/>
      <c r="T132" s="303">
        <f>T133+T135+T138+T144</f>
        <v>0.24850000000000003</v>
      </c>
      <c r="AR132" s="131" t="s">
        <v>78</v>
      </c>
      <c r="AT132" s="138" t="s">
        <v>72</v>
      </c>
      <c r="AU132" s="138" t="s">
        <v>73</v>
      </c>
      <c r="AY132" s="131" t="s">
        <v>150</v>
      </c>
      <c r="BK132" s="139">
        <f>BK133+BK135+BK138+BK144</f>
        <v>0</v>
      </c>
    </row>
    <row r="133" spans="2:63" s="12" customFormat="1" ht="22.85" customHeight="1">
      <c r="B133" s="295"/>
      <c r="C133" s="296"/>
      <c r="D133" s="297" t="s">
        <v>72</v>
      </c>
      <c r="E133" s="304" t="s">
        <v>169</v>
      </c>
      <c r="F133" s="304" t="s">
        <v>170</v>
      </c>
      <c r="G133" s="296"/>
      <c r="H133" s="296"/>
      <c r="I133" s="246"/>
      <c r="J133" s="305">
        <f>BK133</f>
        <v>0</v>
      </c>
      <c r="K133" s="296"/>
      <c r="L133" s="130"/>
      <c r="M133" s="300"/>
      <c r="N133" s="301"/>
      <c r="O133" s="301"/>
      <c r="P133" s="302">
        <f>P134</f>
        <v>45.44</v>
      </c>
      <c r="Q133" s="301"/>
      <c r="R133" s="302">
        <f>R134</f>
        <v>0.5112</v>
      </c>
      <c r="S133" s="301"/>
      <c r="T133" s="303">
        <f>T134</f>
        <v>0</v>
      </c>
      <c r="AR133" s="131" t="s">
        <v>78</v>
      </c>
      <c r="AT133" s="138" t="s">
        <v>72</v>
      </c>
      <c r="AU133" s="138" t="s">
        <v>78</v>
      </c>
      <c r="AY133" s="131" t="s">
        <v>150</v>
      </c>
      <c r="BK133" s="139">
        <f>BK134</f>
        <v>0</v>
      </c>
    </row>
    <row r="134" spans="1:65" s="2" customFormat="1" ht="21.75" customHeight="1">
      <c r="A134" s="184"/>
      <c r="B134" s="250"/>
      <c r="C134" s="306" t="s">
        <v>78</v>
      </c>
      <c r="D134" s="306" t="s">
        <v>152</v>
      </c>
      <c r="E134" s="307" t="s">
        <v>676</v>
      </c>
      <c r="F134" s="308" t="s">
        <v>677</v>
      </c>
      <c r="G134" s="309" t="s">
        <v>173</v>
      </c>
      <c r="H134" s="310">
        <v>142</v>
      </c>
      <c r="I134" s="247"/>
      <c r="J134" s="311">
        <f>ROUND(I134*H134,2)</f>
        <v>0</v>
      </c>
      <c r="K134" s="308" t="s">
        <v>156</v>
      </c>
      <c r="L134" s="28"/>
      <c r="M134" s="312" t="s">
        <v>1</v>
      </c>
      <c r="N134" s="313" t="s">
        <v>38</v>
      </c>
      <c r="O134" s="314">
        <v>0.32</v>
      </c>
      <c r="P134" s="315">
        <f>O134*H134</f>
        <v>45.44</v>
      </c>
      <c r="Q134" s="315">
        <v>0.0036</v>
      </c>
      <c r="R134" s="315">
        <f>Q134*H134</f>
        <v>0.5112</v>
      </c>
      <c r="S134" s="315">
        <v>0</v>
      </c>
      <c r="T134" s="316">
        <f>S134*H134</f>
        <v>0</v>
      </c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R134" s="153" t="s">
        <v>113</v>
      </c>
      <c r="AT134" s="153" t="s">
        <v>152</v>
      </c>
      <c r="AU134" s="153" t="s">
        <v>82</v>
      </c>
      <c r="AY134" s="15" t="s">
        <v>150</v>
      </c>
      <c r="BE134" s="154">
        <f>IF(N134="základní",J134,0)</f>
        <v>0</v>
      </c>
      <c r="BF134" s="154">
        <f>IF(N134="snížená",J134,0)</f>
        <v>0</v>
      </c>
      <c r="BG134" s="154">
        <f>IF(N134="zákl. přenesená",J134,0)</f>
        <v>0</v>
      </c>
      <c r="BH134" s="154">
        <f>IF(N134="sníž. přenesená",J134,0)</f>
        <v>0</v>
      </c>
      <c r="BI134" s="154">
        <f>IF(N134="nulová",J134,0)</f>
        <v>0</v>
      </c>
      <c r="BJ134" s="15" t="s">
        <v>78</v>
      </c>
      <c r="BK134" s="154">
        <f>ROUND(I134*H134,2)</f>
        <v>0</v>
      </c>
      <c r="BL134" s="15" t="s">
        <v>113</v>
      </c>
      <c r="BM134" s="153" t="s">
        <v>678</v>
      </c>
    </row>
    <row r="135" spans="2:63" s="12" customFormat="1" ht="22.85" customHeight="1">
      <c r="B135" s="295"/>
      <c r="C135" s="296"/>
      <c r="D135" s="297" t="s">
        <v>72</v>
      </c>
      <c r="E135" s="304" t="s">
        <v>196</v>
      </c>
      <c r="F135" s="304" t="s">
        <v>205</v>
      </c>
      <c r="G135" s="296"/>
      <c r="H135" s="296"/>
      <c r="I135" s="246"/>
      <c r="J135" s="305">
        <f>BK135</f>
        <v>0</v>
      </c>
      <c r="K135" s="296"/>
      <c r="L135" s="130"/>
      <c r="M135" s="300"/>
      <c r="N135" s="301"/>
      <c r="O135" s="301"/>
      <c r="P135" s="302">
        <f>SUM(P136:P137)</f>
        <v>27.832000000000004</v>
      </c>
      <c r="Q135" s="301"/>
      <c r="R135" s="302">
        <f>SUM(R136:R137)</f>
        <v>0.023359</v>
      </c>
      <c r="S135" s="301"/>
      <c r="T135" s="303">
        <f>SUM(T136:T137)</f>
        <v>0.24850000000000003</v>
      </c>
      <c r="AR135" s="131" t="s">
        <v>78</v>
      </c>
      <c r="AT135" s="138" t="s">
        <v>72</v>
      </c>
      <c r="AU135" s="138" t="s">
        <v>78</v>
      </c>
      <c r="AY135" s="131" t="s">
        <v>150</v>
      </c>
      <c r="BK135" s="139">
        <f>SUM(BK136:BK137)</f>
        <v>0</v>
      </c>
    </row>
    <row r="136" spans="1:65" s="2" customFormat="1" ht="21.75" customHeight="1">
      <c r="A136" s="184"/>
      <c r="B136" s="250"/>
      <c r="C136" s="306" t="s">
        <v>82</v>
      </c>
      <c r="D136" s="306" t="s">
        <v>152</v>
      </c>
      <c r="E136" s="307" t="s">
        <v>679</v>
      </c>
      <c r="F136" s="308" t="s">
        <v>680</v>
      </c>
      <c r="G136" s="309" t="s">
        <v>214</v>
      </c>
      <c r="H136" s="310">
        <v>49.7</v>
      </c>
      <c r="I136" s="247"/>
      <c r="J136" s="311">
        <f>ROUND(I136*H136,2)</f>
        <v>0</v>
      </c>
      <c r="K136" s="308" t="s">
        <v>156</v>
      </c>
      <c r="L136" s="28"/>
      <c r="M136" s="312" t="s">
        <v>1</v>
      </c>
      <c r="N136" s="313" t="s">
        <v>38</v>
      </c>
      <c r="O136" s="314">
        <v>0.56</v>
      </c>
      <c r="P136" s="315">
        <f>O136*H136</f>
        <v>27.832000000000004</v>
      </c>
      <c r="Q136" s="315">
        <v>0.00047</v>
      </c>
      <c r="R136" s="315">
        <f>Q136*H136</f>
        <v>0.023359</v>
      </c>
      <c r="S136" s="315">
        <v>0.005</v>
      </c>
      <c r="T136" s="316">
        <f>S136*H136</f>
        <v>0.24850000000000003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R136" s="153" t="s">
        <v>113</v>
      </c>
      <c r="AT136" s="153" t="s">
        <v>152</v>
      </c>
      <c r="AU136" s="153" t="s">
        <v>82</v>
      </c>
      <c r="AY136" s="15" t="s">
        <v>150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5" t="s">
        <v>78</v>
      </c>
      <c r="BK136" s="154">
        <f>ROUND(I136*H136,2)</f>
        <v>0</v>
      </c>
      <c r="BL136" s="15" t="s">
        <v>113</v>
      </c>
      <c r="BM136" s="153" t="s">
        <v>681</v>
      </c>
    </row>
    <row r="137" spans="2:51" s="13" customFormat="1" ht="12">
      <c r="B137" s="317"/>
      <c r="C137" s="318"/>
      <c r="D137" s="319" t="s">
        <v>158</v>
      </c>
      <c r="E137" s="320" t="s">
        <v>1</v>
      </c>
      <c r="F137" s="321" t="s">
        <v>682</v>
      </c>
      <c r="G137" s="318"/>
      <c r="H137" s="322">
        <v>49.7</v>
      </c>
      <c r="I137" s="248"/>
      <c r="J137" s="318"/>
      <c r="K137" s="318"/>
      <c r="L137" s="155"/>
      <c r="M137" s="323"/>
      <c r="N137" s="324"/>
      <c r="O137" s="324"/>
      <c r="P137" s="324"/>
      <c r="Q137" s="324"/>
      <c r="R137" s="324"/>
      <c r="S137" s="324"/>
      <c r="T137" s="325"/>
      <c r="AT137" s="157" t="s">
        <v>158</v>
      </c>
      <c r="AU137" s="157" t="s">
        <v>82</v>
      </c>
      <c r="AV137" s="13" t="s">
        <v>82</v>
      </c>
      <c r="AW137" s="13" t="s">
        <v>29</v>
      </c>
      <c r="AX137" s="13" t="s">
        <v>78</v>
      </c>
      <c r="AY137" s="157" t="s">
        <v>150</v>
      </c>
    </row>
    <row r="138" spans="2:63" s="12" customFormat="1" ht="22.85" customHeight="1">
      <c r="B138" s="295"/>
      <c r="C138" s="296"/>
      <c r="D138" s="297" t="s">
        <v>72</v>
      </c>
      <c r="E138" s="304" t="s">
        <v>237</v>
      </c>
      <c r="F138" s="304" t="s">
        <v>238</v>
      </c>
      <c r="G138" s="296"/>
      <c r="H138" s="296"/>
      <c r="I138" s="246"/>
      <c r="J138" s="305">
        <f>BK138</f>
        <v>0</v>
      </c>
      <c r="K138" s="296"/>
      <c r="L138" s="130"/>
      <c r="M138" s="300"/>
      <c r="N138" s="301"/>
      <c r="O138" s="301"/>
      <c r="P138" s="302">
        <f>SUM(P139:P143)</f>
        <v>42.585728</v>
      </c>
      <c r="Q138" s="301"/>
      <c r="R138" s="302">
        <f>SUM(R139:R143)</f>
        <v>0</v>
      </c>
      <c r="S138" s="301"/>
      <c r="T138" s="303">
        <f>SUM(T139:T143)</f>
        <v>0</v>
      </c>
      <c r="AR138" s="131" t="s">
        <v>78</v>
      </c>
      <c r="AT138" s="138" t="s">
        <v>72</v>
      </c>
      <c r="AU138" s="138" t="s">
        <v>78</v>
      </c>
      <c r="AY138" s="131" t="s">
        <v>150</v>
      </c>
      <c r="BK138" s="139">
        <f>SUM(BK139:BK143)</f>
        <v>0</v>
      </c>
    </row>
    <row r="139" spans="1:65" s="2" customFormat="1" ht="21.75" customHeight="1">
      <c r="A139" s="184"/>
      <c r="B139" s="250"/>
      <c r="C139" s="306" t="s">
        <v>89</v>
      </c>
      <c r="D139" s="306" t="s">
        <v>152</v>
      </c>
      <c r="E139" s="307" t="s">
        <v>683</v>
      </c>
      <c r="F139" s="308" t="s">
        <v>684</v>
      </c>
      <c r="G139" s="309" t="s">
        <v>242</v>
      </c>
      <c r="H139" s="310">
        <v>7.552</v>
      </c>
      <c r="I139" s="247"/>
      <c r="J139" s="311">
        <f>ROUND(I139*H139,2)</f>
        <v>0</v>
      </c>
      <c r="K139" s="308" t="s">
        <v>156</v>
      </c>
      <c r="L139" s="28"/>
      <c r="M139" s="312" t="s">
        <v>1</v>
      </c>
      <c r="N139" s="313" t="s">
        <v>38</v>
      </c>
      <c r="O139" s="314">
        <v>5.46</v>
      </c>
      <c r="P139" s="315">
        <f>O139*H139</f>
        <v>41.23392</v>
      </c>
      <c r="Q139" s="315">
        <v>0</v>
      </c>
      <c r="R139" s="315">
        <f>Q139*H139</f>
        <v>0</v>
      </c>
      <c r="S139" s="315">
        <v>0</v>
      </c>
      <c r="T139" s="316">
        <f>S139*H139</f>
        <v>0</v>
      </c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R139" s="153" t="s">
        <v>113</v>
      </c>
      <c r="AT139" s="153" t="s">
        <v>152</v>
      </c>
      <c r="AU139" s="153" t="s">
        <v>82</v>
      </c>
      <c r="AY139" s="15" t="s">
        <v>150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5" t="s">
        <v>78</v>
      </c>
      <c r="BK139" s="154">
        <f>ROUND(I139*H139,2)</f>
        <v>0</v>
      </c>
      <c r="BL139" s="15" t="s">
        <v>113</v>
      </c>
      <c r="BM139" s="153" t="s">
        <v>685</v>
      </c>
    </row>
    <row r="140" spans="1:65" s="2" customFormat="1" ht="21.75" customHeight="1">
      <c r="A140" s="184"/>
      <c r="B140" s="250"/>
      <c r="C140" s="306" t="s">
        <v>113</v>
      </c>
      <c r="D140" s="306" t="s">
        <v>152</v>
      </c>
      <c r="E140" s="307" t="s">
        <v>245</v>
      </c>
      <c r="F140" s="308" t="s">
        <v>246</v>
      </c>
      <c r="G140" s="309" t="s">
        <v>242</v>
      </c>
      <c r="H140" s="310">
        <v>7.552</v>
      </c>
      <c r="I140" s="247"/>
      <c r="J140" s="311">
        <f>ROUND(I140*H140,2)</f>
        <v>0</v>
      </c>
      <c r="K140" s="308" t="s">
        <v>156</v>
      </c>
      <c r="L140" s="28"/>
      <c r="M140" s="312" t="s">
        <v>1</v>
      </c>
      <c r="N140" s="313" t="s">
        <v>38</v>
      </c>
      <c r="O140" s="314">
        <v>0.125</v>
      </c>
      <c r="P140" s="315">
        <f>O140*H140</f>
        <v>0.944</v>
      </c>
      <c r="Q140" s="315">
        <v>0</v>
      </c>
      <c r="R140" s="315">
        <f>Q140*H140</f>
        <v>0</v>
      </c>
      <c r="S140" s="315">
        <v>0</v>
      </c>
      <c r="T140" s="316">
        <f>S140*H140</f>
        <v>0</v>
      </c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R140" s="153" t="s">
        <v>113</v>
      </c>
      <c r="AT140" s="153" t="s">
        <v>152</v>
      </c>
      <c r="AU140" s="153" t="s">
        <v>82</v>
      </c>
      <c r="AY140" s="15" t="s">
        <v>150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5" t="s">
        <v>78</v>
      </c>
      <c r="BK140" s="154">
        <f>ROUND(I140*H140,2)</f>
        <v>0</v>
      </c>
      <c r="BL140" s="15" t="s">
        <v>113</v>
      </c>
      <c r="BM140" s="153" t="s">
        <v>686</v>
      </c>
    </row>
    <row r="141" spans="1:65" s="2" customFormat="1" ht="21.75" customHeight="1">
      <c r="A141" s="184"/>
      <c r="B141" s="250"/>
      <c r="C141" s="306" t="s">
        <v>175</v>
      </c>
      <c r="D141" s="306" t="s">
        <v>152</v>
      </c>
      <c r="E141" s="307" t="s">
        <v>249</v>
      </c>
      <c r="F141" s="308" t="s">
        <v>250</v>
      </c>
      <c r="G141" s="309" t="s">
        <v>242</v>
      </c>
      <c r="H141" s="310">
        <v>67.968</v>
      </c>
      <c r="I141" s="247"/>
      <c r="J141" s="311">
        <f>ROUND(I141*H141,2)</f>
        <v>0</v>
      </c>
      <c r="K141" s="308" t="s">
        <v>156</v>
      </c>
      <c r="L141" s="28"/>
      <c r="M141" s="312" t="s">
        <v>1</v>
      </c>
      <c r="N141" s="313" t="s">
        <v>38</v>
      </c>
      <c r="O141" s="314">
        <v>0.006</v>
      </c>
      <c r="P141" s="315">
        <f>O141*H141</f>
        <v>0.407808</v>
      </c>
      <c r="Q141" s="315">
        <v>0</v>
      </c>
      <c r="R141" s="315">
        <f>Q141*H141</f>
        <v>0</v>
      </c>
      <c r="S141" s="315">
        <v>0</v>
      </c>
      <c r="T141" s="316">
        <f>S141*H141</f>
        <v>0</v>
      </c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R141" s="153" t="s">
        <v>113</v>
      </c>
      <c r="AT141" s="153" t="s">
        <v>152</v>
      </c>
      <c r="AU141" s="153" t="s">
        <v>82</v>
      </c>
      <c r="AY141" s="15" t="s">
        <v>150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5" t="s">
        <v>78</v>
      </c>
      <c r="BK141" s="154">
        <f>ROUND(I141*H141,2)</f>
        <v>0</v>
      </c>
      <c r="BL141" s="15" t="s">
        <v>113</v>
      </c>
      <c r="BM141" s="153" t="s">
        <v>687</v>
      </c>
    </row>
    <row r="142" spans="2:51" s="13" customFormat="1" ht="12">
      <c r="B142" s="317"/>
      <c r="C142" s="318"/>
      <c r="D142" s="319" t="s">
        <v>158</v>
      </c>
      <c r="E142" s="318"/>
      <c r="F142" s="321" t="s">
        <v>688</v>
      </c>
      <c r="G142" s="318"/>
      <c r="H142" s="322">
        <v>67.968</v>
      </c>
      <c r="I142" s="248"/>
      <c r="J142" s="318"/>
      <c r="K142" s="318"/>
      <c r="L142" s="155"/>
      <c r="M142" s="323"/>
      <c r="N142" s="324"/>
      <c r="O142" s="324"/>
      <c r="P142" s="324"/>
      <c r="Q142" s="324"/>
      <c r="R142" s="324"/>
      <c r="S142" s="324"/>
      <c r="T142" s="325"/>
      <c r="AT142" s="157" t="s">
        <v>158</v>
      </c>
      <c r="AU142" s="157" t="s">
        <v>82</v>
      </c>
      <c r="AV142" s="13" t="s">
        <v>82</v>
      </c>
      <c r="AW142" s="13" t="s">
        <v>3</v>
      </c>
      <c r="AX142" s="13" t="s">
        <v>78</v>
      </c>
      <c r="AY142" s="157" t="s">
        <v>150</v>
      </c>
    </row>
    <row r="143" spans="1:65" s="2" customFormat="1" ht="44.35" customHeight="1">
      <c r="A143" s="184"/>
      <c r="B143" s="250"/>
      <c r="C143" s="306" t="s">
        <v>169</v>
      </c>
      <c r="D143" s="306" t="s">
        <v>152</v>
      </c>
      <c r="E143" s="307" t="s">
        <v>689</v>
      </c>
      <c r="F143" s="308" t="s">
        <v>690</v>
      </c>
      <c r="G143" s="309" t="s">
        <v>242</v>
      </c>
      <c r="H143" s="310">
        <v>7.552</v>
      </c>
      <c r="I143" s="247"/>
      <c r="J143" s="311">
        <f>ROUND(I143*H143,2)</f>
        <v>0</v>
      </c>
      <c r="K143" s="308" t="s">
        <v>156</v>
      </c>
      <c r="L143" s="28"/>
      <c r="M143" s="312" t="s">
        <v>1</v>
      </c>
      <c r="N143" s="313" t="s">
        <v>38</v>
      </c>
      <c r="O143" s="314">
        <v>0</v>
      </c>
      <c r="P143" s="315">
        <f>O143*H143</f>
        <v>0</v>
      </c>
      <c r="Q143" s="315">
        <v>0</v>
      </c>
      <c r="R143" s="315">
        <f>Q143*H143</f>
        <v>0</v>
      </c>
      <c r="S143" s="315">
        <v>0</v>
      </c>
      <c r="T143" s="316">
        <f>S143*H143</f>
        <v>0</v>
      </c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R143" s="153" t="s">
        <v>113</v>
      </c>
      <c r="AT143" s="153" t="s">
        <v>152</v>
      </c>
      <c r="AU143" s="153" t="s">
        <v>82</v>
      </c>
      <c r="AY143" s="15" t="s">
        <v>150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5" t="s">
        <v>78</v>
      </c>
      <c r="BK143" s="154">
        <f>ROUND(I143*H143,2)</f>
        <v>0</v>
      </c>
      <c r="BL143" s="15" t="s">
        <v>113</v>
      </c>
      <c r="BM143" s="153" t="s">
        <v>691</v>
      </c>
    </row>
    <row r="144" spans="2:63" s="12" customFormat="1" ht="22.85" customHeight="1">
      <c r="B144" s="295"/>
      <c r="C144" s="296"/>
      <c r="D144" s="297" t="s">
        <v>72</v>
      </c>
      <c r="E144" s="304" t="s">
        <v>253</v>
      </c>
      <c r="F144" s="304" t="s">
        <v>254</v>
      </c>
      <c r="G144" s="296"/>
      <c r="H144" s="296"/>
      <c r="I144" s="246"/>
      <c r="J144" s="305">
        <f>BK144</f>
        <v>0</v>
      </c>
      <c r="K144" s="296"/>
      <c r="L144" s="130"/>
      <c r="M144" s="300"/>
      <c r="N144" s="301"/>
      <c r="O144" s="301"/>
      <c r="P144" s="302">
        <f>P145</f>
        <v>2.20955</v>
      </c>
      <c r="Q144" s="301"/>
      <c r="R144" s="302">
        <f>R145</f>
        <v>0</v>
      </c>
      <c r="S144" s="301"/>
      <c r="T144" s="303">
        <f>T145</f>
        <v>0</v>
      </c>
      <c r="AR144" s="131" t="s">
        <v>78</v>
      </c>
      <c r="AT144" s="138" t="s">
        <v>72</v>
      </c>
      <c r="AU144" s="138" t="s">
        <v>78</v>
      </c>
      <c r="AY144" s="131" t="s">
        <v>150</v>
      </c>
      <c r="BK144" s="139">
        <f>BK145</f>
        <v>0</v>
      </c>
    </row>
    <row r="145" spans="1:65" s="2" customFormat="1" ht="16.5" customHeight="1">
      <c r="A145" s="184"/>
      <c r="B145" s="250"/>
      <c r="C145" s="306" t="s">
        <v>185</v>
      </c>
      <c r="D145" s="306" t="s">
        <v>152</v>
      </c>
      <c r="E145" s="307" t="s">
        <v>692</v>
      </c>
      <c r="F145" s="308" t="s">
        <v>693</v>
      </c>
      <c r="G145" s="309" t="s">
        <v>242</v>
      </c>
      <c r="H145" s="310">
        <v>0.535</v>
      </c>
      <c r="I145" s="247"/>
      <c r="J145" s="311">
        <f>ROUND(I145*H145,2)</f>
        <v>0</v>
      </c>
      <c r="K145" s="308" t="s">
        <v>156</v>
      </c>
      <c r="L145" s="28"/>
      <c r="M145" s="312" t="s">
        <v>1</v>
      </c>
      <c r="N145" s="313" t="s">
        <v>38</v>
      </c>
      <c r="O145" s="314">
        <v>4.13</v>
      </c>
      <c r="P145" s="315">
        <f>O145*H145</f>
        <v>2.20955</v>
      </c>
      <c r="Q145" s="315">
        <v>0</v>
      </c>
      <c r="R145" s="315">
        <f>Q145*H145</f>
        <v>0</v>
      </c>
      <c r="S145" s="315">
        <v>0</v>
      </c>
      <c r="T145" s="316">
        <f>S145*H145</f>
        <v>0</v>
      </c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R145" s="153" t="s">
        <v>113</v>
      </c>
      <c r="AT145" s="153" t="s">
        <v>152</v>
      </c>
      <c r="AU145" s="153" t="s">
        <v>82</v>
      </c>
      <c r="AY145" s="15" t="s">
        <v>150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5" t="s">
        <v>78</v>
      </c>
      <c r="BK145" s="154">
        <f>ROUND(I145*H145,2)</f>
        <v>0</v>
      </c>
      <c r="BL145" s="15" t="s">
        <v>113</v>
      </c>
      <c r="BM145" s="153" t="s">
        <v>694</v>
      </c>
    </row>
    <row r="146" spans="2:63" s="12" customFormat="1" ht="25.9" customHeight="1">
      <c r="B146" s="295"/>
      <c r="C146" s="296"/>
      <c r="D146" s="297" t="s">
        <v>72</v>
      </c>
      <c r="E146" s="298" t="s">
        <v>258</v>
      </c>
      <c r="F146" s="298" t="s">
        <v>259</v>
      </c>
      <c r="G146" s="296"/>
      <c r="H146" s="296"/>
      <c r="I146" s="246"/>
      <c r="J146" s="299">
        <f>BK146</f>
        <v>0</v>
      </c>
      <c r="K146" s="296"/>
      <c r="L146" s="130"/>
      <c r="M146" s="300"/>
      <c r="N146" s="301"/>
      <c r="O146" s="301"/>
      <c r="P146" s="302">
        <f>P147+P165+P186+P200</f>
        <v>1026.8147999999999</v>
      </c>
      <c r="Q146" s="301"/>
      <c r="R146" s="302">
        <f>R147+R165+R186+R200</f>
        <v>9.4971645</v>
      </c>
      <c r="S146" s="301"/>
      <c r="T146" s="303">
        <f>T147+T165+T186+T200</f>
        <v>7.3033600000000005</v>
      </c>
      <c r="AR146" s="131" t="s">
        <v>82</v>
      </c>
      <c r="AT146" s="138" t="s">
        <v>72</v>
      </c>
      <c r="AU146" s="138" t="s">
        <v>73</v>
      </c>
      <c r="AY146" s="131" t="s">
        <v>150</v>
      </c>
      <c r="BK146" s="139">
        <f>BK147+BK165+BK186+BK200</f>
        <v>0</v>
      </c>
    </row>
    <row r="147" spans="2:63" s="12" customFormat="1" ht="22.85" customHeight="1">
      <c r="B147" s="295"/>
      <c r="C147" s="296"/>
      <c r="D147" s="297" t="s">
        <v>72</v>
      </c>
      <c r="E147" s="304" t="s">
        <v>695</v>
      </c>
      <c r="F147" s="304" t="s">
        <v>696</v>
      </c>
      <c r="G147" s="296"/>
      <c r="H147" s="296"/>
      <c r="I147" s="246"/>
      <c r="J147" s="305">
        <f>BK147</f>
        <v>0</v>
      </c>
      <c r="K147" s="296"/>
      <c r="L147" s="130"/>
      <c r="M147" s="300"/>
      <c r="N147" s="301"/>
      <c r="O147" s="301"/>
      <c r="P147" s="302">
        <f>SUM(P148:P164)</f>
        <v>21.351000000000003</v>
      </c>
      <c r="Q147" s="301"/>
      <c r="R147" s="302">
        <f>SUM(R148:R164)</f>
        <v>0.39657450000000005</v>
      </c>
      <c r="S147" s="301"/>
      <c r="T147" s="303">
        <f>SUM(T148:T164)</f>
        <v>0</v>
      </c>
      <c r="AR147" s="131" t="s">
        <v>82</v>
      </c>
      <c r="AT147" s="138" t="s">
        <v>72</v>
      </c>
      <c r="AU147" s="138" t="s">
        <v>78</v>
      </c>
      <c r="AY147" s="131" t="s">
        <v>150</v>
      </c>
      <c r="BK147" s="139">
        <f>SUM(BK148:BK164)</f>
        <v>0</v>
      </c>
    </row>
    <row r="148" spans="1:65" s="2" customFormat="1" ht="21.75" customHeight="1">
      <c r="A148" s="184"/>
      <c r="B148" s="250"/>
      <c r="C148" s="306" t="s">
        <v>192</v>
      </c>
      <c r="D148" s="306" t="s">
        <v>152</v>
      </c>
      <c r="E148" s="307" t="s">
        <v>697</v>
      </c>
      <c r="F148" s="308" t="s">
        <v>698</v>
      </c>
      <c r="G148" s="309" t="s">
        <v>214</v>
      </c>
      <c r="H148" s="310">
        <v>647</v>
      </c>
      <c r="I148" s="247"/>
      <c r="J148" s="311">
        <f>ROUND(I148*H148,2)</f>
        <v>0</v>
      </c>
      <c r="K148" s="308" t="s">
        <v>156</v>
      </c>
      <c r="L148" s="28"/>
      <c r="M148" s="312" t="s">
        <v>1</v>
      </c>
      <c r="N148" s="313" t="s">
        <v>38</v>
      </c>
      <c r="O148" s="314">
        <v>0.033</v>
      </c>
      <c r="P148" s="315">
        <f>O148*H148</f>
        <v>21.351000000000003</v>
      </c>
      <c r="Q148" s="315">
        <v>0</v>
      </c>
      <c r="R148" s="315">
        <f>Q148*H148</f>
        <v>0</v>
      </c>
      <c r="S148" s="315">
        <v>0</v>
      </c>
      <c r="T148" s="316">
        <f>S148*H148</f>
        <v>0</v>
      </c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R148" s="153" t="s">
        <v>228</v>
      </c>
      <c r="AT148" s="153" t="s">
        <v>152</v>
      </c>
      <c r="AU148" s="153" t="s">
        <v>82</v>
      </c>
      <c r="AY148" s="15" t="s">
        <v>150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5" t="s">
        <v>78</v>
      </c>
      <c r="BK148" s="154">
        <f>ROUND(I148*H148,2)</f>
        <v>0</v>
      </c>
      <c r="BL148" s="15" t="s">
        <v>228</v>
      </c>
      <c r="BM148" s="153" t="s">
        <v>699</v>
      </c>
    </row>
    <row r="149" spans="2:51" s="13" customFormat="1" ht="12">
      <c r="B149" s="317"/>
      <c r="C149" s="318"/>
      <c r="D149" s="319" t="s">
        <v>158</v>
      </c>
      <c r="E149" s="320" t="s">
        <v>1</v>
      </c>
      <c r="F149" s="321" t="s">
        <v>700</v>
      </c>
      <c r="G149" s="318"/>
      <c r="H149" s="322">
        <v>647</v>
      </c>
      <c r="I149" s="248"/>
      <c r="J149" s="318"/>
      <c r="K149" s="318"/>
      <c r="L149" s="155"/>
      <c r="M149" s="323"/>
      <c r="N149" s="324"/>
      <c r="O149" s="324"/>
      <c r="P149" s="324"/>
      <c r="Q149" s="324"/>
      <c r="R149" s="324"/>
      <c r="S149" s="324"/>
      <c r="T149" s="325"/>
      <c r="AT149" s="157" t="s">
        <v>158</v>
      </c>
      <c r="AU149" s="157" t="s">
        <v>82</v>
      </c>
      <c r="AV149" s="13" t="s">
        <v>82</v>
      </c>
      <c r="AW149" s="13" t="s">
        <v>29</v>
      </c>
      <c r="AX149" s="13" t="s">
        <v>78</v>
      </c>
      <c r="AY149" s="157" t="s">
        <v>150</v>
      </c>
    </row>
    <row r="150" spans="1:65" s="2" customFormat="1" ht="21.75" customHeight="1">
      <c r="A150" s="184"/>
      <c r="B150" s="250"/>
      <c r="C150" s="326" t="s">
        <v>196</v>
      </c>
      <c r="D150" s="326" t="s">
        <v>655</v>
      </c>
      <c r="E150" s="327" t="s">
        <v>701</v>
      </c>
      <c r="F150" s="328" t="s">
        <v>702</v>
      </c>
      <c r="G150" s="329" t="s">
        <v>214</v>
      </c>
      <c r="H150" s="330">
        <v>19.95</v>
      </c>
      <c r="I150" s="249"/>
      <c r="J150" s="331">
        <f>ROUND(I150*H150,2)</f>
        <v>0</v>
      </c>
      <c r="K150" s="328" t="s">
        <v>156</v>
      </c>
      <c r="L150" s="169"/>
      <c r="M150" s="332" t="s">
        <v>1</v>
      </c>
      <c r="N150" s="333" t="s">
        <v>38</v>
      </c>
      <c r="O150" s="314">
        <v>0</v>
      </c>
      <c r="P150" s="315">
        <f>O150*H150</f>
        <v>0</v>
      </c>
      <c r="Q150" s="315">
        <v>2E-05</v>
      </c>
      <c r="R150" s="315">
        <f>Q150*H150</f>
        <v>0.000399</v>
      </c>
      <c r="S150" s="315">
        <v>0</v>
      </c>
      <c r="T150" s="316">
        <f>S150*H150</f>
        <v>0</v>
      </c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R150" s="153" t="s">
        <v>302</v>
      </c>
      <c r="AT150" s="153" t="s">
        <v>655</v>
      </c>
      <c r="AU150" s="153" t="s">
        <v>82</v>
      </c>
      <c r="AY150" s="15" t="s">
        <v>150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5" t="s">
        <v>78</v>
      </c>
      <c r="BK150" s="154">
        <f>ROUND(I150*H150,2)</f>
        <v>0</v>
      </c>
      <c r="BL150" s="15" t="s">
        <v>228</v>
      </c>
      <c r="BM150" s="153" t="s">
        <v>703</v>
      </c>
    </row>
    <row r="151" spans="2:51" s="13" customFormat="1" ht="12">
      <c r="B151" s="317"/>
      <c r="C151" s="318"/>
      <c r="D151" s="319" t="s">
        <v>158</v>
      </c>
      <c r="E151" s="318"/>
      <c r="F151" s="321" t="s">
        <v>704</v>
      </c>
      <c r="G151" s="318"/>
      <c r="H151" s="322">
        <v>19.95</v>
      </c>
      <c r="I151" s="248"/>
      <c r="J151" s="318"/>
      <c r="K151" s="318"/>
      <c r="L151" s="155"/>
      <c r="M151" s="323"/>
      <c r="N151" s="324"/>
      <c r="O151" s="324"/>
      <c r="P151" s="324"/>
      <c r="Q151" s="324"/>
      <c r="R151" s="324"/>
      <c r="S151" s="324"/>
      <c r="T151" s="325"/>
      <c r="AT151" s="157" t="s">
        <v>158</v>
      </c>
      <c r="AU151" s="157" t="s">
        <v>82</v>
      </c>
      <c r="AV151" s="13" t="s">
        <v>82</v>
      </c>
      <c r="AW151" s="13" t="s">
        <v>3</v>
      </c>
      <c r="AX151" s="13" t="s">
        <v>78</v>
      </c>
      <c r="AY151" s="157" t="s">
        <v>150</v>
      </c>
    </row>
    <row r="152" spans="1:65" s="2" customFormat="1" ht="21.75" customHeight="1">
      <c r="A152" s="184"/>
      <c r="B152" s="250"/>
      <c r="C152" s="326" t="s">
        <v>201</v>
      </c>
      <c r="D152" s="326" t="s">
        <v>655</v>
      </c>
      <c r="E152" s="327" t="s">
        <v>705</v>
      </c>
      <c r="F152" s="328" t="s">
        <v>706</v>
      </c>
      <c r="G152" s="329" t="s">
        <v>214</v>
      </c>
      <c r="H152" s="330">
        <v>38.85</v>
      </c>
      <c r="I152" s="249"/>
      <c r="J152" s="331">
        <f>ROUND(I152*H152,2)</f>
        <v>0</v>
      </c>
      <c r="K152" s="328" t="s">
        <v>156</v>
      </c>
      <c r="L152" s="169"/>
      <c r="M152" s="332" t="s">
        <v>1</v>
      </c>
      <c r="N152" s="333" t="s">
        <v>38</v>
      </c>
      <c r="O152" s="314">
        <v>0</v>
      </c>
      <c r="P152" s="315">
        <f>O152*H152</f>
        <v>0</v>
      </c>
      <c r="Q152" s="315">
        <v>4E-05</v>
      </c>
      <c r="R152" s="315">
        <f>Q152*H152</f>
        <v>0.0015540000000000003</v>
      </c>
      <c r="S152" s="315">
        <v>0</v>
      </c>
      <c r="T152" s="316">
        <f>S152*H152</f>
        <v>0</v>
      </c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R152" s="153" t="s">
        <v>302</v>
      </c>
      <c r="AT152" s="153" t="s">
        <v>655</v>
      </c>
      <c r="AU152" s="153" t="s">
        <v>82</v>
      </c>
      <c r="AY152" s="15" t="s">
        <v>150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5" t="s">
        <v>78</v>
      </c>
      <c r="BK152" s="154">
        <f>ROUND(I152*H152,2)</f>
        <v>0</v>
      </c>
      <c r="BL152" s="15" t="s">
        <v>228</v>
      </c>
      <c r="BM152" s="153" t="s">
        <v>707</v>
      </c>
    </row>
    <row r="153" spans="2:51" s="13" customFormat="1" ht="12">
      <c r="B153" s="317"/>
      <c r="C153" s="318"/>
      <c r="D153" s="319" t="s">
        <v>158</v>
      </c>
      <c r="E153" s="318"/>
      <c r="F153" s="321" t="s">
        <v>708</v>
      </c>
      <c r="G153" s="318"/>
      <c r="H153" s="322">
        <v>38.85</v>
      </c>
      <c r="I153" s="248"/>
      <c r="J153" s="318"/>
      <c r="K153" s="318"/>
      <c r="L153" s="155"/>
      <c r="M153" s="323"/>
      <c r="N153" s="324"/>
      <c r="O153" s="324"/>
      <c r="P153" s="324"/>
      <c r="Q153" s="324"/>
      <c r="R153" s="324"/>
      <c r="S153" s="324"/>
      <c r="T153" s="325"/>
      <c r="AT153" s="157" t="s">
        <v>158</v>
      </c>
      <c r="AU153" s="157" t="s">
        <v>82</v>
      </c>
      <c r="AV153" s="13" t="s">
        <v>82</v>
      </c>
      <c r="AW153" s="13" t="s">
        <v>3</v>
      </c>
      <c r="AX153" s="13" t="s">
        <v>78</v>
      </c>
      <c r="AY153" s="157" t="s">
        <v>150</v>
      </c>
    </row>
    <row r="154" spans="1:65" s="2" customFormat="1" ht="21.75" customHeight="1">
      <c r="A154" s="184"/>
      <c r="B154" s="250"/>
      <c r="C154" s="326" t="s">
        <v>206</v>
      </c>
      <c r="D154" s="326" t="s">
        <v>655</v>
      </c>
      <c r="E154" s="327" t="s">
        <v>709</v>
      </c>
      <c r="F154" s="328" t="s">
        <v>710</v>
      </c>
      <c r="G154" s="329" t="s">
        <v>214</v>
      </c>
      <c r="H154" s="330">
        <v>201.6</v>
      </c>
      <c r="I154" s="249"/>
      <c r="J154" s="331">
        <f>ROUND(I154*H154,2)</f>
        <v>0</v>
      </c>
      <c r="K154" s="328" t="s">
        <v>156</v>
      </c>
      <c r="L154" s="169"/>
      <c r="M154" s="332" t="s">
        <v>1</v>
      </c>
      <c r="N154" s="333" t="s">
        <v>38</v>
      </c>
      <c r="O154" s="314">
        <v>0</v>
      </c>
      <c r="P154" s="315">
        <f>O154*H154</f>
        <v>0</v>
      </c>
      <c r="Q154" s="315">
        <v>9E-05</v>
      </c>
      <c r="R154" s="315">
        <f>Q154*H154</f>
        <v>0.018144</v>
      </c>
      <c r="S154" s="315">
        <v>0</v>
      </c>
      <c r="T154" s="316">
        <f>S154*H154</f>
        <v>0</v>
      </c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R154" s="153" t="s">
        <v>302</v>
      </c>
      <c r="AT154" s="153" t="s">
        <v>655</v>
      </c>
      <c r="AU154" s="153" t="s">
        <v>82</v>
      </c>
      <c r="AY154" s="15" t="s">
        <v>150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5" t="s">
        <v>78</v>
      </c>
      <c r="BK154" s="154">
        <f>ROUND(I154*H154,2)</f>
        <v>0</v>
      </c>
      <c r="BL154" s="15" t="s">
        <v>228</v>
      </c>
      <c r="BM154" s="153" t="s">
        <v>711</v>
      </c>
    </row>
    <row r="155" spans="2:51" s="13" customFormat="1" ht="12">
      <c r="B155" s="317"/>
      <c r="C155" s="318"/>
      <c r="D155" s="319" t="s">
        <v>158</v>
      </c>
      <c r="E155" s="318"/>
      <c r="F155" s="321" t="s">
        <v>712</v>
      </c>
      <c r="G155" s="318"/>
      <c r="H155" s="322">
        <v>201.6</v>
      </c>
      <c r="I155" s="248"/>
      <c r="J155" s="318"/>
      <c r="K155" s="318"/>
      <c r="L155" s="155"/>
      <c r="M155" s="323"/>
      <c r="N155" s="324"/>
      <c r="O155" s="324"/>
      <c r="P155" s="324"/>
      <c r="Q155" s="324"/>
      <c r="R155" s="324"/>
      <c r="S155" s="324"/>
      <c r="T155" s="325"/>
      <c r="AT155" s="157" t="s">
        <v>158</v>
      </c>
      <c r="AU155" s="157" t="s">
        <v>82</v>
      </c>
      <c r="AV155" s="13" t="s">
        <v>82</v>
      </c>
      <c r="AW155" s="13" t="s">
        <v>3</v>
      </c>
      <c r="AX155" s="13" t="s">
        <v>78</v>
      </c>
      <c r="AY155" s="157" t="s">
        <v>150</v>
      </c>
    </row>
    <row r="156" spans="1:65" s="2" customFormat="1" ht="21.75" customHeight="1">
      <c r="A156" s="184"/>
      <c r="B156" s="250"/>
      <c r="C156" s="326" t="s">
        <v>211</v>
      </c>
      <c r="D156" s="326" t="s">
        <v>655</v>
      </c>
      <c r="E156" s="327" t="s">
        <v>713</v>
      </c>
      <c r="F156" s="328" t="s">
        <v>714</v>
      </c>
      <c r="G156" s="329" t="s">
        <v>214</v>
      </c>
      <c r="H156" s="330">
        <v>124.95</v>
      </c>
      <c r="I156" s="249"/>
      <c r="J156" s="331">
        <f>ROUND(I156*H156,2)</f>
        <v>0</v>
      </c>
      <c r="K156" s="328" t="s">
        <v>156</v>
      </c>
      <c r="L156" s="169"/>
      <c r="M156" s="332" t="s">
        <v>1</v>
      </c>
      <c r="N156" s="333" t="s">
        <v>38</v>
      </c>
      <c r="O156" s="314">
        <v>0</v>
      </c>
      <c r="P156" s="315">
        <f>O156*H156</f>
        <v>0</v>
      </c>
      <c r="Q156" s="315">
        <v>0.00014</v>
      </c>
      <c r="R156" s="315">
        <f>Q156*H156</f>
        <v>0.017492999999999998</v>
      </c>
      <c r="S156" s="315">
        <v>0</v>
      </c>
      <c r="T156" s="316">
        <f>S156*H156</f>
        <v>0</v>
      </c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R156" s="153" t="s">
        <v>302</v>
      </c>
      <c r="AT156" s="153" t="s">
        <v>655</v>
      </c>
      <c r="AU156" s="153" t="s">
        <v>82</v>
      </c>
      <c r="AY156" s="15" t="s">
        <v>150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5" t="s">
        <v>78</v>
      </c>
      <c r="BK156" s="154">
        <f>ROUND(I156*H156,2)</f>
        <v>0</v>
      </c>
      <c r="BL156" s="15" t="s">
        <v>228</v>
      </c>
      <c r="BM156" s="153" t="s">
        <v>715</v>
      </c>
    </row>
    <row r="157" spans="2:51" s="13" customFormat="1" ht="12">
      <c r="B157" s="317"/>
      <c r="C157" s="318"/>
      <c r="D157" s="319" t="s">
        <v>158</v>
      </c>
      <c r="E157" s="318"/>
      <c r="F157" s="321" t="s">
        <v>716</v>
      </c>
      <c r="G157" s="318"/>
      <c r="H157" s="322">
        <v>124.95</v>
      </c>
      <c r="I157" s="248"/>
      <c r="J157" s="318"/>
      <c r="K157" s="318"/>
      <c r="L157" s="155"/>
      <c r="M157" s="323"/>
      <c r="N157" s="324"/>
      <c r="O157" s="324"/>
      <c r="P157" s="324"/>
      <c r="Q157" s="324"/>
      <c r="R157" s="324"/>
      <c r="S157" s="324"/>
      <c r="T157" s="325"/>
      <c r="AT157" s="157" t="s">
        <v>158</v>
      </c>
      <c r="AU157" s="157" t="s">
        <v>82</v>
      </c>
      <c r="AV157" s="13" t="s">
        <v>82</v>
      </c>
      <c r="AW157" s="13" t="s">
        <v>3</v>
      </c>
      <c r="AX157" s="13" t="s">
        <v>78</v>
      </c>
      <c r="AY157" s="157" t="s">
        <v>150</v>
      </c>
    </row>
    <row r="158" spans="1:65" s="2" customFormat="1" ht="21.75" customHeight="1">
      <c r="A158" s="184"/>
      <c r="B158" s="250"/>
      <c r="C158" s="326" t="s">
        <v>216</v>
      </c>
      <c r="D158" s="326" t="s">
        <v>655</v>
      </c>
      <c r="E158" s="327" t="s">
        <v>717</v>
      </c>
      <c r="F158" s="328" t="s">
        <v>718</v>
      </c>
      <c r="G158" s="329" t="s">
        <v>214</v>
      </c>
      <c r="H158" s="330">
        <v>290.85</v>
      </c>
      <c r="I158" s="249"/>
      <c r="J158" s="331">
        <f>ROUND(I158*H158,2)</f>
        <v>0</v>
      </c>
      <c r="K158" s="328" t="s">
        <v>156</v>
      </c>
      <c r="L158" s="169"/>
      <c r="M158" s="332" t="s">
        <v>1</v>
      </c>
      <c r="N158" s="333" t="s">
        <v>38</v>
      </c>
      <c r="O158" s="314">
        <v>0</v>
      </c>
      <c r="P158" s="315">
        <f>O158*H158</f>
        <v>0</v>
      </c>
      <c r="Q158" s="315">
        <v>0.00037</v>
      </c>
      <c r="R158" s="315">
        <f>Q158*H158</f>
        <v>0.1076145</v>
      </c>
      <c r="S158" s="315">
        <v>0</v>
      </c>
      <c r="T158" s="316">
        <f>S158*H158</f>
        <v>0</v>
      </c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R158" s="153" t="s">
        <v>302</v>
      </c>
      <c r="AT158" s="153" t="s">
        <v>655</v>
      </c>
      <c r="AU158" s="153" t="s">
        <v>82</v>
      </c>
      <c r="AY158" s="15" t="s">
        <v>150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5" t="s">
        <v>78</v>
      </c>
      <c r="BK158" s="154">
        <f>ROUND(I158*H158,2)</f>
        <v>0</v>
      </c>
      <c r="BL158" s="15" t="s">
        <v>228</v>
      </c>
      <c r="BM158" s="153" t="s">
        <v>719</v>
      </c>
    </row>
    <row r="159" spans="2:51" s="13" customFormat="1" ht="12">
      <c r="B159" s="317"/>
      <c r="C159" s="318"/>
      <c r="D159" s="319" t="s">
        <v>158</v>
      </c>
      <c r="E159" s="318"/>
      <c r="F159" s="321" t="s">
        <v>720</v>
      </c>
      <c r="G159" s="318"/>
      <c r="H159" s="322">
        <v>290.85</v>
      </c>
      <c r="I159" s="248"/>
      <c r="J159" s="318"/>
      <c r="K159" s="318"/>
      <c r="L159" s="155"/>
      <c r="M159" s="323"/>
      <c r="N159" s="324"/>
      <c r="O159" s="324"/>
      <c r="P159" s="324"/>
      <c r="Q159" s="324"/>
      <c r="R159" s="324"/>
      <c r="S159" s="324"/>
      <c r="T159" s="325"/>
      <c r="AT159" s="157" t="s">
        <v>158</v>
      </c>
      <c r="AU159" s="157" t="s">
        <v>82</v>
      </c>
      <c r="AV159" s="13" t="s">
        <v>82</v>
      </c>
      <c r="AW159" s="13" t="s">
        <v>3</v>
      </c>
      <c r="AX159" s="13" t="s">
        <v>78</v>
      </c>
      <c r="AY159" s="157" t="s">
        <v>150</v>
      </c>
    </row>
    <row r="160" spans="1:65" s="2" customFormat="1" ht="21.75" customHeight="1">
      <c r="A160" s="184"/>
      <c r="B160" s="250"/>
      <c r="C160" s="326" t="s">
        <v>220</v>
      </c>
      <c r="D160" s="326" t="s">
        <v>655</v>
      </c>
      <c r="E160" s="327" t="s">
        <v>721</v>
      </c>
      <c r="F160" s="328" t="s">
        <v>722</v>
      </c>
      <c r="G160" s="329" t="s">
        <v>214</v>
      </c>
      <c r="H160" s="330">
        <v>147</v>
      </c>
      <c r="I160" s="249"/>
      <c r="J160" s="331">
        <f>ROUND(I160*H160,2)</f>
        <v>0</v>
      </c>
      <c r="K160" s="328" t="s">
        <v>156</v>
      </c>
      <c r="L160" s="169"/>
      <c r="M160" s="332" t="s">
        <v>1</v>
      </c>
      <c r="N160" s="333" t="s">
        <v>38</v>
      </c>
      <c r="O160" s="314">
        <v>0</v>
      </c>
      <c r="P160" s="315">
        <f>O160*H160</f>
        <v>0</v>
      </c>
      <c r="Q160" s="315">
        <v>0.00083</v>
      </c>
      <c r="R160" s="315">
        <f>Q160*H160</f>
        <v>0.12201000000000001</v>
      </c>
      <c r="S160" s="315">
        <v>0</v>
      </c>
      <c r="T160" s="316">
        <f>S160*H160</f>
        <v>0</v>
      </c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R160" s="153" t="s">
        <v>302</v>
      </c>
      <c r="AT160" s="153" t="s">
        <v>655</v>
      </c>
      <c r="AU160" s="153" t="s">
        <v>82</v>
      </c>
      <c r="AY160" s="15" t="s">
        <v>150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5" t="s">
        <v>78</v>
      </c>
      <c r="BK160" s="154">
        <f>ROUND(I160*H160,2)</f>
        <v>0</v>
      </c>
      <c r="BL160" s="15" t="s">
        <v>228</v>
      </c>
      <c r="BM160" s="153" t="s">
        <v>723</v>
      </c>
    </row>
    <row r="161" spans="2:51" s="13" customFormat="1" ht="12">
      <c r="B161" s="317"/>
      <c r="C161" s="318"/>
      <c r="D161" s="319" t="s">
        <v>158</v>
      </c>
      <c r="E161" s="318"/>
      <c r="F161" s="321" t="s">
        <v>724</v>
      </c>
      <c r="G161" s="318"/>
      <c r="H161" s="322">
        <v>147</v>
      </c>
      <c r="I161" s="248"/>
      <c r="J161" s="318"/>
      <c r="K161" s="318"/>
      <c r="L161" s="155"/>
      <c r="M161" s="323"/>
      <c r="N161" s="324"/>
      <c r="O161" s="324"/>
      <c r="P161" s="324"/>
      <c r="Q161" s="324"/>
      <c r="R161" s="324"/>
      <c r="S161" s="324"/>
      <c r="T161" s="325"/>
      <c r="AT161" s="157" t="s">
        <v>158</v>
      </c>
      <c r="AU161" s="157" t="s">
        <v>82</v>
      </c>
      <c r="AV161" s="13" t="s">
        <v>82</v>
      </c>
      <c r="AW161" s="13" t="s">
        <v>3</v>
      </c>
      <c r="AX161" s="13" t="s">
        <v>78</v>
      </c>
      <c r="AY161" s="157" t="s">
        <v>150</v>
      </c>
    </row>
    <row r="162" spans="1:65" s="2" customFormat="1" ht="21.75" customHeight="1">
      <c r="A162" s="184"/>
      <c r="B162" s="250"/>
      <c r="C162" s="326" t="s">
        <v>8</v>
      </c>
      <c r="D162" s="326" t="s">
        <v>655</v>
      </c>
      <c r="E162" s="327" t="s">
        <v>725</v>
      </c>
      <c r="F162" s="328" t="s">
        <v>726</v>
      </c>
      <c r="G162" s="329" t="s">
        <v>214</v>
      </c>
      <c r="H162" s="330">
        <v>147</v>
      </c>
      <c r="I162" s="249"/>
      <c r="J162" s="331">
        <f>ROUND(I162*H162,2)</f>
        <v>0</v>
      </c>
      <c r="K162" s="328" t="s">
        <v>156</v>
      </c>
      <c r="L162" s="169"/>
      <c r="M162" s="332" t="s">
        <v>1</v>
      </c>
      <c r="N162" s="333" t="s">
        <v>38</v>
      </c>
      <c r="O162" s="314">
        <v>0</v>
      </c>
      <c r="P162" s="315">
        <f>O162*H162</f>
        <v>0</v>
      </c>
      <c r="Q162" s="315">
        <v>0.00088</v>
      </c>
      <c r="R162" s="315">
        <f>Q162*H162</f>
        <v>0.12936</v>
      </c>
      <c r="S162" s="315">
        <v>0</v>
      </c>
      <c r="T162" s="316">
        <f>S162*H162</f>
        <v>0</v>
      </c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R162" s="153" t="s">
        <v>302</v>
      </c>
      <c r="AT162" s="153" t="s">
        <v>655</v>
      </c>
      <c r="AU162" s="153" t="s">
        <v>82</v>
      </c>
      <c r="AY162" s="15" t="s">
        <v>150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5" t="s">
        <v>78</v>
      </c>
      <c r="BK162" s="154">
        <f>ROUND(I162*H162,2)</f>
        <v>0</v>
      </c>
      <c r="BL162" s="15" t="s">
        <v>228</v>
      </c>
      <c r="BM162" s="153" t="s">
        <v>727</v>
      </c>
    </row>
    <row r="163" spans="2:51" s="13" customFormat="1" ht="12">
      <c r="B163" s="317"/>
      <c r="C163" s="318"/>
      <c r="D163" s="319" t="s">
        <v>158</v>
      </c>
      <c r="E163" s="318"/>
      <c r="F163" s="321" t="s">
        <v>724</v>
      </c>
      <c r="G163" s="318"/>
      <c r="H163" s="322">
        <v>147</v>
      </c>
      <c r="I163" s="248"/>
      <c r="J163" s="318"/>
      <c r="K163" s="318"/>
      <c r="L163" s="155"/>
      <c r="M163" s="323"/>
      <c r="N163" s="324"/>
      <c r="O163" s="324"/>
      <c r="P163" s="324"/>
      <c r="Q163" s="324"/>
      <c r="R163" s="324"/>
      <c r="S163" s="324"/>
      <c r="T163" s="325"/>
      <c r="AT163" s="157" t="s">
        <v>158</v>
      </c>
      <c r="AU163" s="157" t="s">
        <v>82</v>
      </c>
      <c r="AV163" s="13" t="s">
        <v>82</v>
      </c>
      <c r="AW163" s="13" t="s">
        <v>3</v>
      </c>
      <c r="AX163" s="13" t="s">
        <v>78</v>
      </c>
      <c r="AY163" s="157" t="s">
        <v>150</v>
      </c>
    </row>
    <row r="164" spans="1:65" s="2" customFormat="1" ht="21.75" customHeight="1">
      <c r="A164" s="184"/>
      <c r="B164" s="250"/>
      <c r="C164" s="306" t="s">
        <v>228</v>
      </c>
      <c r="D164" s="306" t="s">
        <v>152</v>
      </c>
      <c r="E164" s="307" t="s">
        <v>728</v>
      </c>
      <c r="F164" s="308" t="s">
        <v>729</v>
      </c>
      <c r="G164" s="309" t="s">
        <v>397</v>
      </c>
      <c r="H164" s="334">
        <v>1405.937</v>
      </c>
      <c r="I164" s="247"/>
      <c r="J164" s="311">
        <f>ROUND(I164*H164,2)</f>
        <v>0</v>
      </c>
      <c r="K164" s="308" t="s">
        <v>156</v>
      </c>
      <c r="L164" s="28"/>
      <c r="M164" s="312" t="s">
        <v>1</v>
      </c>
      <c r="N164" s="313" t="s">
        <v>38</v>
      </c>
      <c r="O164" s="314">
        <v>0</v>
      </c>
      <c r="P164" s="315">
        <f>O164*H164</f>
        <v>0</v>
      </c>
      <c r="Q164" s="315">
        <v>0</v>
      </c>
      <c r="R164" s="315">
        <f>Q164*H164</f>
        <v>0</v>
      </c>
      <c r="S164" s="315">
        <v>0</v>
      </c>
      <c r="T164" s="316">
        <f>S164*H164</f>
        <v>0</v>
      </c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R164" s="153" t="s">
        <v>228</v>
      </c>
      <c r="AT164" s="153" t="s">
        <v>152</v>
      </c>
      <c r="AU164" s="153" t="s">
        <v>82</v>
      </c>
      <c r="AY164" s="15" t="s">
        <v>150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5" t="s">
        <v>78</v>
      </c>
      <c r="BK164" s="154">
        <f>ROUND(I164*H164,2)</f>
        <v>0</v>
      </c>
      <c r="BL164" s="15" t="s">
        <v>228</v>
      </c>
      <c r="BM164" s="153" t="s">
        <v>730</v>
      </c>
    </row>
    <row r="165" spans="2:63" s="12" customFormat="1" ht="22.85" customHeight="1">
      <c r="B165" s="295"/>
      <c r="C165" s="296"/>
      <c r="D165" s="297" t="s">
        <v>72</v>
      </c>
      <c r="E165" s="304" t="s">
        <v>731</v>
      </c>
      <c r="F165" s="304" t="s">
        <v>732</v>
      </c>
      <c r="G165" s="296"/>
      <c r="H165" s="296"/>
      <c r="I165" s="246"/>
      <c r="J165" s="305">
        <f>BK165</f>
        <v>0</v>
      </c>
      <c r="K165" s="296"/>
      <c r="L165" s="130"/>
      <c r="M165" s="300"/>
      <c r="N165" s="301"/>
      <c r="O165" s="301"/>
      <c r="P165" s="302">
        <f>SUM(P166:P185)</f>
        <v>865.6799999999998</v>
      </c>
      <c r="Q165" s="301"/>
      <c r="R165" s="302">
        <f>SUM(R166:R185)</f>
        <v>2.25154</v>
      </c>
      <c r="S165" s="301"/>
      <c r="T165" s="303">
        <f>SUM(T166:T185)</f>
        <v>6.23404</v>
      </c>
      <c r="AR165" s="131" t="s">
        <v>82</v>
      </c>
      <c r="AT165" s="138" t="s">
        <v>72</v>
      </c>
      <c r="AU165" s="138" t="s">
        <v>78</v>
      </c>
      <c r="AY165" s="131" t="s">
        <v>150</v>
      </c>
      <c r="BK165" s="139">
        <f>SUM(BK166:BK185)</f>
        <v>0</v>
      </c>
    </row>
    <row r="166" spans="1:65" s="2" customFormat="1" ht="16.5" customHeight="1">
      <c r="A166" s="184"/>
      <c r="B166" s="250"/>
      <c r="C166" s="306" t="s">
        <v>232</v>
      </c>
      <c r="D166" s="306" t="s">
        <v>152</v>
      </c>
      <c r="E166" s="307" t="s">
        <v>733</v>
      </c>
      <c r="F166" s="308" t="s">
        <v>734</v>
      </c>
      <c r="G166" s="309" t="s">
        <v>214</v>
      </c>
      <c r="H166" s="310">
        <v>287</v>
      </c>
      <c r="I166" s="247"/>
      <c r="J166" s="311">
        <f>ROUND(I166*H166,2)</f>
        <v>0</v>
      </c>
      <c r="K166" s="308" t="s">
        <v>156</v>
      </c>
      <c r="L166" s="28"/>
      <c r="M166" s="312" t="s">
        <v>1</v>
      </c>
      <c r="N166" s="313" t="s">
        <v>38</v>
      </c>
      <c r="O166" s="314">
        <v>0.051</v>
      </c>
      <c r="P166" s="315">
        <f>O166*H166</f>
        <v>14.636999999999999</v>
      </c>
      <c r="Q166" s="315">
        <v>2E-05</v>
      </c>
      <c r="R166" s="315">
        <f>Q166*H166</f>
        <v>0.00574</v>
      </c>
      <c r="S166" s="315">
        <v>0.001</v>
      </c>
      <c r="T166" s="316">
        <f>S166*H166</f>
        <v>0.28700000000000003</v>
      </c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R166" s="153" t="s">
        <v>228</v>
      </c>
      <c r="AT166" s="153" t="s">
        <v>152</v>
      </c>
      <c r="AU166" s="153" t="s">
        <v>82</v>
      </c>
      <c r="AY166" s="15" t="s">
        <v>150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5" t="s">
        <v>78</v>
      </c>
      <c r="BK166" s="154">
        <f>ROUND(I166*H166,2)</f>
        <v>0</v>
      </c>
      <c r="BL166" s="15" t="s">
        <v>228</v>
      </c>
      <c r="BM166" s="153" t="s">
        <v>735</v>
      </c>
    </row>
    <row r="167" spans="1:65" s="2" customFormat="1" ht="16.5" customHeight="1">
      <c r="A167" s="184"/>
      <c r="B167" s="250"/>
      <c r="C167" s="306" t="s">
        <v>239</v>
      </c>
      <c r="D167" s="306" t="s">
        <v>152</v>
      </c>
      <c r="E167" s="307" t="s">
        <v>736</v>
      </c>
      <c r="F167" s="308" t="s">
        <v>737</v>
      </c>
      <c r="G167" s="309" t="s">
        <v>214</v>
      </c>
      <c r="H167" s="310">
        <v>675</v>
      </c>
      <c r="I167" s="247"/>
      <c r="J167" s="311">
        <f>ROUND(I167*H167,2)</f>
        <v>0</v>
      </c>
      <c r="K167" s="308" t="s">
        <v>156</v>
      </c>
      <c r="L167" s="28"/>
      <c r="M167" s="312" t="s">
        <v>1</v>
      </c>
      <c r="N167" s="313" t="s">
        <v>38</v>
      </c>
      <c r="O167" s="314">
        <v>0.053</v>
      </c>
      <c r="P167" s="315">
        <f>O167*H167</f>
        <v>35.775</v>
      </c>
      <c r="Q167" s="315">
        <v>2E-05</v>
      </c>
      <c r="R167" s="315">
        <f>Q167*H167</f>
        <v>0.013500000000000002</v>
      </c>
      <c r="S167" s="315">
        <v>0.0032</v>
      </c>
      <c r="T167" s="316">
        <f>S167*H167</f>
        <v>2.16</v>
      </c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R167" s="153" t="s">
        <v>228</v>
      </c>
      <c r="AT167" s="153" t="s">
        <v>152</v>
      </c>
      <c r="AU167" s="153" t="s">
        <v>82</v>
      </c>
      <c r="AY167" s="15" t="s">
        <v>150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5" t="s">
        <v>78</v>
      </c>
      <c r="BK167" s="154">
        <f>ROUND(I167*H167,2)</f>
        <v>0</v>
      </c>
      <c r="BL167" s="15" t="s">
        <v>228</v>
      </c>
      <c r="BM167" s="153" t="s">
        <v>738</v>
      </c>
    </row>
    <row r="168" spans="1:65" s="2" customFormat="1" ht="16.5" customHeight="1">
      <c r="A168" s="184"/>
      <c r="B168" s="250"/>
      <c r="C168" s="306" t="s">
        <v>244</v>
      </c>
      <c r="D168" s="306" t="s">
        <v>152</v>
      </c>
      <c r="E168" s="307" t="s">
        <v>739</v>
      </c>
      <c r="F168" s="308" t="s">
        <v>740</v>
      </c>
      <c r="G168" s="309" t="s">
        <v>214</v>
      </c>
      <c r="H168" s="310">
        <v>428</v>
      </c>
      <c r="I168" s="247"/>
      <c r="J168" s="311">
        <f>ROUND(I168*H168,2)</f>
        <v>0</v>
      </c>
      <c r="K168" s="308" t="s">
        <v>156</v>
      </c>
      <c r="L168" s="28"/>
      <c r="M168" s="312" t="s">
        <v>1</v>
      </c>
      <c r="N168" s="313" t="s">
        <v>38</v>
      </c>
      <c r="O168" s="314">
        <v>0.103</v>
      </c>
      <c r="P168" s="315">
        <f>O168*H168</f>
        <v>44.083999999999996</v>
      </c>
      <c r="Q168" s="315">
        <v>5E-05</v>
      </c>
      <c r="R168" s="315">
        <f>Q168*H168</f>
        <v>0.021400000000000002</v>
      </c>
      <c r="S168" s="315">
        <v>0.00532</v>
      </c>
      <c r="T168" s="316">
        <f>S168*H168</f>
        <v>2.27696</v>
      </c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R168" s="153" t="s">
        <v>228</v>
      </c>
      <c r="AT168" s="153" t="s">
        <v>152</v>
      </c>
      <c r="AU168" s="153" t="s">
        <v>82</v>
      </c>
      <c r="AY168" s="15" t="s">
        <v>150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5" t="s">
        <v>78</v>
      </c>
      <c r="BK168" s="154">
        <f>ROUND(I168*H168,2)</f>
        <v>0</v>
      </c>
      <c r="BL168" s="15" t="s">
        <v>228</v>
      </c>
      <c r="BM168" s="153" t="s">
        <v>741</v>
      </c>
    </row>
    <row r="169" spans="1:65" s="2" customFormat="1" ht="16.5" customHeight="1">
      <c r="A169" s="184"/>
      <c r="B169" s="250"/>
      <c r="C169" s="306" t="s">
        <v>248</v>
      </c>
      <c r="D169" s="306" t="s">
        <v>152</v>
      </c>
      <c r="E169" s="307" t="s">
        <v>742</v>
      </c>
      <c r="F169" s="308" t="s">
        <v>743</v>
      </c>
      <c r="G169" s="309" t="s">
        <v>214</v>
      </c>
      <c r="H169" s="310">
        <v>176</v>
      </c>
      <c r="I169" s="247"/>
      <c r="J169" s="311">
        <f>ROUND(I169*H169,2)</f>
        <v>0</v>
      </c>
      <c r="K169" s="308" t="s">
        <v>156</v>
      </c>
      <c r="L169" s="28"/>
      <c r="M169" s="312" t="s">
        <v>1</v>
      </c>
      <c r="N169" s="313" t="s">
        <v>38</v>
      </c>
      <c r="O169" s="314">
        <v>0.103</v>
      </c>
      <c r="P169" s="315">
        <f>O169*H169</f>
        <v>18.128</v>
      </c>
      <c r="Q169" s="315">
        <v>9E-05</v>
      </c>
      <c r="R169" s="315">
        <f>Q169*H169</f>
        <v>0.01584</v>
      </c>
      <c r="S169" s="315">
        <v>0.00858</v>
      </c>
      <c r="T169" s="316">
        <f>S169*H169</f>
        <v>1.51008</v>
      </c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R169" s="153" t="s">
        <v>228</v>
      </c>
      <c r="AT169" s="153" t="s">
        <v>152</v>
      </c>
      <c r="AU169" s="153" t="s">
        <v>82</v>
      </c>
      <c r="AY169" s="15" t="s">
        <v>150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5" t="s">
        <v>78</v>
      </c>
      <c r="BK169" s="154">
        <f>ROUND(I169*H169,2)</f>
        <v>0</v>
      </c>
      <c r="BL169" s="15" t="s">
        <v>228</v>
      </c>
      <c r="BM169" s="153" t="s">
        <v>744</v>
      </c>
    </row>
    <row r="170" spans="1:65" s="2" customFormat="1" ht="21.75" customHeight="1">
      <c r="A170" s="184"/>
      <c r="B170" s="250"/>
      <c r="C170" s="306" t="s">
        <v>7</v>
      </c>
      <c r="D170" s="306" t="s">
        <v>152</v>
      </c>
      <c r="E170" s="307" t="s">
        <v>745</v>
      </c>
      <c r="F170" s="308" t="s">
        <v>746</v>
      </c>
      <c r="G170" s="309" t="s">
        <v>214</v>
      </c>
      <c r="H170" s="310">
        <v>287</v>
      </c>
      <c r="I170" s="247"/>
      <c r="J170" s="311">
        <f>ROUND(I170*H170,2)</f>
        <v>0</v>
      </c>
      <c r="K170" s="308" t="s">
        <v>156</v>
      </c>
      <c r="L170" s="28"/>
      <c r="M170" s="312" t="s">
        <v>1</v>
      </c>
      <c r="N170" s="313" t="s">
        <v>38</v>
      </c>
      <c r="O170" s="314">
        <v>0.411</v>
      </c>
      <c r="P170" s="315">
        <f>O170*H170</f>
        <v>117.957</v>
      </c>
      <c r="Q170" s="315">
        <v>0.00046</v>
      </c>
      <c r="R170" s="315">
        <f>Q170*H170</f>
        <v>0.13202</v>
      </c>
      <c r="S170" s="315">
        <v>0</v>
      </c>
      <c r="T170" s="316">
        <f>S170*H170</f>
        <v>0</v>
      </c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R170" s="153" t="s">
        <v>228</v>
      </c>
      <c r="AT170" s="153" t="s">
        <v>152</v>
      </c>
      <c r="AU170" s="153" t="s">
        <v>82</v>
      </c>
      <c r="AY170" s="15" t="s">
        <v>150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5" t="s">
        <v>78</v>
      </c>
      <c r="BK170" s="154">
        <f>ROUND(I170*H170,2)</f>
        <v>0</v>
      </c>
      <c r="BL170" s="15" t="s">
        <v>228</v>
      </c>
      <c r="BM170" s="153" t="s">
        <v>747</v>
      </c>
    </row>
    <row r="171" spans="2:51" s="13" customFormat="1" ht="12">
      <c r="B171" s="317"/>
      <c r="C171" s="318"/>
      <c r="D171" s="319" t="s">
        <v>158</v>
      </c>
      <c r="E171" s="320" t="s">
        <v>1</v>
      </c>
      <c r="F171" s="321" t="s">
        <v>748</v>
      </c>
      <c r="G171" s="318"/>
      <c r="H171" s="322">
        <v>287</v>
      </c>
      <c r="I171" s="248"/>
      <c r="J171" s="318"/>
      <c r="K171" s="318"/>
      <c r="L171" s="155"/>
      <c r="M171" s="323"/>
      <c r="N171" s="324"/>
      <c r="O171" s="324"/>
      <c r="P171" s="324"/>
      <c r="Q171" s="324"/>
      <c r="R171" s="324"/>
      <c r="S171" s="324"/>
      <c r="T171" s="325"/>
      <c r="AT171" s="157" t="s">
        <v>158</v>
      </c>
      <c r="AU171" s="157" t="s">
        <v>82</v>
      </c>
      <c r="AV171" s="13" t="s">
        <v>82</v>
      </c>
      <c r="AW171" s="13" t="s">
        <v>29</v>
      </c>
      <c r="AX171" s="13" t="s">
        <v>78</v>
      </c>
      <c r="AY171" s="157" t="s">
        <v>150</v>
      </c>
    </row>
    <row r="172" spans="1:65" s="2" customFormat="1" ht="21.75" customHeight="1">
      <c r="A172" s="184"/>
      <c r="B172" s="250"/>
      <c r="C172" s="306" t="s">
        <v>262</v>
      </c>
      <c r="D172" s="306" t="s">
        <v>152</v>
      </c>
      <c r="E172" s="307" t="s">
        <v>749</v>
      </c>
      <c r="F172" s="308" t="s">
        <v>750</v>
      </c>
      <c r="G172" s="309" t="s">
        <v>214</v>
      </c>
      <c r="H172" s="310">
        <v>307</v>
      </c>
      <c r="I172" s="247"/>
      <c r="J172" s="311">
        <f>ROUND(I172*H172,2)</f>
        <v>0</v>
      </c>
      <c r="K172" s="308" t="s">
        <v>156</v>
      </c>
      <c r="L172" s="28"/>
      <c r="M172" s="312" t="s">
        <v>1</v>
      </c>
      <c r="N172" s="313" t="s">
        <v>38</v>
      </c>
      <c r="O172" s="314">
        <v>0.421</v>
      </c>
      <c r="P172" s="315">
        <f>O172*H172</f>
        <v>129.24699999999999</v>
      </c>
      <c r="Q172" s="315">
        <v>0.00057</v>
      </c>
      <c r="R172" s="315">
        <f>Q172*H172</f>
        <v>0.17499</v>
      </c>
      <c r="S172" s="315">
        <v>0</v>
      </c>
      <c r="T172" s="316">
        <f>S172*H172</f>
        <v>0</v>
      </c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R172" s="153" t="s">
        <v>228</v>
      </c>
      <c r="AT172" s="153" t="s">
        <v>152</v>
      </c>
      <c r="AU172" s="153" t="s">
        <v>82</v>
      </c>
      <c r="AY172" s="15" t="s">
        <v>150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5" t="s">
        <v>78</v>
      </c>
      <c r="BK172" s="154">
        <f>ROUND(I172*H172,2)</f>
        <v>0</v>
      </c>
      <c r="BL172" s="15" t="s">
        <v>228</v>
      </c>
      <c r="BM172" s="153" t="s">
        <v>751</v>
      </c>
    </row>
    <row r="173" spans="2:51" s="13" customFormat="1" ht="12">
      <c r="B173" s="317"/>
      <c r="C173" s="318"/>
      <c r="D173" s="319" t="s">
        <v>158</v>
      </c>
      <c r="E173" s="320" t="s">
        <v>1</v>
      </c>
      <c r="F173" s="321" t="s">
        <v>752</v>
      </c>
      <c r="G173" s="318"/>
      <c r="H173" s="322">
        <v>307</v>
      </c>
      <c r="I173" s="248"/>
      <c r="J173" s="318"/>
      <c r="K173" s="318"/>
      <c r="L173" s="155"/>
      <c r="M173" s="323"/>
      <c r="N173" s="324"/>
      <c r="O173" s="324"/>
      <c r="P173" s="324"/>
      <c r="Q173" s="324"/>
      <c r="R173" s="324"/>
      <c r="S173" s="324"/>
      <c r="T173" s="325"/>
      <c r="AT173" s="157" t="s">
        <v>158</v>
      </c>
      <c r="AU173" s="157" t="s">
        <v>82</v>
      </c>
      <c r="AV173" s="13" t="s">
        <v>82</v>
      </c>
      <c r="AW173" s="13" t="s">
        <v>29</v>
      </c>
      <c r="AX173" s="13" t="s">
        <v>78</v>
      </c>
      <c r="AY173" s="157" t="s">
        <v>150</v>
      </c>
    </row>
    <row r="174" spans="1:65" s="2" customFormat="1" ht="21.75" customHeight="1">
      <c r="A174" s="184"/>
      <c r="B174" s="250"/>
      <c r="C174" s="306" t="s">
        <v>266</v>
      </c>
      <c r="D174" s="306" t="s">
        <v>152</v>
      </c>
      <c r="E174" s="307" t="s">
        <v>753</v>
      </c>
      <c r="F174" s="308" t="s">
        <v>754</v>
      </c>
      <c r="G174" s="309" t="s">
        <v>214</v>
      </c>
      <c r="H174" s="310">
        <v>368</v>
      </c>
      <c r="I174" s="247"/>
      <c r="J174" s="311">
        <f>ROUND(I174*H174,2)</f>
        <v>0</v>
      </c>
      <c r="K174" s="308" t="s">
        <v>156</v>
      </c>
      <c r="L174" s="28"/>
      <c r="M174" s="312" t="s">
        <v>1</v>
      </c>
      <c r="N174" s="313" t="s">
        <v>38</v>
      </c>
      <c r="O174" s="314">
        <v>0.435</v>
      </c>
      <c r="P174" s="315">
        <f>O174*H174</f>
        <v>160.08</v>
      </c>
      <c r="Q174" s="315">
        <v>0.00127</v>
      </c>
      <c r="R174" s="315">
        <f>Q174*H174</f>
        <v>0.46736000000000005</v>
      </c>
      <c r="S174" s="315">
        <v>0</v>
      </c>
      <c r="T174" s="316">
        <f>S174*H174</f>
        <v>0</v>
      </c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R174" s="153" t="s">
        <v>228</v>
      </c>
      <c r="AT174" s="153" t="s">
        <v>152</v>
      </c>
      <c r="AU174" s="153" t="s">
        <v>82</v>
      </c>
      <c r="AY174" s="15" t="s">
        <v>150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5" t="s">
        <v>78</v>
      </c>
      <c r="BK174" s="154">
        <f>ROUND(I174*H174,2)</f>
        <v>0</v>
      </c>
      <c r="BL174" s="15" t="s">
        <v>228</v>
      </c>
      <c r="BM174" s="153" t="s">
        <v>755</v>
      </c>
    </row>
    <row r="175" spans="2:51" s="13" customFormat="1" ht="12">
      <c r="B175" s="317"/>
      <c r="C175" s="318"/>
      <c r="D175" s="319" t="s">
        <v>158</v>
      </c>
      <c r="E175" s="320" t="s">
        <v>1</v>
      </c>
      <c r="F175" s="321" t="s">
        <v>756</v>
      </c>
      <c r="G175" s="318"/>
      <c r="H175" s="322">
        <v>368</v>
      </c>
      <c r="I175" s="248"/>
      <c r="J175" s="318"/>
      <c r="K175" s="318"/>
      <c r="L175" s="155"/>
      <c r="M175" s="323"/>
      <c r="N175" s="324"/>
      <c r="O175" s="324"/>
      <c r="P175" s="324"/>
      <c r="Q175" s="324"/>
      <c r="R175" s="324"/>
      <c r="S175" s="324"/>
      <c r="T175" s="325"/>
      <c r="AT175" s="157" t="s">
        <v>158</v>
      </c>
      <c r="AU175" s="157" t="s">
        <v>82</v>
      </c>
      <c r="AV175" s="13" t="s">
        <v>82</v>
      </c>
      <c r="AW175" s="13" t="s">
        <v>29</v>
      </c>
      <c r="AX175" s="13" t="s">
        <v>78</v>
      </c>
      <c r="AY175" s="157" t="s">
        <v>150</v>
      </c>
    </row>
    <row r="176" spans="1:65" s="2" customFormat="1" ht="21.75" customHeight="1">
      <c r="A176" s="184"/>
      <c r="B176" s="250"/>
      <c r="C176" s="306" t="s">
        <v>270</v>
      </c>
      <c r="D176" s="306" t="s">
        <v>152</v>
      </c>
      <c r="E176" s="307" t="s">
        <v>757</v>
      </c>
      <c r="F176" s="308" t="s">
        <v>758</v>
      </c>
      <c r="G176" s="309" t="s">
        <v>214</v>
      </c>
      <c r="H176" s="310">
        <v>151</v>
      </c>
      <c r="I176" s="247"/>
      <c r="J176" s="311">
        <f>ROUND(I176*H176,2)</f>
        <v>0</v>
      </c>
      <c r="K176" s="308" t="s">
        <v>156</v>
      </c>
      <c r="L176" s="28"/>
      <c r="M176" s="312" t="s">
        <v>1</v>
      </c>
      <c r="N176" s="313" t="s">
        <v>38</v>
      </c>
      <c r="O176" s="314">
        <v>0.44</v>
      </c>
      <c r="P176" s="315">
        <f>O176*H176</f>
        <v>66.44</v>
      </c>
      <c r="Q176" s="315">
        <v>0.00159</v>
      </c>
      <c r="R176" s="315">
        <f>Q176*H176</f>
        <v>0.24009</v>
      </c>
      <c r="S176" s="315">
        <v>0</v>
      </c>
      <c r="T176" s="316">
        <f>S176*H176</f>
        <v>0</v>
      </c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R176" s="153" t="s">
        <v>228</v>
      </c>
      <c r="AT176" s="153" t="s">
        <v>152</v>
      </c>
      <c r="AU176" s="153" t="s">
        <v>82</v>
      </c>
      <c r="AY176" s="15" t="s">
        <v>150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5" t="s">
        <v>78</v>
      </c>
      <c r="BK176" s="154">
        <f>ROUND(I176*H176,2)</f>
        <v>0</v>
      </c>
      <c r="BL176" s="15" t="s">
        <v>228</v>
      </c>
      <c r="BM176" s="153" t="s">
        <v>759</v>
      </c>
    </row>
    <row r="177" spans="2:51" s="13" customFormat="1" ht="12">
      <c r="B177" s="317"/>
      <c r="C177" s="318"/>
      <c r="D177" s="319" t="s">
        <v>158</v>
      </c>
      <c r="E177" s="320" t="s">
        <v>1</v>
      </c>
      <c r="F177" s="321" t="s">
        <v>760</v>
      </c>
      <c r="G177" s="318"/>
      <c r="H177" s="322">
        <v>151</v>
      </c>
      <c r="I177" s="248"/>
      <c r="J177" s="318"/>
      <c r="K177" s="318"/>
      <c r="L177" s="155"/>
      <c r="M177" s="323"/>
      <c r="N177" s="324"/>
      <c r="O177" s="324"/>
      <c r="P177" s="324"/>
      <c r="Q177" s="324"/>
      <c r="R177" s="324"/>
      <c r="S177" s="324"/>
      <c r="T177" s="325"/>
      <c r="AT177" s="157" t="s">
        <v>158</v>
      </c>
      <c r="AU177" s="157" t="s">
        <v>82</v>
      </c>
      <c r="AV177" s="13" t="s">
        <v>82</v>
      </c>
      <c r="AW177" s="13" t="s">
        <v>29</v>
      </c>
      <c r="AX177" s="13" t="s">
        <v>78</v>
      </c>
      <c r="AY177" s="157" t="s">
        <v>150</v>
      </c>
    </row>
    <row r="178" spans="1:65" s="2" customFormat="1" ht="21.75" customHeight="1">
      <c r="A178" s="184"/>
      <c r="B178" s="250"/>
      <c r="C178" s="306" t="s">
        <v>274</v>
      </c>
      <c r="D178" s="306" t="s">
        <v>152</v>
      </c>
      <c r="E178" s="307" t="s">
        <v>761</v>
      </c>
      <c r="F178" s="308" t="s">
        <v>762</v>
      </c>
      <c r="G178" s="309" t="s">
        <v>214</v>
      </c>
      <c r="H178" s="310">
        <v>277</v>
      </c>
      <c r="I178" s="247"/>
      <c r="J178" s="311">
        <f>ROUND(I178*H178,2)</f>
        <v>0</v>
      </c>
      <c r="K178" s="308" t="s">
        <v>156</v>
      </c>
      <c r="L178" s="28"/>
      <c r="M178" s="312" t="s">
        <v>1</v>
      </c>
      <c r="N178" s="313" t="s">
        <v>38</v>
      </c>
      <c r="O178" s="314">
        <v>0.456</v>
      </c>
      <c r="P178" s="315">
        <f>O178*H178</f>
        <v>126.312</v>
      </c>
      <c r="Q178" s="315">
        <v>0.002</v>
      </c>
      <c r="R178" s="315">
        <f>Q178*H178</f>
        <v>0.554</v>
      </c>
      <c r="S178" s="315">
        <v>0</v>
      </c>
      <c r="T178" s="316">
        <f>S178*H178</f>
        <v>0</v>
      </c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R178" s="153" t="s">
        <v>228</v>
      </c>
      <c r="AT178" s="153" t="s">
        <v>152</v>
      </c>
      <c r="AU178" s="153" t="s">
        <v>82</v>
      </c>
      <c r="AY178" s="15" t="s">
        <v>150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5" t="s">
        <v>78</v>
      </c>
      <c r="BK178" s="154">
        <f>ROUND(I178*H178,2)</f>
        <v>0</v>
      </c>
      <c r="BL178" s="15" t="s">
        <v>228</v>
      </c>
      <c r="BM178" s="153" t="s">
        <v>763</v>
      </c>
    </row>
    <row r="179" spans="1:65" s="2" customFormat="1" ht="21.75" customHeight="1">
      <c r="A179" s="184"/>
      <c r="B179" s="250"/>
      <c r="C179" s="306" t="s">
        <v>278</v>
      </c>
      <c r="D179" s="306" t="s">
        <v>152</v>
      </c>
      <c r="E179" s="307" t="s">
        <v>764</v>
      </c>
      <c r="F179" s="308" t="s">
        <v>765</v>
      </c>
      <c r="G179" s="309" t="s">
        <v>214</v>
      </c>
      <c r="H179" s="310">
        <v>140</v>
      </c>
      <c r="I179" s="247"/>
      <c r="J179" s="311">
        <f>ROUND(I179*H179,2)</f>
        <v>0</v>
      </c>
      <c r="K179" s="308" t="s">
        <v>156</v>
      </c>
      <c r="L179" s="28"/>
      <c r="M179" s="312" t="s">
        <v>1</v>
      </c>
      <c r="N179" s="313" t="s">
        <v>38</v>
      </c>
      <c r="O179" s="314">
        <v>0.496</v>
      </c>
      <c r="P179" s="315">
        <f>O179*H179</f>
        <v>69.44</v>
      </c>
      <c r="Q179" s="315">
        <v>0.00337</v>
      </c>
      <c r="R179" s="315">
        <f>Q179*H179</f>
        <v>0.4718</v>
      </c>
      <c r="S179" s="315">
        <v>0</v>
      </c>
      <c r="T179" s="316">
        <f>S179*H179</f>
        <v>0</v>
      </c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R179" s="153" t="s">
        <v>228</v>
      </c>
      <c r="AT179" s="153" t="s">
        <v>152</v>
      </c>
      <c r="AU179" s="153" t="s">
        <v>82</v>
      </c>
      <c r="AY179" s="15" t="s">
        <v>150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5" t="s">
        <v>78</v>
      </c>
      <c r="BK179" s="154">
        <f>ROUND(I179*H179,2)</f>
        <v>0</v>
      </c>
      <c r="BL179" s="15" t="s">
        <v>228</v>
      </c>
      <c r="BM179" s="153" t="s">
        <v>766</v>
      </c>
    </row>
    <row r="180" spans="1:65" s="2" customFormat="1" ht="21.75" customHeight="1">
      <c r="A180" s="184"/>
      <c r="B180" s="250"/>
      <c r="C180" s="306" t="s">
        <v>282</v>
      </c>
      <c r="D180" s="306" t="s">
        <v>152</v>
      </c>
      <c r="E180" s="307" t="s">
        <v>767</v>
      </c>
      <c r="F180" s="308" t="s">
        <v>768</v>
      </c>
      <c r="G180" s="309" t="s">
        <v>214</v>
      </c>
      <c r="H180" s="310">
        <v>36</v>
      </c>
      <c r="I180" s="247"/>
      <c r="J180" s="311">
        <f>ROUND(I180*H180,2)</f>
        <v>0</v>
      </c>
      <c r="K180" s="308" t="s">
        <v>156</v>
      </c>
      <c r="L180" s="28"/>
      <c r="M180" s="312" t="s">
        <v>1</v>
      </c>
      <c r="N180" s="313" t="s">
        <v>38</v>
      </c>
      <c r="O180" s="314">
        <v>0.568</v>
      </c>
      <c r="P180" s="315">
        <f>O180*H180</f>
        <v>20.447999999999997</v>
      </c>
      <c r="Q180" s="315">
        <v>0.0043</v>
      </c>
      <c r="R180" s="315">
        <f>Q180*H180</f>
        <v>0.1548</v>
      </c>
      <c r="S180" s="315">
        <v>0</v>
      </c>
      <c r="T180" s="316">
        <f>S180*H180</f>
        <v>0</v>
      </c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R180" s="153" t="s">
        <v>228</v>
      </c>
      <c r="AT180" s="153" t="s">
        <v>152</v>
      </c>
      <c r="AU180" s="153" t="s">
        <v>82</v>
      </c>
      <c r="AY180" s="15" t="s">
        <v>150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5" t="s">
        <v>78</v>
      </c>
      <c r="BK180" s="154">
        <f>ROUND(I180*H180,2)</f>
        <v>0</v>
      </c>
      <c r="BL180" s="15" t="s">
        <v>228</v>
      </c>
      <c r="BM180" s="153" t="s">
        <v>769</v>
      </c>
    </row>
    <row r="181" spans="1:65" s="2" customFormat="1" ht="16.5" customHeight="1">
      <c r="A181" s="184"/>
      <c r="B181" s="250"/>
      <c r="C181" s="306" t="s">
        <v>286</v>
      </c>
      <c r="D181" s="306" t="s">
        <v>152</v>
      </c>
      <c r="E181" s="307" t="s">
        <v>770</v>
      </c>
      <c r="F181" s="308" t="s">
        <v>771</v>
      </c>
      <c r="G181" s="309" t="s">
        <v>214</v>
      </c>
      <c r="H181" s="310">
        <v>1113</v>
      </c>
      <c r="I181" s="247"/>
      <c r="J181" s="311">
        <f>ROUND(I181*H181,2)</f>
        <v>0</v>
      </c>
      <c r="K181" s="308" t="s">
        <v>156</v>
      </c>
      <c r="L181" s="28"/>
      <c r="M181" s="312" t="s">
        <v>1</v>
      </c>
      <c r="N181" s="313" t="s">
        <v>38</v>
      </c>
      <c r="O181" s="314">
        <v>0.038</v>
      </c>
      <c r="P181" s="315">
        <f>O181*H181</f>
        <v>42.294</v>
      </c>
      <c r="Q181" s="315">
        <v>0</v>
      </c>
      <c r="R181" s="315">
        <f>Q181*H181</f>
        <v>0</v>
      </c>
      <c r="S181" s="315">
        <v>0</v>
      </c>
      <c r="T181" s="316">
        <f>S181*H181</f>
        <v>0</v>
      </c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R181" s="153" t="s">
        <v>228</v>
      </c>
      <c r="AT181" s="153" t="s">
        <v>152</v>
      </c>
      <c r="AU181" s="153" t="s">
        <v>82</v>
      </c>
      <c r="AY181" s="15" t="s">
        <v>150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5" t="s">
        <v>78</v>
      </c>
      <c r="BK181" s="154">
        <f>ROUND(I181*H181,2)</f>
        <v>0</v>
      </c>
      <c r="BL181" s="15" t="s">
        <v>228</v>
      </c>
      <c r="BM181" s="153" t="s">
        <v>772</v>
      </c>
    </row>
    <row r="182" spans="2:51" s="13" customFormat="1" ht="12">
      <c r="B182" s="317"/>
      <c r="C182" s="318"/>
      <c r="D182" s="319" t="s">
        <v>158</v>
      </c>
      <c r="E182" s="320" t="s">
        <v>1</v>
      </c>
      <c r="F182" s="321" t="s">
        <v>773</v>
      </c>
      <c r="G182" s="318"/>
      <c r="H182" s="322">
        <v>1113</v>
      </c>
      <c r="I182" s="248"/>
      <c r="J182" s="318"/>
      <c r="K182" s="318"/>
      <c r="L182" s="155"/>
      <c r="M182" s="323"/>
      <c r="N182" s="324"/>
      <c r="O182" s="324"/>
      <c r="P182" s="324"/>
      <c r="Q182" s="324"/>
      <c r="R182" s="324"/>
      <c r="S182" s="324"/>
      <c r="T182" s="325"/>
      <c r="AT182" s="157" t="s">
        <v>158</v>
      </c>
      <c r="AU182" s="157" t="s">
        <v>82</v>
      </c>
      <c r="AV182" s="13" t="s">
        <v>82</v>
      </c>
      <c r="AW182" s="13" t="s">
        <v>29</v>
      </c>
      <c r="AX182" s="13" t="s">
        <v>78</v>
      </c>
      <c r="AY182" s="157" t="s">
        <v>150</v>
      </c>
    </row>
    <row r="183" spans="1:65" s="2" customFormat="1" ht="16.5" customHeight="1">
      <c r="A183" s="184"/>
      <c r="B183" s="250"/>
      <c r="C183" s="306" t="s">
        <v>290</v>
      </c>
      <c r="D183" s="306" t="s">
        <v>152</v>
      </c>
      <c r="E183" s="307" t="s">
        <v>774</v>
      </c>
      <c r="F183" s="308" t="s">
        <v>775</v>
      </c>
      <c r="G183" s="309" t="s">
        <v>214</v>
      </c>
      <c r="H183" s="310">
        <v>453</v>
      </c>
      <c r="I183" s="247"/>
      <c r="J183" s="311">
        <f>ROUND(I183*H183,2)</f>
        <v>0</v>
      </c>
      <c r="K183" s="308" t="s">
        <v>156</v>
      </c>
      <c r="L183" s="28"/>
      <c r="M183" s="312" t="s">
        <v>1</v>
      </c>
      <c r="N183" s="313" t="s">
        <v>38</v>
      </c>
      <c r="O183" s="314">
        <v>0.046</v>
      </c>
      <c r="P183" s="315">
        <f>O183*H183</f>
        <v>20.838</v>
      </c>
      <c r="Q183" s="315">
        <v>0</v>
      </c>
      <c r="R183" s="315">
        <f>Q183*H183</f>
        <v>0</v>
      </c>
      <c r="S183" s="315">
        <v>0</v>
      </c>
      <c r="T183" s="316">
        <f>S183*H183</f>
        <v>0</v>
      </c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R183" s="153" t="s">
        <v>228</v>
      </c>
      <c r="AT183" s="153" t="s">
        <v>152</v>
      </c>
      <c r="AU183" s="153" t="s">
        <v>82</v>
      </c>
      <c r="AY183" s="15" t="s">
        <v>150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5" t="s">
        <v>78</v>
      </c>
      <c r="BK183" s="154">
        <f>ROUND(I183*H183,2)</f>
        <v>0</v>
      </c>
      <c r="BL183" s="15" t="s">
        <v>228</v>
      </c>
      <c r="BM183" s="153" t="s">
        <v>776</v>
      </c>
    </row>
    <row r="184" spans="2:51" s="13" customFormat="1" ht="12">
      <c r="B184" s="317"/>
      <c r="C184" s="318"/>
      <c r="D184" s="319" t="s">
        <v>158</v>
      </c>
      <c r="E184" s="320" t="s">
        <v>1</v>
      </c>
      <c r="F184" s="321" t="s">
        <v>777</v>
      </c>
      <c r="G184" s="318"/>
      <c r="H184" s="322">
        <v>453</v>
      </c>
      <c r="I184" s="248"/>
      <c r="J184" s="318"/>
      <c r="K184" s="318"/>
      <c r="L184" s="155"/>
      <c r="M184" s="323"/>
      <c r="N184" s="324"/>
      <c r="O184" s="324"/>
      <c r="P184" s="324"/>
      <c r="Q184" s="324"/>
      <c r="R184" s="324"/>
      <c r="S184" s="324"/>
      <c r="T184" s="325"/>
      <c r="AT184" s="157" t="s">
        <v>158</v>
      </c>
      <c r="AU184" s="157" t="s">
        <v>82</v>
      </c>
      <c r="AV184" s="13" t="s">
        <v>82</v>
      </c>
      <c r="AW184" s="13" t="s">
        <v>29</v>
      </c>
      <c r="AX184" s="13" t="s">
        <v>78</v>
      </c>
      <c r="AY184" s="157" t="s">
        <v>150</v>
      </c>
    </row>
    <row r="185" spans="1:65" s="2" customFormat="1" ht="21.75" customHeight="1">
      <c r="A185" s="184"/>
      <c r="B185" s="250"/>
      <c r="C185" s="306" t="s">
        <v>294</v>
      </c>
      <c r="D185" s="306" t="s">
        <v>152</v>
      </c>
      <c r="E185" s="307" t="s">
        <v>778</v>
      </c>
      <c r="F185" s="308" t="s">
        <v>779</v>
      </c>
      <c r="G185" s="309" t="s">
        <v>397</v>
      </c>
      <c r="H185" s="334">
        <v>12009.997</v>
      </c>
      <c r="I185" s="247"/>
      <c r="J185" s="311">
        <f>ROUND(I185*H185,2)</f>
        <v>0</v>
      </c>
      <c r="K185" s="308" t="s">
        <v>156</v>
      </c>
      <c r="L185" s="28"/>
      <c r="M185" s="312" t="s">
        <v>1</v>
      </c>
      <c r="N185" s="313" t="s">
        <v>38</v>
      </c>
      <c r="O185" s="314">
        <v>0</v>
      </c>
      <c r="P185" s="315">
        <f>O185*H185</f>
        <v>0</v>
      </c>
      <c r="Q185" s="315">
        <v>0</v>
      </c>
      <c r="R185" s="315">
        <f>Q185*H185</f>
        <v>0</v>
      </c>
      <c r="S185" s="315">
        <v>0</v>
      </c>
      <c r="T185" s="316">
        <f>S185*H185</f>
        <v>0</v>
      </c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R185" s="153" t="s">
        <v>228</v>
      </c>
      <c r="AT185" s="153" t="s">
        <v>152</v>
      </c>
      <c r="AU185" s="153" t="s">
        <v>82</v>
      </c>
      <c r="AY185" s="15" t="s">
        <v>150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5" t="s">
        <v>78</v>
      </c>
      <c r="BK185" s="154">
        <f>ROUND(I185*H185,2)</f>
        <v>0</v>
      </c>
      <c r="BL185" s="15" t="s">
        <v>228</v>
      </c>
      <c r="BM185" s="153" t="s">
        <v>780</v>
      </c>
    </row>
    <row r="186" spans="2:63" s="12" customFormat="1" ht="22.85" customHeight="1">
      <c r="B186" s="295"/>
      <c r="C186" s="296"/>
      <c r="D186" s="297" t="s">
        <v>72</v>
      </c>
      <c r="E186" s="304" t="s">
        <v>781</v>
      </c>
      <c r="F186" s="304" t="s">
        <v>782</v>
      </c>
      <c r="G186" s="296"/>
      <c r="H186" s="296"/>
      <c r="I186" s="246"/>
      <c r="J186" s="305">
        <f>BK186</f>
        <v>0</v>
      </c>
      <c r="K186" s="296"/>
      <c r="L186" s="130"/>
      <c r="M186" s="300"/>
      <c r="N186" s="301"/>
      <c r="O186" s="301"/>
      <c r="P186" s="302">
        <f>SUM(P187:P199)</f>
        <v>90.511</v>
      </c>
      <c r="Q186" s="301"/>
      <c r="R186" s="302">
        <f>SUM(R187:R199)</f>
        <v>0.16817000000000004</v>
      </c>
      <c r="S186" s="301"/>
      <c r="T186" s="303">
        <f>SUM(T187:T199)</f>
        <v>0.1197</v>
      </c>
      <c r="AR186" s="131" t="s">
        <v>82</v>
      </c>
      <c r="AT186" s="138" t="s">
        <v>72</v>
      </c>
      <c r="AU186" s="138" t="s">
        <v>78</v>
      </c>
      <c r="AY186" s="131" t="s">
        <v>150</v>
      </c>
      <c r="BK186" s="139">
        <f>SUM(BK187:BK199)</f>
        <v>0</v>
      </c>
    </row>
    <row r="187" spans="1:65" s="2" customFormat="1" ht="16.5" customHeight="1">
      <c r="A187" s="184"/>
      <c r="B187" s="250"/>
      <c r="C187" s="306" t="s">
        <v>298</v>
      </c>
      <c r="D187" s="306" t="s">
        <v>152</v>
      </c>
      <c r="E187" s="307" t="s">
        <v>783</v>
      </c>
      <c r="F187" s="308" t="s">
        <v>784</v>
      </c>
      <c r="G187" s="309" t="s">
        <v>173</v>
      </c>
      <c r="H187" s="310">
        <v>266</v>
      </c>
      <c r="I187" s="247"/>
      <c r="J187" s="311">
        <f>ROUND(I187*H187,2)</f>
        <v>0</v>
      </c>
      <c r="K187" s="308" t="s">
        <v>156</v>
      </c>
      <c r="L187" s="28"/>
      <c r="M187" s="312" t="s">
        <v>1</v>
      </c>
      <c r="N187" s="313" t="s">
        <v>38</v>
      </c>
      <c r="O187" s="314">
        <v>0.166</v>
      </c>
      <c r="P187" s="315">
        <f>O187*H187</f>
        <v>44.156</v>
      </c>
      <c r="Q187" s="315">
        <v>9E-05</v>
      </c>
      <c r="R187" s="315">
        <f>Q187*H187</f>
        <v>0.023940000000000003</v>
      </c>
      <c r="S187" s="315">
        <v>0.00045</v>
      </c>
      <c r="T187" s="316">
        <f>S187*H187</f>
        <v>0.1197</v>
      </c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R187" s="153" t="s">
        <v>228</v>
      </c>
      <c r="AT187" s="153" t="s">
        <v>152</v>
      </c>
      <c r="AU187" s="153" t="s">
        <v>82</v>
      </c>
      <c r="AY187" s="15" t="s">
        <v>150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5" t="s">
        <v>78</v>
      </c>
      <c r="BK187" s="154">
        <f>ROUND(I187*H187,2)</f>
        <v>0</v>
      </c>
      <c r="BL187" s="15" t="s">
        <v>228</v>
      </c>
      <c r="BM187" s="153" t="s">
        <v>785</v>
      </c>
    </row>
    <row r="188" spans="2:51" s="13" customFormat="1" ht="12">
      <c r="B188" s="317"/>
      <c r="C188" s="318"/>
      <c r="D188" s="319" t="s">
        <v>158</v>
      </c>
      <c r="E188" s="320" t="s">
        <v>1</v>
      </c>
      <c r="F188" s="321" t="s">
        <v>786</v>
      </c>
      <c r="G188" s="318"/>
      <c r="H188" s="322">
        <v>266</v>
      </c>
      <c r="I188" s="248"/>
      <c r="J188" s="318"/>
      <c r="K188" s="318"/>
      <c r="L188" s="155"/>
      <c r="M188" s="323"/>
      <c r="N188" s="324"/>
      <c r="O188" s="324"/>
      <c r="P188" s="324"/>
      <c r="Q188" s="324"/>
      <c r="R188" s="324"/>
      <c r="S188" s="324"/>
      <c r="T188" s="325"/>
      <c r="AT188" s="157" t="s">
        <v>158</v>
      </c>
      <c r="AU188" s="157" t="s">
        <v>82</v>
      </c>
      <c r="AV188" s="13" t="s">
        <v>82</v>
      </c>
      <c r="AW188" s="13" t="s">
        <v>29</v>
      </c>
      <c r="AX188" s="13" t="s">
        <v>78</v>
      </c>
      <c r="AY188" s="157" t="s">
        <v>150</v>
      </c>
    </row>
    <row r="189" spans="1:65" s="2" customFormat="1" ht="21.75" customHeight="1">
      <c r="A189" s="184"/>
      <c r="B189" s="250"/>
      <c r="C189" s="306" t="s">
        <v>302</v>
      </c>
      <c r="D189" s="306" t="s">
        <v>152</v>
      </c>
      <c r="E189" s="307" t="s">
        <v>787</v>
      </c>
      <c r="F189" s="308" t="s">
        <v>788</v>
      </c>
      <c r="G189" s="309" t="s">
        <v>173</v>
      </c>
      <c r="H189" s="310">
        <v>23</v>
      </c>
      <c r="I189" s="247"/>
      <c r="J189" s="311">
        <f aca="true" t="shared" si="0" ref="J189:J199">ROUND(I189*H189,2)</f>
        <v>0</v>
      </c>
      <c r="K189" s="308" t="s">
        <v>156</v>
      </c>
      <c r="L189" s="28"/>
      <c r="M189" s="312" t="s">
        <v>1</v>
      </c>
      <c r="N189" s="313" t="s">
        <v>38</v>
      </c>
      <c r="O189" s="314">
        <v>0.15</v>
      </c>
      <c r="P189" s="315">
        <f aca="true" t="shared" si="1" ref="P189:P199">O189*H189</f>
        <v>3.4499999999999997</v>
      </c>
      <c r="Q189" s="315">
        <v>0.00026</v>
      </c>
      <c r="R189" s="315">
        <f aca="true" t="shared" si="2" ref="R189:R199">Q189*H189</f>
        <v>0.005979999999999999</v>
      </c>
      <c r="S189" s="315">
        <v>0</v>
      </c>
      <c r="T189" s="316">
        <f aca="true" t="shared" si="3" ref="T189:T199">S189*H189</f>
        <v>0</v>
      </c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R189" s="153" t="s">
        <v>228</v>
      </c>
      <c r="AT189" s="153" t="s">
        <v>152</v>
      </c>
      <c r="AU189" s="153" t="s">
        <v>82</v>
      </c>
      <c r="AY189" s="15" t="s">
        <v>150</v>
      </c>
      <c r="BE189" s="154">
        <f aca="true" t="shared" si="4" ref="BE189:BE199">IF(N189="základní",J189,0)</f>
        <v>0</v>
      </c>
      <c r="BF189" s="154">
        <f aca="true" t="shared" si="5" ref="BF189:BF199">IF(N189="snížená",J189,0)</f>
        <v>0</v>
      </c>
      <c r="BG189" s="154">
        <f aca="true" t="shared" si="6" ref="BG189:BG199">IF(N189="zákl. přenesená",J189,0)</f>
        <v>0</v>
      </c>
      <c r="BH189" s="154">
        <f aca="true" t="shared" si="7" ref="BH189:BH199">IF(N189="sníž. přenesená",J189,0)</f>
        <v>0</v>
      </c>
      <c r="BI189" s="154">
        <f aca="true" t="shared" si="8" ref="BI189:BI199">IF(N189="nulová",J189,0)</f>
        <v>0</v>
      </c>
      <c r="BJ189" s="15" t="s">
        <v>78</v>
      </c>
      <c r="BK189" s="154">
        <f aca="true" t="shared" si="9" ref="BK189:BK199">ROUND(I189*H189,2)</f>
        <v>0</v>
      </c>
      <c r="BL189" s="15" t="s">
        <v>228</v>
      </c>
      <c r="BM189" s="153" t="s">
        <v>789</v>
      </c>
    </row>
    <row r="190" spans="1:65" s="2" customFormat="1" ht="21.75" customHeight="1">
      <c r="A190" s="184"/>
      <c r="B190" s="250"/>
      <c r="C190" s="306" t="s">
        <v>306</v>
      </c>
      <c r="D190" s="306" t="s">
        <v>152</v>
      </c>
      <c r="E190" s="307" t="s">
        <v>790</v>
      </c>
      <c r="F190" s="308" t="s">
        <v>791</v>
      </c>
      <c r="G190" s="309" t="s">
        <v>173</v>
      </c>
      <c r="H190" s="310">
        <v>133</v>
      </c>
      <c r="I190" s="247"/>
      <c r="J190" s="311">
        <f t="shared" si="0"/>
        <v>0</v>
      </c>
      <c r="K190" s="308" t="s">
        <v>156</v>
      </c>
      <c r="L190" s="28"/>
      <c r="M190" s="312" t="s">
        <v>1</v>
      </c>
      <c r="N190" s="313" t="s">
        <v>38</v>
      </c>
      <c r="O190" s="314">
        <v>0.035</v>
      </c>
      <c r="P190" s="315">
        <f t="shared" si="1"/>
        <v>4.655</v>
      </c>
      <c r="Q190" s="315">
        <v>0.00011</v>
      </c>
      <c r="R190" s="315">
        <f t="shared" si="2"/>
        <v>0.01463</v>
      </c>
      <c r="S190" s="315">
        <v>0</v>
      </c>
      <c r="T190" s="316">
        <f t="shared" si="3"/>
        <v>0</v>
      </c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R190" s="153" t="s">
        <v>228</v>
      </c>
      <c r="AT190" s="153" t="s">
        <v>152</v>
      </c>
      <c r="AU190" s="153" t="s">
        <v>82</v>
      </c>
      <c r="AY190" s="15" t="s">
        <v>150</v>
      </c>
      <c r="BE190" s="154">
        <f t="shared" si="4"/>
        <v>0</v>
      </c>
      <c r="BF190" s="154">
        <f t="shared" si="5"/>
        <v>0</v>
      </c>
      <c r="BG190" s="154">
        <f t="shared" si="6"/>
        <v>0</v>
      </c>
      <c r="BH190" s="154">
        <f t="shared" si="7"/>
        <v>0</v>
      </c>
      <c r="BI190" s="154">
        <f t="shared" si="8"/>
        <v>0</v>
      </c>
      <c r="BJ190" s="15" t="s">
        <v>78</v>
      </c>
      <c r="BK190" s="154">
        <f t="shared" si="9"/>
        <v>0</v>
      </c>
      <c r="BL190" s="15" t="s">
        <v>228</v>
      </c>
      <c r="BM190" s="153" t="s">
        <v>792</v>
      </c>
    </row>
    <row r="191" spans="1:65" s="2" customFormat="1" ht="21.75" customHeight="1">
      <c r="A191" s="184"/>
      <c r="B191" s="250"/>
      <c r="C191" s="306" t="s">
        <v>310</v>
      </c>
      <c r="D191" s="306" t="s">
        <v>152</v>
      </c>
      <c r="E191" s="307" t="s">
        <v>793</v>
      </c>
      <c r="F191" s="308" t="s">
        <v>794</v>
      </c>
      <c r="G191" s="309" t="s">
        <v>173</v>
      </c>
      <c r="H191" s="310">
        <v>110</v>
      </c>
      <c r="I191" s="247"/>
      <c r="J191" s="311">
        <f t="shared" si="0"/>
        <v>0</v>
      </c>
      <c r="K191" s="308" t="s">
        <v>156</v>
      </c>
      <c r="L191" s="28"/>
      <c r="M191" s="312" t="s">
        <v>1</v>
      </c>
      <c r="N191" s="313" t="s">
        <v>38</v>
      </c>
      <c r="O191" s="314">
        <v>0.165</v>
      </c>
      <c r="P191" s="315">
        <f t="shared" si="1"/>
        <v>18.150000000000002</v>
      </c>
      <c r="Q191" s="315">
        <v>0.0007</v>
      </c>
      <c r="R191" s="315">
        <f t="shared" si="2"/>
        <v>0.077</v>
      </c>
      <c r="S191" s="315">
        <v>0</v>
      </c>
      <c r="T191" s="316">
        <f t="shared" si="3"/>
        <v>0</v>
      </c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R191" s="153" t="s">
        <v>228</v>
      </c>
      <c r="AT191" s="153" t="s">
        <v>152</v>
      </c>
      <c r="AU191" s="153" t="s">
        <v>82</v>
      </c>
      <c r="AY191" s="15" t="s">
        <v>150</v>
      </c>
      <c r="BE191" s="154">
        <f t="shared" si="4"/>
        <v>0</v>
      </c>
      <c r="BF191" s="154">
        <f t="shared" si="5"/>
        <v>0</v>
      </c>
      <c r="BG191" s="154">
        <f t="shared" si="6"/>
        <v>0</v>
      </c>
      <c r="BH191" s="154">
        <f t="shared" si="7"/>
        <v>0</v>
      </c>
      <c r="BI191" s="154">
        <f t="shared" si="8"/>
        <v>0</v>
      </c>
      <c r="BJ191" s="15" t="s">
        <v>78</v>
      </c>
      <c r="BK191" s="154">
        <f t="shared" si="9"/>
        <v>0</v>
      </c>
      <c r="BL191" s="15" t="s">
        <v>228</v>
      </c>
      <c r="BM191" s="153" t="s">
        <v>795</v>
      </c>
    </row>
    <row r="192" spans="1:65" s="2" customFormat="1" ht="21.75" customHeight="1">
      <c r="A192" s="184"/>
      <c r="B192" s="250"/>
      <c r="C192" s="306" t="s">
        <v>314</v>
      </c>
      <c r="D192" s="306" t="s">
        <v>152</v>
      </c>
      <c r="E192" s="307" t="s">
        <v>796</v>
      </c>
      <c r="F192" s="308" t="s">
        <v>797</v>
      </c>
      <c r="G192" s="309" t="s">
        <v>173</v>
      </c>
      <c r="H192" s="310">
        <v>23</v>
      </c>
      <c r="I192" s="247"/>
      <c r="J192" s="311">
        <f t="shared" si="0"/>
        <v>0</v>
      </c>
      <c r="K192" s="308" t="s">
        <v>156</v>
      </c>
      <c r="L192" s="28"/>
      <c r="M192" s="312" t="s">
        <v>1</v>
      </c>
      <c r="N192" s="313" t="s">
        <v>38</v>
      </c>
      <c r="O192" s="314">
        <v>0.11</v>
      </c>
      <c r="P192" s="315">
        <f t="shared" si="1"/>
        <v>2.53</v>
      </c>
      <c r="Q192" s="315">
        <v>0.00024</v>
      </c>
      <c r="R192" s="315">
        <f t="shared" si="2"/>
        <v>0.00552</v>
      </c>
      <c r="S192" s="315">
        <v>0</v>
      </c>
      <c r="T192" s="316">
        <f t="shared" si="3"/>
        <v>0</v>
      </c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R192" s="153" t="s">
        <v>228</v>
      </c>
      <c r="AT192" s="153" t="s">
        <v>152</v>
      </c>
      <c r="AU192" s="153" t="s">
        <v>82</v>
      </c>
      <c r="AY192" s="15" t="s">
        <v>150</v>
      </c>
      <c r="BE192" s="154">
        <f t="shared" si="4"/>
        <v>0</v>
      </c>
      <c r="BF192" s="154">
        <f t="shared" si="5"/>
        <v>0</v>
      </c>
      <c r="BG192" s="154">
        <f t="shared" si="6"/>
        <v>0</v>
      </c>
      <c r="BH192" s="154">
        <f t="shared" si="7"/>
        <v>0</v>
      </c>
      <c r="BI192" s="154">
        <f t="shared" si="8"/>
        <v>0</v>
      </c>
      <c r="BJ192" s="15" t="s">
        <v>78</v>
      </c>
      <c r="BK192" s="154">
        <f t="shared" si="9"/>
        <v>0</v>
      </c>
      <c r="BL192" s="15" t="s">
        <v>228</v>
      </c>
      <c r="BM192" s="153" t="s">
        <v>798</v>
      </c>
    </row>
    <row r="193" spans="1:65" s="2" customFormat="1" ht="21.75" customHeight="1">
      <c r="A193" s="184"/>
      <c r="B193" s="250"/>
      <c r="C193" s="306" t="s">
        <v>318</v>
      </c>
      <c r="D193" s="306" t="s">
        <v>152</v>
      </c>
      <c r="E193" s="307" t="s">
        <v>799</v>
      </c>
      <c r="F193" s="308" t="s">
        <v>800</v>
      </c>
      <c r="G193" s="309" t="s">
        <v>173</v>
      </c>
      <c r="H193" s="310">
        <v>9</v>
      </c>
      <c r="I193" s="247"/>
      <c r="J193" s="311">
        <f t="shared" si="0"/>
        <v>0</v>
      </c>
      <c r="K193" s="308" t="s">
        <v>156</v>
      </c>
      <c r="L193" s="28"/>
      <c r="M193" s="312" t="s">
        <v>1</v>
      </c>
      <c r="N193" s="313" t="s">
        <v>38</v>
      </c>
      <c r="O193" s="314">
        <v>0.082</v>
      </c>
      <c r="P193" s="315">
        <f t="shared" si="1"/>
        <v>0.738</v>
      </c>
      <c r="Q193" s="315">
        <v>0.00018</v>
      </c>
      <c r="R193" s="315">
        <f t="shared" si="2"/>
        <v>0.0016200000000000001</v>
      </c>
      <c r="S193" s="315">
        <v>0</v>
      </c>
      <c r="T193" s="316">
        <f t="shared" si="3"/>
        <v>0</v>
      </c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R193" s="153" t="s">
        <v>228</v>
      </c>
      <c r="AT193" s="153" t="s">
        <v>152</v>
      </c>
      <c r="AU193" s="153" t="s">
        <v>82</v>
      </c>
      <c r="AY193" s="15" t="s">
        <v>150</v>
      </c>
      <c r="BE193" s="154">
        <f t="shared" si="4"/>
        <v>0</v>
      </c>
      <c r="BF193" s="154">
        <f t="shared" si="5"/>
        <v>0</v>
      </c>
      <c r="BG193" s="154">
        <f t="shared" si="6"/>
        <v>0</v>
      </c>
      <c r="BH193" s="154">
        <f t="shared" si="7"/>
        <v>0</v>
      </c>
      <c r="BI193" s="154">
        <f t="shared" si="8"/>
        <v>0</v>
      </c>
      <c r="BJ193" s="15" t="s">
        <v>78</v>
      </c>
      <c r="BK193" s="154">
        <f t="shared" si="9"/>
        <v>0</v>
      </c>
      <c r="BL193" s="15" t="s">
        <v>228</v>
      </c>
      <c r="BM193" s="153" t="s">
        <v>801</v>
      </c>
    </row>
    <row r="194" spans="1:65" s="2" customFormat="1" ht="21.75" customHeight="1">
      <c r="A194" s="184"/>
      <c r="B194" s="250"/>
      <c r="C194" s="306" t="s">
        <v>322</v>
      </c>
      <c r="D194" s="306" t="s">
        <v>152</v>
      </c>
      <c r="E194" s="307" t="s">
        <v>802</v>
      </c>
      <c r="F194" s="308" t="s">
        <v>803</v>
      </c>
      <c r="G194" s="309" t="s">
        <v>173</v>
      </c>
      <c r="H194" s="310">
        <v>56</v>
      </c>
      <c r="I194" s="247"/>
      <c r="J194" s="311">
        <f t="shared" si="0"/>
        <v>0</v>
      </c>
      <c r="K194" s="308" t="s">
        <v>156</v>
      </c>
      <c r="L194" s="28"/>
      <c r="M194" s="312" t="s">
        <v>1</v>
      </c>
      <c r="N194" s="313" t="s">
        <v>38</v>
      </c>
      <c r="O194" s="314">
        <v>0.082</v>
      </c>
      <c r="P194" s="315">
        <f t="shared" si="1"/>
        <v>4.5920000000000005</v>
      </c>
      <c r="Q194" s="315">
        <v>0.00022</v>
      </c>
      <c r="R194" s="315">
        <f t="shared" si="2"/>
        <v>0.012320000000000001</v>
      </c>
      <c r="S194" s="315">
        <v>0</v>
      </c>
      <c r="T194" s="316">
        <f t="shared" si="3"/>
        <v>0</v>
      </c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R194" s="153" t="s">
        <v>228</v>
      </c>
      <c r="AT194" s="153" t="s">
        <v>152</v>
      </c>
      <c r="AU194" s="153" t="s">
        <v>82</v>
      </c>
      <c r="AY194" s="15" t="s">
        <v>150</v>
      </c>
      <c r="BE194" s="154">
        <f t="shared" si="4"/>
        <v>0</v>
      </c>
      <c r="BF194" s="154">
        <f t="shared" si="5"/>
        <v>0</v>
      </c>
      <c r="BG194" s="154">
        <f t="shared" si="6"/>
        <v>0</v>
      </c>
      <c r="BH194" s="154">
        <f t="shared" si="7"/>
        <v>0</v>
      </c>
      <c r="BI194" s="154">
        <f t="shared" si="8"/>
        <v>0</v>
      </c>
      <c r="BJ194" s="15" t="s">
        <v>78</v>
      </c>
      <c r="BK194" s="154">
        <f t="shared" si="9"/>
        <v>0</v>
      </c>
      <c r="BL194" s="15" t="s">
        <v>228</v>
      </c>
      <c r="BM194" s="153" t="s">
        <v>804</v>
      </c>
    </row>
    <row r="195" spans="1:65" s="2" customFormat="1" ht="16.5" customHeight="1">
      <c r="A195" s="184"/>
      <c r="B195" s="250"/>
      <c r="C195" s="306" t="s">
        <v>326</v>
      </c>
      <c r="D195" s="306" t="s">
        <v>152</v>
      </c>
      <c r="E195" s="307" t="s">
        <v>805</v>
      </c>
      <c r="F195" s="308" t="s">
        <v>495</v>
      </c>
      <c r="G195" s="309" t="s">
        <v>173</v>
      </c>
      <c r="H195" s="310">
        <v>4</v>
      </c>
      <c r="I195" s="247"/>
      <c r="J195" s="311">
        <f t="shared" si="0"/>
        <v>0</v>
      </c>
      <c r="K195" s="308" t="s">
        <v>156</v>
      </c>
      <c r="L195" s="28"/>
      <c r="M195" s="312" t="s">
        <v>1</v>
      </c>
      <c r="N195" s="313" t="s">
        <v>38</v>
      </c>
      <c r="O195" s="314">
        <v>0.16</v>
      </c>
      <c r="P195" s="315">
        <f t="shared" si="1"/>
        <v>0.64</v>
      </c>
      <c r="Q195" s="315">
        <v>0.00021</v>
      </c>
      <c r="R195" s="315">
        <f t="shared" si="2"/>
        <v>0.00084</v>
      </c>
      <c r="S195" s="315">
        <v>0</v>
      </c>
      <c r="T195" s="316">
        <f t="shared" si="3"/>
        <v>0</v>
      </c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R195" s="153" t="s">
        <v>228</v>
      </c>
      <c r="AT195" s="153" t="s">
        <v>152</v>
      </c>
      <c r="AU195" s="153" t="s">
        <v>82</v>
      </c>
      <c r="AY195" s="15" t="s">
        <v>150</v>
      </c>
      <c r="BE195" s="154">
        <f t="shared" si="4"/>
        <v>0</v>
      </c>
      <c r="BF195" s="154">
        <f t="shared" si="5"/>
        <v>0</v>
      </c>
      <c r="BG195" s="154">
        <f t="shared" si="6"/>
        <v>0</v>
      </c>
      <c r="BH195" s="154">
        <f t="shared" si="7"/>
        <v>0</v>
      </c>
      <c r="BI195" s="154">
        <f t="shared" si="8"/>
        <v>0</v>
      </c>
      <c r="BJ195" s="15" t="s">
        <v>78</v>
      </c>
      <c r="BK195" s="154">
        <f t="shared" si="9"/>
        <v>0</v>
      </c>
      <c r="BL195" s="15" t="s">
        <v>228</v>
      </c>
      <c r="BM195" s="153" t="s">
        <v>806</v>
      </c>
    </row>
    <row r="196" spans="1:65" s="2" customFormat="1" ht="16.5" customHeight="1">
      <c r="A196" s="184"/>
      <c r="B196" s="250"/>
      <c r="C196" s="306" t="s">
        <v>330</v>
      </c>
      <c r="D196" s="306" t="s">
        <v>152</v>
      </c>
      <c r="E196" s="307" t="s">
        <v>807</v>
      </c>
      <c r="F196" s="308" t="s">
        <v>499</v>
      </c>
      <c r="G196" s="309" t="s">
        <v>173</v>
      </c>
      <c r="H196" s="310">
        <v>8</v>
      </c>
      <c r="I196" s="247"/>
      <c r="J196" s="311">
        <f t="shared" si="0"/>
        <v>0</v>
      </c>
      <c r="K196" s="308" t="s">
        <v>156</v>
      </c>
      <c r="L196" s="28"/>
      <c r="M196" s="312" t="s">
        <v>1</v>
      </c>
      <c r="N196" s="313" t="s">
        <v>38</v>
      </c>
      <c r="O196" s="314">
        <v>0.2</v>
      </c>
      <c r="P196" s="315">
        <f t="shared" si="1"/>
        <v>1.6</v>
      </c>
      <c r="Q196" s="315">
        <v>0.00034</v>
      </c>
      <c r="R196" s="315">
        <f t="shared" si="2"/>
        <v>0.00272</v>
      </c>
      <c r="S196" s="315">
        <v>0</v>
      </c>
      <c r="T196" s="316">
        <f t="shared" si="3"/>
        <v>0</v>
      </c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R196" s="153" t="s">
        <v>228</v>
      </c>
      <c r="AT196" s="153" t="s">
        <v>152</v>
      </c>
      <c r="AU196" s="153" t="s">
        <v>82</v>
      </c>
      <c r="AY196" s="15" t="s">
        <v>150</v>
      </c>
      <c r="BE196" s="154">
        <f t="shared" si="4"/>
        <v>0</v>
      </c>
      <c r="BF196" s="154">
        <f t="shared" si="5"/>
        <v>0</v>
      </c>
      <c r="BG196" s="154">
        <f t="shared" si="6"/>
        <v>0</v>
      </c>
      <c r="BH196" s="154">
        <f t="shared" si="7"/>
        <v>0</v>
      </c>
      <c r="BI196" s="154">
        <f t="shared" si="8"/>
        <v>0</v>
      </c>
      <c r="BJ196" s="15" t="s">
        <v>78</v>
      </c>
      <c r="BK196" s="154">
        <f t="shared" si="9"/>
        <v>0</v>
      </c>
      <c r="BL196" s="15" t="s">
        <v>228</v>
      </c>
      <c r="BM196" s="153" t="s">
        <v>808</v>
      </c>
    </row>
    <row r="197" spans="1:65" s="2" customFormat="1" ht="16.5" customHeight="1">
      <c r="A197" s="184"/>
      <c r="B197" s="250"/>
      <c r="C197" s="306" t="s">
        <v>334</v>
      </c>
      <c r="D197" s="306" t="s">
        <v>152</v>
      </c>
      <c r="E197" s="307" t="s">
        <v>809</v>
      </c>
      <c r="F197" s="308" t="s">
        <v>503</v>
      </c>
      <c r="G197" s="309" t="s">
        <v>173</v>
      </c>
      <c r="H197" s="310">
        <v>36</v>
      </c>
      <c r="I197" s="247"/>
      <c r="J197" s="311">
        <f t="shared" si="0"/>
        <v>0</v>
      </c>
      <c r="K197" s="308" t="s">
        <v>156</v>
      </c>
      <c r="L197" s="28"/>
      <c r="M197" s="312" t="s">
        <v>1</v>
      </c>
      <c r="N197" s="313" t="s">
        <v>38</v>
      </c>
      <c r="O197" s="314">
        <v>0.22</v>
      </c>
      <c r="P197" s="315">
        <f t="shared" si="1"/>
        <v>7.92</v>
      </c>
      <c r="Q197" s="315">
        <v>0.0005</v>
      </c>
      <c r="R197" s="315">
        <f t="shared" si="2"/>
        <v>0.018000000000000002</v>
      </c>
      <c r="S197" s="315">
        <v>0</v>
      </c>
      <c r="T197" s="316">
        <f t="shared" si="3"/>
        <v>0</v>
      </c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R197" s="153" t="s">
        <v>228</v>
      </c>
      <c r="AT197" s="153" t="s">
        <v>152</v>
      </c>
      <c r="AU197" s="153" t="s">
        <v>82</v>
      </c>
      <c r="AY197" s="15" t="s">
        <v>150</v>
      </c>
      <c r="BE197" s="154">
        <f t="shared" si="4"/>
        <v>0</v>
      </c>
      <c r="BF197" s="154">
        <f t="shared" si="5"/>
        <v>0</v>
      </c>
      <c r="BG197" s="154">
        <f t="shared" si="6"/>
        <v>0</v>
      </c>
      <c r="BH197" s="154">
        <f t="shared" si="7"/>
        <v>0</v>
      </c>
      <c r="BI197" s="154">
        <f t="shared" si="8"/>
        <v>0</v>
      </c>
      <c r="BJ197" s="15" t="s">
        <v>78</v>
      </c>
      <c r="BK197" s="154">
        <f t="shared" si="9"/>
        <v>0</v>
      </c>
      <c r="BL197" s="15" t="s">
        <v>228</v>
      </c>
      <c r="BM197" s="153" t="s">
        <v>810</v>
      </c>
    </row>
    <row r="198" spans="1:65" s="2" customFormat="1" ht="21.75" customHeight="1">
      <c r="A198" s="184"/>
      <c r="B198" s="250"/>
      <c r="C198" s="306" t="s">
        <v>338</v>
      </c>
      <c r="D198" s="306" t="s">
        <v>152</v>
      </c>
      <c r="E198" s="307" t="s">
        <v>811</v>
      </c>
      <c r="F198" s="308" t="s">
        <v>812</v>
      </c>
      <c r="G198" s="309" t="s">
        <v>173</v>
      </c>
      <c r="H198" s="310">
        <v>8</v>
      </c>
      <c r="I198" s="247"/>
      <c r="J198" s="311">
        <f t="shared" si="0"/>
        <v>0</v>
      </c>
      <c r="K198" s="308" t="s">
        <v>156</v>
      </c>
      <c r="L198" s="28"/>
      <c r="M198" s="312" t="s">
        <v>1</v>
      </c>
      <c r="N198" s="313" t="s">
        <v>38</v>
      </c>
      <c r="O198" s="314">
        <v>0.26</v>
      </c>
      <c r="P198" s="315">
        <f t="shared" si="1"/>
        <v>2.08</v>
      </c>
      <c r="Q198" s="315">
        <v>0.0007</v>
      </c>
      <c r="R198" s="315">
        <f t="shared" si="2"/>
        <v>0.0056</v>
      </c>
      <c r="S198" s="315">
        <v>0</v>
      </c>
      <c r="T198" s="316">
        <f t="shared" si="3"/>
        <v>0</v>
      </c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R198" s="153" t="s">
        <v>228</v>
      </c>
      <c r="AT198" s="153" t="s">
        <v>152</v>
      </c>
      <c r="AU198" s="153" t="s">
        <v>82</v>
      </c>
      <c r="AY198" s="15" t="s">
        <v>150</v>
      </c>
      <c r="BE198" s="154">
        <f t="shared" si="4"/>
        <v>0</v>
      </c>
      <c r="BF198" s="154">
        <f t="shared" si="5"/>
        <v>0</v>
      </c>
      <c r="BG198" s="154">
        <f t="shared" si="6"/>
        <v>0</v>
      </c>
      <c r="BH198" s="154">
        <f t="shared" si="7"/>
        <v>0</v>
      </c>
      <c r="BI198" s="154">
        <f t="shared" si="8"/>
        <v>0</v>
      </c>
      <c r="BJ198" s="15" t="s">
        <v>78</v>
      </c>
      <c r="BK198" s="154">
        <f t="shared" si="9"/>
        <v>0</v>
      </c>
      <c r="BL198" s="15" t="s">
        <v>228</v>
      </c>
      <c r="BM198" s="153" t="s">
        <v>813</v>
      </c>
    </row>
    <row r="199" spans="1:65" s="2" customFormat="1" ht="21.75" customHeight="1">
      <c r="A199" s="184"/>
      <c r="B199" s="250"/>
      <c r="C199" s="306" t="s">
        <v>342</v>
      </c>
      <c r="D199" s="306" t="s">
        <v>152</v>
      </c>
      <c r="E199" s="307" t="s">
        <v>814</v>
      </c>
      <c r="F199" s="308" t="s">
        <v>815</v>
      </c>
      <c r="G199" s="309" t="s">
        <v>397</v>
      </c>
      <c r="H199" s="334">
        <v>1965.484</v>
      </c>
      <c r="I199" s="247"/>
      <c r="J199" s="311">
        <f t="shared" si="0"/>
        <v>0</v>
      </c>
      <c r="K199" s="308" t="s">
        <v>156</v>
      </c>
      <c r="L199" s="28"/>
      <c r="M199" s="312" t="s">
        <v>1</v>
      </c>
      <c r="N199" s="313" t="s">
        <v>38</v>
      </c>
      <c r="O199" s="314">
        <v>0</v>
      </c>
      <c r="P199" s="315">
        <f t="shared" si="1"/>
        <v>0</v>
      </c>
      <c r="Q199" s="315">
        <v>0</v>
      </c>
      <c r="R199" s="315">
        <f t="shared" si="2"/>
        <v>0</v>
      </c>
      <c r="S199" s="315">
        <v>0</v>
      </c>
      <c r="T199" s="316">
        <f t="shared" si="3"/>
        <v>0</v>
      </c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R199" s="153" t="s">
        <v>228</v>
      </c>
      <c r="AT199" s="153" t="s">
        <v>152</v>
      </c>
      <c r="AU199" s="153" t="s">
        <v>82</v>
      </c>
      <c r="AY199" s="15" t="s">
        <v>150</v>
      </c>
      <c r="BE199" s="154">
        <f t="shared" si="4"/>
        <v>0</v>
      </c>
      <c r="BF199" s="154">
        <f t="shared" si="5"/>
        <v>0</v>
      </c>
      <c r="BG199" s="154">
        <f t="shared" si="6"/>
        <v>0</v>
      </c>
      <c r="BH199" s="154">
        <f t="shared" si="7"/>
        <v>0</v>
      </c>
      <c r="BI199" s="154">
        <f t="shared" si="8"/>
        <v>0</v>
      </c>
      <c r="BJ199" s="15" t="s">
        <v>78</v>
      </c>
      <c r="BK199" s="154">
        <f t="shared" si="9"/>
        <v>0</v>
      </c>
      <c r="BL199" s="15" t="s">
        <v>228</v>
      </c>
      <c r="BM199" s="153" t="s">
        <v>816</v>
      </c>
    </row>
    <row r="200" spans="2:63" s="12" customFormat="1" ht="22.85" customHeight="1">
      <c r="B200" s="295"/>
      <c r="C200" s="296"/>
      <c r="D200" s="297" t="s">
        <v>72</v>
      </c>
      <c r="E200" s="304" t="s">
        <v>817</v>
      </c>
      <c r="F200" s="304" t="s">
        <v>818</v>
      </c>
      <c r="G200" s="296"/>
      <c r="H200" s="296"/>
      <c r="I200" s="246"/>
      <c r="J200" s="305">
        <f>BK200</f>
        <v>0</v>
      </c>
      <c r="K200" s="296"/>
      <c r="L200" s="130"/>
      <c r="M200" s="300"/>
      <c r="N200" s="301"/>
      <c r="O200" s="301"/>
      <c r="P200" s="302">
        <f>SUM(P201:P224)</f>
        <v>49.2728</v>
      </c>
      <c r="Q200" s="301"/>
      <c r="R200" s="302">
        <f>SUM(R201:R224)</f>
        <v>6.68088</v>
      </c>
      <c r="S200" s="301"/>
      <c r="T200" s="303">
        <f>SUM(T201:T224)</f>
        <v>0.94962</v>
      </c>
      <c r="AR200" s="131" t="s">
        <v>82</v>
      </c>
      <c r="AT200" s="138" t="s">
        <v>72</v>
      </c>
      <c r="AU200" s="138" t="s">
        <v>78</v>
      </c>
      <c r="AY200" s="131" t="s">
        <v>150</v>
      </c>
      <c r="BK200" s="139">
        <f>SUM(BK201:BK224)</f>
        <v>0</v>
      </c>
    </row>
    <row r="201" spans="1:65" s="2" customFormat="1" ht="16.5" customHeight="1">
      <c r="A201" s="184"/>
      <c r="B201" s="250"/>
      <c r="C201" s="306" t="s">
        <v>346</v>
      </c>
      <c r="D201" s="306" t="s">
        <v>152</v>
      </c>
      <c r="E201" s="307" t="s">
        <v>819</v>
      </c>
      <c r="F201" s="308" t="s">
        <v>820</v>
      </c>
      <c r="G201" s="309" t="s">
        <v>166</v>
      </c>
      <c r="H201" s="310">
        <v>39.9</v>
      </c>
      <c r="I201" s="247"/>
      <c r="J201" s="311">
        <f>ROUND(I201*H201,2)</f>
        <v>0</v>
      </c>
      <c r="K201" s="308" t="s">
        <v>156</v>
      </c>
      <c r="L201" s="28"/>
      <c r="M201" s="312" t="s">
        <v>1</v>
      </c>
      <c r="N201" s="313" t="s">
        <v>38</v>
      </c>
      <c r="O201" s="314">
        <v>0.082</v>
      </c>
      <c r="P201" s="315">
        <f>O201*H201</f>
        <v>3.2718</v>
      </c>
      <c r="Q201" s="315">
        <v>0</v>
      </c>
      <c r="R201" s="315">
        <f>Q201*H201</f>
        <v>0</v>
      </c>
      <c r="S201" s="315">
        <v>0.0238</v>
      </c>
      <c r="T201" s="316">
        <f>S201*H201</f>
        <v>0.94962</v>
      </c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R201" s="153" t="s">
        <v>228</v>
      </c>
      <c r="AT201" s="153" t="s">
        <v>152</v>
      </c>
      <c r="AU201" s="153" t="s">
        <v>82</v>
      </c>
      <c r="AY201" s="15" t="s">
        <v>150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5" t="s">
        <v>78</v>
      </c>
      <c r="BK201" s="154">
        <f>ROUND(I201*H201,2)</f>
        <v>0</v>
      </c>
      <c r="BL201" s="15" t="s">
        <v>228</v>
      </c>
      <c r="BM201" s="153" t="s">
        <v>821</v>
      </c>
    </row>
    <row r="202" spans="2:51" s="13" customFormat="1" ht="12">
      <c r="B202" s="317"/>
      <c r="C202" s="318"/>
      <c r="D202" s="319" t="s">
        <v>158</v>
      </c>
      <c r="E202" s="320" t="s">
        <v>1</v>
      </c>
      <c r="F202" s="321" t="s">
        <v>822</v>
      </c>
      <c r="G202" s="318"/>
      <c r="H202" s="322">
        <v>39.9</v>
      </c>
      <c r="I202" s="248"/>
      <c r="J202" s="318"/>
      <c r="K202" s="318"/>
      <c r="L202" s="155"/>
      <c r="M202" s="323"/>
      <c r="N202" s="324"/>
      <c r="O202" s="324"/>
      <c r="P202" s="324"/>
      <c r="Q202" s="324"/>
      <c r="R202" s="324"/>
      <c r="S202" s="324"/>
      <c r="T202" s="325"/>
      <c r="AT202" s="157" t="s">
        <v>158</v>
      </c>
      <c r="AU202" s="157" t="s">
        <v>82</v>
      </c>
      <c r="AV202" s="13" t="s">
        <v>82</v>
      </c>
      <c r="AW202" s="13" t="s">
        <v>29</v>
      </c>
      <c r="AX202" s="13" t="s">
        <v>78</v>
      </c>
      <c r="AY202" s="157" t="s">
        <v>150</v>
      </c>
    </row>
    <row r="203" spans="1:65" s="2" customFormat="1" ht="33" customHeight="1">
      <c r="A203" s="184"/>
      <c r="B203" s="250"/>
      <c r="C203" s="306" t="s">
        <v>350</v>
      </c>
      <c r="D203" s="306" t="s">
        <v>152</v>
      </c>
      <c r="E203" s="307" t="s">
        <v>823</v>
      </c>
      <c r="F203" s="308" t="s">
        <v>824</v>
      </c>
      <c r="G203" s="309" t="s">
        <v>173</v>
      </c>
      <c r="H203" s="310">
        <v>1</v>
      </c>
      <c r="I203" s="247"/>
      <c r="J203" s="311">
        <f aca="true" t="shared" si="10" ref="J203:J224">ROUND(I203*H203,2)</f>
        <v>0</v>
      </c>
      <c r="K203" s="308" t="s">
        <v>156</v>
      </c>
      <c r="L203" s="28"/>
      <c r="M203" s="312" t="s">
        <v>1</v>
      </c>
      <c r="N203" s="313" t="s">
        <v>38</v>
      </c>
      <c r="O203" s="314">
        <v>0.268</v>
      </c>
      <c r="P203" s="315">
        <f aca="true" t="shared" si="11" ref="P203:P224">O203*H203</f>
        <v>0.268</v>
      </c>
      <c r="Q203" s="315">
        <v>0.02502</v>
      </c>
      <c r="R203" s="315">
        <f aca="true" t="shared" si="12" ref="R203:R224">Q203*H203</f>
        <v>0.02502</v>
      </c>
      <c r="S203" s="315">
        <v>0</v>
      </c>
      <c r="T203" s="316">
        <f aca="true" t="shared" si="13" ref="T203:T224">S203*H203</f>
        <v>0</v>
      </c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R203" s="153" t="s">
        <v>228</v>
      </c>
      <c r="AT203" s="153" t="s">
        <v>152</v>
      </c>
      <c r="AU203" s="153" t="s">
        <v>82</v>
      </c>
      <c r="AY203" s="15" t="s">
        <v>150</v>
      </c>
      <c r="BE203" s="154">
        <f aca="true" t="shared" si="14" ref="BE203:BE224">IF(N203="základní",J203,0)</f>
        <v>0</v>
      </c>
      <c r="BF203" s="154">
        <f aca="true" t="shared" si="15" ref="BF203:BF224">IF(N203="snížená",J203,0)</f>
        <v>0</v>
      </c>
      <c r="BG203" s="154">
        <f aca="true" t="shared" si="16" ref="BG203:BG224">IF(N203="zákl. přenesená",J203,0)</f>
        <v>0</v>
      </c>
      <c r="BH203" s="154">
        <f aca="true" t="shared" si="17" ref="BH203:BH224">IF(N203="sníž. přenesená",J203,0)</f>
        <v>0</v>
      </c>
      <c r="BI203" s="154">
        <f aca="true" t="shared" si="18" ref="BI203:BI224">IF(N203="nulová",J203,0)</f>
        <v>0</v>
      </c>
      <c r="BJ203" s="15" t="s">
        <v>78</v>
      </c>
      <c r="BK203" s="154">
        <f aca="true" t="shared" si="19" ref="BK203:BK224">ROUND(I203*H203,2)</f>
        <v>0</v>
      </c>
      <c r="BL203" s="15" t="s">
        <v>228</v>
      </c>
      <c r="BM203" s="153" t="s">
        <v>825</v>
      </c>
    </row>
    <row r="204" spans="1:65" s="2" customFormat="1" ht="33" customHeight="1">
      <c r="A204" s="184"/>
      <c r="B204" s="250"/>
      <c r="C204" s="306" t="s">
        <v>354</v>
      </c>
      <c r="D204" s="306" t="s">
        <v>152</v>
      </c>
      <c r="E204" s="307" t="s">
        <v>826</v>
      </c>
      <c r="F204" s="308" t="s">
        <v>827</v>
      </c>
      <c r="G204" s="309" t="s">
        <v>173</v>
      </c>
      <c r="H204" s="310">
        <v>1</v>
      </c>
      <c r="I204" s="247"/>
      <c r="J204" s="311">
        <f t="shared" si="10"/>
        <v>0</v>
      </c>
      <c r="K204" s="308" t="s">
        <v>156</v>
      </c>
      <c r="L204" s="28"/>
      <c r="M204" s="312" t="s">
        <v>1</v>
      </c>
      <c r="N204" s="313" t="s">
        <v>38</v>
      </c>
      <c r="O204" s="314">
        <v>0.28</v>
      </c>
      <c r="P204" s="315">
        <f t="shared" si="11"/>
        <v>0.28</v>
      </c>
      <c r="Q204" s="315">
        <v>0.02828</v>
      </c>
      <c r="R204" s="315">
        <f t="shared" si="12"/>
        <v>0.02828</v>
      </c>
      <c r="S204" s="315">
        <v>0</v>
      </c>
      <c r="T204" s="316">
        <f t="shared" si="13"/>
        <v>0</v>
      </c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R204" s="153" t="s">
        <v>228</v>
      </c>
      <c r="AT204" s="153" t="s">
        <v>152</v>
      </c>
      <c r="AU204" s="153" t="s">
        <v>82</v>
      </c>
      <c r="AY204" s="15" t="s">
        <v>150</v>
      </c>
      <c r="BE204" s="154">
        <f t="shared" si="14"/>
        <v>0</v>
      </c>
      <c r="BF204" s="154">
        <f t="shared" si="15"/>
        <v>0</v>
      </c>
      <c r="BG204" s="154">
        <f t="shared" si="16"/>
        <v>0</v>
      </c>
      <c r="BH204" s="154">
        <f t="shared" si="17"/>
        <v>0</v>
      </c>
      <c r="BI204" s="154">
        <f t="shared" si="18"/>
        <v>0</v>
      </c>
      <c r="BJ204" s="15" t="s">
        <v>78</v>
      </c>
      <c r="BK204" s="154">
        <f t="shared" si="19"/>
        <v>0</v>
      </c>
      <c r="BL204" s="15" t="s">
        <v>228</v>
      </c>
      <c r="BM204" s="153" t="s">
        <v>828</v>
      </c>
    </row>
    <row r="205" spans="1:65" s="2" customFormat="1" ht="33" customHeight="1">
      <c r="A205" s="184"/>
      <c r="B205" s="250"/>
      <c r="C205" s="306" t="s">
        <v>358</v>
      </c>
      <c r="D205" s="306" t="s">
        <v>152</v>
      </c>
      <c r="E205" s="307" t="s">
        <v>829</v>
      </c>
      <c r="F205" s="308" t="s">
        <v>830</v>
      </c>
      <c r="G205" s="309" t="s">
        <v>173</v>
      </c>
      <c r="H205" s="310">
        <v>7</v>
      </c>
      <c r="I205" s="247"/>
      <c r="J205" s="311">
        <f t="shared" si="10"/>
        <v>0</v>
      </c>
      <c r="K205" s="308" t="s">
        <v>156</v>
      </c>
      <c r="L205" s="28"/>
      <c r="M205" s="312" t="s">
        <v>1</v>
      </c>
      <c r="N205" s="313" t="s">
        <v>38</v>
      </c>
      <c r="O205" s="314">
        <v>0.298</v>
      </c>
      <c r="P205" s="315">
        <f t="shared" si="11"/>
        <v>2.086</v>
      </c>
      <c r="Q205" s="315">
        <v>0.0348</v>
      </c>
      <c r="R205" s="315">
        <f t="shared" si="12"/>
        <v>0.24359999999999998</v>
      </c>
      <c r="S205" s="315">
        <v>0</v>
      </c>
      <c r="T205" s="316">
        <f t="shared" si="13"/>
        <v>0</v>
      </c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R205" s="153" t="s">
        <v>228</v>
      </c>
      <c r="AT205" s="153" t="s">
        <v>152</v>
      </c>
      <c r="AU205" s="153" t="s">
        <v>82</v>
      </c>
      <c r="AY205" s="15" t="s">
        <v>150</v>
      </c>
      <c r="BE205" s="154">
        <f t="shared" si="14"/>
        <v>0</v>
      </c>
      <c r="BF205" s="154">
        <f t="shared" si="15"/>
        <v>0</v>
      </c>
      <c r="BG205" s="154">
        <f t="shared" si="16"/>
        <v>0</v>
      </c>
      <c r="BH205" s="154">
        <f t="shared" si="17"/>
        <v>0</v>
      </c>
      <c r="BI205" s="154">
        <f t="shared" si="18"/>
        <v>0</v>
      </c>
      <c r="BJ205" s="15" t="s">
        <v>78</v>
      </c>
      <c r="BK205" s="154">
        <f t="shared" si="19"/>
        <v>0</v>
      </c>
      <c r="BL205" s="15" t="s">
        <v>228</v>
      </c>
      <c r="BM205" s="153" t="s">
        <v>831</v>
      </c>
    </row>
    <row r="206" spans="1:65" s="2" customFormat="1" ht="33" customHeight="1">
      <c r="A206" s="184"/>
      <c r="B206" s="250"/>
      <c r="C206" s="306" t="s">
        <v>362</v>
      </c>
      <c r="D206" s="306" t="s">
        <v>152</v>
      </c>
      <c r="E206" s="307" t="s">
        <v>832</v>
      </c>
      <c r="F206" s="308" t="s">
        <v>833</v>
      </c>
      <c r="G206" s="309" t="s">
        <v>173</v>
      </c>
      <c r="H206" s="310">
        <v>14</v>
      </c>
      <c r="I206" s="247"/>
      <c r="J206" s="311">
        <f t="shared" si="10"/>
        <v>0</v>
      </c>
      <c r="K206" s="308" t="s">
        <v>156</v>
      </c>
      <c r="L206" s="28"/>
      <c r="M206" s="312" t="s">
        <v>1</v>
      </c>
      <c r="N206" s="313" t="s">
        <v>38</v>
      </c>
      <c r="O206" s="314">
        <v>0.434</v>
      </c>
      <c r="P206" s="315">
        <f t="shared" si="11"/>
        <v>6.076</v>
      </c>
      <c r="Q206" s="315">
        <v>0.08032</v>
      </c>
      <c r="R206" s="315">
        <f t="shared" si="12"/>
        <v>1.1244800000000001</v>
      </c>
      <c r="S206" s="315">
        <v>0</v>
      </c>
      <c r="T206" s="316">
        <f t="shared" si="13"/>
        <v>0</v>
      </c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R206" s="153" t="s">
        <v>228</v>
      </c>
      <c r="AT206" s="153" t="s">
        <v>152</v>
      </c>
      <c r="AU206" s="153" t="s">
        <v>82</v>
      </c>
      <c r="AY206" s="15" t="s">
        <v>150</v>
      </c>
      <c r="BE206" s="154">
        <f t="shared" si="14"/>
        <v>0</v>
      </c>
      <c r="BF206" s="154">
        <f t="shared" si="15"/>
        <v>0</v>
      </c>
      <c r="BG206" s="154">
        <f t="shared" si="16"/>
        <v>0</v>
      </c>
      <c r="BH206" s="154">
        <f t="shared" si="17"/>
        <v>0</v>
      </c>
      <c r="BI206" s="154">
        <f t="shared" si="18"/>
        <v>0</v>
      </c>
      <c r="BJ206" s="15" t="s">
        <v>78</v>
      </c>
      <c r="BK206" s="154">
        <f t="shared" si="19"/>
        <v>0</v>
      </c>
      <c r="BL206" s="15" t="s">
        <v>228</v>
      </c>
      <c r="BM206" s="153" t="s">
        <v>834</v>
      </c>
    </row>
    <row r="207" spans="1:65" s="2" customFormat="1" ht="21.75" customHeight="1">
      <c r="A207" s="184"/>
      <c r="B207" s="250"/>
      <c r="C207" s="306" t="s">
        <v>366</v>
      </c>
      <c r="D207" s="306" t="s">
        <v>152</v>
      </c>
      <c r="E207" s="307" t="s">
        <v>835</v>
      </c>
      <c r="F207" s="308" t="s">
        <v>836</v>
      </c>
      <c r="G207" s="309" t="s">
        <v>173</v>
      </c>
      <c r="H207" s="310">
        <v>1</v>
      </c>
      <c r="I207" s="247"/>
      <c r="J207" s="311">
        <f t="shared" si="10"/>
        <v>0</v>
      </c>
      <c r="K207" s="308" t="s">
        <v>156</v>
      </c>
      <c r="L207" s="28"/>
      <c r="M207" s="312" t="s">
        <v>1</v>
      </c>
      <c r="N207" s="313" t="s">
        <v>38</v>
      </c>
      <c r="O207" s="314">
        <v>0.228</v>
      </c>
      <c r="P207" s="315">
        <f t="shared" si="11"/>
        <v>0.228</v>
      </c>
      <c r="Q207" s="315">
        <v>0.01088</v>
      </c>
      <c r="R207" s="315">
        <f t="shared" si="12"/>
        <v>0.01088</v>
      </c>
      <c r="S207" s="315">
        <v>0</v>
      </c>
      <c r="T207" s="316">
        <f t="shared" si="13"/>
        <v>0</v>
      </c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R207" s="153" t="s">
        <v>228</v>
      </c>
      <c r="AT207" s="153" t="s">
        <v>152</v>
      </c>
      <c r="AU207" s="153" t="s">
        <v>82</v>
      </c>
      <c r="AY207" s="15" t="s">
        <v>150</v>
      </c>
      <c r="BE207" s="154">
        <f t="shared" si="14"/>
        <v>0</v>
      </c>
      <c r="BF207" s="154">
        <f t="shared" si="15"/>
        <v>0</v>
      </c>
      <c r="BG207" s="154">
        <f t="shared" si="16"/>
        <v>0</v>
      </c>
      <c r="BH207" s="154">
        <f t="shared" si="17"/>
        <v>0</v>
      </c>
      <c r="BI207" s="154">
        <f t="shared" si="18"/>
        <v>0</v>
      </c>
      <c r="BJ207" s="15" t="s">
        <v>78</v>
      </c>
      <c r="BK207" s="154">
        <f t="shared" si="19"/>
        <v>0</v>
      </c>
      <c r="BL207" s="15" t="s">
        <v>228</v>
      </c>
      <c r="BM207" s="153" t="s">
        <v>837</v>
      </c>
    </row>
    <row r="208" spans="1:65" s="2" customFormat="1" ht="21.75" customHeight="1">
      <c r="A208" s="184"/>
      <c r="B208" s="250"/>
      <c r="C208" s="306" t="s">
        <v>370</v>
      </c>
      <c r="D208" s="306" t="s">
        <v>152</v>
      </c>
      <c r="E208" s="307" t="s">
        <v>838</v>
      </c>
      <c r="F208" s="308" t="s">
        <v>839</v>
      </c>
      <c r="G208" s="309" t="s">
        <v>173</v>
      </c>
      <c r="H208" s="310">
        <v>1</v>
      </c>
      <c r="I208" s="247"/>
      <c r="J208" s="311">
        <f t="shared" si="10"/>
        <v>0</v>
      </c>
      <c r="K208" s="308" t="s">
        <v>156</v>
      </c>
      <c r="L208" s="28"/>
      <c r="M208" s="312" t="s">
        <v>1</v>
      </c>
      <c r="N208" s="313" t="s">
        <v>38</v>
      </c>
      <c r="O208" s="314">
        <v>0.236</v>
      </c>
      <c r="P208" s="315">
        <f t="shared" si="11"/>
        <v>0.236</v>
      </c>
      <c r="Q208" s="315">
        <v>0.0134</v>
      </c>
      <c r="R208" s="315">
        <f t="shared" si="12"/>
        <v>0.0134</v>
      </c>
      <c r="S208" s="315">
        <v>0</v>
      </c>
      <c r="T208" s="316">
        <f t="shared" si="13"/>
        <v>0</v>
      </c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R208" s="153" t="s">
        <v>228</v>
      </c>
      <c r="AT208" s="153" t="s">
        <v>152</v>
      </c>
      <c r="AU208" s="153" t="s">
        <v>82</v>
      </c>
      <c r="AY208" s="15" t="s">
        <v>150</v>
      </c>
      <c r="BE208" s="154">
        <f t="shared" si="14"/>
        <v>0</v>
      </c>
      <c r="BF208" s="154">
        <f t="shared" si="15"/>
        <v>0</v>
      </c>
      <c r="BG208" s="154">
        <f t="shared" si="16"/>
        <v>0</v>
      </c>
      <c r="BH208" s="154">
        <f t="shared" si="17"/>
        <v>0</v>
      </c>
      <c r="BI208" s="154">
        <f t="shared" si="18"/>
        <v>0</v>
      </c>
      <c r="BJ208" s="15" t="s">
        <v>78</v>
      </c>
      <c r="BK208" s="154">
        <f t="shared" si="19"/>
        <v>0</v>
      </c>
      <c r="BL208" s="15" t="s">
        <v>228</v>
      </c>
      <c r="BM208" s="153" t="s">
        <v>840</v>
      </c>
    </row>
    <row r="209" spans="1:65" s="2" customFormat="1" ht="21.75" customHeight="1">
      <c r="A209" s="184"/>
      <c r="B209" s="250"/>
      <c r="C209" s="306" t="s">
        <v>374</v>
      </c>
      <c r="D209" s="306" t="s">
        <v>152</v>
      </c>
      <c r="E209" s="307" t="s">
        <v>841</v>
      </c>
      <c r="F209" s="308" t="s">
        <v>842</v>
      </c>
      <c r="G209" s="309" t="s">
        <v>173</v>
      </c>
      <c r="H209" s="310">
        <v>1</v>
      </c>
      <c r="I209" s="247"/>
      <c r="J209" s="311">
        <f t="shared" si="10"/>
        <v>0</v>
      </c>
      <c r="K209" s="308" t="s">
        <v>156</v>
      </c>
      <c r="L209" s="28"/>
      <c r="M209" s="312" t="s">
        <v>1</v>
      </c>
      <c r="N209" s="313" t="s">
        <v>38</v>
      </c>
      <c r="O209" s="314">
        <v>0.251</v>
      </c>
      <c r="P209" s="315">
        <f t="shared" si="11"/>
        <v>0.251</v>
      </c>
      <c r="Q209" s="315">
        <v>0.0185</v>
      </c>
      <c r="R209" s="315">
        <f t="shared" si="12"/>
        <v>0.0185</v>
      </c>
      <c r="S209" s="315">
        <v>0</v>
      </c>
      <c r="T209" s="316">
        <f t="shared" si="13"/>
        <v>0</v>
      </c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R209" s="153" t="s">
        <v>228</v>
      </c>
      <c r="AT209" s="153" t="s">
        <v>152</v>
      </c>
      <c r="AU209" s="153" t="s">
        <v>82</v>
      </c>
      <c r="AY209" s="15" t="s">
        <v>150</v>
      </c>
      <c r="BE209" s="154">
        <f t="shared" si="14"/>
        <v>0</v>
      </c>
      <c r="BF209" s="154">
        <f t="shared" si="15"/>
        <v>0</v>
      </c>
      <c r="BG209" s="154">
        <f t="shared" si="16"/>
        <v>0</v>
      </c>
      <c r="BH209" s="154">
        <f t="shared" si="17"/>
        <v>0</v>
      </c>
      <c r="BI209" s="154">
        <f t="shared" si="18"/>
        <v>0</v>
      </c>
      <c r="BJ209" s="15" t="s">
        <v>78</v>
      </c>
      <c r="BK209" s="154">
        <f t="shared" si="19"/>
        <v>0</v>
      </c>
      <c r="BL209" s="15" t="s">
        <v>228</v>
      </c>
      <c r="BM209" s="153" t="s">
        <v>843</v>
      </c>
    </row>
    <row r="210" spans="1:65" s="2" customFormat="1" ht="33" customHeight="1">
      <c r="A210" s="184"/>
      <c r="B210" s="250"/>
      <c r="C210" s="306" t="s">
        <v>378</v>
      </c>
      <c r="D210" s="306" t="s">
        <v>152</v>
      </c>
      <c r="E210" s="307" t="s">
        <v>844</v>
      </c>
      <c r="F210" s="308" t="s">
        <v>845</v>
      </c>
      <c r="G210" s="309" t="s">
        <v>173</v>
      </c>
      <c r="H210" s="310">
        <v>2</v>
      </c>
      <c r="I210" s="247"/>
      <c r="J210" s="311">
        <f t="shared" si="10"/>
        <v>0</v>
      </c>
      <c r="K210" s="308" t="s">
        <v>156</v>
      </c>
      <c r="L210" s="28"/>
      <c r="M210" s="312" t="s">
        <v>1</v>
      </c>
      <c r="N210" s="313" t="s">
        <v>38</v>
      </c>
      <c r="O210" s="314">
        <v>0.27</v>
      </c>
      <c r="P210" s="315">
        <f t="shared" si="11"/>
        <v>0.54</v>
      </c>
      <c r="Q210" s="315">
        <v>0.02502</v>
      </c>
      <c r="R210" s="315">
        <f t="shared" si="12"/>
        <v>0.05004</v>
      </c>
      <c r="S210" s="315">
        <v>0</v>
      </c>
      <c r="T210" s="316">
        <f t="shared" si="13"/>
        <v>0</v>
      </c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R210" s="153" t="s">
        <v>228</v>
      </c>
      <c r="AT210" s="153" t="s">
        <v>152</v>
      </c>
      <c r="AU210" s="153" t="s">
        <v>82</v>
      </c>
      <c r="AY210" s="15" t="s">
        <v>150</v>
      </c>
      <c r="BE210" s="154">
        <f t="shared" si="14"/>
        <v>0</v>
      </c>
      <c r="BF210" s="154">
        <f t="shared" si="15"/>
        <v>0</v>
      </c>
      <c r="BG210" s="154">
        <f t="shared" si="16"/>
        <v>0</v>
      </c>
      <c r="BH210" s="154">
        <f t="shared" si="17"/>
        <v>0</v>
      </c>
      <c r="BI210" s="154">
        <f t="shared" si="18"/>
        <v>0</v>
      </c>
      <c r="BJ210" s="15" t="s">
        <v>78</v>
      </c>
      <c r="BK210" s="154">
        <f t="shared" si="19"/>
        <v>0</v>
      </c>
      <c r="BL210" s="15" t="s">
        <v>228</v>
      </c>
      <c r="BM210" s="153" t="s">
        <v>846</v>
      </c>
    </row>
    <row r="211" spans="1:65" s="2" customFormat="1" ht="33" customHeight="1">
      <c r="A211" s="184"/>
      <c r="B211" s="250"/>
      <c r="C211" s="306" t="s">
        <v>382</v>
      </c>
      <c r="D211" s="306" t="s">
        <v>152</v>
      </c>
      <c r="E211" s="307" t="s">
        <v>847</v>
      </c>
      <c r="F211" s="308" t="s">
        <v>848</v>
      </c>
      <c r="G211" s="309" t="s">
        <v>173</v>
      </c>
      <c r="H211" s="310">
        <v>17</v>
      </c>
      <c r="I211" s="247"/>
      <c r="J211" s="311">
        <f t="shared" si="10"/>
        <v>0</v>
      </c>
      <c r="K211" s="308" t="s">
        <v>156</v>
      </c>
      <c r="L211" s="28"/>
      <c r="M211" s="312" t="s">
        <v>1</v>
      </c>
      <c r="N211" s="313" t="s">
        <v>38</v>
      </c>
      <c r="O211" s="314">
        <v>0.282</v>
      </c>
      <c r="P211" s="315">
        <f t="shared" si="11"/>
        <v>4.794</v>
      </c>
      <c r="Q211" s="315">
        <v>0.02828</v>
      </c>
      <c r="R211" s="315">
        <f t="shared" si="12"/>
        <v>0.48075999999999997</v>
      </c>
      <c r="S211" s="315">
        <v>0</v>
      </c>
      <c r="T211" s="316">
        <f t="shared" si="13"/>
        <v>0</v>
      </c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R211" s="153" t="s">
        <v>228</v>
      </c>
      <c r="AT211" s="153" t="s">
        <v>152</v>
      </c>
      <c r="AU211" s="153" t="s">
        <v>82</v>
      </c>
      <c r="AY211" s="15" t="s">
        <v>150</v>
      </c>
      <c r="BE211" s="154">
        <f t="shared" si="14"/>
        <v>0</v>
      </c>
      <c r="BF211" s="154">
        <f t="shared" si="15"/>
        <v>0</v>
      </c>
      <c r="BG211" s="154">
        <f t="shared" si="16"/>
        <v>0</v>
      </c>
      <c r="BH211" s="154">
        <f t="shared" si="17"/>
        <v>0</v>
      </c>
      <c r="BI211" s="154">
        <f t="shared" si="18"/>
        <v>0</v>
      </c>
      <c r="BJ211" s="15" t="s">
        <v>78</v>
      </c>
      <c r="BK211" s="154">
        <f t="shared" si="19"/>
        <v>0</v>
      </c>
      <c r="BL211" s="15" t="s">
        <v>228</v>
      </c>
      <c r="BM211" s="153" t="s">
        <v>849</v>
      </c>
    </row>
    <row r="212" spans="1:65" s="2" customFormat="1" ht="33" customHeight="1">
      <c r="A212" s="184"/>
      <c r="B212" s="250"/>
      <c r="C212" s="306" t="s">
        <v>386</v>
      </c>
      <c r="D212" s="306" t="s">
        <v>152</v>
      </c>
      <c r="E212" s="307" t="s">
        <v>850</v>
      </c>
      <c r="F212" s="308" t="s">
        <v>851</v>
      </c>
      <c r="G212" s="309" t="s">
        <v>173</v>
      </c>
      <c r="H212" s="310">
        <v>7</v>
      </c>
      <c r="I212" s="247"/>
      <c r="J212" s="311">
        <f t="shared" si="10"/>
        <v>0</v>
      </c>
      <c r="K212" s="308" t="s">
        <v>156</v>
      </c>
      <c r="L212" s="28"/>
      <c r="M212" s="312" t="s">
        <v>1</v>
      </c>
      <c r="N212" s="313" t="s">
        <v>38</v>
      </c>
      <c r="O212" s="314">
        <v>0.29</v>
      </c>
      <c r="P212" s="315">
        <f t="shared" si="11"/>
        <v>2.03</v>
      </c>
      <c r="Q212" s="315">
        <v>0.03154</v>
      </c>
      <c r="R212" s="315">
        <f t="shared" si="12"/>
        <v>0.22077999999999998</v>
      </c>
      <c r="S212" s="315">
        <v>0</v>
      </c>
      <c r="T212" s="316">
        <f t="shared" si="13"/>
        <v>0</v>
      </c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R212" s="153" t="s">
        <v>228</v>
      </c>
      <c r="AT212" s="153" t="s">
        <v>152</v>
      </c>
      <c r="AU212" s="153" t="s">
        <v>82</v>
      </c>
      <c r="AY212" s="15" t="s">
        <v>150</v>
      </c>
      <c r="BE212" s="154">
        <f t="shared" si="14"/>
        <v>0</v>
      </c>
      <c r="BF212" s="154">
        <f t="shared" si="15"/>
        <v>0</v>
      </c>
      <c r="BG212" s="154">
        <f t="shared" si="16"/>
        <v>0</v>
      </c>
      <c r="BH212" s="154">
        <f t="shared" si="17"/>
        <v>0</v>
      </c>
      <c r="BI212" s="154">
        <f t="shared" si="18"/>
        <v>0</v>
      </c>
      <c r="BJ212" s="15" t="s">
        <v>78</v>
      </c>
      <c r="BK212" s="154">
        <f t="shared" si="19"/>
        <v>0</v>
      </c>
      <c r="BL212" s="15" t="s">
        <v>228</v>
      </c>
      <c r="BM212" s="153" t="s">
        <v>852</v>
      </c>
    </row>
    <row r="213" spans="1:65" s="2" customFormat="1" ht="33" customHeight="1">
      <c r="A213" s="184"/>
      <c r="B213" s="250"/>
      <c r="C213" s="306" t="s">
        <v>390</v>
      </c>
      <c r="D213" s="306" t="s">
        <v>152</v>
      </c>
      <c r="E213" s="307" t="s">
        <v>853</v>
      </c>
      <c r="F213" s="308" t="s">
        <v>854</v>
      </c>
      <c r="G213" s="309" t="s">
        <v>173</v>
      </c>
      <c r="H213" s="310">
        <v>10</v>
      </c>
      <c r="I213" s="247"/>
      <c r="J213" s="311">
        <f t="shared" si="10"/>
        <v>0</v>
      </c>
      <c r="K213" s="308" t="s">
        <v>156</v>
      </c>
      <c r="L213" s="28"/>
      <c r="M213" s="312" t="s">
        <v>1</v>
      </c>
      <c r="N213" s="313" t="s">
        <v>38</v>
      </c>
      <c r="O213" s="314">
        <v>0.3</v>
      </c>
      <c r="P213" s="315">
        <f t="shared" si="11"/>
        <v>3</v>
      </c>
      <c r="Q213" s="315">
        <v>0.0348</v>
      </c>
      <c r="R213" s="315">
        <f t="shared" si="12"/>
        <v>0.348</v>
      </c>
      <c r="S213" s="315">
        <v>0</v>
      </c>
      <c r="T213" s="316">
        <f t="shared" si="13"/>
        <v>0</v>
      </c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R213" s="153" t="s">
        <v>228</v>
      </c>
      <c r="AT213" s="153" t="s">
        <v>152</v>
      </c>
      <c r="AU213" s="153" t="s">
        <v>82</v>
      </c>
      <c r="AY213" s="15" t="s">
        <v>150</v>
      </c>
      <c r="BE213" s="154">
        <f t="shared" si="14"/>
        <v>0</v>
      </c>
      <c r="BF213" s="154">
        <f t="shared" si="15"/>
        <v>0</v>
      </c>
      <c r="BG213" s="154">
        <f t="shared" si="16"/>
        <v>0</v>
      </c>
      <c r="BH213" s="154">
        <f t="shared" si="17"/>
        <v>0</v>
      </c>
      <c r="BI213" s="154">
        <f t="shared" si="18"/>
        <v>0</v>
      </c>
      <c r="BJ213" s="15" t="s">
        <v>78</v>
      </c>
      <c r="BK213" s="154">
        <f t="shared" si="19"/>
        <v>0</v>
      </c>
      <c r="BL213" s="15" t="s">
        <v>228</v>
      </c>
      <c r="BM213" s="153" t="s">
        <v>855</v>
      </c>
    </row>
    <row r="214" spans="1:65" s="2" customFormat="1" ht="33" customHeight="1">
      <c r="A214" s="184"/>
      <c r="B214" s="250"/>
      <c r="C214" s="306" t="s">
        <v>394</v>
      </c>
      <c r="D214" s="306" t="s">
        <v>152</v>
      </c>
      <c r="E214" s="307" t="s">
        <v>856</v>
      </c>
      <c r="F214" s="308" t="s">
        <v>857</v>
      </c>
      <c r="G214" s="309" t="s">
        <v>173</v>
      </c>
      <c r="H214" s="310">
        <v>8</v>
      </c>
      <c r="I214" s="247"/>
      <c r="J214" s="311">
        <f t="shared" si="10"/>
        <v>0</v>
      </c>
      <c r="K214" s="308" t="s">
        <v>156</v>
      </c>
      <c r="L214" s="28"/>
      <c r="M214" s="312" t="s">
        <v>1</v>
      </c>
      <c r="N214" s="313" t="s">
        <v>38</v>
      </c>
      <c r="O214" s="314">
        <v>0.307</v>
      </c>
      <c r="P214" s="315">
        <f t="shared" si="11"/>
        <v>2.456</v>
      </c>
      <c r="Q214" s="315">
        <v>0.0372</v>
      </c>
      <c r="R214" s="315">
        <f t="shared" si="12"/>
        <v>0.2976</v>
      </c>
      <c r="S214" s="315">
        <v>0</v>
      </c>
      <c r="T214" s="316">
        <f t="shared" si="13"/>
        <v>0</v>
      </c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R214" s="153" t="s">
        <v>228</v>
      </c>
      <c r="AT214" s="153" t="s">
        <v>152</v>
      </c>
      <c r="AU214" s="153" t="s">
        <v>82</v>
      </c>
      <c r="AY214" s="15" t="s">
        <v>150</v>
      </c>
      <c r="BE214" s="154">
        <f t="shared" si="14"/>
        <v>0</v>
      </c>
      <c r="BF214" s="154">
        <f t="shared" si="15"/>
        <v>0</v>
      </c>
      <c r="BG214" s="154">
        <f t="shared" si="16"/>
        <v>0</v>
      </c>
      <c r="BH214" s="154">
        <f t="shared" si="17"/>
        <v>0</v>
      </c>
      <c r="BI214" s="154">
        <f t="shared" si="18"/>
        <v>0</v>
      </c>
      <c r="BJ214" s="15" t="s">
        <v>78</v>
      </c>
      <c r="BK214" s="154">
        <f t="shared" si="19"/>
        <v>0</v>
      </c>
      <c r="BL214" s="15" t="s">
        <v>228</v>
      </c>
      <c r="BM214" s="153" t="s">
        <v>858</v>
      </c>
    </row>
    <row r="215" spans="1:65" s="2" customFormat="1" ht="33" customHeight="1">
      <c r="A215" s="184"/>
      <c r="B215" s="250"/>
      <c r="C215" s="306" t="s">
        <v>401</v>
      </c>
      <c r="D215" s="306" t="s">
        <v>152</v>
      </c>
      <c r="E215" s="307" t="s">
        <v>859</v>
      </c>
      <c r="F215" s="308" t="s">
        <v>860</v>
      </c>
      <c r="G215" s="309" t="s">
        <v>173</v>
      </c>
      <c r="H215" s="310">
        <v>20</v>
      </c>
      <c r="I215" s="247"/>
      <c r="J215" s="311">
        <f t="shared" si="10"/>
        <v>0</v>
      </c>
      <c r="K215" s="308" t="s">
        <v>156</v>
      </c>
      <c r="L215" s="28"/>
      <c r="M215" s="312" t="s">
        <v>1</v>
      </c>
      <c r="N215" s="313" t="s">
        <v>38</v>
      </c>
      <c r="O215" s="314">
        <v>0.319</v>
      </c>
      <c r="P215" s="315">
        <f t="shared" si="11"/>
        <v>6.38</v>
      </c>
      <c r="Q215" s="315">
        <v>0.04132</v>
      </c>
      <c r="R215" s="315">
        <f t="shared" si="12"/>
        <v>0.8264</v>
      </c>
      <c r="S215" s="315">
        <v>0</v>
      </c>
      <c r="T215" s="316">
        <f t="shared" si="13"/>
        <v>0</v>
      </c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R215" s="153" t="s">
        <v>228</v>
      </c>
      <c r="AT215" s="153" t="s">
        <v>152</v>
      </c>
      <c r="AU215" s="153" t="s">
        <v>82</v>
      </c>
      <c r="AY215" s="15" t="s">
        <v>150</v>
      </c>
      <c r="BE215" s="154">
        <f t="shared" si="14"/>
        <v>0</v>
      </c>
      <c r="BF215" s="154">
        <f t="shared" si="15"/>
        <v>0</v>
      </c>
      <c r="BG215" s="154">
        <f t="shared" si="16"/>
        <v>0</v>
      </c>
      <c r="BH215" s="154">
        <f t="shared" si="17"/>
        <v>0</v>
      </c>
      <c r="BI215" s="154">
        <f t="shared" si="18"/>
        <v>0</v>
      </c>
      <c r="BJ215" s="15" t="s">
        <v>78</v>
      </c>
      <c r="BK215" s="154">
        <f t="shared" si="19"/>
        <v>0</v>
      </c>
      <c r="BL215" s="15" t="s">
        <v>228</v>
      </c>
      <c r="BM215" s="153" t="s">
        <v>861</v>
      </c>
    </row>
    <row r="216" spans="1:65" s="2" customFormat="1" ht="33" customHeight="1">
      <c r="A216" s="184"/>
      <c r="B216" s="250"/>
      <c r="C216" s="306" t="s">
        <v>405</v>
      </c>
      <c r="D216" s="306" t="s">
        <v>152</v>
      </c>
      <c r="E216" s="307" t="s">
        <v>862</v>
      </c>
      <c r="F216" s="308" t="s">
        <v>863</v>
      </c>
      <c r="G216" s="309" t="s">
        <v>173</v>
      </c>
      <c r="H216" s="310">
        <v>1</v>
      </c>
      <c r="I216" s="247"/>
      <c r="J216" s="311">
        <f t="shared" si="10"/>
        <v>0</v>
      </c>
      <c r="K216" s="308" t="s">
        <v>156</v>
      </c>
      <c r="L216" s="28"/>
      <c r="M216" s="312" t="s">
        <v>1</v>
      </c>
      <c r="N216" s="313" t="s">
        <v>38</v>
      </c>
      <c r="O216" s="314">
        <v>0.339</v>
      </c>
      <c r="P216" s="315">
        <f t="shared" si="11"/>
        <v>0.339</v>
      </c>
      <c r="Q216" s="315">
        <v>0.04784</v>
      </c>
      <c r="R216" s="315">
        <f t="shared" si="12"/>
        <v>0.04784</v>
      </c>
      <c r="S216" s="315">
        <v>0</v>
      </c>
      <c r="T216" s="316">
        <f t="shared" si="13"/>
        <v>0</v>
      </c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R216" s="153" t="s">
        <v>228</v>
      </c>
      <c r="AT216" s="153" t="s">
        <v>152</v>
      </c>
      <c r="AU216" s="153" t="s">
        <v>82</v>
      </c>
      <c r="AY216" s="15" t="s">
        <v>150</v>
      </c>
      <c r="BE216" s="154">
        <f t="shared" si="14"/>
        <v>0</v>
      </c>
      <c r="BF216" s="154">
        <f t="shared" si="15"/>
        <v>0</v>
      </c>
      <c r="BG216" s="154">
        <f t="shared" si="16"/>
        <v>0</v>
      </c>
      <c r="BH216" s="154">
        <f t="shared" si="17"/>
        <v>0</v>
      </c>
      <c r="BI216" s="154">
        <f t="shared" si="18"/>
        <v>0</v>
      </c>
      <c r="BJ216" s="15" t="s">
        <v>78</v>
      </c>
      <c r="BK216" s="154">
        <f t="shared" si="19"/>
        <v>0</v>
      </c>
      <c r="BL216" s="15" t="s">
        <v>228</v>
      </c>
      <c r="BM216" s="153" t="s">
        <v>864</v>
      </c>
    </row>
    <row r="217" spans="1:65" s="2" customFormat="1" ht="33" customHeight="1">
      <c r="A217" s="184"/>
      <c r="B217" s="250"/>
      <c r="C217" s="306" t="s">
        <v>409</v>
      </c>
      <c r="D217" s="306" t="s">
        <v>152</v>
      </c>
      <c r="E217" s="307" t="s">
        <v>865</v>
      </c>
      <c r="F217" s="308" t="s">
        <v>866</v>
      </c>
      <c r="G217" s="309" t="s">
        <v>173</v>
      </c>
      <c r="H217" s="310">
        <v>2</v>
      </c>
      <c r="I217" s="247"/>
      <c r="J217" s="311">
        <f t="shared" si="10"/>
        <v>0</v>
      </c>
      <c r="K217" s="308" t="s">
        <v>156</v>
      </c>
      <c r="L217" s="28"/>
      <c r="M217" s="312" t="s">
        <v>1</v>
      </c>
      <c r="N217" s="313" t="s">
        <v>38</v>
      </c>
      <c r="O217" s="314">
        <v>0.315</v>
      </c>
      <c r="P217" s="315">
        <f t="shared" si="11"/>
        <v>0.63</v>
      </c>
      <c r="Q217" s="315">
        <v>0.03993</v>
      </c>
      <c r="R217" s="315">
        <f t="shared" si="12"/>
        <v>0.07986</v>
      </c>
      <c r="S217" s="315">
        <v>0</v>
      </c>
      <c r="T217" s="316">
        <f t="shared" si="13"/>
        <v>0</v>
      </c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R217" s="153" t="s">
        <v>228</v>
      </c>
      <c r="AT217" s="153" t="s">
        <v>152</v>
      </c>
      <c r="AU217" s="153" t="s">
        <v>82</v>
      </c>
      <c r="AY217" s="15" t="s">
        <v>150</v>
      </c>
      <c r="BE217" s="154">
        <f t="shared" si="14"/>
        <v>0</v>
      </c>
      <c r="BF217" s="154">
        <f t="shared" si="15"/>
        <v>0</v>
      </c>
      <c r="BG217" s="154">
        <f t="shared" si="16"/>
        <v>0</v>
      </c>
      <c r="BH217" s="154">
        <f t="shared" si="17"/>
        <v>0</v>
      </c>
      <c r="BI217" s="154">
        <f t="shared" si="18"/>
        <v>0</v>
      </c>
      <c r="BJ217" s="15" t="s">
        <v>78</v>
      </c>
      <c r="BK217" s="154">
        <f t="shared" si="19"/>
        <v>0</v>
      </c>
      <c r="BL217" s="15" t="s">
        <v>228</v>
      </c>
      <c r="BM217" s="153" t="s">
        <v>867</v>
      </c>
    </row>
    <row r="218" spans="1:65" s="2" customFormat="1" ht="33" customHeight="1">
      <c r="A218" s="184"/>
      <c r="B218" s="250"/>
      <c r="C218" s="306" t="s">
        <v>413</v>
      </c>
      <c r="D218" s="306" t="s">
        <v>152</v>
      </c>
      <c r="E218" s="307" t="s">
        <v>868</v>
      </c>
      <c r="F218" s="308" t="s">
        <v>869</v>
      </c>
      <c r="G218" s="309" t="s">
        <v>173</v>
      </c>
      <c r="H218" s="310">
        <v>1</v>
      </c>
      <c r="I218" s="247"/>
      <c r="J218" s="311">
        <f t="shared" si="10"/>
        <v>0</v>
      </c>
      <c r="K218" s="308" t="s">
        <v>156</v>
      </c>
      <c r="L218" s="28"/>
      <c r="M218" s="312" t="s">
        <v>1</v>
      </c>
      <c r="N218" s="313" t="s">
        <v>38</v>
      </c>
      <c r="O218" s="314">
        <v>0.376</v>
      </c>
      <c r="P218" s="315">
        <f t="shared" si="11"/>
        <v>0.376</v>
      </c>
      <c r="Q218" s="315">
        <v>0.0602</v>
      </c>
      <c r="R218" s="315">
        <f t="shared" si="12"/>
        <v>0.0602</v>
      </c>
      <c r="S218" s="315">
        <v>0</v>
      </c>
      <c r="T218" s="316">
        <f t="shared" si="13"/>
        <v>0</v>
      </c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R218" s="153" t="s">
        <v>228</v>
      </c>
      <c r="AT218" s="153" t="s">
        <v>152</v>
      </c>
      <c r="AU218" s="153" t="s">
        <v>82</v>
      </c>
      <c r="AY218" s="15" t="s">
        <v>150</v>
      </c>
      <c r="BE218" s="154">
        <f t="shared" si="14"/>
        <v>0</v>
      </c>
      <c r="BF218" s="154">
        <f t="shared" si="15"/>
        <v>0</v>
      </c>
      <c r="BG218" s="154">
        <f t="shared" si="16"/>
        <v>0</v>
      </c>
      <c r="BH218" s="154">
        <f t="shared" si="17"/>
        <v>0</v>
      </c>
      <c r="BI218" s="154">
        <f t="shared" si="18"/>
        <v>0</v>
      </c>
      <c r="BJ218" s="15" t="s">
        <v>78</v>
      </c>
      <c r="BK218" s="154">
        <f t="shared" si="19"/>
        <v>0</v>
      </c>
      <c r="BL218" s="15" t="s">
        <v>228</v>
      </c>
      <c r="BM218" s="153" t="s">
        <v>870</v>
      </c>
    </row>
    <row r="219" spans="1:65" s="2" customFormat="1" ht="33" customHeight="1">
      <c r="A219" s="184"/>
      <c r="B219" s="250"/>
      <c r="C219" s="306" t="s">
        <v>417</v>
      </c>
      <c r="D219" s="306" t="s">
        <v>152</v>
      </c>
      <c r="E219" s="307" t="s">
        <v>871</v>
      </c>
      <c r="F219" s="308" t="s">
        <v>872</v>
      </c>
      <c r="G219" s="309" t="s">
        <v>173</v>
      </c>
      <c r="H219" s="310">
        <v>2</v>
      </c>
      <c r="I219" s="247"/>
      <c r="J219" s="311">
        <f t="shared" si="10"/>
        <v>0</v>
      </c>
      <c r="K219" s="308" t="s">
        <v>156</v>
      </c>
      <c r="L219" s="28"/>
      <c r="M219" s="312" t="s">
        <v>1</v>
      </c>
      <c r="N219" s="313" t="s">
        <v>38</v>
      </c>
      <c r="O219" s="314">
        <v>0.369</v>
      </c>
      <c r="P219" s="315">
        <f t="shared" si="11"/>
        <v>0.738</v>
      </c>
      <c r="Q219" s="315">
        <v>0.058</v>
      </c>
      <c r="R219" s="315">
        <f t="shared" si="12"/>
        <v>0.116</v>
      </c>
      <c r="S219" s="315">
        <v>0</v>
      </c>
      <c r="T219" s="316">
        <f t="shared" si="13"/>
        <v>0</v>
      </c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R219" s="153" t="s">
        <v>228</v>
      </c>
      <c r="AT219" s="153" t="s">
        <v>152</v>
      </c>
      <c r="AU219" s="153" t="s">
        <v>82</v>
      </c>
      <c r="AY219" s="15" t="s">
        <v>150</v>
      </c>
      <c r="BE219" s="154">
        <f t="shared" si="14"/>
        <v>0</v>
      </c>
      <c r="BF219" s="154">
        <f t="shared" si="15"/>
        <v>0</v>
      </c>
      <c r="BG219" s="154">
        <f t="shared" si="16"/>
        <v>0</v>
      </c>
      <c r="BH219" s="154">
        <f t="shared" si="17"/>
        <v>0</v>
      </c>
      <c r="BI219" s="154">
        <f t="shared" si="18"/>
        <v>0</v>
      </c>
      <c r="BJ219" s="15" t="s">
        <v>78</v>
      </c>
      <c r="BK219" s="154">
        <f t="shared" si="19"/>
        <v>0</v>
      </c>
      <c r="BL219" s="15" t="s">
        <v>228</v>
      </c>
      <c r="BM219" s="153" t="s">
        <v>873</v>
      </c>
    </row>
    <row r="220" spans="1:65" s="2" customFormat="1" ht="33" customHeight="1">
      <c r="A220" s="184"/>
      <c r="B220" s="250"/>
      <c r="C220" s="306" t="s">
        <v>421</v>
      </c>
      <c r="D220" s="306" t="s">
        <v>152</v>
      </c>
      <c r="E220" s="307" t="s">
        <v>874</v>
      </c>
      <c r="F220" s="308" t="s">
        <v>875</v>
      </c>
      <c r="G220" s="309" t="s">
        <v>173</v>
      </c>
      <c r="H220" s="310">
        <v>3</v>
      </c>
      <c r="I220" s="247"/>
      <c r="J220" s="311">
        <f t="shared" si="10"/>
        <v>0</v>
      </c>
      <c r="K220" s="308" t="s">
        <v>156</v>
      </c>
      <c r="L220" s="28"/>
      <c r="M220" s="312" t="s">
        <v>1</v>
      </c>
      <c r="N220" s="313" t="s">
        <v>38</v>
      </c>
      <c r="O220" s="314">
        <v>0.382</v>
      </c>
      <c r="P220" s="315">
        <f t="shared" si="11"/>
        <v>1.146</v>
      </c>
      <c r="Q220" s="315">
        <v>0.0622</v>
      </c>
      <c r="R220" s="315">
        <f t="shared" si="12"/>
        <v>0.1866</v>
      </c>
      <c r="S220" s="315">
        <v>0</v>
      </c>
      <c r="T220" s="316">
        <f t="shared" si="13"/>
        <v>0</v>
      </c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R220" s="153" t="s">
        <v>228</v>
      </c>
      <c r="AT220" s="153" t="s">
        <v>152</v>
      </c>
      <c r="AU220" s="153" t="s">
        <v>82</v>
      </c>
      <c r="AY220" s="15" t="s">
        <v>150</v>
      </c>
      <c r="BE220" s="154">
        <f t="shared" si="14"/>
        <v>0</v>
      </c>
      <c r="BF220" s="154">
        <f t="shared" si="15"/>
        <v>0</v>
      </c>
      <c r="BG220" s="154">
        <f t="shared" si="16"/>
        <v>0</v>
      </c>
      <c r="BH220" s="154">
        <f t="shared" si="17"/>
        <v>0</v>
      </c>
      <c r="BI220" s="154">
        <f t="shared" si="18"/>
        <v>0</v>
      </c>
      <c r="BJ220" s="15" t="s">
        <v>78</v>
      </c>
      <c r="BK220" s="154">
        <f t="shared" si="19"/>
        <v>0</v>
      </c>
      <c r="BL220" s="15" t="s">
        <v>228</v>
      </c>
      <c r="BM220" s="153" t="s">
        <v>876</v>
      </c>
    </row>
    <row r="221" spans="1:65" s="2" customFormat="1" ht="33" customHeight="1">
      <c r="A221" s="184"/>
      <c r="B221" s="250"/>
      <c r="C221" s="306" t="s">
        <v>425</v>
      </c>
      <c r="D221" s="306" t="s">
        <v>152</v>
      </c>
      <c r="E221" s="307" t="s">
        <v>877</v>
      </c>
      <c r="F221" s="308" t="s">
        <v>878</v>
      </c>
      <c r="G221" s="309" t="s">
        <v>173</v>
      </c>
      <c r="H221" s="310">
        <v>15</v>
      </c>
      <c r="I221" s="247"/>
      <c r="J221" s="311">
        <f t="shared" si="10"/>
        <v>0</v>
      </c>
      <c r="K221" s="308" t="s">
        <v>156</v>
      </c>
      <c r="L221" s="28"/>
      <c r="M221" s="312" t="s">
        <v>1</v>
      </c>
      <c r="N221" s="313" t="s">
        <v>38</v>
      </c>
      <c r="O221" s="314">
        <v>0.403</v>
      </c>
      <c r="P221" s="315">
        <f t="shared" si="11"/>
        <v>6.045</v>
      </c>
      <c r="Q221" s="315">
        <v>0.06916</v>
      </c>
      <c r="R221" s="315">
        <f t="shared" si="12"/>
        <v>1.0373999999999999</v>
      </c>
      <c r="S221" s="315">
        <v>0</v>
      </c>
      <c r="T221" s="316">
        <f t="shared" si="13"/>
        <v>0</v>
      </c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R221" s="153" t="s">
        <v>228</v>
      </c>
      <c r="AT221" s="153" t="s">
        <v>152</v>
      </c>
      <c r="AU221" s="153" t="s">
        <v>82</v>
      </c>
      <c r="AY221" s="15" t="s">
        <v>150</v>
      </c>
      <c r="BE221" s="154">
        <f t="shared" si="14"/>
        <v>0</v>
      </c>
      <c r="BF221" s="154">
        <f t="shared" si="15"/>
        <v>0</v>
      </c>
      <c r="BG221" s="154">
        <f t="shared" si="16"/>
        <v>0</v>
      </c>
      <c r="BH221" s="154">
        <f t="shared" si="17"/>
        <v>0</v>
      </c>
      <c r="BI221" s="154">
        <f t="shared" si="18"/>
        <v>0</v>
      </c>
      <c r="BJ221" s="15" t="s">
        <v>78</v>
      </c>
      <c r="BK221" s="154">
        <f t="shared" si="19"/>
        <v>0</v>
      </c>
      <c r="BL221" s="15" t="s">
        <v>228</v>
      </c>
      <c r="BM221" s="153" t="s">
        <v>879</v>
      </c>
    </row>
    <row r="222" spans="1:65" s="2" customFormat="1" ht="33" customHeight="1">
      <c r="A222" s="184"/>
      <c r="B222" s="250"/>
      <c r="C222" s="306" t="s">
        <v>429</v>
      </c>
      <c r="D222" s="306" t="s">
        <v>152</v>
      </c>
      <c r="E222" s="307" t="s">
        <v>880</v>
      </c>
      <c r="F222" s="308" t="s">
        <v>881</v>
      </c>
      <c r="G222" s="309" t="s">
        <v>173</v>
      </c>
      <c r="H222" s="310">
        <v>17</v>
      </c>
      <c r="I222" s="247"/>
      <c r="J222" s="311">
        <f t="shared" si="10"/>
        <v>0</v>
      </c>
      <c r="K222" s="308" t="s">
        <v>156</v>
      </c>
      <c r="L222" s="28"/>
      <c r="M222" s="312" t="s">
        <v>1</v>
      </c>
      <c r="N222" s="313" t="s">
        <v>38</v>
      </c>
      <c r="O222" s="314">
        <v>0.436</v>
      </c>
      <c r="P222" s="315">
        <f t="shared" si="11"/>
        <v>7.412</v>
      </c>
      <c r="Q222" s="315">
        <v>0.08032</v>
      </c>
      <c r="R222" s="315">
        <f t="shared" si="12"/>
        <v>1.36544</v>
      </c>
      <c r="S222" s="315">
        <v>0</v>
      </c>
      <c r="T222" s="316">
        <f t="shared" si="13"/>
        <v>0</v>
      </c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R222" s="153" t="s">
        <v>228</v>
      </c>
      <c r="AT222" s="153" t="s">
        <v>152</v>
      </c>
      <c r="AU222" s="153" t="s">
        <v>82</v>
      </c>
      <c r="AY222" s="15" t="s">
        <v>150</v>
      </c>
      <c r="BE222" s="154">
        <f t="shared" si="14"/>
        <v>0</v>
      </c>
      <c r="BF222" s="154">
        <f t="shared" si="15"/>
        <v>0</v>
      </c>
      <c r="BG222" s="154">
        <f t="shared" si="16"/>
        <v>0</v>
      </c>
      <c r="BH222" s="154">
        <f t="shared" si="17"/>
        <v>0</v>
      </c>
      <c r="BI222" s="154">
        <f t="shared" si="18"/>
        <v>0</v>
      </c>
      <c r="BJ222" s="15" t="s">
        <v>78</v>
      </c>
      <c r="BK222" s="154">
        <f t="shared" si="19"/>
        <v>0</v>
      </c>
      <c r="BL222" s="15" t="s">
        <v>228</v>
      </c>
      <c r="BM222" s="153" t="s">
        <v>882</v>
      </c>
    </row>
    <row r="223" spans="1:65" s="2" customFormat="1" ht="33" customHeight="1">
      <c r="A223" s="184"/>
      <c r="B223" s="250"/>
      <c r="C223" s="306" t="s">
        <v>433</v>
      </c>
      <c r="D223" s="306" t="s">
        <v>152</v>
      </c>
      <c r="E223" s="307" t="s">
        <v>883</v>
      </c>
      <c r="F223" s="308" t="s">
        <v>884</v>
      </c>
      <c r="G223" s="309" t="s">
        <v>173</v>
      </c>
      <c r="H223" s="310">
        <v>2</v>
      </c>
      <c r="I223" s="247"/>
      <c r="J223" s="311">
        <f t="shared" si="10"/>
        <v>0</v>
      </c>
      <c r="K223" s="308" t="s">
        <v>156</v>
      </c>
      <c r="L223" s="28"/>
      <c r="M223" s="312" t="s">
        <v>1</v>
      </c>
      <c r="N223" s="313" t="s">
        <v>38</v>
      </c>
      <c r="O223" s="314">
        <v>0.345</v>
      </c>
      <c r="P223" s="315">
        <f t="shared" si="11"/>
        <v>0.69</v>
      </c>
      <c r="Q223" s="315">
        <v>0.0499</v>
      </c>
      <c r="R223" s="315">
        <f t="shared" si="12"/>
        <v>0.0998</v>
      </c>
      <c r="S223" s="315">
        <v>0</v>
      </c>
      <c r="T223" s="316">
        <f t="shared" si="13"/>
        <v>0</v>
      </c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R223" s="153" t="s">
        <v>228</v>
      </c>
      <c r="AT223" s="153" t="s">
        <v>152</v>
      </c>
      <c r="AU223" s="153" t="s">
        <v>82</v>
      </c>
      <c r="AY223" s="15" t="s">
        <v>150</v>
      </c>
      <c r="BE223" s="154">
        <f t="shared" si="14"/>
        <v>0</v>
      </c>
      <c r="BF223" s="154">
        <f t="shared" si="15"/>
        <v>0</v>
      </c>
      <c r="BG223" s="154">
        <f t="shared" si="16"/>
        <v>0</v>
      </c>
      <c r="BH223" s="154">
        <f t="shared" si="17"/>
        <v>0</v>
      </c>
      <c r="BI223" s="154">
        <f t="shared" si="18"/>
        <v>0</v>
      </c>
      <c r="BJ223" s="15" t="s">
        <v>78</v>
      </c>
      <c r="BK223" s="154">
        <f t="shared" si="19"/>
        <v>0</v>
      </c>
      <c r="BL223" s="15" t="s">
        <v>228</v>
      </c>
      <c r="BM223" s="153" t="s">
        <v>885</v>
      </c>
    </row>
    <row r="224" spans="1:65" s="2" customFormat="1" ht="21.75" customHeight="1">
      <c r="A224" s="184"/>
      <c r="B224" s="250"/>
      <c r="C224" s="306" t="s">
        <v>437</v>
      </c>
      <c r="D224" s="306" t="s">
        <v>152</v>
      </c>
      <c r="E224" s="307" t="s">
        <v>886</v>
      </c>
      <c r="F224" s="308" t="s">
        <v>887</v>
      </c>
      <c r="G224" s="309" t="s">
        <v>397</v>
      </c>
      <c r="H224" s="334">
        <v>7333.967</v>
      </c>
      <c r="I224" s="247"/>
      <c r="J224" s="311">
        <f t="shared" si="10"/>
        <v>0</v>
      </c>
      <c r="K224" s="308" t="s">
        <v>156</v>
      </c>
      <c r="L224" s="28"/>
      <c r="M224" s="312" t="s">
        <v>1</v>
      </c>
      <c r="N224" s="313" t="s">
        <v>38</v>
      </c>
      <c r="O224" s="314">
        <v>0</v>
      </c>
      <c r="P224" s="315">
        <f t="shared" si="11"/>
        <v>0</v>
      </c>
      <c r="Q224" s="315">
        <v>0</v>
      </c>
      <c r="R224" s="315">
        <f t="shared" si="12"/>
        <v>0</v>
      </c>
      <c r="S224" s="315">
        <v>0</v>
      </c>
      <c r="T224" s="316">
        <f t="shared" si="13"/>
        <v>0</v>
      </c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R224" s="153" t="s">
        <v>228</v>
      </c>
      <c r="AT224" s="153" t="s">
        <v>152</v>
      </c>
      <c r="AU224" s="153" t="s">
        <v>82</v>
      </c>
      <c r="AY224" s="15" t="s">
        <v>150</v>
      </c>
      <c r="BE224" s="154">
        <f t="shared" si="14"/>
        <v>0</v>
      </c>
      <c r="BF224" s="154">
        <f t="shared" si="15"/>
        <v>0</v>
      </c>
      <c r="BG224" s="154">
        <f t="shared" si="16"/>
        <v>0</v>
      </c>
      <c r="BH224" s="154">
        <f t="shared" si="17"/>
        <v>0</v>
      </c>
      <c r="BI224" s="154">
        <f t="shared" si="18"/>
        <v>0</v>
      </c>
      <c r="BJ224" s="15" t="s">
        <v>78</v>
      </c>
      <c r="BK224" s="154">
        <f t="shared" si="19"/>
        <v>0</v>
      </c>
      <c r="BL224" s="15" t="s">
        <v>228</v>
      </c>
      <c r="BM224" s="153" t="s">
        <v>888</v>
      </c>
    </row>
    <row r="225" spans="2:63" s="12" customFormat="1" ht="25.9" customHeight="1">
      <c r="B225" s="295"/>
      <c r="C225" s="296"/>
      <c r="D225" s="297" t="s">
        <v>72</v>
      </c>
      <c r="E225" s="298" t="s">
        <v>889</v>
      </c>
      <c r="F225" s="298" t="s">
        <v>890</v>
      </c>
      <c r="G225" s="296"/>
      <c r="H225" s="296"/>
      <c r="I225" s="246"/>
      <c r="J225" s="299">
        <f>BK225</f>
        <v>0</v>
      </c>
      <c r="K225" s="296"/>
      <c r="L225" s="130"/>
      <c r="M225" s="300"/>
      <c r="N225" s="301"/>
      <c r="O225" s="301"/>
      <c r="P225" s="302">
        <f>SUM(P226:P227)</f>
        <v>0</v>
      </c>
      <c r="Q225" s="301"/>
      <c r="R225" s="302">
        <f>SUM(R226:R227)</f>
        <v>0</v>
      </c>
      <c r="S225" s="301"/>
      <c r="T225" s="303">
        <f>SUM(T226:T227)</f>
        <v>0</v>
      </c>
      <c r="AR225" s="131" t="s">
        <v>113</v>
      </c>
      <c r="AT225" s="138" t="s">
        <v>72</v>
      </c>
      <c r="AU225" s="138" t="s">
        <v>73</v>
      </c>
      <c r="AY225" s="131" t="s">
        <v>150</v>
      </c>
      <c r="BK225" s="139">
        <f>SUM(BK226:BK227)</f>
        <v>0</v>
      </c>
    </row>
    <row r="226" spans="1:65" s="2" customFormat="1" ht="16.5" customHeight="1">
      <c r="A226" s="184"/>
      <c r="B226" s="250"/>
      <c r="C226" s="306" t="s">
        <v>441</v>
      </c>
      <c r="D226" s="306" t="s">
        <v>152</v>
      </c>
      <c r="E226" s="307" t="s">
        <v>891</v>
      </c>
      <c r="F226" s="308" t="s">
        <v>892</v>
      </c>
      <c r="G226" s="309" t="s">
        <v>397</v>
      </c>
      <c r="H226" s="334">
        <v>2475391.45</v>
      </c>
      <c r="I226" s="247"/>
      <c r="J226" s="311">
        <f>ROUND(I226*H226,2)</f>
        <v>0</v>
      </c>
      <c r="K226" s="308" t="s">
        <v>1</v>
      </c>
      <c r="L226" s="28"/>
      <c r="M226" s="312" t="s">
        <v>1</v>
      </c>
      <c r="N226" s="313" t="s">
        <v>38</v>
      </c>
      <c r="O226" s="314">
        <v>0</v>
      </c>
      <c r="P226" s="315">
        <f>O226*H226</f>
        <v>0</v>
      </c>
      <c r="Q226" s="315">
        <v>0</v>
      </c>
      <c r="R226" s="315">
        <f>Q226*H226</f>
        <v>0</v>
      </c>
      <c r="S226" s="315">
        <v>0</v>
      </c>
      <c r="T226" s="316">
        <f>S226*H226</f>
        <v>0</v>
      </c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R226" s="153" t="s">
        <v>113</v>
      </c>
      <c r="AT226" s="153" t="s">
        <v>152</v>
      </c>
      <c r="AU226" s="153" t="s">
        <v>78</v>
      </c>
      <c r="AY226" s="15" t="s">
        <v>150</v>
      </c>
      <c r="BE226" s="154">
        <f>IF(N226="základní",J226,0)</f>
        <v>0</v>
      </c>
      <c r="BF226" s="154">
        <f>IF(N226="snížená",J226,0)</f>
        <v>0</v>
      </c>
      <c r="BG226" s="154">
        <f>IF(N226="zákl. přenesená",J226,0)</f>
        <v>0</v>
      </c>
      <c r="BH226" s="154">
        <f>IF(N226="sníž. přenesená",J226,0)</f>
        <v>0</v>
      </c>
      <c r="BI226" s="154">
        <f>IF(N226="nulová",J226,0)</f>
        <v>0</v>
      </c>
      <c r="BJ226" s="15" t="s">
        <v>78</v>
      </c>
      <c r="BK226" s="154">
        <f>ROUND(I226*H226,2)</f>
        <v>0</v>
      </c>
      <c r="BL226" s="15" t="s">
        <v>113</v>
      </c>
      <c r="BM226" s="153" t="s">
        <v>893</v>
      </c>
    </row>
    <row r="227" spans="1:65" s="2" customFormat="1" ht="16.5" customHeight="1">
      <c r="A227" s="184"/>
      <c r="B227" s="250"/>
      <c r="C227" s="306" t="s">
        <v>445</v>
      </c>
      <c r="D227" s="306" t="s">
        <v>152</v>
      </c>
      <c r="E227" s="307" t="s">
        <v>894</v>
      </c>
      <c r="F227" s="308" t="s">
        <v>895</v>
      </c>
      <c r="G227" s="309" t="s">
        <v>173</v>
      </c>
      <c r="H227" s="310">
        <v>1</v>
      </c>
      <c r="I227" s="247"/>
      <c r="J227" s="311">
        <f>ROUND(I227*H227,2)</f>
        <v>0</v>
      </c>
      <c r="K227" s="308" t="s">
        <v>1</v>
      </c>
      <c r="L227" s="28"/>
      <c r="M227" s="335" t="s">
        <v>1</v>
      </c>
      <c r="N227" s="336" t="s">
        <v>38</v>
      </c>
      <c r="O227" s="337">
        <v>0</v>
      </c>
      <c r="P227" s="338">
        <f>O227*H227</f>
        <v>0</v>
      </c>
      <c r="Q227" s="338">
        <v>0</v>
      </c>
      <c r="R227" s="338">
        <f>Q227*H227</f>
        <v>0</v>
      </c>
      <c r="S227" s="338">
        <v>0</v>
      </c>
      <c r="T227" s="339">
        <f>S227*H227</f>
        <v>0</v>
      </c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R227" s="153" t="s">
        <v>113</v>
      </c>
      <c r="AT227" s="153" t="s">
        <v>152</v>
      </c>
      <c r="AU227" s="153" t="s">
        <v>78</v>
      </c>
      <c r="AY227" s="15" t="s">
        <v>150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5" t="s">
        <v>78</v>
      </c>
      <c r="BK227" s="154">
        <f>ROUND(I227*H227,2)</f>
        <v>0</v>
      </c>
      <c r="BL227" s="15" t="s">
        <v>113</v>
      </c>
      <c r="BM227" s="153" t="s">
        <v>896</v>
      </c>
    </row>
    <row r="228" spans="1:31" s="2" customFormat="1" ht="6.95" customHeight="1">
      <c r="A228" s="184"/>
      <c r="B228" s="277"/>
      <c r="C228" s="278"/>
      <c r="D228" s="278"/>
      <c r="E228" s="278"/>
      <c r="F228" s="278"/>
      <c r="G228" s="278"/>
      <c r="H228" s="278"/>
      <c r="I228" s="240"/>
      <c r="J228" s="278"/>
      <c r="K228" s="278"/>
      <c r="L228" s="28"/>
      <c r="M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</row>
  </sheetData>
  <autoFilter ref="C130:K227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0"/>
  <sheetViews>
    <sheetView showGridLines="0" workbookViewId="0" topLeftCell="A25">
      <selection activeCell="J41" sqref="J41"/>
    </sheetView>
  </sheetViews>
  <sheetFormatPr defaultColWidth="9.140625" defaultRowHeight="12"/>
  <cols>
    <col min="1" max="1" width="8.421875" style="177" customWidth="1"/>
    <col min="2" max="2" width="1.57421875" style="177" customWidth="1"/>
    <col min="3" max="3" width="4.140625" style="177" customWidth="1"/>
    <col min="4" max="4" width="4.421875" style="177" customWidth="1"/>
    <col min="5" max="5" width="17.140625" style="177" customWidth="1"/>
    <col min="6" max="6" width="50.8515625" style="177" customWidth="1"/>
    <col min="7" max="7" width="7.00390625" style="177" customWidth="1"/>
    <col min="8" max="8" width="11.421875" style="177" customWidth="1"/>
    <col min="9" max="9" width="20.140625" style="228" customWidth="1"/>
    <col min="10" max="11" width="20.140625" style="177" customWidth="1"/>
    <col min="12" max="12" width="9.421875" style="177" customWidth="1"/>
    <col min="13" max="13" width="10.8515625" style="177" hidden="1" customWidth="1"/>
    <col min="14" max="14" width="9.00390625" style="177" customWidth="1"/>
    <col min="15" max="20" width="14.140625" style="177" hidden="1" customWidth="1"/>
    <col min="21" max="21" width="16.421875" style="177" hidden="1" customWidth="1"/>
    <col min="22" max="22" width="12.421875" style="177" customWidth="1"/>
    <col min="23" max="23" width="16.421875" style="177" customWidth="1"/>
    <col min="24" max="24" width="12.421875" style="177" customWidth="1"/>
    <col min="25" max="25" width="15.00390625" style="177" customWidth="1"/>
    <col min="26" max="26" width="11.00390625" style="177" customWidth="1"/>
    <col min="27" max="27" width="15.00390625" style="177" customWidth="1"/>
    <col min="28" max="28" width="16.421875" style="177" customWidth="1"/>
    <col min="29" max="29" width="11.00390625" style="177" customWidth="1"/>
    <col min="30" max="30" width="15.00390625" style="177" customWidth="1"/>
    <col min="31" max="31" width="16.421875" style="177" customWidth="1"/>
    <col min="32" max="16384" width="9.00390625" style="177" customWidth="1"/>
  </cols>
  <sheetData>
    <row r="1" ht="12"/>
    <row r="2" spans="12:46" ht="37" customHeight="1">
      <c r="L2" s="196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5" t="s">
        <v>94</v>
      </c>
    </row>
    <row r="3" spans="2:46" ht="6.95" customHeight="1">
      <c r="B3" s="16"/>
      <c r="C3" s="17"/>
      <c r="D3" s="17"/>
      <c r="E3" s="17"/>
      <c r="F3" s="17"/>
      <c r="G3" s="17"/>
      <c r="H3" s="17"/>
      <c r="I3" s="229"/>
      <c r="J3" s="17"/>
      <c r="K3" s="17"/>
      <c r="L3" s="18"/>
      <c r="AT3" s="15" t="s">
        <v>82</v>
      </c>
    </row>
    <row r="4" spans="2:46" ht="24.95" customHeight="1">
      <c r="B4" s="18"/>
      <c r="D4" s="19" t="s">
        <v>114</v>
      </c>
      <c r="L4" s="18"/>
      <c r="M4" s="94" t="s">
        <v>10</v>
      </c>
      <c r="AT4" s="15" t="s">
        <v>3</v>
      </c>
    </row>
    <row r="5" spans="2:12" ht="6.95" customHeight="1">
      <c r="B5" s="18"/>
      <c r="L5" s="18"/>
    </row>
    <row r="6" spans="2:12" ht="12.05" customHeight="1">
      <c r="B6" s="18"/>
      <c r="D6" s="183" t="s">
        <v>14</v>
      </c>
      <c r="L6" s="18"/>
    </row>
    <row r="7" spans="2:12" ht="16.5" customHeight="1">
      <c r="B7" s="18"/>
      <c r="E7" s="224" t="str">
        <f>'Rekapitulace stavby'!K6</f>
        <v>SOŠ Stříbro</v>
      </c>
      <c r="F7" s="225"/>
      <c r="G7" s="225"/>
      <c r="H7" s="225"/>
      <c r="L7" s="18"/>
    </row>
    <row r="8" spans="2:12" ht="12.05" customHeight="1">
      <c r="B8" s="18"/>
      <c r="D8" s="183" t="s">
        <v>115</v>
      </c>
      <c r="L8" s="18"/>
    </row>
    <row r="9" spans="1:31" s="2" customFormat="1" ht="16.5" customHeight="1">
      <c r="A9" s="184"/>
      <c r="B9" s="28"/>
      <c r="C9" s="184"/>
      <c r="D9" s="184"/>
      <c r="E9" s="224" t="s">
        <v>897</v>
      </c>
      <c r="F9" s="223"/>
      <c r="G9" s="223"/>
      <c r="H9" s="223"/>
      <c r="I9" s="230"/>
      <c r="J9" s="184"/>
      <c r="K9" s="184"/>
      <c r="L9" s="37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</row>
    <row r="10" spans="1:31" s="2" customFormat="1" ht="12.05" customHeight="1">
      <c r="A10" s="184"/>
      <c r="B10" s="28"/>
      <c r="C10" s="184"/>
      <c r="D10" s="183" t="s">
        <v>669</v>
      </c>
      <c r="E10" s="184"/>
      <c r="F10" s="184"/>
      <c r="G10" s="184"/>
      <c r="H10" s="184"/>
      <c r="I10" s="230"/>
      <c r="J10" s="184"/>
      <c r="K10" s="184"/>
      <c r="L10" s="37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</row>
    <row r="11" spans="1:31" s="2" customFormat="1" ht="16.5" customHeight="1">
      <c r="A11" s="184"/>
      <c r="B11" s="28"/>
      <c r="C11" s="184"/>
      <c r="D11" s="184"/>
      <c r="E11" s="217" t="s">
        <v>898</v>
      </c>
      <c r="F11" s="223"/>
      <c r="G11" s="223"/>
      <c r="H11" s="223"/>
      <c r="I11" s="230"/>
      <c r="J11" s="184"/>
      <c r="K11" s="184"/>
      <c r="L11" s="37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</row>
    <row r="12" spans="1:31" s="2" customFormat="1" ht="12">
      <c r="A12" s="184"/>
      <c r="B12" s="28"/>
      <c r="C12" s="184"/>
      <c r="D12" s="184"/>
      <c r="E12" s="184"/>
      <c r="F12" s="184"/>
      <c r="G12" s="184"/>
      <c r="H12" s="184"/>
      <c r="I12" s="230"/>
      <c r="J12" s="184"/>
      <c r="K12" s="184"/>
      <c r="L12" s="37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</row>
    <row r="13" spans="1:31" s="2" customFormat="1" ht="12.05" customHeight="1">
      <c r="A13" s="184"/>
      <c r="B13" s="28"/>
      <c r="C13" s="184"/>
      <c r="D13" s="183" t="s">
        <v>16</v>
      </c>
      <c r="E13" s="184"/>
      <c r="F13" s="176" t="s">
        <v>1</v>
      </c>
      <c r="G13" s="184"/>
      <c r="H13" s="184"/>
      <c r="I13" s="231" t="s">
        <v>17</v>
      </c>
      <c r="J13" s="176" t="s">
        <v>1</v>
      </c>
      <c r="K13" s="184"/>
      <c r="L13" s="37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</row>
    <row r="14" spans="1:31" s="2" customFormat="1" ht="12.05" customHeight="1">
      <c r="A14" s="184"/>
      <c r="B14" s="28"/>
      <c r="C14" s="184"/>
      <c r="D14" s="183" t="s">
        <v>18</v>
      </c>
      <c r="E14" s="184"/>
      <c r="F14" s="176" t="s">
        <v>19</v>
      </c>
      <c r="G14" s="184"/>
      <c r="H14" s="184"/>
      <c r="I14" s="231" t="s">
        <v>20</v>
      </c>
      <c r="J14" s="181" t="str">
        <f>'Rekapitulace stavby'!AN8</f>
        <v>12. 4. 2020</v>
      </c>
      <c r="K14" s="184"/>
      <c r="L14" s="37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</row>
    <row r="15" spans="1:31" s="2" customFormat="1" ht="10.8" customHeight="1">
      <c r="A15" s="184"/>
      <c r="B15" s="28"/>
      <c r="C15" s="184"/>
      <c r="D15" s="184"/>
      <c r="E15" s="184"/>
      <c r="F15" s="184"/>
      <c r="G15" s="184"/>
      <c r="H15" s="184"/>
      <c r="I15" s="230"/>
      <c r="J15" s="184"/>
      <c r="K15" s="184"/>
      <c r="L15" s="37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</row>
    <row r="16" spans="1:31" s="2" customFormat="1" ht="12.05" customHeight="1">
      <c r="A16" s="184"/>
      <c r="B16" s="28"/>
      <c r="C16" s="184"/>
      <c r="D16" s="183" t="s">
        <v>22</v>
      </c>
      <c r="E16" s="184"/>
      <c r="F16" s="184"/>
      <c r="G16" s="184"/>
      <c r="H16" s="184"/>
      <c r="I16" s="231" t="s">
        <v>23</v>
      </c>
      <c r="J16" s="176" t="s">
        <v>1</v>
      </c>
      <c r="K16" s="184"/>
      <c r="L16" s="37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</row>
    <row r="17" spans="1:31" s="2" customFormat="1" ht="18" customHeight="1">
      <c r="A17" s="184"/>
      <c r="B17" s="28"/>
      <c r="C17" s="184"/>
      <c r="D17" s="184"/>
      <c r="E17" s="176" t="s">
        <v>15</v>
      </c>
      <c r="F17" s="184"/>
      <c r="G17" s="184"/>
      <c r="H17" s="184"/>
      <c r="I17" s="231" t="s">
        <v>24</v>
      </c>
      <c r="J17" s="176" t="s">
        <v>1</v>
      </c>
      <c r="K17" s="184"/>
      <c r="L17" s="37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</row>
    <row r="18" spans="1:31" s="2" customFormat="1" ht="6.95" customHeight="1">
      <c r="A18" s="184"/>
      <c r="B18" s="28"/>
      <c r="C18" s="184"/>
      <c r="D18" s="184"/>
      <c r="E18" s="184"/>
      <c r="F18" s="184"/>
      <c r="G18" s="184"/>
      <c r="H18" s="184"/>
      <c r="I18" s="230"/>
      <c r="J18" s="184"/>
      <c r="K18" s="184"/>
      <c r="L18" s="3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</row>
    <row r="19" spans="1:31" s="2" customFormat="1" ht="12.05" customHeight="1">
      <c r="A19" s="184"/>
      <c r="B19" s="28"/>
      <c r="C19" s="184"/>
      <c r="D19" s="183" t="s">
        <v>25</v>
      </c>
      <c r="E19" s="184"/>
      <c r="F19" s="184"/>
      <c r="G19" s="184"/>
      <c r="H19" s="184"/>
      <c r="I19" s="231" t="s">
        <v>23</v>
      </c>
      <c r="J19" s="226" t="str">
        <f>'Rekapitulace stavby'!AN13</f>
        <v/>
      </c>
      <c r="K19" s="184"/>
      <c r="L19" s="37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</row>
    <row r="20" spans="1:31" s="2" customFormat="1" ht="18" customHeight="1">
      <c r="A20" s="184"/>
      <c r="B20" s="28"/>
      <c r="C20" s="184"/>
      <c r="D20" s="184"/>
      <c r="E20" s="227" t="str">
        <f>'Rekapitulace stavby'!E14</f>
        <v xml:space="preserve"> </v>
      </c>
      <c r="F20" s="210"/>
      <c r="G20" s="210"/>
      <c r="H20" s="210"/>
      <c r="I20" s="231" t="s">
        <v>24</v>
      </c>
      <c r="J20" s="226" t="str">
        <f>'Rekapitulace stavby'!AN14</f>
        <v/>
      </c>
      <c r="K20" s="184"/>
      <c r="L20" s="37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</row>
    <row r="21" spans="1:31" s="2" customFormat="1" ht="6.95" customHeight="1">
      <c r="A21" s="184"/>
      <c r="B21" s="28"/>
      <c r="C21" s="184"/>
      <c r="D21" s="184"/>
      <c r="E21" s="184"/>
      <c r="F21" s="184"/>
      <c r="G21" s="184"/>
      <c r="H21" s="184"/>
      <c r="I21" s="230"/>
      <c r="J21" s="184"/>
      <c r="K21" s="184"/>
      <c r="L21" s="3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</row>
    <row r="22" spans="1:31" s="2" customFormat="1" ht="12.05" customHeight="1">
      <c r="A22" s="184"/>
      <c r="B22" s="28"/>
      <c r="C22" s="184"/>
      <c r="D22" s="183" t="s">
        <v>27</v>
      </c>
      <c r="E22" s="184"/>
      <c r="F22" s="184"/>
      <c r="G22" s="184"/>
      <c r="H22" s="184"/>
      <c r="I22" s="231" t="s">
        <v>23</v>
      </c>
      <c r="J22" s="176" t="s">
        <v>1</v>
      </c>
      <c r="K22" s="184"/>
      <c r="L22" s="37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</row>
    <row r="23" spans="1:31" s="2" customFormat="1" ht="18" customHeight="1">
      <c r="A23" s="184"/>
      <c r="B23" s="28"/>
      <c r="C23" s="184"/>
      <c r="D23" s="184"/>
      <c r="E23" s="176" t="s">
        <v>28</v>
      </c>
      <c r="F23" s="184"/>
      <c r="G23" s="184"/>
      <c r="H23" s="184"/>
      <c r="I23" s="231" t="s">
        <v>24</v>
      </c>
      <c r="J23" s="176" t="s">
        <v>1</v>
      </c>
      <c r="K23" s="184"/>
      <c r="L23" s="37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</row>
    <row r="24" spans="1:31" s="2" customFormat="1" ht="6.95" customHeight="1">
      <c r="A24" s="184"/>
      <c r="B24" s="28"/>
      <c r="C24" s="184"/>
      <c r="D24" s="184"/>
      <c r="E24" s="184"/>
      <c r="F24" s="184"/>
      <c r="G24" s="184"/>
      <c r="H24" s="184"/>
      <c r="I24" s="230"/>
      <c r="J24" s="184"/>
      <c r="K24" s="184"/>
      <c r="L24" s="37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</row>
    <row r="25" spans="1:31" s="2" customFormat="1" ht="12.05" customHeight="1">
      <c r="A25" s="184"/>
      <c r="B25" s="28"/>
      <c r="C25" s="184"/>
      <c r="D25" s="183" t="s">
        <v>30</v>
      </c>
      <c r="E25" s="184"/>
      <c r="F25" s="184"/>
      <c r="G25" s="184"/>
      <c r="H25" s="184"/>
      <c r="I25" s="231" t="s">
        <v>23</v>
      </c>
      <c r="J25" s="176" t="s">
        <v>1</v>
      </c>
      <c r="K25" s="184"/>
      <c r="L25" s="37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</row>
    <row r="26" spans="1:31" s="2" customFormat="1" ht="18" customHeight="1">
      <c r="A26" s="184"/>
      <c r="B26" s="28"/>
      <c r="C26" s="184"/>
      <c r="D26" s="184"/>
      <c r="E26" s="176" t="s">
        <v>31</v>
      </c>
      <c r="F26" s="184"/>
      <c r="G26" s="184"/>
      <c r="H26" s="184"/>
      <c r="I26" s="231" t="s">
        <v>24</v>
      </c>
      <c r="J26" s="176" t="s">
        <v>1</v>
      </c>
      <c r="K26" s="184"/>
      <c r="L26" s="37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</row>
    <row r="27" spans="1:31" s="2" customFormat="1" ht="6.95" customHeight="1">
      <c r="A27" s="184"/>
      <c r="B27" s="28"/>
      <c r="C27" s="184"/>
      <c r="D27" s="184"/>
      <c r="E27" s="184"/>
      <c r="F27" s="184"/>
      <c r="G27" s="184"/>
      <c r="H27" s="184"/>
      <c r="I27" s="230"/>
      <c r="J27" s="184"/>
      <c r="K27" s="184"/>
      <c r="L27" s="37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</row>
    <row r="28" spans="1:31" s="2" customFormat="1" ht="12.05" customHeight="1">
      <c r="A28" s="184"/>
      <c r="B28" s="28"/>
      <c r="C28" s="184"/>
      <c r="D28" s="183" t="s">
        <v>32</v>
      </c>
      <c r="E28" s="184"/>
      <c r="F28" s="184"/>
      <c r="G28" s="184"/>
      <c r="H28" s="184"/>
      <c r="I28" s="230"/>
      <c r="J28" s="184"/>
      <c r="K28" s="184"/>
      <c r="L28" s="37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</row>
    <row r="29" spans="1:31" s="8" customFormat="1" ht="16.5" customHeight="1">
      <c r="A29" s="95"/>
      <c r="B29" s="96"/>
      <c r="C29" s="95"/>
      <c r="D29" s="95"/>
      <c r="E29" s="212" t="s">
        <v>1</v>
      </c>
      <c r="F29" s="212"/>
      <c r="G29" s="212"/>
      <c r="H29" s="212"/>
      <c r="I29" s="232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5" customHeight="1">
      <c r="A30" s="184"/>
      <c r="B30" s="28"/>
      <c r="C30" s="184"/>
      <c r="D30" s="184"/>
      <c r="E30" s="184"/>
      <c r="F30" s="184"/>
      <c r="G30" s="184"/>
      <c r="H30" s="184"/>
      <c r="I30" s="230"/>
      <c r="J30" s="184"/>
      <c r="K30" s="184"/>
      <c r="L30" s="37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</row>
    <row r="31" spans="1:31" s="2" customFormat="1" ht="6.95" customHeight="1">
      <c r="A31" s="184"/>
      <c r="B31" s="28"/>
      <c r="C31" s="184"/>
      <c r="D31" s="61"/>
      <c r="E31" s="61"/>
      <c r="F31" s="61"/>
      <c r="G31" s="61"/>
      <c r="H31" s="61"/>
      <c r="I31" s="233"/>
      <c r="J31" s="61"/>
      <c r="K31" s="61"/>
      <c r="L31" s="37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</row>
    <row r="32" spans="1:31" s="2" customFormat="1" ht="25.35" customHeight="1">
      <c r="A32" s="184"/>
      <c r="B32" s="28"/>
      <c r="C32" s="184"/>
      <c r="D32" s="98" t="s">
        <v>33</v>
      </c>
      <c r="E32" s="184"/>
      <c r="F32" s="184"/>
      <c r="G32" s="184"/>
      <c r="H32" s="184"/>
      <c r="I32" s="230"/>
      <c r="J32" s="182">
        <f>ROUND(J134,2)</f>
        <v>0</v>
      </c>
      <c r="K32" s="184"/>
      <c r="L32" s="37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</row>
    <row r="33" spans="1:31" s="2" customFormat="1" ht="6.95" customHeight="1">
      <c r="A33" s="184"/>
      <c r="B33" s="28"/>
      <c r="C33" s="184"/>
      <c r="D33" s="61"/>
      <c r="E33" s="61"/>
      <c r="F33" s="61"/>
      <c r="G33" s="61"/>
      <c r="H33" s="61"/>
      <c r="I33" s="233"/>
      <c r="J33" s="61"/>
      <c r="K33" s="61"/>
      <c r="L33" s="37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</row>
    <row r="34" spans="1:31" s="2" customFormat="1" ht="14.4" customHeight="1">
      <c r="A34" s="184"/>
      <c r="B34" s="28"/>
      <c r="C34" s="184"/>
      <c r="D34" s="184"/>
      <c r="E34" s="184"/>
      <c r="F34" s="179" t="s">
        <v>35</v>
      </c>
      <c r="G34" s="184"/>
      <c r="H34" s="184"/>
      <c r="I34" s="234" t="s">
        <v>34</v>
      </c>
      <c r="J34" s="179" t="s">
        <v>36</v>
      </c>
      <c r="K34" s="184"/>
      <c r="L34" s="37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</row>
    <row r="35" spans="1:31" s="2" customFormat="1" ht="14.4" customHeight="1">
      <c r="A35" s="184"/>
      <c r="B35" s="28"/>
      <c r="C35" s="184"/>
      <c r="D35" s="99" t="s">
        <v>37</v>
      </c>
      <c r="E35" s="183" t="s">
        <v>38</v>
      </c>
      <c r="F35" s="100">
        <f>ROUND((SUM(BE134:BE239)),2)</f>
        <v>0</v>
      </c>
      <c r="G35" s="184"/>
      <c r="H35" s="184"/>
      <c r="I35" s="235">
        <v>0.21</v>
      </c>
      <c r="J35" s="100">
        <f>ROUND(((SUM(BE134:BE239))*I35),2)</f>
        <v>0</v>
      </c>
      <c r="K35" s="184"/>
      <c r="L35" s="37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</row>
    <row r="36" spans="1:31" s="2" customFormat="1" ht="14.4" customHeight="1">
      <c r="A36" s="184"/>
      <c r="B36" s="28"/>
      <c r="C36" s="184"/>
      <c r="D36" s="184"/>
      <c r="E36" s="183" t="s">
        <v>39</v>
      </c>
      <c r="F36" s="100">
        <f>ROUND((SUM(BF134:BF239)),2)</f>
        <v>0</v>
      </c>
      <c r="G36" s="184"/>
      <c r="H36" s="184"/>
      <c r="I36" s="235">
        <v>0.15</v>
      </c>
      <c r="J36" s="100">
        <f>ROUND(((SUM(BF134:BF239))*I36),2)</f>
        <v>0</v>
      </c>
      <c r="K36" s="184"/>
      <c r="L36" s="37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</row>
    <row r="37" spans="1:31" s="2" customFormat="1" ht="14.4" customHeight="1" hidden="1">
      <c r="A37" s="184"/>
      <c r="B37" s="28"/>
      <c r="C37" s="184"/>
      <c r="D37" s="184"/>
      <c r="E37" s="183" t="s">
        <v>40</v>
      </c>
      <c r="F37" s="100">
        <f>ROUND((SUM(BG134:BG239)),2)</f>
        <v>0</v>
      </c>
      <c r="G37" s="184"/>
      <c r="H37" s="184"/>
      <c r="I37" s="235">
        <v>0.21</v>
      </c>
      <c r="J37" s="100">
        <f>0</f>
        <v>0</v>
      </c>
      <c r="K37" s="184"/>
      <c r="L37" s="37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</row>
    <row r="38" spans="1:31" s="2" customFormat="1" ht="14.4" customHeight="1" hidden="1">
      <c r="A38" s="184"/>
      <c r="B38" s="28"/>
      <c r="C38" s="184"/>
      <c r="D38" s="184"/>
      <c r="E38" s="183" t="s">
        <v>41</v>
      </c>
      <c r="F38" s="100">
        <f>ROUND((SUM(BH134:BH239)),2)</f>
        <v>0</v>
      </c>
      <c r="G38" s="184"/>
      <c r="H38" s="184"/>
      <c r="I38" s="235">
        <v>0.15</v>
      </c>
      <c r="J38" s="100">
        <f>0</f>
        <v>0</v>
      </c>
      <c r="K38" s="184"/>
      <c r="L38" s="37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</row>
    <row r="39" spans="1:31" s="2" customFormat="1" ht="14.4" customHeight="1" hidden="1">
      <c r="A39" s="184"/>
      <c r="B39" s="28"/>
      <c r="C39" s="184"/>
      <c r="D39" s="184"/>
      <c r="E39" s="183" t="s">
        <v>42</v>
      </c>
      <c r="F39" s="100">
        <f>ROUND((SUM(BI134:BI239)),2)</f>
        <v>0</v>
      </c>
      <c r="G39" s="184"/>
      <c r="H39" s="184"/>
      <c r="I39" s="235">
        <v>0</v>
      </c>
      <c r="J39" s="100">
        <f>0</f>
        <v>0</v>
      </c>
      <c r="K39" s="184"/>
      <c r="L39" s="37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</row>
    <row r="40" spans="1:31" s="2" customFormat="1" ht="6.95" customHeight="1">
      <c r="A40" s="184"/>
      <c r="B40" s="28"/>
      <c r="C40" s="184"/>
      <c r="D40" s="184"/>
      <c r="E40" s="184"/>
      <c r="F40" s="184"/>
      <c r="G40" s="184"/>
      <c r="H40" s="184"/>
      <c r="I40" s="230"/>
      <c r="J40" s="184"/>
      <c r="K40" s="184"/>
      <c r="L40" s="37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</row>
    <row r="41" spans="1:31" s="2" customFormat="1" ht="25.35" customHeight="1">
      <c r="A41" s="184"/>
      <c r="B41" s="28"/>
      <c r="C41" s="101"/>
      <c r="D41" s="102" t="s">
        <v>43</v>
      </c>
      <c r="E41" s="55"/>
      <c r="F41" s="55"/>
      <c r="G41" s="103" t="s">
        <v>44</v>
      </c>
      <c r="H41" s="104" t="s">
        <v>45</v>
      </c>
      <c r="I41" s="236"/>
      <c r="J41" s="105">
        <f>SUM(J32:J39)</f>
        <v>0</v>
      </c>
      <c r="K41" s="106"/>
      <c r="L41" s="37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</row>
    <row r="42" spans="1:31" s="2" customFormat="1" ht="14.4" customHeight="1">
      <c r="A42" s="184"/>
      <c r="B42" s="28"/>
      <c r="C42" s="184"/>
      <c r="D42" s="184"/>
      <c r="E42" s="184"/>
      <c r="F42" s="184"/>
      <c r="G42" s="184"/>
      <c r="H42" s="184"/>
      <c r="I42" s="230"/>
      <c r="J42" s="184"/>
      <c r="K42" s="184"/>
      <c r="L42" s="37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2" customFormat="1" ht="14.4" customHeight="1">
      <c r="B50" s="37"/>
      <c r="D50" s="38" t="s">
        <v>46</v>
      </c>
      <c r="E50" s="39"/>
      <c r="F50" s="39"/>
      <c r="G50" s="38" t="s">
        <v>47</v>
      </c>
      <c r="H50" s="39"/>
      <c r="I50" s="237"/>
      <c r="J50" s="39"/>
      <c r="K50" s="39"/>
      <c r="L50" s="3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184"/>
      <c r="B61" s="28"/>
      <c r="C61" s="184"/>
      <c r="D61" s="40" t="s">
        <v>48</v>
      </c>
      <c r="E61" s="178"/>
      <c r="F61" s="107" t="s">
        <v>49</v>
      </c>
      <c r="G61" s="40" t="s">
        <v>48</v>
      </c>
      <c r="H61" s="178"/>
      <c r="I61" s="238"/>
      <c r="J61" s="108" t="s">
        <v>49</v>
      </c>
      <c r="K61" s="178"/>
      <c r="L61" s="37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184"/>
      <c r="B65" s="28"/>
      <c r="C65" s="184"/>
      <c r="D65" s="38" t="s">
        <v>50</v>
      </c>
      <c r="E65" s="41"/>
      <c r="F65" s="41"/>
      <c r="G65" s="38" t="s">
        <v>51</v>
      </c>
      <c r="H65" s="41"/>
      <c r="I65" s="239"/>
      <c r="J65" s="41"/>
      <c r="K65" s="41"/>
      <c r="L65" s="37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184"/>
      <c r="B76" s="28"/>
      <c r="C76" s="184"/>
      <c r="D76" s="40" t="s">
        <v>48</v>
      </c>
      <c r="E76" s="178"/>
      <c r="F76" s="107" t="s">
        <v>49</v>
      </c>
      <c r="G76" s="40" t="s">
        <v>48</v>
      </c>
      <c r="H76" s="178"/>
      <c r="I76" s="238"/>
      <c r="J76" s="108" t="s">
        <v>49</v>
      </c>
      <c r="K76" s="178"/>
      <c r="L76" s="37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</row>
    <row r="77" spans="1:31" s="2" customFormat="1" ht="14.4" customHeight="1">
      <c r="A77" s="184"/>
      <c r="B77" s="42"/>
      <c r="C77" s="43"/>
      <c r="D77" s="43"/>
      <c r="E77" s="43"/>
      <c r="F77" s="43"/>
      <c r="G77" s="43"/>
      <c r="H77" s="43"/>
      <c r="I77" s="240"/>
      <c r="J77" s="43"/>
      <c r="K77" s="43"/>
      <c r="L77" s="37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</row>
    <row r="81" spans="1:31" s="2" customFormat="1" ht="6.95" customHeight="1">
      <c r="A81" s="184"/>
      <c r="B81" s="44"/>
      <c r="C81" s="45"/>
      <c r="D81" s="45"/>
      <c r="E81" s="45"/>
      <c r="F81" s="45"/>
      <c r="G81" s="45"/>
      <c r="H81" s="45"/>
      <c r="I81" s="241"/>
      <c r="J81" s="45"/>
      <c r="K81" s="45"/>
      <c r="L81" s="37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</row>
    <row r="82" spans="1:31" s="2" customFormat="1" ht="24.95" customHeight="1">
      <c r="A82" s="184"/>
      <c r="B82" s="250"/>
      <c r="C82" s="251" t="s">
        <v>118</v>
      </c>
      <c r="D82" s="252"/>
      <c r="E82" s="252"/>
      <c r="F82" s="252"/>
      <c r="G82" s="252"/>
      <c r="H82" s="252"/>
      <c r="I82" s="230"/>
      <c r="J82" s="252"/>
      <c r="K82" s="252"/>
      <c r="L82" s="37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</row>
    <row r="83" spans="1:31" s="2" customFormat="1" ht="6.95" customHeight="1">
      <c r="A83" s="184"/>
      <c r="B83" s="250"/>
      <c r="C83" s="252"/>
      <c r="D83" s="252"/>
      <c r="E83" s="252"/>
      <c r="F83" s="252"/>
      <c r="G83" s="252"/>
      <c r="H83" s="252"/>
      <c r="I83" s="230"/>
      <c r="J83" s="252"/>
      <c r="K83" s="252"/>
      <c r="L83" s="37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</row>
    <row r="84" spans="1:31" s="2" customFormat="1" ht="12.05" customHeight="1">
      <c r="A84" s="184"/>
      <c r="B84" s="250"/>
      <c r="C84" s="253" t="s">
        <v>14</v>
      </c>
      <c r="D84" s="252"/>
      <c r="E84" s="252"/>
      <c r="F84" s="252"/>
      <c r="G84" s="252"/>
      <c r="H84" s="252"/>
      <c r="I84" s="230"/>
      <c r="J84" s="252"/>
      <c r="K84" s="252"/>
      <c r="L84" s="37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</row>
    <row r="85" spans="1:31" s="2" customFormat="1" ht="16.5" customHeight="1">
      <c r="A85" s="184"/>
      <c r="B85" s="250"/>
      <c r="C85" s="252"/>
      <c r="D85" s="252"/>
      <c r="E85" s="254" t="str">
        <f>E7</f>
        <v>SOŠ Stříbro</v>
      </c>
      <c r="F85" s="255"/>
      <c r="G85" s="255"/>
      <c r="H85" s="255"/>
      <c r="I85" s="230"/>
      <c r="J85" s="252"/>
      <c r="K85" s="252"/>
      <c r="L85" s="37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</row>
    <row r="86" spans="2:12" ht="12.05" customHeight="1">
      <c r="B86" s="256"/>
      <c r="C86" s="253" t="s">
        <v>115</v>
      </c>
      <c r="D86" s="93"/>
      <c r="E86" s="93"/>
      <c r="F86" s="93"/>
      <c r="G86" s="93"/>
      <c r="H86" s="93"/>
      <c r="J86" s="93"/>
      <c r="K86" s="93"/>
      <c r="L86" s="18"/>
    </row>
    <row r="87" spans="1:31" s="2" customFormat="1" ht="16.5" customHeight="1">
      <c r="A87" s="184"/>
      <c r="B87" s="250"/>
      <c r="C87" s="252"/>
      <c r="D87" s="252"/>
      <c r="E87" s="254" t="s">
        <v>897</v>
      </c>
      <c r="F87" s="257"/>
      <c r="G87" s="257"/>
      <c r="H87" s="257"/>
      <c r="I87" s="230"/>
      <c r="J87" s="252"/>
      <c r="K87" s="252"/>
      <c r="L87" s="37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</row>
    <row r="88" spans="1:31" s="2" customFormat="1" ht="12.05" customHeight="1">
      <c r="A88" s="184"/>
      <c r="B88" s="250"/>
      <c r="C88" s="253" t="s">
        <v>669</v>
      </c>
      <c r="D88" s="252"/>
      <c r="E88" s="252"/>
      <c r="F88" s="252"/>
      <c r="G88" s="252"/>
      <c r="H88" s="252"/>
      <c r="I88" s="230"/>
      <c r="J88" s="252"/>
      <c r="K88" s="252"/>
      <c r="L88" s="37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</row>
    <row r="89" spans="1:31" s="2" customFormat="1" ht="16.5" customHeight="1">
      <c r="A89" s="184"/>
      <c r="B89" s="250"/>
      <c r="C89" s="252"/>
      <c r="D89" s="252"/>
      <c r="E89" s="258" t="str">
        <f>E11</f>
        <v>3-1 - 1PP</v>
      </c>
      <c r="F89" s="257"/>
      <c r="G89" s="257"/>
      <c r="H89" s="257"/>
      <c r="I89" s="230"/>
      <c r="J89" s="252"/>
      <c r="K89" s="252"/>
      <c r="L89" s="37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</row>
    <row r="90" spans="1:31" s="2" customFormat="1" ht="6.95" customHeight="1">
      <c r="A90" s="184"/>
      <c r="B90" s="250"/>
      <c r="C90" s="252"/>
      <c r="D90" s="252"/>
      <c r="E90" s="252"/>
      <c r="F90" s="252"/>
      <c r="G90" s="252"/>
      <c r="H90" s="252"/>
      <c r="I90" s="230"/>
      <c r="J90" s="252"/>
      <c r="K90" s="252"/>
      <c r="L90" s="37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</row>
    <row r="91" spans="1:31" s="2" customFormat="1" ht="12.05" customHeight="1">
      <c r="A91" s="184"/>
      <c r="B91" s="250"/>
      <c r="C91" s="253" t="s">
        <v>18</v>
      </c>
      <c r="D91" s="252"/>
      <c r="E91" s="252"/>
      <c r="F91" s="259" t="str">
        <f>F14</f>
        <v>Stříbro</v>
      </c>
      <c r="G91" s="252"/>
      <c r="H91" s="252"/>
      <c r="I91" s="231" t="s">
        <v>20</v>
      </c>
      <c r="J91" s="260" t="str">
        <f>IF(J14="","",J14)</f>
        <v>12. 4. 2020</v>
      </c>
      <c r="K91" s="252"/>
      <c r="L91" s="37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</row>
    <row r="92" spans="1:31" s="2" customFormat="1" ht="6.95" customHeight="1">
      <c r="A92" s="184"/>
      <c r="B92" s="250"/>
      <c r="C92" s="252"/>
      <c r="D92" s="252"/>
      <c r="E92" s="252"/>
      <c r="F92" s="252"/>
      <c r="G92" s="252"/>
      <c r="H92" s="252"/>
      <c r="I92" s="230"/>
      <c r="J92" s="252"/>
      <c r="K92" s="252"/>
      <c r="L92" s="37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</row>
    <row r="93" spans="1:31" s="2" customFormat="1" ht="15.1" customHeight="1">
      <c r="A93" s="184"/>
      <c r="B93" s="250"/>
      <c r="C93" s="253" t="s">
        <v>22</v>
      </c>
      <c r="D93" s="252"/>
      <c r="E93" s="252"/>
      <c r="F93" s="259" t="str">
        <f>E17</f>
        <v>SOŠ Stříbro</v>
      </c>
      <c r="G93" s="252"/>
      <c r="H93" s="252"/>
      <c r="I93" s="231" t="s">
        <v>27</v>
      </c>
      <c r="J93" s="261" t="str">
        <f>E23</f>
        <v>Ing.Volný Martin</v>
      </c>
      <c r="K93" s="252"/>
      <c r="L93" s="37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</row>
    <row r="94" spans="1:31" s="2" customFormat="1" ht="15.1" customHeight="1">
      <c r="A94" s="184"/>
      <c r="B94" s="250"/>
      <c r="C94" s="253" t="s">
        <v>25</v>
      </c>
      <c r="D94" s="252"/>
      <c r="E94" s="252"/>
      <c r="F94" s="259" t="str">
        <f>IF(E20="","",E20)</f>
        <v xml:space="preserve"> </v>
      </c>
      <c r="G94" s="252"/>
      <c r="H94" s="252"/>
      <c r="I94" s="231" t="s">
        <v>30</v>
      </c>
      <c r="J94" s="261" t="str">
        <f>E26</f>
        <v>Milan Hájek</v>
      </c>
      <c r="K94" s="252"/>
      <c r="L94" s="37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</row>
    <row r="95" spans="1:31" s="2" customFormat="1" ht="10.25" customHeight="1">
      <c r="A95" s="184"/>
      <c r="B95" s="250"/>
      <c r="C95" s="252"/>
      <c r="D95" s="252"/>
      <c r="E95" s="252"/>
      <c r="F95" s="252"/>
      <c r="G95" s="252"/>
      <c r="H95" s="252"/>
      <c r="I95" s="230"/>
      <c r="J95" s="252"/>
      <c r="K95" s="252"/>
      <c r="L95" s="37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</row>
    <row r="96" spans="1:31" s="2" customFormat="1" ht="29.25" customHeight="1">
      <c r="A96" s="184"/>
      <c r="B96" s="250"/>
      <c r="C96" s="262" t="s">
        <v>119</v>
      </c>
      <c r="D96" s="263"/>
      <c r="E96" s="263"/>
      <c r="F96" s="263"/>
      <c r="G96" s="263"/>
      <c r="H96" s="263"/>
      <c r="I96" s="242"/>
      <c r="J96" s="264" t="s">
        <v>120</v>
      </c>
      <c r="K96" s="263"/>
      <c r="L96" s="37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</row>
    <row r="97" spans="1:31" s="2" customFormat="1" ht="10.25" customHeight="1">
      <c r="A97" s="184"/>
      <c r="B97" s="250"/>
      <c r="C97" s="252"/>
      <c r="D97" s="252"/>
      <c r="E97" s="252"/>
      <c r="F97" s="252"/>
      <c r="G97" s="252"/>
      <c r="H97" s="252"/>
      <c r="I97" s="230"/>
      <c r="J97" s="252"/>
      <c r="K97" s="252"/>
      <c r="L97" s="37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</row>
    <row r="98" spans="1:47" s="2" customFormat="1" ht="22.85" customHeight="1">
      <c r="A98" s="184"/>
      <c r="B98" s="250"/>
      <c r="C98" s="265" t="s">
        <v>121</v>
      </c>
      <c r="D98" s="252"/>
      <c r="E98" s="252"/>
      <c r="F98" s="252"/>
      <c r="G98" s="252"/>
      <c r="H98" s="252"/>
      <c r="I98" s="230"/>
      <c r="J98" s="266">
        <f>J134</f>
        <v>0</v>
      </c>
      <c r="K98" s="252"/>
      <c r="L98" s="37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U98" s="15" t="s">
        <v>122</v>
      </c>
    </row>
    <row r="99" spans="2:12" s="9" customFormat="1" ht="24.95" customHeight="1">
      <c r="B99" s="267"/>
      <c r="C99" s="268"/>
      <c r="D99" s="269" t="s">
        <v>899</v>
      </c>
      <c r="E99" s="270"/>
      <c r="F99" s="270"/>
      <c r="G99" s="270"/>
      <c r="H99" s="270"/>
      <c r="I99" s="243"/>
      <c r="J99" s="271">
        <f>J135</f>
        <v>0</v>
      </c>
      <c r="K99" s="268"/>
      <c r="L99" s="112"/>
    </row>
    <row r="100" spans="2:12" s="180" customFormat="1" ht="19.95" customHeight="1">
      <c r="B100" s="272"/>
      <c r="C100" s="273"/>
      <c r="D100" s="274" t="s">
        <v>126</v>
      </c>
      <c r="E100" s="275"/>
      <c r="F100" s="275"/>
      <c r="G100" s="275"/>
      <c r="H100" s="275"/>
      <c r="I100" s="244"/>
      <c r="J100" s="276">
        <f>J136</f>
        <v>0</v>
      </c>
      <c r="K100" s="273"/>
      <c r="L100" s="116"/>
    </row>
    <row r="101" spans="2:12" s="180" customFormat="1" ht="19.95" customHeight="1">
      <c r="B101" s="272"/>
      <c r="C101" s="273"/>
      <c r="D101" s="274" t="s">
        <v>900</v>
      </c>
      <c r="E101" s="275"/>
      <c r="F101" s="275"/>
      <c r="G101" s="275"/>
      <c r="H101" s="275"/>
      <c r="I101" s="244"/>
      <c r="J101" s="276">
        <f>J142</f>
        <v>0</v>
      </c>
      <c r="K101" s="273"/>
      <c r="L101" s="116"/>
    </row>
    <row r="102" spans="2:12" s="180" customFormat="1" ht="19.95" customHeight="1">
      <c r="B102" s="272"/>
      <c r="C102" s="273"/>
      <c r="D102" s="274" t="s">
        <v>128</v>
      </c>
      <c r="E102" s="275"/>
      <c r="F102" s="275"/>
      <c r="G102" s="275"/>
      <c r="H102" s="275"/>
      <c r="I102" s="244"/>
      <c r="J102" s="276">
        <f>J150</f>
        <v>0</v>
      </c>
      <c r="K102" s="273"/>
      <c r="L102" s="116"/>
    </row>
    <row r="103" spans="2:12" s="180" customFormat="1" ht="19.95" customHeight="1">
      <c r="B103" s="272"/>
      <c r="C103" s="273"/>
      <c r="D103" s="274" t="s">
        <v>129</v>
      </c>
      <c r="E103" s="275"/>
      <c r="F103" s="275"/>
      <c r="G103" s="275"/>
      <c r="H103" s="275"/>
      <c r="I103" s="244"/>
      <c r="J103" s="276">
        <f>J156</f>
        <v>0</v>
      </c>
      <c r="K103" s="273"/>
      <c r="L103" s="116"/>
    </row>
    <row r="104" spans="2:12" s="9" customFormat="1" ht="24.95" customHeight="1">
      <c r="B104" s="267"/>
      <c r="C104" s="268"/>
      <c r="D104" s="269" t="s">
        <v>130</v>
      </c>
      <c r="E104" s="270"/>
      <c r="F104" s="270"/>
      <c r="G104" s="270"/>
      <c r="H104" s="270"/>
      <c r="I104" s="243"/>
      <c r="J104" s="271">
        <f>J158</f>
        <v>0</v>
      </c>
      <c r="K104" s="268"/>
      <c r="L104" s="112"/>
    </row>
    <row r="105" spans="2:12" s="180" customFormat="1" ht="19.95" customHeight="1">
      <c r="B105" s="272"/>
      <c r="C105" s="273"/>
      <c r="D105" s="274" t="s">
        <v>901</v>
      </c>
      <c r="E105" s="275"/>
      <c r="F105" s="275"/>
      <c r="G105" s="275"/>
      <c r="H105" s="275"/>
      <c r="I105" s="244"/>
      <c r="J105" s="276">
        <f>J159</f>
        <v>0</v>
      </c>
      <c r="K105" s="273"/>
      <c r="L105" s="116"/>
    </row>
    <row r="106" spans="2:12" s="180" customFormat="1" ht="19.95" customHeight="1">
      <c r="B106" s="272"/>
      <c r="C106" s="273"/>
      <c r="D106" s="274" t="s">
        <v>902</v>
      </c>
      <c r="E106" s="275"/>
      <c r="F106" s="275"/>
      <c r="G106" s="275"/>
      <c r="H106" s="275"/>
      <c r="I106" s="244"/>
      <c r="J106" s="276">
        <f>J200</f>
        <v>0</v>
      </c>
      <c r="K106" s="273"/>
      <c r="L106" s="116"/>
    </row>
    <row r="107" spans="2:12" s="9" customFormat="1" ht="24.95" customHeight="1">
      <c r="B107" s="267"/>
      <c r="C107" s="268"/>
      <c r="D107" s="269" t="s">
        <v>903</v>
      </c>
      <c r="E107" s="270"/>
      <c r="F107" s="270"/>
      <c r="G107" s="270"/>
      <c r="H107" s="270"/>
      <c r="I107" s="243"/>
      <c r="J107" s="271">
        <f>J213</f>
        <v>0</v>
      </c>
      <c r="K107" s="268"/>
      <c r="L107" s="112"/>
    </row>
    <row r="108" spans="2:12" s="180" customFormat="1" ht="19.95" customHeight="1">
      <c r="B108" s="272"/>
      <c r="C108" s="273"/>
      <c r="D108" s="274" t="s">
        <v>904</v>
      </c>
      <c r="E108" s="275"/>
      <c r="F108" s="275"/>
      <c r="G108" s="275"/>
      <c r="H108" s="275"/>
      <c r="I108" s="244"/>
      <c r="J108" s="276">
        <f>J214</f>
        <v>0</v>
      </c>
      <c r="K108" s="273"/>
      <c r="L108" s="116"/>
    </row>
    <row r="109" spans="2:12" s="180" customFormat="1" ht="14.85" customHeight="1">
      <c r="B109" s="272"/>
      <c r="C109" s="273"/>
      <c r="D109" s="274" t="s">
        <v>905</v>
      </c>
      <c r="E109" s="275"/>
      <c r="F109" s="275"/>
      <c r="G109" s="275"/>
      <c r="H109" s="275"/>
      <c r="I109" s="244"/>
      <c r="J109" s="276">
        <f>J215</f>
        <v>0</v>
      </c>
      <c r="K109" s="273"/>
      <c r="L109" s="116"/>
    </row>
    <row r="110" spans="2:12" s="180" customFormat="1" ht="14.85" customHeight="1">
      <c r="B110" s="272"/>
      <c r="C110" s="273"/>
      <c r="D110" s="274" t="s">
        <v>906</v>
      </c>
      <c r="E110" s="275"/>
      <c r="F110" s="275"/>
      <c r="G110" s="275"/>
      <c r="H110" s="275"/>
      <c r="I110" s="244"/>
      <c r="J110" s="276">
        <f>J228</f>
        <v>0</v>
      </c>
      <c r="K110" s="273"/>
      <c r="L110" s="116"/>
    </row>
    <row r="111" spans="2:12" s="9" customFormat="1" ht="24.95" customHeight="1">
      <c r="B111" s="267"/>
      <c r="C111" s="268"/>
      <c r="D111" s="269" t="s">
        <v>675</v>
      </c>
      <c r="E111" s="270"/>
      <c r="F111" s="270"/>
      <c r="G111" s="270"/>
      <c r="H111" s="270"/>
      <c r="I111" s="243"/>
      <c r="J111" s="271">
        <f>J233</f>
        <v>0</v>
      </c>
      <c r="K111" s="268"/>
      <c r="L111" s="112"/>
    </row>
    <row r="112" spans="2:12" s="180" customFormat="1" ht="19.95" customHeight="1">
      <c r="B112" s="272"/>
      <c r="C112" s="273"/>
      <c r="D112" s="274" t="s">
        <v>907</v>
      </c>
      <c r="E112" s="275"/>
      <c r="F112" s="275"/>
      <c r="G112" s="275"/>
      <c r="H112" s="275"/>
      <c r="I112" s="244"/>
      <c r="J112" s="276">
        <f>J234</f>
        <v>0</v>
      </c>
      <c r="K112" s="273"/>
      <c r="L112" s="116"/>
    </row>
    <row r="113" spans="1:31" s="2" customFormat="1" ht="21.75" customHeight="1">
      <c r="A113" s="184"/>
      <c r="B113" s="250"/>
      <c r="C113" s="252"/>
      <c r="D113" s="252"/>
      <c r="E113" s="252"/>
      <c r="F113" s="252"/>
      <c r="G113" s="252"/>
      <c r="H113" s="252"/>
      <c r="I113" s="230"/>
      <c r="J113" s="252"/>
      <c r="K113" s="252"/>
      <c r="L113" s="37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</row>
    <row r="114" spans="1:31" s="2" customFormat="1" ht="6.95" customHeight="1">
      <c r="A114" s="184"/>
      <c r="B114" s="277"/>
      <c r="C114" s="278"/>
      <c r="D114" s="278"/>
      <c r="E114" s="278"/>
      <c r="F114" s="278"/>
      <c r="G114" s="278"/>
      <c r="H114" s="278"/>
      <c r="I114" s="240"/>
      <c r="J114" s="278"/>
      <c r="K114" s="278"/>
      <c r="L114" s="37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</row>
    <row r="118" spans="1:31" s="2" customFormat="1" ht="6.95" customHeight="1">
      <c r="A118" s="184"/>
      <c r="B118" s="279"/>
      <c r="C118" s="280"/>
      <c r="D118" s="280"/>
      <c r="E118" s="280"/>
      <c r="F118" s="280"/>
      <c r="G118" s="280"/>
      <c r="H118" s="280"/>
      <c r="I118" s="241"/>
      <c r="J118" s="280"/>
      <c r="K118" s="280"/>
      <c r="L118" s="37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</row>
    <row r="119" spans="1:31" s="2" customFormat="1" ht="24.95" customHeight="1">
      <c r="A119" s="184"/>
      <c r="B119" s="250"/>
      <c r="C119" s="251" t="s">
        <v>135</v>
      </c>
      <c r="D119" s="252"/>
      <c r="E119" s="252"/>
      <c r="F119" s="252"/>
      <c r="G119" s="252"/>
      <c r="H119" s="252"/>
      <c r="I119" s="230"/>
      <c r="J119" s="252"/>
      <c r="K119" s="252"/>
      <c r="L119" s="37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</row>
    <row r="120" spans="1:31" s="2" customFormat="1" ht="6.95" customHeight="1">
      <c r="A120" s="184"/>
      <c r="B120" s="250"/>
      <c r="C120" s="252"/>
      <c r="D120" s="252"/>
      <c r="E120" s="252"/>
      <c r="F120" s="252"/>
      <c r="G120" s="252"/>
      <c r="H120" s="252"/>
      <c r="I120" s="230"/>
      <c r="J120" s="252"/>
      <c r="K120" s="252"/>
      <c r="L120" s="37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</row>
    <row r="121" spans="1:31" s="2" customFormat="1" ht="12.05" customHeight="1">
      <c r="A121" s="184"/>
      <c r="B121" s="250"/>
      <c r="C121" s="253" t="s">
        <v>14</v>
      </c>
      <c r="D121" s="252"/>
      <c r="E121" s="252"/>
      <c r="F121" s="252"/>
      <c r="G121" s="252"/>
      <c r="H121" s="252"/>
      <c r="I121" s="230"/>
      <c r="J121" s="252"/>
      <c r="K121" s="252"/>
      <c r="L121" s="37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</row>
    <row r="122" spans="1:31" s="2" customFormat="1" ht="16.5" customHeight="1">
      <c r="A122" s="184"/>
      <c r="B122" s="250"/>
      <c r="C122" s="252"/>
      <c r="D122" s="252"/>
      <c r="E122" s="254" t="str">
        <f>E7</f>
        <v>SOŠ Stříbro</v>
      </c>
      <c r="F122" s="255"/>
      <c r="G122" s="255"/>
      <c r="H122" s="255"/>
      <c r="I122" s="230"/>
      <c r="J122" s="252"/>
      <c r="K122" s="252"/>
      <c r="L122" s="37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</row>
    <row r="123" spans="2:12" ht="12.05" customHeight="1">
      <c r="B123" s="256"/>
      <c r="C123" s="253" t="s">
        <v>115</v>
      </c>
      <c r="D123" s="93"/>
      <c r="E123" s="93"/>
      <c r="F123" s="93"/>
      <c r="G123" s="93"/>
      <c r="H123" s="93"/>
      <c r="J123" s="93"/>
      <c r="K123" s="93"/>
      <c r="L123" s="18"/>
    </row>
    <row r="124" spans="1:31" s="2" customFormat="1" ht="16.5" customHeight="1">
      <c r="A124" s="184"/>
      <c r="B124" s="250"/>
      <c r="C124" s="252"/>
      <c r="D124" s="252"/>
      <c r="E124" s="254" t="s">
        <v>897</v>
      </c>
      <c r="F124" s="257"/>
      <c r="G124" s="257"/>
      <c r="H124" s="257"/>
      <c r="I124" s="230"/>
      <c r="J124" s="252"/>
      <c r="K124" s="252"/>
      <c r="L124" s="37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</row>
    <row r="125" spans="1:31" s="2" customFormat="1" ht="12.05" customHeight="1">
      <c r="A125" s="184"/>
      <c r="B125" s="250"/>
      <c r="C125" s="253" t="s">
        <v>669</v>
      </c>
      <c r="D125" s="252"/>
      <c r="E125" s="252"/>
      <c r="F125" s="252"/>
      <c r="G125" s="252"/>
      <c r="H125" s="252"/>
      <c r="I125" s="230"/>
      <c r="J125" s="252"/>
      <c r="K125" s="252"/>
      <c r="L125" s="37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</row>
    <row r="126" spans="1:31" s="2" customFormat="1" ht="16.5" customHeight="1">
      <c r="A126" s="184"/>
      <c r="B126" s="250"/>
      <c r="C126" s="252"/>
      <c r="D126" s="252"/>
      <c r="E126" s="258" t="str">
        <f>E11</f>
        <v>3-1 - 1PP</v>
      </c>
      <c r="F126" s="257"/>
      <c r="G126" s="257"/>
      <c r="H126" s="257"/>
      <c r="I126" s="230"/>
      <c r="J126" s="252"/>
      <c r="K126" s="252"/>
      <c r="L126" s="37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</row>
    <row r="127" spans="1:31" s="2" customFormat="1" ht="6.95" customHeight="1">
      <c r="A127" s="184"/>
      <c r="B127" s="250"/>
      <c r="C127" s="252"/>
      <c r="D127" s="252"/>
      <c r="E127" s="252"/>
      <c r="F127" s="252"/>
      <c r="G127" s="252"/>
      <c r="H127" s="252"/>
      <c r="I127" s="230"/>
      <c r="J127" s="252"/>
      <c r="K127" s="252"/>
      <c r="L127" s="37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</row>
    <row r="128" spans="1:31" s="2" customFormat="1" ht="12.05" customHeight="1">
      <c r="A128" s="184"/>
      <c r="B128" s="250"/>
      <c r="C128" s="253" t="s">
        <v>18</v>
      </c>
      <c r="D128" s="252"/>
      <c r="E128" s="252"/>
      <c r="F128" s="259" t="str">
        <f>F14</f>
        <v>Stříbro</v>
      </c>
      <c r="G128" s="252"/>
      <c r="H128" s="252"/>
      <c r="I128" s="231" t="s">
        <v>20</v>
      </c>
      <c r="J128" s="260" t="str">
        <f>IF(J14="","",J14)</f>
        <v>12. 4. 2020</v>
      </c>
      <c r="K128" s="252"/>
      <c r="L128" s="37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</row>
    <row r="129" spans="1:31" s="2" customFormat="1" ht="6.95" customHeight="1">
      <c r="A129" s="184"/>
      <c r="B129" s="250"/>
      <c r="C129" s="252"/>
      <c r="D129" s="252"/>
      <c r="E129" s="252"/>
      <c r="F129" s="252"/>
      <c r="G129" s="252"/>
      <c r="H129" s="252"/>
      <c r="I129" s="230"/>
      <c r="J129" s="252"/>
      <c r="K129" s="252"/>
      <c r="L129" s="37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</row>
    <row r="130" spans="1:31" s="2" customFormat="1" ht="15.1" customHeight="1">
      <c r="A130" s="184"/>
      <c r="B130" s="250"/>
      <c r="C130" s="253" t="s">
        <v>22</v>
      </c>
      <c r="D130" s="252"/>
      <c r="E130" s="252"/>
      <c r="F130" s="259" t="str">
        <f>E17</f>
        <v>SOŠ Stříbro</v>
      </c>
      <c r="G130" s="252"/>
      <c r="H130" s="252"/>
      <c r="I130" s="231" t="s">
        <v>27</v>
      </c>
      <c r="J130" s="261" t="str">
        <f>E23</f>
        <v>Ing.Volný Martin</v>
      </c>
      <c r="K130" s="252"/>
      <c r="L130" s="37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</row>
    <row r="131" spans="1:31" s="2" customFormat="1" ht="15.1" customHeight="1">
      <c r="A131" s="184"/>
      <c r="B131" s="250"/>
      <c r="C131" s="253" t="s">
        <v>25</v>
      </c>
      <c r="D131" s="252"/>
      <c r="E131" s="252"/>
      <c r="F131" s="259" t="str">
        <f>IF(E20="","",E20)</f>
        <v xml:space="preserve"> </v>
      </c>
      <c r="G131" s="252"/>
      <c r="H131" s="252"/>
      <c r="I131" s="231" t="s">
        <v>30</v>
      </c>
      <c r="J131" s="261" t="str">
        <f>E26</f>
        <v>Milan Hájek</v>
      </c>
      <c r="K131" s="252"/>
      <c r="L131" s="37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</row>
    <row r="132" spans="1:31" s="2" customFormat="1" ht="10.25" customHeight="1">
      <c r="A132" s="184"/>
      <c r="B132" s="250"/>
      <c r="C132" s="252"/>
      <c r="D132" s="252"/>
      <c r="E132" s="252"/>
      <c r="F132" s="252"/>
      <c r="G132" s="252"/>
      <c r="H132" s="252"/>
      <c r="I132" s="230"/>
      <c r="J132" s="252"/>
      <c r="K132" s="252"/>
      <c r="L132" s="37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</row>
    <row r="133" spans="1:31" s="11" customFormat="1" ht="29.25" customHeight="1">
      <c r="A133" s="120"/>
      <c r="B133" s="281"/>
      <c r="C133" s="282" t="s">
        <v>136</v>
      </c>
      <c r="D133" s="283" t="s">
        <v>58</v>
      </c>
      <c r="E133" s="283" t="s">
        <v>54</v>
      </c>
      <c r="F133" s="283" t="s">
        <v>55</v>
      </c>
      <c r="G133" s="283" t="s">
        <v>137</v>
      </c>
      <c r="H133" s="283" t="s">
        <v>138</v>
      </c>
      <c r="I133" s="245" t="s">
        <v>139</v>
      </c>
      <c r="J133" s="283" t="s">
        <v>120</v>
      </c>
      <c r="K133" s="284" t="s">
        <v>140</v>
      </c>
      <c r="L133" s="125"/>
      <c r="M133" s="285" t="s">
        <v>1</v>
      </c>
      <c r="N133" s="286" t="s">
        <v>37</v>
      </c>
      <c r="O133" s="286" t="s">
        <v>141</v>
      </c>
      <c r="P133" s="286" t="s">
        <v>142</v>
      </c>
      <c r="Q133" s="286" t="s">
        <v>143</v>
      </c>
      <c r="R133" s="286" t="s">
        <v>144</v>
      </c>
      <c r="S133" s="286" t="s">
        <v>145</v>
      </c>
      <c r="T133" s="287" t="s">
        <v>146</v>
      </c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</row>
    <row r="134" spans="1:63" s="2" customFormat="1" ht="22.85" customHeight="1">
      <c r="A134" s="184"/>
      <c r="B134" s="250"/>
      <c r="C134" s="288" t="s">
        <v>147</v>
      </c>
      <c r="D134" s="252"/>
      <c r="E134" s="252"/>
      <c r="F134" s="252"/>
      <c r="G134" s="252"/>
      <c r="H134" s="252"/>
      <c r="I134" s="230"/>
      <c r="J134" s="289">
        <f>BK134</f>
        <v>0</v>
      </c>
      <c r="K134" s="252"/>
      <c r="L134" s="28"/>
      <c r="M134" s="290"/>
      <c r="N134" s="291"/>
      <c r="O134" s="292"/>
      <c r="P134" s="293">
        <f>P135+P158+P213+P233</f>
        <v>1197.203872</v>
      </c>
      <c r="Q134" s="292"/>
      <c r="R134" s="293">
        <f>R135+R158+R213+R233</f>
        <v>7.0156755</v>
      </c>
      <c r="S134" s="292"/>
      <c r="T134" s="294">
        <f>T135+T158+T213+T233</f>
        <v>2.3477681</v>
      </c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T134" s="15" t="s">
        <v>72</v>
      </c>
      <c r="AU134" s="15" t="s">
        <v>122</v>
      </c>
      <c r="BK134" s="129">
        <f>BK135+BK158+BK213+BK233</f>
        <v>0</v>
      </c>
    </row>
    <row r="135" spans="2:63" s="12" customFormat="1" ht="25.9" customHeight="1">
      <c r="B135" s="295"/>
      <c r="C135" s="296"/>
      <c r="D135" s="297" t="s">
        <v>72</v>
      </c>
      <c r="E135" s="298" t="s">
        <v>148</v>
      </c>
      <c r="F135" s="298" t="s">
        <v>148</v>
      </c>
      <c r="G135" s="296"/>
      <c r="H135" s="296"/>
      <c r="I135" s="246"/>
      <c r="J135" s="299">
        <f>BK135</f>
        <v>0</v>
      </c>
      <c r="K135" s="296"/>
      <c r="L135" s="130"/>
      <c r="M135" s="300"/>
      <c r="N135" s="301"/>
      <c r="O135" s="301"/>
      <c r="P135" s="302">
        <f>P136+P142+P150+P156</f>
        <v>448.1518619999999</v>
      </c>
      <c r="Q135" s="301"/>
      <c r="R135" s="302">
        <f>R136+R142+R150+R156</f>
        <v>2.1691095</v>
      </c>
      <c r="S135" s="301"/>
      <c r="T135" s="303">
        <f>T136+T142+T150+T156</f>
        <v>1.4080000000000001</v>
      </c>
      <c r="AR135" s="131" t="s">
        <v>78</v>
      </c>
      <c r="AT135" s="138" t="s">
        <v>72</v>
      </c>
      <c r="AU135" s="138" t="s">
        <v>73</v>
      </c>
      <c r="AY135" s="131" t="s">
        <v>150</v>
      </c>
      <c r="BK135" s="139">
        <f>BK136+BK142+BK150+BK156</f>
        <v>0</v>
      </c>
    </row>
    <row r="136" spans="2:63" s="12" customFormat="1" ht="22.85" customHeight="1">
      <c r="B136" s="295"/>
      <c r="C136" s="296"/>
      <c r="D136" s="297" t="s">
        <v>72</v>
      </c>
      <c r="E136" s="304" t="s">
        <v>169</v>
      </c>
      <c r="F136" s="304" t="s">
        <v>170</v>
      </c>
      <c r="G136" s="296"/>
      <c r="H136" s="296"/>
      <c r="I136" s="246"/>
      <c r="J136" s="305">
        <f>BK136</f>
        <v>0</v>
      </c>
      <c r="K136" s="296"/>
      <c r="L136" s="130"/>
      <c r="M136" s="300"/>
      <c r="N136" s="301"/>
      <c r="O136" s="301"/>
      <c r="P136" s="302">
        <f>SUM(P137:P141)</f>
        <v>75.98924999999998</v>
      </c>
      <c r="Q136" s="301"/>
      <c r="R136" s="302">
        <f>SUM(R137:R141)</f>
        <v>2.1367694999999998</v>
      </c>
      <c r="S136" s="301"/>
      <c r="T136" s="303">
        <f>SUM(T137:T141)</f>
        <v>0</v>
      </c>
      <c r="AR136" s="131" t="s">
        <v>78</v>
      </c>
      <c r="AT136" s="138" t="s">
        <v>72</v>
      </c>
      <c r="AU136" s="138" t="s">
        <v>78</v>
      </c>
      <c r="AY136" s="131" t="s">
        <v>150</v>
      </c>
      <c r="BK136" s="139">
        <f>SUM(BK137:BK141)</f>
        <v>0</v>
      </c>
    </row>
    <row r="137" spans="1:65" s="2" customFormat="1" ht="16.5" customHeight="1">
      <c r="A137" s="184"/>
      <c r="B137" s="250"/>
      <c r="C137" s="306" t="s">
        <v>78</v>
      </c>
      <c r="D137" s="306" t="s">
        <v>152</v>
      </c>
      <c r="E137" s="307" t="s">
        <v>176</v>
      </c>
      <c r="F137" s="308" t="s">
        <v>177</v>
      </c>
      <c r="G137" s="309" t="s">
        <v>166</v>
      </c>
      <c r="H137" s="310">
        <v>22.15</v>
      </c>
      <c r="I137" s="247"/>
      <c r="J137" s="311">
        <f>ROUND(I137*H137,2)</f>
        <v>0</v>
      </c>
      <c r="K137" s="308" t="s">
        <v>156</v>
      </c>
      <c r="L137" s="28"/>
      <c r="M137" s="312" t="s">
        <v>1</v>
      </c>
      <c r="N137" s="313" t="s">
        <v>38</v>
      </c>
      <c r="O137" s="314">
        <v>0.624</v>
      </c>
      <c r="P137" s="315">
        <f>O137*H137</f>
        <v>13.821599999999998</v>
      </c>
      <c r="Q137" s="315">
        <v>0.04</v>
      </c>
      <c r="R137" s="315">
        <f>Q137*H137</f>
        <v>0.886</v>
      </c>
      <c r="S137" s="315">
        <v>0</v>
      </c>
      <c r="T137" s="316">
        <f>S137*H137</f>
        <v>0</v>
      </c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R137" s="153" t="s">
        <v>113</v>
      </c>
      <c r="AT137" s="153" t="s">
        <v>152</v>
      </c>
      <c r="AU137" s="153" t="s">
        <v>82</v>
      </c>
      <c r="AY137" s="15" t="s">
        <v>150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15" t="s">
        <v>78</v>
      </c>
      <c r="BK137" s="154">
        <f>ROUND(I137*H137,2)</f>
        <v>0</v>
      </c>
      <c r="BL137" s="15" t="s">
        <v>113</v>
      </c>
      <c r="BM137" s="153" t="s">
        <v>908</v>
      </c>
    </row>
    <row r="138" spans="1:65" s="2" customFormat="1" ht="21.75" customHeight="1">
      <c r="A138" s="184"/>
      <c r="B138" s="250"/>
      <c r="C138" s="306" t="s">
        <v>82</v>
      </c>
      <c r="D138" s="306" t="s">
        <v>152</v>
      </c>
      <c r="E138" s="307" t="s">
        <v>186</v>
      </c>
      <c r="F138" s="308" t="s">
        <v>187</v>
      </c>
      <c r="G138" s="309" t="s">
        <v>166</v>
      </c>
      <c r="H138" s="310">
        <v>22.15</v>
      </c>
      <c r="I138" s="247"/>
      <c r="J138" s="311">
        <f>ROUND(I138*H138,2)</f>
        <v>0</v>
      </c>
      <c r="K138" s="308" t="s">
        <v>156</v>
      </c>
      <c r="L138" s="28"/>
      <c r="M138" s="312" t="s">
        <v>1</v>
      </c>
      <c r="N138" s="313" t="s">
        <v>38</v>
      </c>
      <c r="O138" s="314">
        <v>1.691</v>
      </c>
      <c r="P138" s="315">
        <f>O138*H138</f>
        <v>37.45565</v>
      </c>
      <c r="Q138" s="315">
        <v>0.04153</v>
      </c>
      <c r="R138" s="315">
        <f>Q138*H138</f>
        <v>0.9198894999999999</v>
      </c>
      <c r="S138" s="315">
        <v>0</v>
      </c>
      <c r="T138" s="316">
        <f>S138*H138</f>
        <v>0</v>
      </c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R138" s="153" t="s">
        <v>113</v>
      </c>
      <c r="AT138" s="153" t="s">
        <v>152</v>
      </c>
      <c r="AU138" s="153" t="s">
        <v>82</v>
      </c>
      <c r="AY138" s="15" t="s">
        <v>150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5" t="s">
        <v>78</v>
      </c>
      <c r="BK138" s="154">
        <f>ROUND(I138*H138,2)</f>
        <v>0</v>
      </c>
      <c r="BL138" s="15" t="s">
        <v>113</v>
      </c>
      <c r="BM138" s="153" t="s">
        <v>909</v>
      </c>
    </row>
    <row r="139" spans="1:65" s="2" customFormat="1" ht="21.75" customHeight="1">
      <c r="A139" s="184"/>
      <c r="B139" s="250"/>
      <c r="C139" s="306" t="s">
        <v>89</v>
      </c>
      <c r="D139" s="306" t="s">
        <v>152</v>
      </c>
      <c r="E139" s="307" t="s">
        <v>193</v>
      </c>
      <c r="F139" s="308" t="s">
        <v>194</v>
      </c>
      <c r="G139" s="309" t="s">
        <v>173</v>
      </c>
      <c r="H139" s="310">
        <v>88</v>
      </c>
      <c r="I139" s="247"/>
      <c r="J139" s="311">
        <f>ROUND(I139*H139,2)</f>
        <v>0</v>
      </c>
      <c r="K139" s="308" t="s">
        <v>156</v>
      </c>
      <c r="L139" s="28"/>
      <c r="M139" s="312" t="s">
        <v>1</v>
      </c>
      <c r="N139" s="313" t="s">
        <v>38</v>
      </c>
      <c r="O139" s="314">
        <v>0.253</v>
      </c>
      <c r="P139" s="315">
        <f>O139*H139</f>
        <v>22.264</v>
      </c>
      <c r="Q139" s="315">
        <v>0.00376</v>
      </c>
      <c r="R139" s="315">
        <f>Q139*H139</f>
        <v>0.33088</v>
      </c>
      <c r="S139" s="315">
        <v>0</v>
      </c>
      <c r="T139" s="316">
        <f>S139*H139</f>
        <v>0</v>
      </c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R139" s="153" t="s">
        <v>113</v>
      </c>
      <c r="AT139" s="153" t="s">
        <v>152</v>
      </c>
      <c r="AU139" s="153" t="s">
        <v>82</v>
      </c>
      <c r="AY139" s="15" t="s">
        <v>150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5" t="s">
        <v>78</v>
      </c>
      <c r="BK139" s="154">
        <f>ROUND(I139*H139,2)</f>
        <v>0</v>
      </c>
      <c r="BL139" s="15" t="s">
        <v>113</v>
      </c>
      <c r="BM139" s="153" t="s">
        <v>910</v>
      </c>
    </row>
    <row r="140" spans="1:65" s="2" customFormat="1" ht="21.75" customHeight="1">
      <c r="A140" s="184"/>
      <c r="B140" s="250"/>
      <c r="C140" s="306" t="s">
        <v>113</v>
      </c>
      <c r="D140" s="306" t="s">
        <v>152</v>
      </c>
      <c r="E140" s="307" t="s">
        <v>911</v>
      </c>
      <c r="F140" s="308" t="s">
        <v>912</v>
      </c>
      <c r="G140" s="309" t="s">
        <v>166</v>
      </c>
      <c r="H140" s="310">
        <v>40.8</v>
      </c>
      <c r="I140" s="247"/>
      <c r="J140" s="311">
        <f>ROUND(I140*H140,2)</f>
        <v>0</v>
      </c>
      <c r="K140" s="308" t="s">
        <v>156</v>
      </c>
      <c r="L140" s="28"/>
      <c r="M140" s="312" t="s">
        <v>1</v>
      </c>
      <c r="N140" s="313" t="s">
        <v>38</v>
      </c>
      <c r="O140" s="314">
        <v>0.06</v>
      </c>
      <c r="P140" s="315">
        <f>O140*H140</f>
        <v>2.448</v>
      </c>
      <c r="Q140" s="315">
        <v>0</v>
      </c>
      <c r="R140" s="315">
        <f>Q140*H140</f>
        <v>0</v>
      </c>
      <c r="S140" s="315">
        <v>0</v>
      </c>
      <c r="T140" s="316">
        <f>S140*H140</f>
        <v>0</v>
      </c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R140" s="153" t="s">
        <v>113</v>
      </c>
      <c r="AT140" s="153" t="s">
        <v>152</v>
      </c>
      <c r="AU140" s="153" t="s">
        <v>82</v>
      </c>
      <c r="AY140" s="15" t="s">
        <v>150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5" t="s">
        <v>78</v>
      </c>
      <c r="BK140" s="154">
        <f>ROUND(I140*H140,2)</f>
        <v>0</v>
      </c>
      <c r="BL140" s="15" t="s">
        <v>113</v>
      </c>
      <c r="BM140" s="153" t="s">
        <v>913</v>
      </c>
    </row>
    <row r="141" spans="2:51" s="13" customFormat="1" ht="12">
      <c r="B141" s="317"/>
      <c r="C141" s="318"/>
      <c r="D141" s="319" t="s">
        <v>158</v>
      </c>
      <c r="E141" s="320" t="s">
        <v>1</v>
      </c>
      <c r="F141" s="321" t="s">
        <v>914</v>
      </c>
      <c r="G141" s="318"/>
      <c r="H141" s="322">
        <v>40.8</v>
      </c>
      <c r="I141" s="248"/>
      <c r="J141" s="318"/>
      <c r="K141" s="318"/>
      <c r="L141" s="155"/>
      <c r="M141" s="323"/>
      <c r="N141" s="324"/>
      <c r="O141" s="324"/>
      <c r="P141" s="324"/>
      <c r="Q141" s="324"/>
      <c r="R141" s="324"/>
      <c r="S141" s="324"/>
      <c r="T141" s="325"/>
      <c r="AT141" s="157" t="s">
        <v>158</v>
      </c>
      <c r="AU141" s="157" t="s">
        <v>82</v>
      </c>
      <c r="AV141" s="13" t="s">
        <v>82</v>
      </c>
      <c r="AW141" s="13" t="s">
        <v>29</v>
      </c>
      <c r="AX141" s="13" t="s">
        <v>78</v>
      </c>
      <c r="AY141" s="157" t="s">
        <v>150</v>
      </c>
    </row>
    <row r="142" spans="2:63" s="12" customFormat="1" ht="22.85" customHeight="1">
      <c r="B142" s="295"/>
      <c r="C142" s="296"/>
      <c r="D142" s="297" t="s">
        <v>72</v>
      </c>
      <c r="E142" s="304" t="s">
        <v>196</v>
      </c>
      <c r="F142" s="304" t="s">
        <v>915</v>
      </c>
      <c r="G142" s="296"/>
      <c r="H142" s="296"/>
      <c r="I142" s="246"/>
      <c r="J142" s="305">
        <f>BK142</f>
        <v>0</v>
      </c>
      <c r="K142" s="296"/>
      <c r="L142" s="130"/>
      <c r="M142" s="300"/>
      <c r="N142" s="301"/>
      <c r="O142" s="301"/>
      <c r="P142" s="302">
        <f>SUM(P143:P149)</f>
        <v>358.16499999999996</v>
      </c>
      <c r="Q142" s="301"/>
      <c r="R142" s="302">
        <f>SUM(R143:R149)</f>
        <v>0.03234</v>
      </c>
      <c r="S142" s="301"/>
      <c r="T142" s="303">
        <f>SUM(T143:T149)</f>
        <v>1.4080000000000001</v>
      </c>
      <c r="AR142" s="131" t="s">
        <v>78</v>
      </c>
      <c r="AT142" s="138" t="s">
        <v>72</v>
      </c>
      <c r="AU142" s="138" t="s">
        <v>78</v>
      </c>
      <c r="AY142" s="131" t="s">
        <v>150</v>
      </c>
      <c r="BK142" s="139">
        <f>SUM(BK143:BK149)</f>
        <v>0</v>
      </c>
    </row>
    <row r="143" spans="1:65" s="2" customFormat="1" ht="21.75" customHeight="1">
      <c r="A143" s="184"/>
      <c r="B143" s="250"/>
      <c r="C143" s="306" t="s">
        <v>175</v>
      </c>
      <c r="D143" s="306" t="s">
        <v>152</v>
      </c>
      <c r="E143" s="307" t="s">
        <v>916</v>
      </c>
      <c r="F143" s="308" t="s">
        <v>917</v>
      </c>
      <c r="G143" s="309" t="s">
        <v>166</v>
      </c>
      <c r="H143" s="310">
        <v>750</v>
      </c>
      <c r="I143" s="247"/>
      <c r="J143" s="311">
        <f aca="true" t="shared" si="0" ref="J143:J149">ROUND(I143*H143,2)</f>
        <v>0</v>
      </c>
      <c r="K143" s="308" t="s">
        <v>156</v>
      </c>
      <c r="L143" s="28"/>
      <c r="M143" s="312" t="s">
        <v>1</v>
      </c>
      <c r="N143" s="313" t="s">
        <v>38</v>
      </c>
      <c r="O143" s="314">
        <v>0.308</v>
      </c>
      <c r="P143" s="315">
        <f aca="true" t="shared" si="1" ref="P143:P149">O143*H143</f>
        <v>231</v>
      </c>
      <c r="Q143" s="315">
        <v>4E-05</v>
      </c>
      <c r="R143" s="315">
        <f aca="true" t="shared" si="2" ref="R143:R149">Q143*H143</f>
        <v>0.030000000000000002</v>
      </c>
      <c r="S143" s="315">
        <v>0</v>
      </c>
      <c r="T143" s="316">
        <f aca="true" t="shared" si="3" ref="T143:T149">S143*H143</f>
        <v>0</v>
      </c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R143" s="153" t="s">
        <v>113</v>
      </c>
      <c r="AT143" s="153" t="s">
        <v>152</v>
      </c>
      <c r="AU143" s="153" t="s">
        <v>82</v>
      </c>
      <c r="AY143" s="15" t="s">
        <v>150</v>
      </c>
      <c r="BE143" s="154">
        <f aca="true" t="shared" si="4" ref="BE143:BE149">IF(N143="základní",J143,0)</f>
        <v>0</v>
      </c>
      <c r="BF143" s="154">
        <f aca="true" t="shared" si="5" ref="BF143:BF149">IF(N143="snížená",J143,0)</f>
        <v>0</v>
      </c>
      <c r="BG143" s="154">
        <f aca="true" t="shared" si="6" ref="BG143:BG149">IF(N143="zákl. přenesená",J143,0)</f>
        <v>0</v>
      </c>
      <c r="BH143" s="154">
        <f aca="true" t="shared" si="7" ref="BH143:BH149">IF(N143="sníž. přenesená",J143,0)</f>
        <v>0</v>
      </c>
      <c r="BI143" s="154">
        <f aca="true" t="shared" si="8" ref="BI143:BI149">IF(N143="nulová",J143,0)</f>
        <v>0</v>
      </c>
      <c r="BJ143" s="15" t="s">
        <v>78</v>
      </c>
      <c r="BK143" s="154">
        <f aca="true" t="shared" si="9" ref="BK143:BK149">ROUND(I143*H143,2)</f>
        <v>0</v>
      </c>
      <c r="BL143" s="15" t="s">
        <v>113</v>
      </c>
      <c r="BM143" s="153" t="s">
        <v>918</v>
      </c>
    </row>
    <row r="144" spans="1:65" s="2" customFormat="1" ht="21.75" customHeight="1">
      <c r="A144" s="184"/>
      <c r="B144" s="250"/>
      <c r="C144" s="306" t="s">
        <v>169</v>
      </c>
      <c r="D144" s="306" t="s">
        <v>152</v>
      </c>
      <c r="E144" s="307" t="s">
        <v>919</v>
      </c>
      <c r="F144" s="308" t="s">
        <v>920</v>
      </c>
      <c r="G144" s="309" t="s">
        <v>173</v>
      </c>
      <c r="H144" s="310">
        <v>15</v>
      </c>
      <c r="I144" s="247"/>
      <c r="J144" s="311">
        <f t="shared" si="0"/>
        <v>0</v>
      </c>
      <c r="K144" s="308" t="s">
        <v>156</v>
      </c>
      <c r="L144" s="28"/>
      <c r="M144" s="312" t="s">
        <v>1</v>
      </c>
      <c r="N144" s="313" t="s">
        <v>38</v>
      </c>
      <c r="O144" s="314">
        <v>0.302</v>
      </c>
      <c r="P144" s="315">
        <f t="shared" si="1"/>
        <v>4.53</v>
      </c>
      <c r="Q144" s="315">
        <v>0</v>
      </c>
      <c r="R144" s="315">
        <f t="shared" si="2"/>
        <v>0</v>
      </c>
      <c r="S144" s="315">
        <v>0.002</v>
      </c>
      <c r="T144" s="316">
        <f t="shared" si="3"/>
        <v>0.03</v>
      </c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R144" s="153" t="s">
        <v>113</v>
      </c>
      <c r="AT144" s="153" t="s">
        <v>152</v>
      </c>
      <c r="AU144" s="153" t="s">
        <v>82</v>
      </c>
      <c r="AY144" s="15" t="s">
        <v>150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5" t="s">
        <v>78</v>
      </c>
      <c r="BK144" s="154">
        <f t="shared" si="9"/>
        <v>0</v>
      </c>
      <c r="BL144" s="15" t="s">
        <v>113</v>
      </c>
      <c r="BM144" s="153" t="s">
        <v>921</v>
      </c>
    </row>
    <row r="145" spans="1:65" s="2" customFormat="1" ht="21.75" customHeight="1">
      <c r="A145" s="184"/>
      <c r="B145" s="250"/>
      <c r="C145" s="306" t="s">
        <v>185</v>
      </c>
      <c r="D145" s="306" t="s">
        <v>152</v>
      </c>
      <c r="E145" s="307" t="s">
        <v>922</v>
      </c>
      <c r="F145" s="308" t="s">
        <v>923</v>
      </c>
      <c r="G145" s="309" t="s">
        <v>214</v>
      </c>
      <c r="H145" s="310">
        <v>320</v>
      </c>
      <c r="I145" s="247"/>
      <c r="J145" s="311">
        <f t="shared" si="0"/>
        <v>0</v>
      </c>
      <c r="K145" s="308" t="s">
        <v>156</v>
      </c>
      <c r="L145" s="28"/>
      <c r="M145" s="312" t="s">
        <v>1</v>
      </c>
      <c r="N145" s="313" t="s">
        <v>38</v>
      </c>
      <c r="O145" s="314">
        <v>0.205</v>
      </c>
      <c r="P145" s="315">
        <f t="shared" si="1"/>
        <v>65.6</v>
      </c>
      <c r="Q145" s="315">
        <v>0</v>
      </c>
      <c r="R145" s="315">
        <f t="shared" si="2"/>
        <v>0</v>
      </c>
      <c r="S145" s="315">
        <v>0.002</v>
      </c>
      <c r="T145" s="316">
        <f t="shared" si="3"/>
        <v>0.64</v>
      </c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R145" s="153" t="s">
        <v>113</v>
      </c>
      <c r="AT145" s="153" t="s">
        <v>152</v>
      </c>
      <c r="AU145" s="153" t="s">
        <v>82</v>
      </c>
      <c r="AY145" s="15" t="s">
        <v>150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5" t="s">
        <v>78</v>
      </c>
      <c r="BK145" s="154">
        <f t="shared" si="9"/>
        <v>0</v>
      </c>
      <c r="BL145" s="15" t="s">
        <v>113</v>
      </c>
      <c r="BM145" s="153" t="s">
        <v>924</v>
      </c>
    </row>
    <row r="146" spans="1:65" s="2" customFormat="1" ht="21.75" customHeight="1">
      <c r="A146" s="184"/>
      <c r="B146" s="250"/>
      <c r="C146" s="306" t="s">
        <v>192</v>
      </c>
      <c r="D146" s="306" t="s">
        <v>152</v>
      </c>
      <c r="E146" s="307" t="s">
        <v>925</v>
      </c>
      <c r="F146" s="308" t="s">
        <v>926</v>
      </c>
      <c r="G146" s="309" t="s">
        <v>214</v>
      </c>
      <c r="H146" s="310">
        <v>65</v>
      </c>
      <c r="I146" s="247"/>
      <c r="J146" s="311">
        <f t="shared" si="0"/>
        <v>0</v>
      </c>
      <c r="K146" s="308" t="s">
        <v>156</v>
      </c>
      <c r="L146" s="28"/>
      <c r="M146" s="312" t="s">
        <v>1</v>
      </c>
      <c r="N146" s="313" t="s">
        <v>38</v>
      </c>
      <c r="O146" s="314">
        <v>0.235</v>
      </c>
      <c r="P146" s="315">
        <f t="shared" si="1"/>
        <v>15.274999999999999</v>
      </c>
      <c r="Q146" s="315">
        <v>0</v>
      </c>
      <c r="R146" s="315">
        <f t="shared" si="2"/>
        <v>0</v>
      </c>
      <c r="S146" s="315">
        <v>0.004</v>
      </c>
      <c r="T146" s="316">
        <f t="shared" si="3"/>
        <v>0.26</v>
      </c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R146" s="153" t="s">
        <v>113</v>
      </c>
      <c r="AT146" s="153" t="s">
        <v>152</v>
      </c>
      <c r="AU146" s="153" t="s">
        <v>82</v>
      </c>
      <c r="AY146" s="15" t="s">
        <v>150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5" t="s">
        <v>78</v>
      </c>
      <c r="BK146" s="154">
        <f t="shared" si="9"/>
        <v>0</v>
      </c>
      <c r="BL146" s="15" t="s">
        <v>113</v>
      </c>
      <c r="BM146" s="153" t="s">
        <v>927</v>
      </c>
    </row>
    <row r="147" spans="1:65" s="2" customFormat="1" ht="21.75" customHeight="1">
      <c r="A147" s="184"/>
      <c r="B147" s="250"/>
      <c r="C147" s="306" t="s">
        <v>196</v>
      </c>
      <c r="D147" s="306" t="s">
        <v>152</v>
      </c>
      <c r="E147" s="307" t="s">
        <v>928</v>
      </c>
      <c r="F147" s="308" t="s">
        <v>929</v>
      </c>
      <c r="G147" s="309" t="s">
        <v>214</v>
      </c>
      <c r="H147" s="310">
        <v>80</v>
      </c>
      <c r="I147" s="247"/>
      <c r="J147" s="311">
        <f t="shared" si="0"/>
        <v>0</v>
      </c>
      <c r="K147" s="308" t="s">
        <v>156</v>
      </c>
      <c r="L147" s="28"/>
      <c r="M147" s="312" t="s">
        <v>1</v>
      </c>
      <c r="N147" s="313" t="s">
        <v>38</v>
      </c>
      <c r="O147" s="314">
        <v>0.245</v>
      </c>
      <c r="P147" s="315">
        <f t="shared" si="1"/>
        <v>19.6</v>
      </c>
      <c r="Q147" s="315">
        <v>0</v>
      </c>
      <c r="R147" s="315">
        <f t="shared" si="2"/>
        <v>0</v>
      </c>
      <c r="S147" s="315">
        <v>0.005</v>
      </c>
      <c r="T147" s="316">
        <f t="shared" si="3"/>
        <v>0.4</v>
      </c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R147" s="153" t="s">
        <v>113</v>
      </c>
      <c r="AT147" s="153" t="s">
        <v>152</v>
      </c>
      <c r="AU147" s="153" t="s">
        <v>82</v>
      </c>
      <c r="AY147" s="15" t="s">
        <v>150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5" t="s">
        <v>78</v>
      </c>
      <c r="BK147" s="154">
        <f t="shared" si="9"/>
        <v>0</v>
      </c>
      <c r="BL147" s="15" t="s">
        <v>113</v>
      </c>
      <c r="BM147" s="153" t="s">
        <v>930</v>
      </c>
    </row>
    <row r="148" spans="1:65" s="2" customFormat="1" ht="21.75" customHeight="1">
      <c r="A148" s="184"/>
      <c r="B148" s="250"/>
      <c r="C148" s="306" t="s">
        <v>201</v>
      </c>
      <c r="D148" s="306" t="s">
        <v>152</v>
      </c>
      <c r="E148" s="307" t="s">
        <v>931</v>
      </c>
      <c r="F148" s="308" t="s">
        <v>932</v>
      </c>
      <c r="G148" s="309" t="s">
        <v>214</v>
      </c>
      <c r="H148" s="310">
        <v>26</v>
      </c>
      <c r="I148" s="247"/>
      <c r="J148" s="311">
        <f t="shared" si="0"/>
        <v>0</v>
      </c>
      <c r="K148" s="308" t="s">
        <v>156</v>
      </c>
      <c r="L148" s="28"/>
      <c r="M148" s="312" t="s">
        <v>1</v>
      </c>
      <c r="N148" s="313" t="s">
        <v>38</v>
      </c>
      <c r="O148" s="314">
        <v>0.76</v>
      </c>
      <c r="P148" s="315">
        <f t="shared" si="1"/>
        <v>19.76</v>
      </c>
      <c r="Q148" s="315">
        <v>9E-05</v>
      </c>
      <c r="R148" s="315">
        <f t="shared" si="2"/>
        <v>0.00234</v>
      </c>
      <c r="S148" s="315">
        <v>0.003</v>
      </c>
      <c r="T148" s="316">
        <f t="shared" si="3"/>
        <v>0.078</v>
      </c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R148" s="153" t="s">
        <v>113</v>
      </c>
      <c r="AT148" s="153" t="s">
        <v>152</v>
      </c>
      <c r="AU148" s="153" t="s">
        <v>82</v>
      </c>
      <c r="AY148" s="15" t="s">
        <v>150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5" t="s">
        <v>78</v>
      </c>
      <c r="BK148" s="154">
        <f t="shared" si="9"/>
        <v>0</v>
      </c>
      <c r="BL148" s="15" t="s">
        <v>113</v>
      </c>
      <c r="BM148" s="153" t="s">
        <v>933</v>
      </c>
    </row>
    <row r="149" spans="1:65" s="2" customFormat="1" ht="21.75" customHeight="1">
      <c r="A149" s="184"/>
      <c r="B149" s="250"/>
      <c r="C149" s="306" t="s">
        <v>206</v>
      </c>
      <c r="D149" s="306" t="s">
        <v>152</v>
      </c>
      <c r="E149" s="307" t="s">
        <v>934</v>
      </c>
      <c r="F149" s="308" t="s">
        <v>935</v>
      </c>
      <c r="G149" s="309" t="s">
        <v>214</v>
      </c>
      <c r="H149" s="310">
        <v>8</v>
      </c>
      <c r="I149" s="247"/>
      <c r="J149" s="311">
        <f t="shared" si="0"/>
        <v>0</v>
      </c>
      <c r="K149" s="308" t="s">
        <v>156</v>
      </c>
      <c r="L149" s="28"/>
      <c r="M149" s="312" t="s">
        <v>1</v>
      </c>
      <c r="N149" s="313" t="s">
        <v>38</v>
      </c>
      <c r="O149" s="314">
        <v>0.3</v>
      </c>
      <c r="P149" s="315">
        <f t="shared" si="1"/>
        <v>2.4</v>
      </c>
      <c r="Q149" s="315">
        <v>0</v>
      </c>
      <c r="R149" s="315">
        <f t="shared" si="2"/>
        <v>0</v>
      </c>
      <c r="S149" s="315">
        <v>0</v>
      </c>
      <c r="T149" s="316">
        <f t="shared" si="3"/>
        <v>0</v>
      </c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R149" s="153" t="s">
        <v>113</v>
      </c>
      <c r="AT149" s="153" t="s">
        <v>152</v>
      </c>
      <c r="AU149" s="153" t="s">
        <v>82</v>
      </c>
      <c r="AY149" s="15" t="s">
        <v>150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5" t="s">
        <v>78</v>
      </c>
      <c r="BK149" s="154">
        <f t="shared" si="9"/>
        <v>0</v>
      </c>
      <c r="BL149" s="15" t="s">
        <v>113</v>
      </c>
      <c r="BM149" s="153" t="s">
        <v>936</v>
      </c>
    </row>
    <row r="150" spans="2:63" s="12" customFormat="1" ht="22.85" customHeight="1">
      <c r="B150" s="295"/>
      <c r="C150" s="296"/>
      <c r="D150" s="297" t="s">
        <v>72</v>
      </c>
      <c r="E150" s="304" t="s">
        <v>237</v>
      </c>
      <c r="F150" s="304" t="s">
        <v>238</v>
      </c>
      <c r="G150" s="296"/>
      <c r="H150" s="296"/>
      <c r="I150" s="246"/>
      <c r="J150" s="305">
        <f>BK150</f>
        <v>0</v>
      </c>
      <c r="K150" s="296"/>
      <c r="L150" s="130"/>
      <c r="M150" s="300"/>
      <c r="N150" s="301"/>
      <c r="O150" s="301"/>
      <c r="P150" s="302">
        <f>SUM(P151:P155)</f>
        <v>6.1024519999999995</v>
      </c>
      <c r="Q150" s="301"/>
      <c r="R150" s="302">
        <f>SUM(R151:R155)</f>
        <v>0</v>
      </c>
      <c r="S150" s="301"/>
      <c r="T150" s="303">
        <f>SUM(T151:T155)</f>
        <v>0</v>
      </c>
      <c r="AR150" s="131" t="s">
        <v>78</v>
      </c>
      <c r="AT150" s="138" t="s">
        <v>72</v>
      </c>
      <c r="AU150" s="138" t="s">
        <v>78</v>
      </c>
      <c r="AY150" s="131" t="s">
        <v>150</v>
      </c>
      <c r="BK150" s="139">
        <f>SUM(BK151:BK155)</f>
        <v>0</v>
      </c>
    </row>
    <row r="151" spans="1:65" s="2" customFormat="1" ht="21.75" customHeight="1">
      <c r="A151" s="184"/>
      <c r="B151" s="250"/>
      <c r="C151" s="306" t="s">
        <v>211</v>
      </c>
      <c r="D151" s="306" t="s">
        <v>152</v>
      </c>
      <c r="E151" s="307" t="s">
        <v>937</v>
      </c>
      <c r="F151" s="308" t="s">
        <v>938</v>
      </c>
      <c r="G151" s="309" t="s">
        <v>242</v>
      </c>
      <c r="H151" s="310">
        <v>2.348</v>
      </c>
      <c r="I151" s="247"/>
      <c r="J151" s="311">
        <f>ROUND(I151*H151,2)</f>
        <v>0</v>
      </c>
      <c r="K151" s="308" t="s">
        <v>156</v>
      </c>
      <c r="L151" s="28"/>
      <c r="M151" s="312" t="s">
        <v>1</v>
      </c>
      <c r="N151" s="313" t="s">
        <v>38</v>
      </c>
      <c r="O151" s="314">
        <v>2.42</v>
      </c>
      <c r="P151" s="315">
        <f>O151*H151</f>
        <v>5.68216</v>
      </c>
      <c r="Q151" s="315">
        <v>0</v>
      </c>
      <c r="R151" s="315">
        <f>Q151*H151</f>
        <v>0</v>
      </c>
      <c r="S151" s="315">
        <v>0</v>
      </c>
      <c r="T151" s="316">
        <f>S151*H151</f>
        <v>0</v>
      </c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R151" s="153" t="s">
        <v>113</v>
      </c>
      <c r="AT151" s="153" t="s">
        <v>152</v>
      </c>
      <c r="AU151" s="153" t="s">
        <v>82</v>
      </c>
      <c r="AY151" s="15" t="s">
        <v>150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5" t="s">
        <v>78</v>
      </c>
      <c r="BK151" s="154">
        <f>ROUND(I151*H151,2)</f>
        <v>0</v>
      </c>
      <c r="BL151" s="15" t="s">
        <v>113</v>
      </c>
      <c r="BM151" s="153" t="s">
        <v>939</v>
      </c>
    </row>
    <row r="152" spans="1:65" s="2" customFormat="1" ht="21.75" customHeight="1">
      <c r="A152" s="184"/>
      <c r="B152" s="250"/>
      <c r="C152" s="306" t="s">
        <v>216</v>
      </c>
      <c r="D152" s="306" t="s">
        <v>152</v>
      </c>
      <c r="E152" s="307" t="s">
        <v>245</v>
      </c>
      <c r="F152" s="308" t="s">
        <v>246</v>
      </c>
      <c r="G152" s="309" t="s">
        <v>242</v>
      </c>
      <c r="H152" s="310">
        <v>2.348</v>
      </c>
      <c r="I152" s="247"/>
      <c r="J152" s="311">
        <f>ROUND(I152*H152,2)</f>
        <v>0</v>
      </c>
      <c r="K152" s="308" t="s">
        <v>156</v>
      </c>
      <c r="L152" s="28"/>
      <c r="M152" s="312" t="s">
        <v>1</v>
      </c>
      <c r="N152" s="313" t="s">
        <v>38</v>
      </c>
      <c r="O152" s="314">
        <v>0.125</v>
      </c>
      <c r="P152" s="315">
        <f>O152*H152</f>
        <v>0.2935</v>
      </c>
      <c r="Q152" s="315">
        <v>0</v>
      </c>
      <c r="R152" s="315">
        <f>Q152*H152</f>
        <v>0</v>
      </c>
      <c r="S152" s="315">
        <v>0</v>
      </c>
      <c r="T152" s="316">
        <f>S152*H152</f>
        <v>0</v>
      </c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R152" s="153" t="s">
        <v>113</v>
      </c>
      <c r="AT152" s="153" t="s">
        <v>152</v>
      </c>
      <c r="AU152" s="153" t="s">
        <v>82</v>
      </c>
      <c r="AY152" s="15" t="s">
        <v>150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5" t="s">
        <v>78</v>
      </c>
      <c r="BK152" s="154">
        <f>ROUND(I152*H152,2)</f>
        <v>0</v>
      </c>
      <c r="BL152" s="15" t="s">
        <v>113</v>
      </c>
      <c r="BM152" s="153" t="s">
        <v>940</v>
      </c>
    </row>
    <row r="153" spans="1:65" s="2" customFormat="1" ht="21.75" customHeight="1">
      <c r="A153" s="184"/>
      <c r="B153" s="250"/>
      <c r="C153" s="306" t="s">
        <v>220</v>
      </c>
      <c r="D153" s="306" t="s">
        <v>152</v>
      </c>
      <c r="E153" s="307" t="s">
        <v>249</v>
      </c>
      <c r="F153" s="308" t="s">
        <v>250</v>
      </c>
      <c r="G153" s="309" t="s">
        <v>242</v>
      </c>
      <c r="H153" s="310">
        <v>21.132</v>
      </c>
      <c r="I153" s="247"/>
      <c r="J153" s="311">
        <f>ROUND(I153*H153,2)</f>
        <v>0</v>
      </c>
      <c r="K153" s="308" t="s">
        <v>156</v>
      </c>
      <c r="L153" s="28"/>
      <c r="M153" s="312" t="s">
        <v>1</v>
      </c>
      <c r="N153" s="313" t="s">
        <v>38</v>
      </c>
      <c r="O153" s="314">
        <v>0.006</v>
      </c>
      <c r="P153" s="315">
        <f>O153*H153</f>
        <v>0.12679200000000002</v>
      </c>
      <c r="Q153" s="315">
        <v>0</v>
      </c>
      <c r="R153" s="315">
        <f>Q153*H153</f>
        <v>0</v>
      </c>
      <c r="S153" s="315">
        <v>0</v>
      </c>
      <c r="T153" s="316">
        <f>S153*H153</f>
        <v>0</v>
      </c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R153" s="153" t="s">
        <v>113</v>
      </c>
      <c r="AT153" s="153" t="s">
        <v>152</v>
      </c>
      <c r="AU153" s="153" t="s">
        <v>82</v>
      </c>
      <c r="AY153" s="15" t="s">
        <v>150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5" t="s">
        <v>78</v>
      </c>
      <c r="BK153" s="154">
        <f>ROUND(I153*H153,2)</f>
        <v>0</v>
      </c>
      <c r="BL153" s="15" t="s">
        <v>113</v>
      </c>
      <c r="BM153" s="153" t="s">
        <v>941</v>
      </c>
    </row>
    <row r="154" spans="2:51" s="13" customFormat="1" ht="12">
      <c r="B154" s="317"/>
      <c r="C154" s="318"/>
      <c r="D154" s="319" t="s">
        <v>158</v>
      </c>
      <c r="E154" s="318"/>
      <c r="F154" s="321" t="s">
        <v>942</v>
      </c>
      <c r="G154" s="318"/>
      <c r="H154" s="322">
        <v>21.132</v>
      </c>
      <c r="I154" s="248"/>
      <c r="J154" s="318"/>
      <c r="K154" s="318"/>
      <c r="L154" s="155"/>
      <c r="M154" s="323"/>
      <c r="N154" s="324"/>
      <c r="O154" s="324"/>
      <c r="P154" s="324"/>
      <c r="Q154" s="324"/>
      <c r="R154" s="324"/>
      <c r="S154" s="324"/>
      <c r="T154" s="325"/>
      <c r="AT154" s="157" t="s">
        <v>158</v>
      </c>
      <c r="AU154" s="157" t="s">
        <v>82</v>
      </c>
      <c r="AV154" s="13" t="s">
        <v>82</v>
      </c>
      <c r="AW154" s="13" t="s">
        <v>3</v>
      </c>
      <c r="AX154" s="13" t="s">
        <v>78</v>
      </c>
      <c r="AY154" s="157" t="s">
        <v>150</v>
      </c>
    </row>
    <row r="155" spans="1:65" s="2" customFormat="1" ht="21.75" customHeight="1">
      <c r="A155" s="184"/>
      <c r="B155" s="250"/>
      <c r="C155" s="306" t="s">
        <v>8</v>
      </c>
      <c r="D155" s="306" t="s">
        <v>152</v>
      </c>
      <c r="E155" s="307" t="s">
        <v>943</v>
      </c>
      <c r="F155" s="308" t="s">
        <v>944</v>
      </c>
      <c r="G155" s="309" t="s">
        <v>242</v>
      </c>
      <c r="H155" s="310">
        <v>2.348</v>
      </c>
      <c r="I155" s="247"/>
      <c r="J155" s="311">
        <f>ROUND(I155*H155,2)</f>
        <v>0</v>
      </c>
      <c r="K155" s="308" t="s">
        <v>945</v>
      </c>
      <c r="L155" s="28"/>
      <c r="M155" s="312" t="s">
        <v>1</v>
      </c>
      <c r="N155" s="313" t="s">
        <v>38</v>
      </c>
      <c r="O155" s="314">
        <v>0</v>
      </c>
      <c r="P155" s="315">
        <f>O155*H155</f>
        <v>0</v>
      </c>
      <c r="Q155" s="315">
        <v>0</v>
      </c>
      <c r="R155" s="315">
        <f>Q155*H155</f>
        <v>0</v>
      </c>
      <c r="S155" s="315">
        <v>0</v>
      </c>
      <c r="T155" s="316">
        <f>S155*H155</f>
        <v>0</v>
      </c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R155" s="153" t="s">
        <v>113</v>
      </c>
      <c r="AT155" s="153" t="s">
        <v>152</v>
      </c>
      <c r="AU155" s="153" t="s">
        <v>82</v>
      </c>
      <c r="AY155" s="15" t="s">
        <v>150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5" t="s">
        <v>78</v>
      </c>
      <c r="BK155" s="154">
        <f>ROUND(I155*H155,2)</f>
        <v>0</v>
      </c>
      <c r="BL155" s="15" t="s">
        <v>113</v>
      </c>
      <c r="BM155" s="153" t="s">
        <v>946</v>
      </c>
    </row>
    <row r="156" spans="2:63" s="12" customFormat="1" ht="22.85" customHeight="1">
      <c r="B156" s="295"/>
      <c r="C156" s="296"/>
      <c r="D156" s="297" t="s">
        <v>72</v>
      </c>
      <c r="E156" s="304" t="s">
        <v>253</v>
      </c>
      <c r="F156" s="304" t="s">
        <v>254</v>
      </c>
      <c r="G156" s="296"/>
      <c r="H156" s="296"/>
      <c r="I156" s="246"/>
      <c r="J156" s="305">
        <f>BK156</f>
        <v>0</v>
      </c>
      <c r="K156" s="296"/>
      <c r="L156" s="130"/>
      <c r="M156" s="300"/>
      <c r="N156" s="301"/>
      <c r="O156" s="301"/>
      <c r="P156" s="302">
        <f>P157</f>
        <v>7.895160000000001</v>
      </c>
      <c r="Q156" s="301"/>
      <c r="R156" s="302">
        <f>R157</f>
        <v>0</v>
      </c>
      <c r="S156" s="301"/>
      <c r="T156" s="303">
        <f>T157</f>
        <v>0</v>
      </c>
      <c r="AR156" s="131" t="s">
        <v>78</v>
      </c>
      <c r="AT156" s="138" t="s">
        <v>72</v>
      </c>
      <c r="AU156" s="138" t="s">
        <v>78</v>
      </c>
      <c r="AY156" s="131" t="s">
        <v>150</v>
      </c>
      <c r="BK156" s="139">
        <f>BK157</f>
        <v>0</v>
      </c>
    </row>
    <row r="157" spans="1:65" s="2" customFormat="1" ht="16.5" customHeight="1">
      <c r="A157" s="184"/>
      <c r="B157" s="250"/>
      <c r="C157" s="306" t="s">
        <v>228</v>
      </c>
      <c r="D157" s="306" t="s">
        <v>152</v>
      </c>
      <c r="E157" s="307" t="s">
        <v>947</v>
      </c>
      <c r="F157" s="308" t="s">
        <v>948</v>
      </c>
      <c r="G157" s="309" t="s">
        <v>242</v>
      </c>
      <c r="H157" s="310">
        <v>2.169</v>
      </c>
      <c r="I157" s="247"/>
      <c r="J157" s="311">
        <f>ROUND(I157*H157,2)</f>
        <v>0</v>
      </c>
      <c r="K157" s="308" t="s">
        <v>156</v>
      </c>
      <c r="L157" s="28"/>
      <c r="M157" s="312" t="s">
        <v>1</v>
      </c>
      <c r="N157" s="313" t="s">
        <v>38</v>
      </c>
      <c r="O157" s="314">
        <v>3.64</v>
      </c>
      <c r="P157" s="315">
        <f>O157*H157</f>
        <v>7.895160000000001</v>
      </c>
      <c r="Q157" s="315">
        <v>0</v>
      </c>
      <c r="R157" s="315">
        <f>Q157*H157</f>
        <v>0</v>
      </c>
      <c r="S157" s="315">
        <v>0</v>
      </c>
      <c r="T157" s="316">
        <f>S157*H157</f>
        <v>0</v>
      </c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R157" s="153" t="s">
        <v>113</v>
      </c>
      <c r="AT157" s="153" t="s">
        <v>152</v>
      </c>
      <c r="AU157" s="153" t="s">
        <v>82</v>
      </c>
      <c r="AY157" s="15" t="s">
        <v>150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5" t="s">
        <v>78</v>
      </c>
      <c r="BK157" s="154">
        <f>ROUND(I157*H157,2)</f>
        <v>0</v>
      </c>
      <c r="BL157" s="15" t="s">
        <v>113</v>
      </c>
      <c r="BM157" s="153" t="s">
        <v>949</v>
      </c>
    </row>
    <row r="158" spans="2:63" s="12" customFormat="1" ht="25.9" customHeight="1">
      <c r="B158" s="295"/>
      <c r="C158" s="296"/>
      <c r="D158" s="297" t="s">
        <v>72</v>
      </c>
      <c r="E158" s="298" t="s">
        <v>258</v>
      </c>
      <c r="F158" s="298" t="s">
        <v>259</v>
      </c>
      <c r="G158" s="296"/>
      <c r="H158" s="296"/>
      <c r="I158" s="246"/>
      <c r="J158" s="299">
        <f>BK158</f>
        <v>0</v>
      </c>
      <c r="K158" s="296"/>
      <c r="L158" s="130"/>
      <c r="M158" s="300"/>
      <c r="N158" s="301"/>
      <c r="O158" s="301"/>
      <c r="P158" s="302">
        <f>P159+P200</f>
        <v>680.6450100000001</v>
      </c>
      <c r="Q158" s="301"/>
      <c r="R158" s="302">
        <f>R159+R200</f>
        <v>4.846566</v>
      </c>
      <c r="S158" s="301"/>
      <c r="T158" s="303">
        <f>T159+T200</f>
        <v>0.9397681000000001</v>
      </c>
      <c r="AR158" s="131" t="s">
        <v>82</v>
      </c>
      <c r="AT158" s="138" t="s">
        <v>72</v>
      </c>
      <c r="AU158" s="138" t="s">
        <v>73</v>
      </c>
      <c r="AY158" s="131" t="s">
        <v>150</v>
      </c>
      <c r="BK158" s="139">
        <f>BK159+BK200</f>
        <v>0</v>
      </c>
    </row>
    <row r="159" spans="2:63" s="12" customFormat="1" ht="22.85" customHeight="1">
      <c r="B159" s="295"/>
      <c r="C159" s="296"/>
      <c r="D159" s="297" t="s">
        <v>72</v>
      </c>
      <c r="E159" s="304" t="s">
        <v>950</v>
      </c>
      <c r="F159" s="304" t="s">
        <v>951</v>
      </c>
      <c r="G159" s="296"/>
      <c r="H159" s="296"/>
      <c r="I159" s="246"/>
      <c r="J159" s="305">
        <f>BK159</f>
        <v>0</v>
      </c>
      <c r="K159" s="296"/>
      <c r="L159" s="130"/>
      <c r="M159" s="300"/>
      <c r="N159" s="301"/>
      <c r="O159" s="301"/>
      <c r="P159" s="302">
        <f>SUM(P160:P199)</f>
        <v>150.02</v>
      </c>
      <c r="Q159" s="301"/>
      <c r="R159" s="302">
        <f>SUM(R160:R199)</f>
        <v>0.29802500000000004</v>
      </c>
      <c r="S159" s="301"/>
      <c r="T159" s="303">
        <f>SUM(T160:T199)</f>
        <v>0</v>
      </c>
      <c r="AR159" s="131" t="s">
        <v>82</v>
      </c>
      <c r="AT159" s="138" t="s">
        <v>72</v>
      </c>
      <c r="AU159" s="138" t="s">
        <v>78</v>
      </c>
      <c r="AY159" s="131" t="s">
        <v>150</v>
      </c>
      <c r="BK159" s="139">
        <f>SUM(BK160:BK199)</f>
        <v>0</v>
      </c>
    </row>
    <row r="160" spans="1:65" s="2" customFormat="1" ht="21.75" customHeight="1">
      <c r="A160" s="184"/>
      <c r="B160" s="250"/>
      <c r="C160" s="306" t="s">
        <v>232</v>
      </c>
      <c r="D160" s="306" t="s">
        <v>152</v>
      </c>
      <c r="E160" s="307" t="s">
        <v>952</v>
      </c>
      <c r="F160" s="308" t="s">
        <v>953</v>
      </c>
      <c r="G160" s="309" t="s">
        <v>214</v>
      </c>
      <c r="H160" s="310">
        <v>60</v>
      </c>
      <c r="I160" s="247"/>
      <c r="J160" s="311">
        <f>ROUND(I160*H160,2)</f>
        <v>0</v>
      </c>
      <c r="K160" s="308" t="s">
        <v>156</v>
      </c>
      <c r="L160" s="28"/>
      <c r="M160" s="312" t="s">
        <v>1</v>
      </c>
      <c r="N160" s="313" t="s">
        <v>38</v>
      </c>
      <c r="O160" s="314">
        <v>0.155</v>
      </c>
      <c r="P160" s="315">
        <f>O160*H160</f>
        <v>9.3</v>
      </c>
      <c r="Q160" s="315">
        <v>0</v>
      </c>
      <c r="R160" s="315">
        <f>Q160*H160</f>
        <v>0</v>
      </c>
      <c r="S160" s="315">
        <v>0</v>
      </c>
      <c r="T160" s="316">
        <f>S160*H160</f>
        <v>0</v>
      </c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R160" s="153" t="s">
        <v>228</v>
      </c>
      <c r="AT160" s="153" t="s">
        <v>152</v>
      </c>
      <c r="AU160" s="153" t="s">
        <v>82</v>
      </c>
      <c r="AY160" s="15" t="s">
        <v>150</v>
      </c>
      <c r="BE160" s="154">
        <f>IF(N160="základní",J160,0)</f>
        <v>0</v>
      </c>
      <c r="BF160" s="154">
        <f>IF(N160="snížená",J160,0)</f>
        <v>0</v>
      </c>
      <c r="BG160" s="154">
        <f>IF(N160="zákl. přenesená",J160,0)</f>
        <v>0</v>
      </c>
      <c r="BH160" s="154">
        <f>IF(N160="sníž. přenesená",J160,0)</f>
        <v>0</v>
      </c>
      <c r="BI160" s="154">
        <f>IF(N160="nulová",J160,0)</f>
        <v>0</v>
      </c>
      <c r="BJ160" s="15" t="s">
        <v>78</v>
      </c>
      <c r="BK160" s="154">
        <f>ROUND(I160*H160,2)</f>
        <v>0</v>
      </c>
      <c r="BL160" s="15" t="s">
        <v>228</v>
      </c>
      <c r="BM160" s="153" t="s">
        <v>954</v>
      </c>
    </row>
    <row r="161" spans="1:65" s="2" customFormat="1" ht="16.5" customHeight="1">
      <c r="A161" s="184"/>
      <c r="B161" s="250"/>
      <c r="C161" s="326" t="s">
        <v>239</v>
      </c>
      <c r="D161" s="326" t="s">
        <v>655</v>
      </c>
      <c r="E161" s="327" t="s">
        <v>955</v>
      </c>
      <c r="F161" s="328" t="s">
        <v>956</v>
      </c>
      <c r="G161" s="329" t="s">
        <v>214</v>
      </c>
      <c r="H161" s="330">
        <v>63</v>
      </c>
      <c r="I161" s="249"/>
      <c r="J161" s="331">
        <f>ROUND(I161*H161,2)</f>
        <v>0</v>
      </c>
      <c r="K161" s="328" t="s">
        <v>156</v>
      </c>
      <c r="L161" s="169"/>
      <c r="M161" s="332" t="s">
        <v>1</v>
      </c>
      <c r="N161" s="333" t="s">
        <v>38</v>
      </c>
      <c r="O161" s="314">
        <v>0</v>
      </c>
      <c r="P161" s="315">
        <f>O161*H161</f>
        <v>0</v>
      </c>
      <c r="Q161" s="315">
        <v>0.00018</v>
      </c>
      <c r="R161" s="315">
        <f>Q161*H161</f>
        <v>0.011340000000000001</v>
      </c>
      <c r="S161" s="315">
        <v>0</v>
      </c>
      <c r="T161" s="316">
        <f>S161*H161</f>
        <v>0</v>
      </c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R161" s="153" t="s">
        <v>302</v>
      </c>
      <c r="AT161" s="153" t="s">
        <v>655</v>
      </c>
      <c r="AU161" s="153" t="s">
        <v>82</v>
      </c>
      <c r="AY161" s="15" t="s">
        <v>150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5" t="s">
        <v>78</v>
      </c>
      <c r="BK161" s="154">
        <f>ROUND(I161*H161,2)</f>
        <v>0</v>
      </c>
      <c r="BL161" s="15" t="s">
        <v>228</v>
      </c>
      <c r="BM161" s="153" t="s">
        <v>957</v>
      </c>
    </row>
    <row r="162" spans="2:51" s="13" customFormat="1" ht="12">
      <c r="B162" s="317"/>
      <c r="C162" s="318"/>
      <c r="D162" s="319" t="s">
        <v>158</v>
      </c>
      <c r="E162" s="318"/>
      <c r="F162" s="321" t="s">
        <v>958</v>
      </c>
      <c r="G162" s="318"/>
      <c r="H162" s="322">
        <v>63</v>
      </c>
      <c r="I162" s="248"/>
      <c r="J162" s="318"/>
      <c r="K162" s="318"/>
      <c r="L162" s="155"/>
      <c r="M162" s="323"/>
      <c r="N162" s="324"/>
      <c r="O162" s="324"/>
      <c r="P162" s="324"/>
      <c r="Q162" s="324"/>
      <c r="R162" s="324"/>
      <c r="S162" s="324"/>
      <c r="T162" s="325"/>
      <c r="AT162" s="157" t="s">
        <v>158</v>
      </c>
      <c r="AU162" s="157" t="s">
        <v>82</v>
      </c>
      <c r="AV162" s="13" t="s">
        <v>82</v>
      </c>
      <c r="AW162" s="13" t="s">
        <v>3</v>
      </c>
      <c r="AX162" s="13" t="s">
        <v>78</v>
      </c>
      <c r="AY162" s="157" t="s">
        <v>150</v>
      </c>
    </row>
    <row r="163" spans="1:65" s="2" customFormat="1" ht="21.75" customHeight="1">
      <c r="A163" s="184"/>
      <c r="B163" s="250"/>
      <c r="C163" s="306" t="s">
        <v>244</v>
      </c>
      <c r="D163" s="306" t="s">
        <v>152</v>
      </c>
      <c r="E163" s="307" t="s">
        <v>959</v>
      </c>
      <c r="F163" s="308" t="s">
        <v>960</v>
      </c>
      <c r="G163" s="309" t="s">
        <v>214</v>
      </c>
      <c r="H163" s="310">
        <v>590</v>
      </c>
      <c r="I163" s="247"/>
      <c r="J163" s="311">
        <f>ROUND(I163*H163,2)</f>
        <v>0</v>
      </c>
      <c r="K163" s="308" t="s">
        <v>156</v>
      </c>
      <c r="L163" s="28"/>
      <c r="M163" s="312" t="s">
        <v>1</v>
      </c>
      <c r="N163" s="313" t="s">
        <v>38</v>
      </c>
      <c r="O163" s="314">
        <v>0.046</v>
      </c>
      <c r="P163" s="315">
        <f>O163*H163</f>
        <v>27.14</v>
      </c>
      <c r="Q163" s="315">
        <v>0</v>
      </c>
      <c r="R163" s="315">
        <f>Q163*H163</f>
        <v>0</v>
      </c>
      <c r="S163" s="315">
        <v>0</v>
      </c>
      <c r="T163" s="316">
        <f>S163*H163</f>
        <v>0</v>
      </c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R163" s="153" t="s">
        <v>228</v>
      </c>
      <c r="AT163" s="153" t="s">
        <v>152</v>
      </c>
      <c r="AU163" s="153" t="s">
        <v>82</v>
      </c>
      <c r="AY163" s="15" t="s">
        <v>150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5" t="s">
        <v>78</v>
      </c>
      <c r="BK163" s="154">
        <f>ROUND(I163*H163,2)</f>
        <v>0</v>
      </c>
      <c r="BL163" s="15" t="s">
        <v>228</v>
      </c>
      <c r="BM163" s="153" t="s">
        <v>961</v>
      </c>
    </row>
    <row r="164" spans="1:65" s="2" customFormat="1" ht="16.5" customHeight="1">
      <c r="A164" s="184"/>
      <c r="B164" s="250"/>
      <c r="C164" s="326" t="s">
        <v>248</v>
      </c>
      <c r="D164" s="326" t="s">
        <v>655</v>
      </c>
      <c r="E164" s="327" t="s">
        <v>962</v>
      </c>
      <c r="F164" s="328" t="s">
        <v>963</v>
      </c>
      <c r="G164" s="329" t="s">
        <v>214</v>
      </c>
      <c r="H164" s="330">
        <v>619.5</v>
      </c>
      <c r="I164" s="249"/>
      <c r="J164" s="331">
        <f>ROUND(I164*H164,2)</f>
        <v>0</v>
      </c>
      <c r="K164" s="328" t="s">
        <v>156</v>
      </c>
      <c r="L164" s="169"/>
      <c r="M164" s="332" t="s">
        <v>1</v>
      </c>
      <c r="N164" s="333" t="s">
        <v>38</v>
      </c>
      <c r="O164" s="314">
        <v>0</v>
      </c>
      <c r="P164" s="315">
        <f>O164*H164</f>
        <v>0</v>
      </c>
      <c r="Q164" s="315">
        <v>0.00017</v>
      </c>
      <c r="R164" s="315">
        <f>Q164*H164</f>
        <v>0.105315</v>
      </c>
      <c r="S164" s="315">
        <v>0</v>
      </c>
      <c r="T164" s="316">
        <f>S164*H164</f>
        <v>0</v>
      </c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R164" s="153" t="s">
        <v>302</v>
      </c>
      <c r="AT164" s="153" t="s">
        <v>655</v>
      </c>
      <c r="AU164" s="153" t="s">
        <v>82</v>
      </c>
      <c r="AY164" s="15" t="s">
        <v>150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5" t="s">
        <v>78</v>
      </c>
      <c r="BK164" s="154">
        <f>ROUND(I164*H164,2)</f>
        <v>0</v>
      </c>
      <c r="BL164" s="15" t="s">
        <v>228</v>
      </c>
      <c r="BM164" s="153" t="s">
        <v>964</v>
      </c>
    </row>
    <row r="165" spans="2:51" s="13" customFormat="1" ht="12">
      <c r="B165" s="317"/>
      <c r="C165" s="318"/>
      <c r="D165" s="319" t="s">
        <v>158</v>
      </c>
      <c r="E165" s="318"/>
      <c r="F165" s="321" t="s">
        <v>965</v>
      </c>
      <c r="G165" s="318"/>
      <c r="H165" s="322">
        <v>619.5</v>
      </c>
      <c r="I165" s="248"/>
      <c r="J165" s="318"/>
      <c r="K165" s="318"/>
      <c r="L165" s="155"/>
      <c r="M165" s="323"/>
      <c r="N165" s="324"/>
      <c r="O165" s="324"/>
      <c r="P165" s="324"/>
      <c r="Q165" s="324"/>
      <c r="R165" s="324"/>
      <c r="S165" s="324"/>
      <c r="T165" s="325"/>
      <c r="AT165" s="157" t="s">
        <v>158</v>
      </c>
      <c r="AU165" s="157" t="s">
        <v>82</v>
      </c>
      <c r="AV165" s="13" t="s">
        <v>82</v>
      </c>
      <c r="AW165" s="13" t="s">
        <v>3</v>
      </c>
      <c r="AX165" s="13" t="s">
        <v>78</v>
      </c>
      <c r="AY165" s="157" t="s">
        <v>150</v>
      </c>
    </row>
    <row r="166" spans="1:65" s="2" customFormat="1" ht="21.75" customHeight="1">
      <c r="A166" s="184"/>
      <c r="B166" s="250"/>
      <c r="C166" s="306" t="s">
        <v>7</v>
      </c>
      <c r="D166" s="306" t="s">
        <v>152</v>
      </c>
      <c r="E166" s="307" t="s">
        <v>959</v>
      </c>
      <c r="F166" s="308" t="s">
        <v>960</v>
      </c>
      <c r="G166" s="309" t="s">
        <v>214</v>
      </c>
      <c r="H166" s="310">
        <v>490</v>
      </c>
      <c r="I166" s="247"/>
      <c r="J166" s="311">
        <f>ROUND(I166*H166,2)</f>
        <v>0</v>
      </c>
      <c r="K166" s="308" t="s">
        <v>156</v>
      </c>
      <c r="L166" s="28"/>
      <c r="M166" s="312" t="s">
        <v>1</v>
      </c>
      <c r="N166" s="313" t="s">
        <v>38</v>
      </c>
      <c r="O166" s="314">
        <v>0.046</v>
      </c>
      <c r="P166" s="315">
        <f>O166*H166</f>
        <v>22.54</v>
      </c>
      <c r="Q166" s="315">
        <v>0</v>
      </c>
      <c r="R166" s="315">
        <f>Q166*H166</f>
        <v>0</v>
      </c>
      <c r="S166" s="315">
        <v>0</v>
      </c>
      <c r="T166" s="316">
        <f>S166*H166</f>
        <v>0</v>
      </c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R166" s="153" t="s">
        <v>228</v>
      </c>
      <c r="AT166" s="153" t="s">
        <v>152</v>
      </c>
      <c r="AU166" s="153" t="s">
        <v>82</v>
      </c>
      <c r="AY166" s="15" t="s">
        <v>150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5" t="s">
        <v>78</v>
      </c>
      <c r="BK166" s="154">
        <f>ROUND(I166*H166,2)</f>
        <v>0</v>
      </c>
      <c r="BL166" s="15" t="s">
        <v>228</v>
      </c>
      <c r="BM166" s="153" t="s">
        <v>966</v>
      </c>
    </row>
    <row r="167" spans="1:65" s="2" customFormat="1" ht="16.5" customHeight="1">
      <c r="A167" s="184"/>
      <c r="B167" s="250"/>
      <c r="C167" s="326" t="s">
        <v>262</v>
      </c>
      <c r="D167" s="326" t="s">
        <v>655</v>
      </c>
      <c r="E167" s="327" t="s">
        <v>967</v>
      </c>
      <c r="F167" s="328" t="s">
        <v>968</v>
      </c>
      <c r="G167" s="329" t="s">
        <v>214</v>
      </c>
      <c r="H167" s="330">
        <v>514.5</v>
      </c>
      <c r="I167" s="249"/>
      <c r="J167" s="331">
        <f>ROUND(I167*H167,2)</f>
        <v>0</v>
      </c>
      <c r="K167" s="328" t="s">
        <v>156</v>
      </c>
      <c r="L167" s="169"/>
      <c r="M167" s="332" t="s">
        <v>1</v>
      </c>
      <c r="N167" s="333" t="s">
        <v>38</v>
      </c>
      <c r="O167" s="314">
        <v>0</v>
      </c>
      <c r="P167" s="315">
        <f>O167*H167</f>
        <v>0</v>
      </c>
      <c r="Q167" s="315">
        <v>0.00012</v>
      </c>
      <c r="R167" s="315">
        <f>Q167*H167</f>
        <v>0.06174</v>
      </c>
      <c r="S167" s="315">
        <v>0</v>
      </c>
      <c r="T167" s="316">
        <f>S167*H167</f>
        <v>0</v>
      </c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R167" s="153" t="s">
        <v>302</v>
      </c>
      <c r="AT167" s="153" t="s">
        <v>655</v>
      </c>
      <c r="AU167" s="153" t="s">
        <v>82</v>
      </c>
      <c r="AY167" s="15" t="s">
        <v>150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5" t="s">
        <v>78</v>
      </c>
      <c r="BK167" s="154">
        <f>ROUND(I167*H167,2)</f>
        <v>0</v>
      </c>
      <c r="BL167" s="15" t="s">
        <v>228</v>
      </c>
      <c r="BM167" s="153" t="s">
        <v>969</v>
      </c>
    </row>
    <row r="168" spans="2:51" s="13" customFormat="1" ht="12">
      <c r="B168" s="317"/>
      <c r="C168" s="318"/>
      <c r="D168" s="319" t="s">
        <v>158</v>
      </c>
      <c r="E168" s="318"/>
      <c r="F168" s="321" t="s">
        <v>970</v>
      </c>
      <c r="G168" s="318"/>
      <c r="H168" s="322">
        <v>514.5</v>
      </c>
      <c r="I168" s="248"/>
      <c r="J168" s="318"/>
      <c r="K168" s="318"/>
      <c r="L168" s="155"/>
      <c r="M168" s="323"/>
      <c r="N168" s="324"/>
      <c r="O168" s="324"/>
      <c r="P168" s="324"/>
      <c r="Q168" s="324"/>
      <c r="R168" s="324"/>
      <c r="S168" s="324"/>
      <c r="T168" s="325"/>
      <c r="AT168" s="157" t="s">
        <v>158</v>
      </c>
      <c r="AU168" s="157" t="s">
        <v>82</v>
      </c>
      <c r="AV168" s="13" t="s">
        <v>82</v>
      </c>
      <c r="AW168" s="13" t="s">
        <v>3</v>
      </c>
      <c r="AX168" s="13" t="s">
        <v>78</v>
      </c>
      <c r="AY168" s="157" t="s">
        <v>150</v>
      </c>
    </row>
    <row r="169" spans="1:65" s="2" customFormat="1" ht="21.75" customHeight="1">
      <c r="A169" s="184"/>
      <c r="B169" s="250"/>
      <c r="C169" s="306" t="s">
        <v>266</v>
      </c>
      <c r="D169" s="306" t="s">
        <v>152</v>
      </c>
      <c r="E169" s="307" t="s">
        <v>971</v>
      </c>
      <c r="F169" s="308" t="s">
        <v>972</v>
      </c>
      <c r="G169" s="309" t="s">
        <v>214</v>
      </c>
      <c r="H169" s="310">
        <v>95</v>
      </c>
      <c r="I169" s="247"/>
      <c r="J169" s="311">
        <f>ROUND(I169*H169,2)</f>
        <v>0</v>
      </c>
      <c r="K169" s="308" t="s">
        <v>156</v>
      </c>
      <c r="L169" s="28"/>
      <c r="M169" s="312" t="s">
        <v>1</v>
      </c>
      <c r="N169" s="313" t="s">
        <v>38</v>
      </c>
      <c r="O169" s="314">
        <v>0.046</v>
      </c>
      <c r="P169" s="315">
        <f>O169*H169</f>
        <v>4.37</v>
      </c>
      <c r="Q169" s="315">
        <v>0</v>
      </c>
      <c r="R169" s="315">
        <f>Q169*H169</f>
        <v>0</v>
      </c>
      <c r="S169" s="315">
        <v>0</v>
      </c>
      <c r="T169" s="316">
        <f>S169*H169</f>
        <v>0</v>
      </c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R169" s="153" t="s">
        <v>228</v>
      </c>
      <c r="AT169" s="153" t="s">
        <v>152</v>
      </c>
      <c r="AU169" s="153" t="s">
        <v>82</v>
      </c>
      <c r="AY169" s="15" t="s">
        <v>150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5" t="s">
        <v>78</v>
      </c>
      <c r="BK169" s="154">
        <f>ROUND(I169*H169,2)</f>
        <v>0</v>
      </c>
      <c r="BL169" s="15" t="s">
        <v>228</v>
      </c>
      <c r="BM169" s="153" t="s">
        <v>973</v>
      </c>
    </row>
    <row r="170" spans="1:65" s="2" customFormat="1" ht="16.5" customHeight="1">
      <c r="A170" s="184"/>
      <c r="B170" s="250"/>
      <c r="C170" s="326" t="s">
        <v>270</v>
      </c>
      <c r="D170" s="326" t="s">
        <v>655</v>
      </c>
      <c r="E170" s="327" t="s">
        <v>974</v>
      </c>
      <c r="F170" s="328" t="s">
        <v>975</v>
      </c>
      <c r="G170" s="329" t="s">
        <v>214</v>
      </c>
      <c r="H170" s="330">
        <v>99.75</v>
      </c>
      <c r="I170" s="249"/>
      <c r="J170" s="331">
        <f>ROUND(I170*H170,2)</f>
        <v>0</v>
      </c>
      <c r="K170" s="328" t="s">
        <v>156</v>
      </c>
      <c r="L170" s="169"/>
      <c r="M170" s="332" t="s">
        <v>1</v>
      </c>
      <c r="N170" s="333" t="s">
        <v>38</v>
      </c>
      <c r="O170" s="314">
        <v>0</v>
      </c>
      <c r="P170" s="315">
        <f>O170*H170</f>
        <v>0</v>
      </c>
      <c r="Q170" s="315">
        <v>0.00016</v>
      </c>
      <c r="R170" s="315">
        <f>Q170*H170</f>
        <v>0.015960000000000002</v>
      </c>
      <c r="S170" s="315">
        <v>0</v>
      </c>
      <c r="T170" s="316">
        <f>S170*H170</f>
        <v>0</v>
      </c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R170" s="153" t="s">
        <v>302</v>
      </c>
      <c r="AT170" s="153" t="s">
        <v>655</v>
      </c>
      <c r="AU170" s="153" t="s">
        <v>82</v>
      </c>
      <c r="AY170" s="15" t="s">
        <v>150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5" t="s">
        <v>78</v>
      </c>
      <c r="BK170" s="154">
        <f>ROUND(I170*H170,2)</f>
        <v>0</v>
      </c>
      <c r="BL170" s="15" t="s">
        <v>228</v>
      </c>
      <c r="BM170" s="153" t="s">
        <v>976</v>
      </c>
    </row>
    <row r="171" spans="2:51" s="13" customFormat="1" ht="12">
      <c r="B171" s="317"/>
      <c r="C171" s="318"/>
      <c r="D171" s="319" t="s">
        <v>158</v>
      </c>
      <c r="E171" s="318"/>
      <c r="F171" s="321" t="s">
        <v>977</v>
      </c>
      <c r="G171" s="318"/>
      <c r="H171" s="322">
        <v>99.75</v>
      </c>
      <c r="I171" s="248"/>
      <c r="J171" s="318"/>
      <c r="K171" s="318"/>
      <c r="L171" s="155"/>
      <c r="M171" s="323"/>
      <c r="N171" s="324"/>
      <c r="O171" s="324"/>
      <c r="P171" s="324"/>
      <c r="Q171" s="324"/>
      <c r="R171" s="324"/>
      <c r="S171" s="324"/>
      <c r="T171" s="325"/>
      <c r="AT171" s="157" t="s">
        <v>158</v>
      </c>
      <c r="AU171" s="157" t="s">
        <v>82</v>
      </c>
      <c r="AV171" s="13" t="s">
        <v>82</v>
      </c>
      <c r="AW171" s="13" t="s">
        <v>3</v>
      </c>
      <c r="AX171" s="13" t="s">
        <v>78</v>
      </c>
      <c r="AY171" s="157" t="s">
        <v>150</v>
      </c>
    </row>
    <row r="172" spans="1:65" s="2" customFormat="1" ht="21.75" customHeight="1">
      <c r="A172" s="184"/>
      <c r="B172" s="250"/>
      <c r="C172" s="306" t="s">
        <v>274</v>
      </c>
      <c r="D172" s="306" t="s">
        <v>152</v>
      </c>
      <c r="E172" s="307" t="s">
        <v>971</v>
      </c>
      <c r="F172" s="308" t="s">
        <v>972</v>
      </c>
      <c r="G172" s="309" t="s">
        <v>214</v>
      </c>
      <c r="H172" s="310">
        <v>190</v>
      </c>
      <c r="I172" s="247"/>
      <c r="J172" s="311">
        <f>ROUND(I172*H172,2)</f>
        <v>0</v>
      </c>
      <c r="K172" s="308" t="s">
        <v>156</v>
      </c>
      <c r="L172" s="28"/>
      <c r="M172" s="312" t="s">
        <v>1</v>
      </c>
      <c r="N172" s="313" t="s">
        <v>38</v>
      </c>
      <c r="O172" s="314">
        <v>0.046</v>
      </c>
      <c r="P172" s="315">
        <f>O172*H172</f>
        <v>8.74</v>
      </c>
      <c r="Q172" s="315">
        <v>0</v>
      </c>
      <c r="R172" s="315">
        <f>Q172*H172</f>
        <v>0</v>
      </c>
      <c r="S172" s="315">
        <v>0</v>
      </c>
      <c r="T172" s="316">
        <f>S172*H172</f>
        <v>0</v>
      </c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R172" s="153" t="s">
        <v>228</v>
      </c>
      <c r="AT172" s="153" t="s">
        <v>152</v>
      </c>
      <c r="AU172" s="153" t="s">
        <v>82</v>
      </c>
      <c r="AY172" s="15" t="s">
        <v>150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5" t="s">
        <v>78</v>
      </c>
      <c r="BK172" s="154">
        <f>ROUND(I172*H172,2)</f>
        <v>0</v>
      </c>
      <c r="BL172" s="15" t="s">
        <v>228</v>
      </c>
      <c r="BM172" s="153" t="s">
        <v>978</v>
      </c>
    </row>
    <row r="173" spans="1:65" s="2" customFormat="1" ht="16.5" customHeight="1">
      <c r="A173" s="184"/>
      <c r="B173" s="250"/>
      <c r="C173" s="326" t="s">
        <v>278</v>
      </c>
      <c r="D173" s="326" t="s">
        <v>655</v>
      </c>
      <c r="E173" s="327" t="s">
        <v>979</v>
      </c>
      <c r="F173" s="328" t="s">
        <v>980</v>
      </c>
      <c r="G173" s="329" t="s">
        <v>214</v>
      </c>
      <c r="H173" s="330">
        <v>199.5</v>
      </c>
      <c r="I173" s="249"/>
      <c r="J173" s="331">
        <f>ROUND(I173*H173,2)</f>
        <v>0</v>
      </c>
      <c r="K173" s="328" t="s">
        <v>156</v>
      </c>
      <c r="L173" s="169"/>
      <c r="M173" s="332" t="s">
        <v>1</v>
      </c>
      <c r="N173" s="333" t="s">
        <v>38</v>
      </c>
      <c r="O173" s="314">
        <v>0</v>
      </c>
      <c r="P173" s="315">
        <f>O173*H173</f>
        <v>0</v>
      </c>
      <c r="Q173" s="315">
        <v>0.00025</v>
      </c>
      <c r="R173" s="315">
        <f>Q173*H173</f>
        <v>0.049875</v>
      </c>
      <c r="S173" s="315">
        <v>0</v>
      </c>
      <c r="T173" s="316">
        <f>S173*H173</f>
        <v>0</v>
      </c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R173" s="153" t="s">
        <v>302</v>
      </c>
      <c r="AT173" s="153" t="s">
        <v>655</v>
      </c>
      <c r="AU173" s="153" t="s">
        <v>82</v>
      </c>
      <c r="AY173" s="15" t="s">
        <v>150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5" t="s">
        <v>78</v>
      </c>
      <c r="BK173" s="154">
        <f>ROUND(I173*H173,2)</f>
        <v>0</v>
      </c>
      <c r="BL173" s="15" t="s">
        <v>228</v>
      </c>
      <c r="BM173" s="153" t="s">
        <v>981</v>
      </c>
    </row>
    <row r="174" spans="2:51" s="13" customFormat="1" ht="12">
      <c r="B174" s="317"/>
      <c r="C174" s="318"/>
      <c r="D174" s="319" t="s">
        <v>158</v>
      </c>
      <c r="E174" s="318"/>
      <c r="F174" s="321" t="s">
        <v>982</v>
      </c>
      <c r="G174" s="318"/>
      <c r="H174" s="322">
        <v>199.5</v>
      </c>
      <c r="I174" s="248"/>
      <c r="J174" s="318"/>
      <c r="K174" s="318"/>
      <c r="L174" s="155"/>
      <c r="M174" s="323"/>
      <c r="N174" s="324"/>
      <c r="O174" s="324"/>
      <c r="P174" s="324"/>
      <c r="Q174" s="324"/>
      <c r="R174" s="324"/>
      <c r="S174" s="324"/>
      <c r="T174" s="325"/>
      <c r="AT174" s="157" t="s">
        <v>158</v>
      </c>
      <c r="AU174" s="157" t="s">
        <v>82</v>
      </c>
      <c r="AV174" s="13" t="s">
        <v>82</v>
      </c>
      <c r="AW174" s="13" t="s">
        <v>3</v>
      </c>
      <c r="AX174" s="13" t="s">
        <v>78</v>
      </c>
      <c r="AY174" s="157" t="s">
        <v>150</v>
      </c>
    </row>
    <row r="175" spans="1:65" s="2" customFormat="1" ht="21.75" customHeight="1">
      <c r="A175" s="184"/>
      <c r="B175" s="250"/>
      <c r="C175" s="306" t="s">
        <v>282</v>
      </c>
      <c r="D175" s="306" t="s">
        <v>152</v>
      </c>
      <c r="E175" s="307" t="s">
        <v>983</v>
      </c>
      <c r="F175" s="308" t="s">
        <v>984</v>
      </c>
      <c r="G175" s="309" t="s">
        <v>214</v>
      </c>
      <c r="H175" s="310">
        <v>25</v>
      </c>
      <c r="I175" s="247"/>
      <c r="J175" s="311">
        <f>ROUND(I175*H175,2)</f>
        <v>0</v>
      </c>
      <c r="K175" s="308" t="s">
        <v>156</v>
      </c>
      <c r="L175" s="28"/>
      <c r="M175" s="312" t="s">
        <v>1</v>
      </c>
      <c r="N175" s="313" t="s">
        <v>38</v>
      </c>
      <c r="O175" s="314">
        <v>0.052</v>
      </c>
      <c r="P175" s="315">
        <f>O175*H175</f>
        <v>1.3</v>
      </c>
      <c r="Q175" s="315">
        <v>0</v>
      </c>
      <c r="R175" s="315">
        <f>Q175*H175</f>
        <v>0</v>
      </c>
      <c r="S175" s="315">
        <v>0</v>
      </c>
      <c r="T175" s="316">
        <f>S175*H175</f>
        <v>0</v>
      </c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R175" s="153" t="s">
        <v>228</v>
      </c>
      <c r="AT175" s="153" t="s">
        <v>152</v>
      </c>
      <c r="AU175" s="153" t="s">
        <v>82</v>
      </c>
      <c r="AY175" s="15" t="s">
        <v>150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5" t="s">
        <v>78</v>
      </c>
      <c r="BK175" s="154">
        <f>ROUND(I175*H175,2)</f>
        <v>0</v>
      </c>
      <c r="BL175" s="15" t="s">
        <v>228</v>
      </c>
      <c r="BM175" s="153" t="s">
        <v>985</v>
      </c>
    </row>
    <row r="176" spans="1:65" s="2" customFormat="1" ht="16.5" customHeight="1">
      <c r="A176" s="184"/>
      <c r="B176" s="250"/>
      <c r="C176" s="326" t="s">
        <v>286</v>
      </c>
      <c r="D176" s="326" t="s">
        <v>655</v>
      </c>
      <c r="E176" s="327" t="s">
        <v>986</v>
      </c>
      <c r="F176" s="328" t="s">
        <v>987</v>
      </c>
      <c r="G176" s="329" t="s">
        <v>214</v>
      </c>
      <c r="H176" s="330">
        <v>26.25</v>
      </c>
      <c r="I176" s="249"/>
      <c r="J176" s="331">
        <f>ROUND(I176*H176,2)</f>
        <v>0</v>
      </c>
      <c r="K176" s="328" t="s">
        <v>156</v>
      </c>
      <c r="L176" s="169"/>
      <c r="M176" s="332" t="s">
        <v>1</v>
      </c>
      <c r="N176" s="333" t="s">
        <v>38</v>
      </c>
      <c r="O176" s="314">
        <v>0</v>
      </c>
      <c r="P176" s="315">
        <f>O176*H176</f>
        <v>0</v>
      </c>
      <c r="Q176" s="315">
        <v>0.00034</v>
      </c>
      <c r="R176" s="315">
        <f>Q176*H176</f>
        <v>0.008925</v>
      </c>
      <c r="S176" s="315">
        <v>0</v>
      </c>
      <c r="T176" s="316">
        <f>S176*H176</f>
        <v>0</v>
      </c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R176" s="153" t="s">
        <v>302</v>
      </c>
      <c r="AT176" s="153" t="s">
        <v>655</v>
      </c>
      <c r="AU176" s="153" t="s">
        <v>82</v>
      </c>
      <c r="AY176" s="15" t="s">
        <v>150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5" t="s">
        <v>78</v>
      </c>
      <c r="BK176" s="154">
        <f>ROUND(I176*H176,2)</f>
        <v>0</v>
      </c>
      <c r="BL176" s="15" t="s">
        <v>228</v>
      </c>
      <c r="BM176" s="153" t="s">
        <v>988</v>
      </c>
    </row>
    <row r="177" spans="2:51" s="13" customFormat="1" ht="12">
      <c r="B177" s="317"/>
      <c r="C177" s="318"/>
      <c r="D177" s="319" t="s">
        <v>158</v>
      </c>
      <c r="E177" s="318"/>
      <c r="F177" s="321" t="s">
        <v>989</v>
      </c>
      <c r="G177" s="318"/>
      <c r="H177" s="322">
        <v>26.25</v>
      </c>
      <c r="I177" s="248"/>
      <c r="J177" s="318"/>
      <c r="K177" s="318"/>
      <c r="L177" s="155"/>
      <c r="M177" s="323"/>
      <c r="N177" s="324"/>
      <c r="O177" s="324"/>
      <c r="P177" s="324"/>
      <c r="Q177" s="324"/>
      <c r="R177" s="324"/>
      <c r="S177" s="324"/>
      <c r="T177" s="325"/>
      <c r="AT177" s="157" t="s">
        <v>158</v>
      </c>
      <c r="AU177" s="157" t="s">
        <v>82</v>
      </c>
      <c r="AV177" s="13" t="s">
        <v>82</v>
      </c>
      <c r="AW177" s="13" t="s">
        <v>3</v>
      </c>
      <c r="AX177" s="13" t="s">
        <v>78</v>
      </c>
      <c r="AY177" s="157" t="s">
        <v>150</v>
      </c>
    </row>
    <row r="178" spans="1:65" s="2" customFormat="1" ht="21.75" customHeight="1">
      <c r="A178" s="184"/>
      <c r="B178" s="250"/>
      <c r="C178" s="306" t="s">
        <v>290</v>
      </c>
      <c r="D178" s="306" t="s">
        <v>152</v>
      </c>
      <c r="E178" s="307" t="s">
        <v>990</v>
      </c>
      <c r="F178" s="308" t="s">
        <v>991</v>
      </c>
      <c r="G178" s="309" t="s">
        <v>214</v>
      </c>
      <c r="H178" s="310">
        <v>60</v>
      </c>
      <c r="I178" s="247"/>
      <c r="J178" s="311">
        <f>ROUND(I178*H178,2)</f>
        <v>0</v>
      </c>
      <c r="K178" s="308" t="s">
        <v>156</v>
      </c>
      <c r="L178" s="28"/>
      <c r="M178" s="312" t="s">
        <v>1</v>
      </c>
      <c r="N178" s="313" t="s">
        <v>38</v>
      </c>
      <c r="O178" s="314">
        <v>0.058</v>
      </c>
      <c r="P178" s="315">
        <f>O178*H178</f>
        <v>3.48</v>
      </c>
      <c r="Q178" s="315">
        <v>0</v>
      </c>
      <c r="R178" s="315">
        <f>Q178*H178</f>
        <v>0</v>
      </c>
      <c r="S178" s="315">
        <v>0</v>
      </c>
      <c r="T178" s="316">
        <f>S178*H178</f>
        <v>0</v>
      </c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R178" s="153" t="s">
        <v>228</v>
      </c>
      <c r="AT178" s="153" t="s">
        <v>152</v>
      </c>
      <c r="AU178" s="153" t="s">
        <v>82</v>
      </c>
      <c r="AY178" s="15" t="s">
        <v>150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5" t="s">
        <v>78</v>
      </c>
      <c r="BK178" s="154">
        <f>ROUND(I178*H178,2)</f>
        <v>0</v>
      </c>
      <c r="BL178" s="15" t="s">
        <v>228</v>
      </c>
      <c r="BM178" s="153" t="s">
        <v>992</v>
      </c>
    </row>
    <row r="179" spans="1:65" s="2" customFormat="1" ht="16.5" customHeight="1">
      <c r="A179" s="184"/>
      <c r="B179" s="250"/>
      <c r="C179" s="326" t="s">
        <v>294</v>
      </c>
      <c r="D179" s="326" t="s">
        <v>655</v>
      </c>
      <c r="E179" s="327" t="s">
        <v>993</v>
      </c>
      <c r="F179" s="328" t="s">
        <v>994</v>
      </c>
      <c r="G179" s="329" t="s">
        <v>214</v>
      </c>
      <c r="H179" s="330">
        <v>63</v>
      </c>
      <c r="I179" s="249"/>
      <c r="J179" s="331">
        <f>ROUND(I179*H179,2)</f>
        <v>0</v>
      </c>
      <c r="K179" s="328" t="s">
        <v>995</v>
      </c>
      <c r="L179" s="169"/>
      <c r="M179" s="332" t="s">
        <v>1</v>
      </c>
      <c r="N179" s="333" t="s">
        <v>38</v>
      </c>
      <c r="O179" s="314">
        <v>0</v>
      </c>
      <c r="P179" s="315">
        <f>O179*H179</f>
        <v>0</v>
      </c>
      <c r="Q179" s="315">
        <v>0.00063</v>
      </c>
      <c r="R179" s="315">
        <f>Q179*H179</f>
        <v>0.03969</v>
      </c>
      <c r="S179" s="315">
        <v>0</v>
      </c>
      <c r="T179" s="316">
        <f>S179*H179</f>
        <v>0</v>
      </c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R179" s="153" t="s">
        <v>302</v>
      </c>
      <c r="AT179" s="153" t="s">
        <v>655</v>
      </c>
      <c r="AU179" s="153" t="s">
        <v>82</v>
      </c>
      <c r="AY179" s="15" t="s">
        <v>150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5" t="s">
        <v>78</v>
      </c>
      <c r="BK179" s="154">
        <f>ROUND(I179*H179,2)</f>
        <v>0</v>
      </c>
      <c r="BL179" s="15" t="s">
        <v>228</v>
      </c>
      <c r="BM179" s="153" t="s">
        <v>996</v>
      </c>
    </row>
    <row r="180" spans="2:51" s="13" customFormat="1" ht="12">
      <c r="B180" s="317"/>
      <c r="C180" s="318"/>
      <c r="D180" s="319" t="s">
        <v>158</v>
      </c>
      <c r="E180" s="318"/>
      <c r="F180" s="321" t="s">
        <v>958</v>
      </c>
      <c r="G180" s="318"/>
      <c r="H180" s="322">
        <v>63</v>
      </c>
      <c r="I180" s="248"/>
      <c r="J180" s="318"/>
      <c r="K180" s="318"/>
      <c r="L180" s="155"/>
      <c r="M180" s="323"/>
      <c r="N180" s="324"/>
      <c r="O180" s="324"/>
      <c r="P180" s="324"/>
      <c r="Q180" s="324"/>
      <c r="R180" s="324"/>
      <c r="S180" s="324"/>
      <c r="T180" s="325"/>
      <c r="AT180" s="157" t="s">
        <v>158</v>
      </c>
      <c r="AU180" s="157" t="s">
        <v>82</v>
      </c>
      <c r="AV180" s="13" t="s">
        <v>82</v>
      </c>
      <c r="AW180" s="13" t="s">
        <v>3</v>
      </c>
      <c r="AX180" s="13" t="s">
        <v>78</v>
      </c>
      <c r="AY180" s="157" t="s">
        <v>150</v>
      </c>
    </row>
    <row r="181" spans="1:65" s="2" customFormat="1" ht="21.75" customHeight="1">
      <c r="A181" s="184"/>
      <c r="B181" s="250"/>
      <c r="C181" s="306" t="s">
        <v>298</v>
      </c>
      <c r="D181" s="306" t="s">
        <v>152</v>
      </c>
      <c r="E181" s="307" t="s">
        <v>997</v>
      </c>
      <c r="F181" s="308" t="s">
        <v>998</v>
      </c>
      <c r="G181" s="309" t="s">
        <v>173</v>
      </c>
      <c r="H181" s="310">
        <v>7</v>
      </c>
      <c r="I181" s="247"/>
      <c r="J181" s="311">
        <f aca="true" t="shared" si="10" ref="J181:J199">ROUND(I181*H181,2)</f>
        <v>0</v>
      </c>
      <c r="K181" s="308" t="s">
        <v>156</v>
      </c>
      <c r="L181" s="28"/>
      <c r="M181" s="312" t="s">
        <v>1</v>
      </c>
      <c r="N181" s="313" t="s">
        <v>38</v>
      </c>
      <c r="O181" s="314">
        <v>0.39</v>
      </c>
      <c r="P181" s="315">
        <f aca="true" t="shared" si="11" ref="P181:P199">O181*H181</f>
        <v>2.73</v>
      </c>
      <c r="Q181" s="315">
        <v>0</v>
      </c>
      <c r="R181" s="315">
        <f aca="true" t="shared" si="12" ref="R181:R199">Q181*H181</f>
        <v>0</v>
      </c>
      <c r="S181" s="315">
        <v>0</v>
      </c>
      <c r="T181" s="316">
        <f aca="true" t="shared" si="13" ref="T181:T199">S181*H181</f>
        <v>0</v>
      </c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R181" s="153" t="s">
        <v>228</v>
      </c>
      <c r="AT181" s="153" t="s">
        <v>152</v>
      </c>
      <c r="AU181" s="153" t="s">
        <v>82</v>
      </c>
      <c r="AY181" s="15" t="s">
        <v>150</v>
      </c>
      <c r="BE181" s="154">
        <f aca="true" t="shared" si="14" ref="BE181:BE199">IF(N181="základní",J181,0)</f>
        <v>0</v>
      </c>
      <c r="BF181" s="154">
        <f aca="true" t="shared" si="15" ref="BF181:BF199">IF(N181="snížená",J181,0)</f>
        <v>0</v>
      </c>
      <c r="BG181" s="154">
        <f aca="true" t="shared" si="16" ref="BG181:BG199">IF(N181="zákl. přenesená",J181,0)</f>
        <v>0</v>
      </c>
      <c r="BH181" s="154">
        <f aca="true" t="shared" si="17" ref="BH181:BH199">IF(N181="sníž. přenesená",J181,0)</f>
        <v>0</v>
      </c>
      <c r="BI181" s="154">
        <f aca="true" t="shared" si="18" ref="BI181:BI199">IF(N181="nulová",J181,0)</f>
        <v>0</v>
      </c>
      <c r="BJ181" s="15" t="s">
        <v>78</v>
      </c>
      <c r="BK181" s="154">
        <f aca="true" t="shared" si="19" ref="BK181:BK199">ROUND(I181*H181,2)</f>
        <v>0</v>
      </c>
      <c r="BL181" s="15" t="s">
        <v>228</v>
      </c>
      <c r="BM181" s="153" t="s">
        <v>999</v>
      </c>
    </row>
    <row r="182" spans="1:65" s="2" customFormat="1" ht="21.75" customHeight="1">
      <c r="A182" s="184"/>
      <c r="B182" s="250"/>
      <c r="C182" s="326" t="s">
        <v>302</v>
      </c>
      <c r="D182" s="326" t="s">
        <v>655</v>
      </c>
      <c r="E182" s="327" t="s">
        <v>1000</v>
      </c>
      <c r="F182" s="328" t="s">
        <v>1001</v>
      </c>
      <c r="G182" s="329" t="s">
        <v>173</v>
      </c>
      <c r="H182" s="330">
        <v>7</v>
      </c>
      <c r="I182" s="249"/>
      <c r="J182" s="331">
        <f t="shared" si="10"/>
        <v>0</v>
      </c>
      <c r="K182" s="328" t="s">
        <v>995</v>
      </c>
      <c r="L182" s="169"/>
      <c r="M182" s="332" t="s">
        <v>1</v>
      </c>
      <c r="N182" s="333" t="s">
        <v>38</v>
      </c>
      <c r="O182" s="314">
        <v>0</v>
      </c>
      <c r="P182" s="315">
        <f t="shared" si="11"/>
        <v>0</v>
      </c>
      <c r="Q182" s="315">
        <v>0.0001</v>
      </c>
      <c r="R182" s="315">
        <f t="shared" si="12"/>
        <v>0.0007</v>
      </c>
      <c r="S182" s="315">
        <v>0</v>
      </c>
      <c r="T182" s="316">
        <f t="shared" si="13"/>
        <v>0</v>
      </c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R182" s="153" t="s">
        <v>302</v>
      </c>
      <c r="AT182" s="153" t="s">
        <v>655</v>
      </c>
      <c r="AU182" s="153" t="s">
        <v>82</v>
      </c>
      <c r="AY182" s="15" t="s">
        <v>150</v>
      </c>
      <c r="BE182" s="154">
        <f t="shared" si="14"/>
        <v>0</v>
      </c>
      <c r="BF182" s="154">
        <f t="shared" si="15"/>
        <v>0</v>
      </c>
      <c r="BG182" s="154">
        <f t="shared" si="16"/>
        <v>0</v>
      </c>
      <c r="BH182" s="154">
        <f t="shared" si="17"/>
        <v>0</v>
      </c>
      <c r="BI182" s="154">
        <f t="shared" si="18"/>
        <v>0</v>
      </c>
      <c r="BJ182" s="15" t="s">
        <v>78</v>
      </c>
      <c r="BK182" s="154">
        <f t="shared" si="19"/>
        <v>0</v>
      </c>
      <c r="BL182" s="15" t="s">
        <v>228</v>
      </c>
      <c r="BM182" s="153" t="s">
        <v>1002</v>
      </c>
    </row>
    <row r="183" spans="1:65" s="2" customFormat="1" ht="21.75" customHeight="1">
      <c r="A183" s="184"/>
      <c r="B183" s="250"/>
      <c r="C183" s="306" t="s">
        <v>306</v>
      </c>
      <c r="D183" s="306" t="s">
        <v>152</v>
      </c>
      <c r="E183" s="307" t="s">
        <v>1003</v>
      </c>
      <c r="F183" s="308" t="s">
        <v>1004</v>
      </c>
      <c r="G183" s="309" t="s">
        <v>173</v>
      </c>
      <c r="H183" s="310">
        <v>21</v>
      </c>
      <c r="I183" s="247"/>
      <c r="J183" s="311">
        <f t="shared" si="10"/>
        <v>0</v>
      </c>
      <c r="K183" s="308" t="s">
        <v>156</v>
      </c>
      <c r="L183" s="28"/>
      <c r="M183" s="312" t="s">
        <v>1</v>
      </c>
      <c r="N183" s="313" t="s">
        <v>38</v>
      </c>
      <c r="O183" s="314">
        <v>0.39</v>
      </c>
      <c r="P183" s="315">
        <f t="shared" si="11"/>
        <v>8.19</v>
      </c>
      <c r="Q183" s="315">
        <v>0</v>
      </c>
      <c r="R183" s="315">
        <f t="shared" si="12"/>
        <v>0</v>
      </c>
      <c r="S183" s="315">
        <v>0</v>
      </c>
      <c r="T183" s="316">
        <f t="shared" si="13"/>
        <v>0</v>
      </c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R183" s="153" t="s">
        <v>228</v>
      </c>
      <c r="AT183" s="153" t="s">
        <v>152</v>
      </c>
      <c r="AU183" s="153" t="s">
        <v>82</v>
      </c>
      <c r="AY183" s="15" t="s">
        <v>150</v>
      </c>
      <c r="BE183" s="154">
        <f t="shared" si="14"/>
        <v>0</v>
      </c>
      <c r="BF183" s="154">
        <f t="shared" si="15"/>
        <v>0</v>
      </c>
      <c r="BG183" s="154">
        <f t="shared" si="16"/>
        <v>0</v>
      </c>
      <c r="BH183" s="154">
        <f t="shared" si="17"/>
        <v>0</v>
      </c>
      <c r="BI183" s="154">
        <f t="shared" si="18"/>
        <v>0</v>
      </c>
      <c r="BJ183" s="15" t="s">
        <v>78</v>
      </c>
      <c r="BK183" s="154">
        <f t="shared" si="19"/>
        <v>0</v>
      </c>
      <c r="BL183" s="15" t="s">
        <v>228</v>
      </c>
      <c r="BM183" s="153" t="s">
        <v>1005</v>
      </c>
    </row>
    <row r="184" spans="1:65" s="2" customFormat="1" ht="21.75" customHeight="1">
      <c r="A184" s="184"/>
      <c r="B184" s="250"/>
      <c r="C184" s="326" t="s">
        <v>310</v>
      </c>
      <c r="D184" s="326" t="s">
        <v>655</v>
      </c>
      <c r="E184" s="327" t="s">
        <v>1006</v>
      </c>
      <c r="F184" s="328" t="s">
        <v>1007</v>
      </c>
      <c r="G184" s="329" t="s">
        <v>1008</v>
      </c>
      <c r="H184" s="330">
        <v>21</v>
      </c>
      <c r="I184" s="249"/>
      <c r="J184" s="331">
        <f t="shared" si="10"/>
        <v>0</v>
      </c>
      <c r="K184" s="328" t="s">
        <v>995</v>
      </c>
      <c r="L184" s="169"/>
      <c r="M184" s="332" t="s">
        <v>1</v>
      </c>
      <c r="N184" s="333" t="s">
        <v>38</v>
      </c>
      <c r="O184" s="314">
        <v>0</v>
      </c>
      <c r="P184" s="315">
        <f t="shared" si="11"/>
        <v>0</v>
      </c>
      <c r="Q184" s="315">
        <v>0</v>
      </c>
      <c r="R184" s="315">
        <f t="shared" si="12"/>
        <v>0</v>
      </c>
      <c r="S184" s="315">
        <v>0</v>
      </c>
      <c r="T184" s="316">
        <f t="shared" si="13"/>
        <v>0</v>
      </c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R184" s="153" t="s">
        <v>1009</v>
      </c>
      <c r="AT184" s="153" t="s">
        <v>655</v>
      </c>
      <c r="AU184" s="153" t="s">
        <v>82</v>
      </c>
      <c r="AY184" s="15" t="s">
        <v>150</v>
      </c>
      <c r="BE184" s="154">
        <f t="shared" si="14"/>
        <v>0</v>
      </c>
      <c r="BF184" s="154">
        <f t="shared" si="15"/>
        <v>0</v>
      </c>
      <c r="BG184" s="154">
        <f t="shared" si="16"/>
        <v>0</v>
      </c>
      <c r="BH184" s="154">
        <f t="shared" si="17"/>
        <v>0</v>
      </c>
      <c r="BI184" s="154">
        <f t="shared" si="18"/>
        <v>0</v>
      </c>
      <c r="BJ184" s="15" t="s">
        <v>78</v>
      </c>
      <c r="BK184" s="154">
        <f t="shared" si="19"/>
        <v>0</v>
      </c>
      <c r="BL184" s="15" t="s">
        <v>433</v>
      </c>
      <c r="BM184" s="153" t="s">
        <v>1010</v>
      </c>
    </row>
    <row r="185" spans="1:65" s="2" customFormat="1" ht="21.75" customHeight="1">
      <c r="A185" s="184"/>
      <c r="B185" s="250"/>
      <c r="C185" s="306" t="s">
        <v>314</v>
      </c>
      <c r="D185" s="306" t="s">
        <v>152</v>
      </c>
      <c r="E185" s="307" t="s">
        <v>1011</v>
      </c>
      <c r="F185" s="308" t="s">
        <v>1012</v>
      </c>
      <c r="G185" s="309" t="s">
        <v>173</v>
      </c>
      <c r="H185" s="310">
        <v>1</v>
      </c>
      <c r="I185" s="247"/>
      <c r="J185" s="311">
        <f t="shared" si="10"/>
        <v>0</v>
      </c>
      <c r="K185" s="308" t="s">
        <v>156</v>
      </c>
      <c r="L185" s="28"/>
      <c r="M185" s="312" t="s">
        <v>1</v>
      </c>
      <c r="N185" s="313" t="s">
        <v>38</v>
      </c>
      <c r="O185" s="314">
        <v>0.44</v>
      </c>
      <c r="P185" s="315">
        <f t="shared" si="11"/>
        <v>0.44</v>
      </c>
      <c r="Q185" s="315">
        <v>0</v>
      </c>
      <c r="R185" s="315">
        <f t="shared" si="12"/>
        <v>0</v>
      </c>
      <c r="S185" s="315">
        <v>0</v>
      </c>
      <c r="T185" s="316">
        <f t="shared" si="13"/>
        <v>0</v>
      </c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R185" s="153" t="s">
        <v>228</v>
      </c>
      <c r="AT185" s="153" t="s">
        <v>152</v>
      </c>
      <c r="AU185" s="153" t="s">
        <v>82</v>
      </c>
      <c r="AY185" s="15" t="s">
        <v>150</v>
      </c>
      <c r="BE185" s="154">
        <f t="shared" si="14"/>
        <v>0</v>
      </c>
      <c r="BF185" s="154">
        <f t="shared" si="15"/>
        <v>0</v>
      </c>
      <c r="BG185" s="154">
        <f t="shared" si="16"/>
        <v>0</v>
      </c>
      <c r="BH185" s="154">
        <f t="shared" si="17"/>
        <v>0</v>
      </c>
      <c r="BI185" s="154">
        <f t="shared" si="18"/>
        <v>0</v>
      </c>
      <c r="BJ185" s="15" t="s">
        <v>78</v>
      </c>
      <c r="BK185" s="154">
        <f t="shared" si="19"/>
        <v>0</v>
      </c>
      <c r="BL185" s="15" t="s">
        <v>228</v>
      </c>
      <c r="BM185" s="153" t="s">
        <v>1013</v>
      </c>
    </row>
    <row r="186" spans="1:65" s="2" customFormat="1" ht="21.75" customHeight="1">
      <c r="A186" s="184"/>
      <c r="B186" s="250"/>
      <c r="C186" s="326" t="s">
        <v>318</v>
      </c>
      <c r="D186" s="326" t="s">
        <v>655</v>
      </c>
      <c r="E186" s="327" t="s">
        <v>1014</v>
      </c>
      <c r="F186" s="328" t="s">
        <v>1015</v>
      </c>
      <c r="G186" s="329" t="s">
        <v>1008</v>
      </c>
      <c r="H186" s="330">
        <v>1</v>
      </c>
      <c r="I186" s="249"/>
      <c r="J186" s="331">
        <f t="shared" si="10"/>
        <v>0</v>
      </c>
      <c r="K186" s="328" t="s">
        <v>995</v>
      </c>
      <c r="L186" s="169"/>
      <c r="M186" s="332" t="s">
        <v>1</v>
      </c>
      <c r="N186" s="333" t="s">
        <v>38</v>
      </c>
      <c r="O186" s="314">
        <v>0</v>
      </c>
      <c r="P186" s="315">
        <f t="shared" si="11"/>
        <v>0</v>
      </c>
      <c r="Q186" s="315">
        <v>0</v>
      </c>
      <c r="R186" s="315">
        <f t="shared" si="12"/>
        <v>0</v>
      </c>
      <c r="S186" s="315">
        <v>0</v>
      </c>
      <c r="T186" s="316">
        <f t="shared" si="13"/>
        <v>0</v>
      </c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R186" s="153" t="s">
        <v>1009</v>
      </c>
      <c r="AT186" s="153" t="s">
        <v>655</v>
      </c>
      <c r="AU186" s="153" t="s">
        <v>82</v>
      </c>
      <c r="AY186" s="15" t="s">
        <v>150</v>
      </c>
      <c r="BE186" s="154">
        <f t="shared" si="14"/>
        <v>0</v>
      </c>
      <c r="BF186" s="154">
        <f t="shared" si="15"/>
        <v>0</v>
      </c>
      <c r="BG186" s="154">
        <f t="shared" si="16"/>
        <v>0</v>
      </c>
      <c r="BH186" s="154">
        <f t="shared" si="17"/>
        <v>0</v>
      </c>
      <c r="BI186" s="154">
        <f t="shared" si="18"/>
        <v>0</v>
      </c>
      <c r="BJ186" s="15" t="s">
        <v>78</v>
      </c>
      <c r="BK186" s="154">
        <f t="shared" si="19"/>
        <v>0</v>
      </c>
      <c r="BL186" s="15" t="s">
        <v>433</v>
      </c>
      <c r="BM186" s="153" t="s">
        <v>1016</v>
      </c>
    </row>
    <row r="187" spans="1:65" s="2" customFormat="1" ht="21.75" customHeight="1">
      <c r="A187" s="184"/>
      <c r="B187" s="250"/>
      <c r="C187" s="306" t="s">
        <v>322</v>
      </c>
      <c r="D187" s="306" t="s">
        <v>152</v>
      </c>
      <c r="E187" s="307" t="s">
        <v>1017</v>
      </c>
      <c r="F187" s="308" t="s">
        <v>1018</v>
      </c>
      <c r="G187" s="309" t="s">
        <v>173</v>
      </c>
      <c r="H187" s="310">
        <v>4</v>
      </c>
      <c r="I187" s="247"/>
      <c r="J187" s="311">
        <f t="shared" si="10"/>
        <v>0</v>
      </c>
      <c r="K187" s="308" t="s">
        <v>156</v>
      </c>
      <c r="L187" s="28"/>
      <c r="M187" s="312" t="s">
        <v>1</v>
      </c>
      <c r="N187" s="313" t="s">
        <v>38</v>
      </c>
      <c r="O187" s="314">
        <v>0.654</v>
      </c>
      <c r="P187" s="315">
        <f t="shared" si="11"/>
        <v>2.616</v>
      </c>
      <c r="Q187" s="315">
        <v>0</v>
      </c>
      <c r="R187" s="315">
        <f t="shared" si="12"/>
        <v>0</v>
      </c>
      <c r="S187" s="315">
        <v>0</v>
      </c>
      <c r="T187" s="316">
        <f t="shared" si="13"/>
        <v>0</v>
      </c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R187" s="153" t="s">
        <v>228</v>
      </c>
      <c r="AT187" s="153" t="s">
        <v>152</v>
      </c>
      <c r="AU187" s="153" t="s">
        <v>82</v>
      </c>
      <c r="AY187" s="15" t="s">
        <v>150</v>
      </c>
      <c r="BE187" s="154">
        <f t="shared" si="14"/>
        <v>0</v>
      </c>
      <c r="BF187" s="154">
        <f t="shared" si="15"/>
        <v>0</v>
      </c>
      <c r="BG187" s="154">
        <f t="shared" si="16"/>
        <v>0</v>
      </c>
      <c r="BH187" s="154">
        <f t="shared" si="17"/>
        <v>0</v>
      </c>
      <c r="BI187" s="154">
        <f t="shared" si="18"/>
        <v>0</v>
      </c>
      <c r="BJ187" s="15" t="s">
        <v>78</v>
      </c>
      <c r="BK187" s="154">
        <f t="shared" si="19"/>
        <v>0</v>
      </c>
      <c r="BL187" s="15" t="s">
        <v>228</v>
      </c>
      <c r="BM187" s="153" t="s">
        <v>1019</v>
      </c>
    </row>
    <row r="188" spans="1:65" s="2" customFormat="1" ht="21.75" customHeight="1">
      <c r="A188" s="184"/>
      <c r="B188" s="250"/>
      <c r="C188" s="326" t="s">
        <v>326</v>
      </c>
      <c r="D188" s="326" t="s">
        <v>655</v>
      </c>
      <c r="E188" s="327" t="s">
        <v>1020</v>
      </c>
      <c r="F188" s="328" t="s">
        <v>1021</v>
      </c>
      <c r="G188" s="329" t="s">
        <v>173</v>
      </c>
      <c r="H188" s="330">
        <v>4</v>
      </c>
      <c r="I188" s="249"/>
      <c r="J188" s="331">
        <f t="shared" si="10"/>
        <v>0</v>
      </c>
      <c r="K188" s="328" t="s">
        <v>156</v>
      </c>
      <c r="L188" s="169"/>
      <c r="M188" s="332" t="s">
        <v>1</v>
      </c>
      <c r="N188" s="333" t="s">
        <v>38</v>
      </c>
      <c r="O188" s="314">
        <v>0</v>
      </c>
      <c r="P188" s="315">
        <f t="shared" si="11"/>
        <v>0</v>
      </c>
      <c r="Q188" s="315">
        <v>0.00039</v>
      </c>
      <c r="R188" s="315">
        <f t="shared" si="12"/>
        <v>0.00156</v>
      </c>
      <c r="S188" s="315">
        <v>0</v>
      </c>
      <c r="T188" s="316">
        <f t="shared" si="13"/>
        <v>0</v>
      </c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R188" s="153" t="s">
        <v>302</v>
      </c>
      <c r="AT188" s="153" t="s">
        <v>655</v>
      </c>
      <c r="AU188" s="153" t="s">
        <v>82</v>
      </c>
      <c r="AY188" s="15" t="s">
        <v>150</v>
      </c>
      <c r="BE188" s="154">
        <f t="shared" si="14"/>
        <v>0</v>
      </c>
      <c r="BF188" s="154">
        <f t="shared" si="15"/>
        <v>0</v>
      </c>
      <c r="BG188" s="154">
        <f t="shared" si="16"/>
        <v>0</v>
      </c>
      <c r="BH188" s="154">
        <f t="shared" si="17"/>
        <v>0</v>
      </c>
      <c r="BI188" s="154">
        <f t="shared" si="18"/>
        <v>0</v>
      </c>
      <c r="BJ188" s="15" t="s">
        <v>78</v>
      </c>
      <c r="BK188" s="154">
        <f t="shared" si="19"/>
        <v>0</v>
      </c>
      <c r="BL188" s="15" t="s">
        <v>228</v>
      </c>
      <c r="BM188" s="153" t="s">
        <v>1022</v>
      </c>
    </row>
    <row r="189" spans="1:65" s="2" customFormat="1" ht="21.75" customHeight="1">
      <c r="A189" s="184"/>
      <c r="B189" s="250"/>
      <c r="C189" s="306" t="s">
        <v>330</v>
      </c>
      <c r="D189" s="306" t="s">
        <v>152</v>
      </c>
      <c r="E189" s="307" t="s">
        <v>1023</v>
      </c>
      <c r="F189" s="308" t="s">
        <v>1024</v>
      </c>
      <c r="G189" s="309" t="s">
        <v>173</v>
      </c>
      <c r="H189" s="310">
        <v>30</v>
      </c>
      <c r="I189" s="247"/>
      <c r="J189" s="311">
        <f t="shared" si="10"/>
        <v>0</v>
      </c>
      <c r="K189" s="308" t="s">
        <v>156</v>
      </c>
      <c r="L189" s="28"/>
      <c r="M189" s="312" t="s">
        <v>1</v>
      </c>
      <c r="N189" s="313" t="s">
        <v>38</v>
      </c>
      <c r="O189" s="314">
        <v>0.249</v>
      </c>
      <c r="P189" s="315">
        <f t="shared" si="11"/>
        <v>7.47</v>
      </c>
      <c r="Q189" s="315">
        <v>0</v>
      </c>
      <c r="R189" s="315">
        <f t="shared" si="12"/>
        <v>0</v>
      </c>
      <c r="S189" s="315">
        <v>0</v>
      </c>
      <c r="T189" s="316">
        <f t="shared" si="13"/>
        <v>0</v>
      </c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R189" s="153" t="s">
        <v>228</v>
      </c>
      <c r="AT189" s="153" t="s">
        <v>152</v>
      </c>
      <c r="AU189" s="153" t="s">
        <v>82</v>
      </c>
      <c r="AY189" s="15" t="s">
        <v>150</v>
      </c>
      <c r="BE189" s="154">
        <f t="shared" si="14"/>
        <v>0</v>
      </c>
      <c r="BF189" s="154">
        <f t="shared" si="15"/>
        <v>0</v>
      </c>
      <c r="BG189" s="154">
        <f t="shared" si="16"/>
        <v>0</v>
      </c>
      <c r="BH189" s="154">
        <f t="shared" si="17"/>
        <v>0</v>
      </c>
      <c r="BI189" s="154">
        <f t="shared" si="18"/>
        <v>0</v>
      </c>
      <c r="BJ189" s="15" t="s">
        <v>78</v>
      </c>
      <c r="BK189" s="154">
        <f t="shared" si="19"/>
        <v>0</v>
      </c>
      <c r="BL189" s="15" t="s">
        <v>228</v>
      </c>
      <c r="BM189" s="153" t="s">
        <v>1025</v>
      </c>
    </row>
    <row r="190" spans="1:65" s="2" customFormat="1" ht="16.5" customHeight="1">
      <c r="A190" s="184"/>
      <c r="B190" s="250"/>
      <c r="C190" s="326" t="s">
        <v>334</v>
      </c>
      <c r="D190" s="326" t="s">
        <v>655</v>
      </c>
      <c r="E190" s="327" t="s">
        <v>1026</v>
      </c>
      <c r="F190" s="328" t="s">
        <v>1027</v>
      </c>
      <c r="G190" s="329" t="s">
        <v>173</v>
      </c>
      <c r="H190" s="330">
        <v>30</v>
      </c>
      <c r="I190" s="249"/>
      <c r="J190" s="331">
        <f t="shared" si="10"/>
        <v>0</v>
      </c>
      <c r="K190" s="328" t="s">
        <v>156</v>
      </c>
      <c r="L190" s="169"/>
      <c r="M190" s="332" t="s">
        <v>1</v>
      </c>
      <c r="N190" s="333" t="s">
        <v>38</v>
      </c>
      <c r="O190" s="314">
        <v>0</v>
      </c>
      <c r="P190" s="315">
        <f t="shared" si="11"/>
        <v>0</v>
      </c>
      <c r="Q190" s="315">
        <v>6E-05</v>
      </c>
      <c r="R190" s="315">
        <f t="shared" si="12"/>
        <v>0.0018</v>
      </c>
      <c r="S190" s="315">
        <v>0</v>
      </c>
      <c r="T190" s="316">
        <f t="shared" si="13"/>
        <v>0</v>
      </c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R190" s="153" t="s">
        <v>302</v>
      </c>
      <c r="AT190" s="153" t="s">
        <v>655</v>
      </c>
      <c r="AU190" s="153" t="s">
        <v>82</v>
      </c>
      <c r="AY190" s="15" t="s">
        <v>150</v>
      </c>
      <c r="BE190" s="154">
        <f t="shared" si="14"/>
        <v>0</v>
      </c>
      <c r="BF190" s="154">
        <f t="shared" si="15"/>
        <v>0</v>
      </c>
      <c r="BG190" s="154">
        <f t="shared" si="16"/>
        <v>0</v>
      </c>
      <c r="BH190" s="154">
        <f t="shared" si="17"/>
        <v>0</v>
      </c>
      <c r="BI190" s="154">
        <f t="shared" si="18"/>
        <v>0</v>
      </c>
      <c r="BJ190" s="15" t="s">
        <v>78</v>
      </c>
      <c r="BK190" s="154">
        <f t="shared" si="19"/>
        <v>0</v>
      </c>
      <c r="BL190" s="15" t="s">
        <v>228</v>
      </c>
      <c r="BM190" s="153" t="s">
        <v>1028</v>
      </c>
    </row>
    <row r="191" spans="1:65" s="2" customFormat="1" ht="16.5" customHeight="1">
      <c r="A191" s="184"/>
      <c r="B191" s="250"/>
      <c r="C191" s="326" t="s">
        <v>338</v>
      </c>
      <c r="D191" s="326" t="s">
        <v>655</v>
      </c>
      <c r="E191" s="327" t="s">
        <v>1029</v>
      </c>
      <c r="F191" s="328" t="s">
        <v>1030</v>
      </c>
      <c r="G191" s="329" t="s">
        <v>173</v>
      </c>
      <c r="H191" s="330">
        <v>15</v>
      </c>
      <c r="I191" s="249"/>
      <c r="J191" s="331">
        <f t="shared" si="10"/>
        <v>0</v>
      </c>
      <c r="K191" s="328" t="s">
        <v>995</v>
      </c>
      <c r="L191" s="169"/>
      <c r="M191" s="332" t="s">
        <v>1</v>
      </c>
      <c r="N191" s="333" t="s">
        <v>38</v>
      </c>
      <c r="O191" s="314">
        <v>0</v>
      </c>
      <c r="P191" s="315">
        <f t="shared" si="11"/>
        <v>0</v>
      </c>
      <c r="Q191" s="315">
        <v>0</v>
      </c>
      <c r="R191" s="315">
        <f t="shared" si="12"/>
        <v>0</v>
      </c>
      <c r="S191" s="315">
        <v>0</v>
      </c>
      <c r="T191" s="316">
        <f t="shared" si="13"/>
        <v>0</v>
      </c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R191" s="153" t="s">
        <v>302</v>
      </c>
      <c r="AT191" s="153" t="s">
        <v>655</v>
      </c>
      <c r="AU191" s="153" t="s">
        <v>82</v>
      </c>
      <c r="AY191" s="15" t="s">
        <v>150</v>
      </c>
      <c r="BE191" s="154">
        <f t="shared" si="14"/>
        <v>0</v>
      </c>
      <c r="BF191" s="154">
        <f t="shared" si="15"/>
        <v>0</v>
      </c>
      <c r="BG191" s="154">
        <f t="shared" si="16"/>
        <v>0</v>
      </c>
      <c r="BH191" s="154">
        <f t="shared" si="17"/>
        <v>0</v>
      </c>
      <c r="BI191" s="154">
        <f t="shared" si="18"/>
        <v>0</v>
      </c>
      <c r="BJ191" s="15" t="s">
        <v>78</v>
      </c>
      <c r="BK191" s="154">
        <f t="shared" si="19"/>
        <v>0</v>
      </c>
      <c r="BL191" s="15" t="s">
        <v>228</v>
      </c>
      <c r="BM191" s="153" t="s">
        <v>1031</v>
      </c>
    </row>
    <row r="192" spans="1:65" s="2" customFormat="1" ht="21.75" customHeight="1">
      <c r="A192" s="184"/>
      <c r="B192" s="250"/>
      <c r="C192" s="306" t="s">
        <v>342</v>
      </c>
      <c r="D192" s="306" t="s">
        <v>152</v>
      </c>
      <c r="E192" s="307" t="s">
        <v>1032</v>
      </c>
      <c r="F192" s="308" t="s">
        <v>1033</v>
      </c>
      <c r="G192" s="309" t="s">
        <v>173</v>
      </c>
      <c r="H192" s="310">
        <v>4</v>
      </c>
      <c r="I192" s="247"/>
      <c r="J192" s="311">
        <f t="shared" si="10"/>
        <v>0</v>
      </c>
      <c r="K192" s="308" t="s">
        <v>156</v>
      </c>
      <c r="L192" s="28"/>
      <c r="M192" s="312" t="s">
        <v>1</v>
      </c>
      <c r="N192" s="313" t="s">
        <v>38</v>
      </c>
      <c r="O192" s="314">
        <v>0.506</v>
      </c>
      <c r="P192" s="315">
        <f t="shared" si="11"/>
        <v>2.024</v>
      </c>
      <c r="Q192" s="315">
        <v>0</v>
      </c>
      <c r="R192" s="315">
        <f t="shared" si="12"/>
        <v>0</v>
      </c>
      <c r="S192" s="315">
        <v>0</v>
      </c>
      <c r="T192" s="316">
        <f t="shared" si="13"/>
        <v>0</v>
      </c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R192" s="153" t="s">
        <v>228</v>
      </c>
      <c r="AT192" s="153" t="s">
        <v>152</v>
      </c>
      <c r="AU192" s="153" t="s">
        <v>82</v>
      </c>
      <c r="AY192" s="15" t="s">
        <v>150</v>
      </c>
      <c r="BE192" s="154">
        <f t="shared" si="14"/>
        <v>0</v>
      </c>
      <c r="BF192" s="154">
        <f t="shared" si="15"/>
        <v>0</v>
      </c>
      <c r="BG192" s="154">
        <f t="shared" si="16"/>
        <v>0</v>
      </c>
      <c r="BH192" s="154">
        <f t="shared" si="17"/>
        <v>0</v>
      </c>
      <c r="BI192" s="154">
        <f t="shared" si="18"/>
        <v>0</v>
      </c>
      <c r="BJ192" s="15" t="s">
        <v>78</v>
      </c>
      <c r="BK192" s="154">
        <f t="shared" si="19"/>
        <v>0</v>
      </c>
      <c r="BL192" s="15" t="s">
        <v>228</v>
      </c>
      <c r="BM192" s="153" t="s">
        <v>1034</v>
      </c>
    </row>
    <row r="193" spans="1:65" s="2" customFormat="1" ht="16.5" customHeight="1">
      <c r="A193" s="184"/>
      <c r="B193" s="250"/>
      <c r="C193" s="326" t="s">
        <v>346</v>
      </c>
      <c r="D193" s="326" t="s">
        <v>655</v>
      </c>
      <c r="E193" s="327" t="s">
        <v>1035</v>
      </c>
      <c r="F193" s="328" t="s">
        <v>1036</v>
      </c>
      <c r="G193" s="329" t="s">
        <v>173</v>
      </c>
      <c r="H193" s="330">
        <v>4</v>
      </c>
      <c r="I193" s="249"/>
      <c r="J193" s="331">
        <f t="shared" si="10"/>
        <v>0</v>
      </c>
      <c r="K193" s="328" t="s">
        <v>156</v>
      </c>
      <c r="L193" s="169"/>
      <c r="M193" s="332" t="s">
        <v>1</v>
      </c>
      <c r="N193" s="333" t="s">
        <v>38</v>
      </c>
      <c r="O193" s="314">
        <v>0</v>
      </c>
      <c r="P193" s="315">
        <f t="shared" si="11"/>
        <v>0</v>
      </c>
      <c r="Q193" s="315">
        <v>0.00028</v>
      </c>
      <c r="R193" s="315">
        <f t="shared" si="12"/>
        <v>0.00112</v>
      </c>
      <c r="S193" s="315">
        <v>0</v>
      </c>
      <c r="T193" s="316">
        <f t="shared" si="13"/>
        <v>0</v>
      </c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R193" s="153" t="s">
        <v>302</v>
      </c>
      <c r="AT193" s="153" t="s">
        <v>655</v>
      </c>
      <c r="AU193" s="153" t="s">
        <v>82</v>
      </c>
      <c r="AY193" s="15" t="s">
        <v>150</v>
      </c>
      <c r="BE193" s="154">
        <f t="shared" si="14"/>
        <v>0</v>
      </c>
      <c r="BF193" s="154">
        <f t="shared" si="15"/>
        <v>0</v>
      </c>
      <c r="BG193" s="154">
        <f t="shared" si="16"/>
        <v>0</v>
      </c>
      <c r="BH193" s="154">
        <f t="shared" si="17"/>
        <v>0</v>
      </c>
      <c r="BI193" s="154">
        <f t="shared" si="18"/>
        <v>0</v>
      </c>
      <c r="BJ193" s="15" t="s">
        <v>78</v>
      </c>
      <c r="BK193" s="154">
        <f t="shared" si="19"/>
        <v>0</v>
      </c>
      <c r="BL193" s="15" t="s">
        <v>228</v>
      </c>
      <c r="BM193" s="153" t="s">
        <v>1037</v>
      </c>
    </row>
    <row r="194" spans="1:65" s="2" customFormat="1" ht="21.75" customHeight="1">
      <c r="A194" s="184"/>
      <c r="B194" s="250"/>
      <c r="C194" s="306" t="s">
        <v>350</v>
      </c>
      <c r="D194" s="306" t="s">
        <v>152</v>
      </c>
      <c r="E194" s="307" t="s">
        <v>1038</v>
      </c>
      <c r="F194" s="308" t="s">
        <v>1039</v>
      </c>
      <c r="G194" s="309" t="s">
        <v>173</v>
      </c>
      <c r="H194" s="310">
        <v>88</v>
      </c>
      <c r="I194" s="247"/>
      <c r="J194" s="311">
        <f t="shared" si="10"/>
        <v>0</v>
      </c>
      <c r="K194" s="308" t="s">
        <v>156</v>
      </c>
      <c r="L194" s="28"/>
      <c r="M194" s="312" t="s">
        <v>1</v>
      </c>
      <c r="N194" s="313" t="s">
        <v>38</v>
      </c>
      <c r="O194" s="314">
        <v>0.486</v>
      </c>
      <c r="P194" s="315">
        <f t="shared" si="11"/>
        <v>42.768</v>
      </c>
      <c r="Q194" s="315">
        <v>0</v>
      </c>
      <c r="R194" s="315">
        <f t="shared" si="12"/>
        <v>0</v>
      </c>
      <c r="S194" s="315">
        <v>0</v>
      </c>
      <c r="T194" s="316">
        <f t="shared" si="13"/>
        <v>0</v>
      </c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R194" s="153" t="s">
        <v>228</v>
      </c>
      <c r="AT194" s="153" t="s">
        <v>152</v>
      </c>
      <c r="AU194" s="153" t="s">
        <v>82</v>
      </c>
      <c r="AY194" s="15" t="s">
        <v>150</v>
      </c>
      <c r="BE194" s="154">
        <f t="shared" si="14"/>
        <v>0</v>
      </c>
      <c r="BF194" s="154">
        <f t="shared" si="15"/>
        <v>0</v>
      </c>
      <c r="BG194" s="154">
        <f t="shared" si="16"/>
        <v>0</v>
      </c>
      <c r="BH194" s="154">
        <f t="shared" si="17"/>
        <v>0</v>
      </c>
      <c r="BI194" s="154">
        <f t="shared" si="18"/>
        <v>0</v>
      </c>
      <c r="BJ194" s="15" t="s">
        <v>78</v>
      </c>
      <c r="BK194" s="154">
        <f t="shared" si="19"/>
        <v>0</v>
      </c>
      <c r="BL194" s="15" t="s">
        <v>228</v>
      </c>
      <c r="BM194" s="153" t="s">
        <v>1040</v>
      </c>
    </row>
    <row r="195" spans="1:65" s="2" customFormat="1" ht="16.5" customHeight="1">
      <c r="A195" s="184"/>
      <c r="B195" s="250"/>
      <c r="C195" s="326" t="s">
        <v>354</v>
      </c>
      <c r="D195" s="326" t="s">
        <v>655</v>
      </c>
      <c r="E195" s="327" t="s">
        <v>1041</v>
      </c>
      <c r="F195" s="328" t="s">
        <v>1042</v>
      </c>
      <c r="G195" s="329" t="s">
        <v>173</v>
      </c>
      <c r="H195" s="330">
        <v>3</v>
      </c>
      <c r="I195" s="249"/>
      <c r="J195" s="331">
        <f t="shared" si="10"/>
        <v>0</v>
      </c>
      <c r="K195" s="328" t="s">
        <v>995</v>
      </c>
      <c r="L195" s="169"/>
      <c r="M195" s="332" t="s">
        <v>1</v>
      </c>
      <c r="N195" s="333" t="s">
        <v>38</v>
      </c>
      <c r="O195" s="314">
        <v>0</v>
      </c>
      <c r="P195" s="315">
        <f t="shared" si="11"/>
        <v>0</v>
      </c>
      <c r="Q195" s="315">
        <v>0</v>
      </c>
      <c r="R195" s="315">
        <f t="shared" si="12"/>
        <v>0</v>
      </c>
      <c r="S195" s="315">
        <v>0</v>
      </c>
      <c r="T195" s="316">
        <f t="shared" si="13"/>
        <v>0</v>
      </c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R195" s="153" t="s">
        <v>302</v>
      </c>
      <c r="AT195" s="153" t="s">
        <v>655</v>
      </c>
      <c r="AU195" s="153" t="s">
        <v>82</v>
      </c>
      <c r="AY195" s="15" t="s">
        <v>150</v>
      </c>
      <c r="BE195" s="154">
        <f t="shared" si="14"/>
        <v>0</v>
      </c>
      <c r="BF195" s="154">
        <f t="shared" si="15"/>
        <v>0</v>
      </c>
      <c r="BG195" s="154">
        <f t="shared" si="16"/>
        <v>0</v>
      </c>
      <c r="BH195" s="154">
        <f t="shared" si="17"/>
        <v>0</v>
      </c>
      <c r="BI195" s="154">
        <f t="shared" si="18"/>
        <v>0</v>
      </c>
      <c r="BJ195" s="15" t="s">
        <v>78</v>
      </c>
      <c r="BK195" s="154">
        <f t="shared" si="19"/>
        <v>0</v>
      </c>
      <c r="BL195" s="15" t="s">
        <v>228</v>
      </c>
      <c r="BM195" s="153" t="s">
        <v>1043</v>
      </c>
    </row>
    <row r="196" spans="1:65" s="2" customFormat="1" ht="16.5" customHeight="1">
      <c r="A196" s="184"/>
      <c r="B196" s="250"/>
      <c r="C196" s="326" t="s">
        <v>358</v>
      </c>
      <c r="D196" s="326" t="s">
        <v>655</v>
      </c>
      <c r="E196" s="327" t="s">
        <v>1044</v>
      </c>
      <c r="F196" s="328" t="s">
        <v>1045</v>
      </c>
      <c r="G196" s="329" t="s">
        <v>173</v>
      </c>
      <c r="H196" s="330">
        <v>45</v>
      </c>
      <c r="I196" s="249"/>
      <c r="J196" s="331">
        <f t="shared" si="10"/>
        <v>0</v>
      </c>
      <c r="K196" s="328" t="s">
        <v>995</v>
      </c>
      <c r="L196" s="169"/>
      <c r="M196" s="332" t="s">
        <v>1</v>
      </c>
      <c r="N196" s="333" t="s">
        <v>38</v>
      </c>
      <c r="O196" s="314">
        <v>0</v>
      </c>
      <c r="P196" s="315">
        <f t="shared" si="11"/>
        <v>0</v>
      </c>
      <c r="Q196" s="315">
        <v>0</v>
      </c>
      <c r="R196" s="315">
        <f t="shared" si="12"/>
        <v>0</v>
      </c>
      <c r="S196" s="315">
        <v>0</v>
      </c>
      <c r="T196" s="316">
        <f t="shared" si="13"/>
        <v>0</v>
      </c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R196" s="153" t="s">
        <v>302</v>
      </c>
      <c r="AT196" s="153" t="s">
        <v>655</v>
      </c>
      <c r="AU196" s="153" t="s">
        <v>82</v>
      </c>
      <c r="AY196" s="15" t="s">
        <v>150</v>
      </c>
      <c r="BE196" s="154">
        <f t="shared" si="14"/>
        <v>0</v>
      </c>
      <c r="BF196" s="154">
        <f t="shared" si="15"/>
        <v>0</v>
      </c>
      <c r="BG196" s="154">
        <f t="shared" si="16"/>
        <v>0</v>
      </c>
      <c r="BH196" s="154">
        <f t="shared" si="17"/>
        <v>0</v>
      </c>
      <c r="BI196" s="154">
        <f t="shared" si="18"/>
        <v>0</v>
      </c>
      <c r="BJ196" s="15" t="s">
        <v>78</v>
      </c>
      <c r="BK196" s="154">
        <f t="shared" si="19"/>
        <v>0</v>
      </c>
      <c r="BL196" s="15" t="s">
        <v>228</v>
      </c>
      <c r="BM196" s="153" t="s">
        <v>1046</v>
      </c>
    </row>
    <row r="197" spans="1:65" s="2" customFormat="1" ht="16.5" customHeight="1">
      <c r="A197" s="184"/>
      <c r="B197" s="250"/>
      <c r="C197" s="326" t="s">
        <v>362</v>
      </c>
      <c r="D197" s="326" t="s">
        <v>655</v>
      </c>
      <c r="E197" s="327" t="s">
        <v>1047</v>
      </c>
      <c r="F197" s="328" t="s">
        <v>1048</v>
      </c>
      <c r="G197" s="329" t="s">
        <v>173</v>
      </c>
      <c r="H197" s="330">
        <v>40</v>
      </c>
      <c r="I197" s="249"/>
      <c r="J197" s="331">
        <f t="shared" si="10"/>
        <v>0</v>
      </c>
      <c r="K197" s="328" t="s">
        <v>995</v>
      </c>
      <c r="L197" s="169"/>
      <c r="M197" s="332" t="s">
        <v>1</v>
      </c>
      <c r="N197" s="333" t="s">
        <v>38</v>
      </c>
      <c r="O197" s="314">
        <v>0</v>
      </c>
      <c r="P197" s="315">
        <f t="shared" si="11"/>
        <v>0</v>
      </c>
      <c r="Q197" s="315">
        <v>0</v>
      </c>
      <c r="R197" s="315">
        <f t="shared" si="12"/>
        <v>0</v>
      </c>
      <c r="S197" s="315">
        <v>0</v>
      </c>
      <c r="T197" s="316">
        <f t="shared" si="13"/>
        <v>0</v>
      </c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R197" s="153" t="s">
        <v>302</v>
      </c>
      <c r="AT197" s="153" t="s">
        <v>655</v>
      </c>
      <c r="AU197" s="153" t="s">
        <v>82</v>
      </c>
      <c r="AY197" s="15" t="s">
        <v>150</v>
      </c>
      <c r="BE197" s="154">
        <f t="shared" si="14"/>
        <v>0</v>
      </c>
      <c r="BF197" s="154">
        <f t="shared" si="15"/>
        <v>0</v>
      </c>
      <c r="BG197" s="154">
        <f t="shared" si="16"/>
        <v>0</v>
      </c>
      <c r="BH197" s="154">
        <f t="shared" si="17"/>
        <v>0</v>
      </c>
      <c r="BI197" s="154">
        <f t="shared" si="18"/>
        <v>0</v>
      </c>
      <c r="BJ197" s="15" t="s">
        <v>78</v>
      </c>
      <c r="BK197" s="154">
        <f t="shared" si="19"/>
        <v>0</v>
      </c>
      <c r="BL197" s="15" t="s">
        <v>228</v>
      </c>
      <c r="BM197" s="153" t="s">
        <v>1049</v>
      </c>
    </row>
    <row r="198" spans="1:65" s="2" customFormat="1" ht="21.75" customHeight="1">
      <c r="A198" s="184"/>
      <c r="B198" s="250"/>
      <c r="C198" s="306" t="s">
        <v>366</v>
      </c>
      <c r="D198" s="306" t="s">
        <v>152</v>
      </c>
      <c r="E198" s="307" t="s">
        <v>1050</v>
      </c>
      <c r="F198" s="308" t="s">
        <v>1051</v>
      </c>
      <c r="G198" s="309" t="s">
        <v>173</v>
      </c>
      <c r="H198" s="310">
        <v>8</v>
      </c>
      <c r="I198" s="247"/>
      <c r="J198" s="311">
        <f t="shared" si="10"/>
        <v>0</v>
      </c>
      <c r="K198" s="308" t="s">
        <v>156</v>
      </c>
      <c r="L198" s="28"/>
      <c r="M198" s="312" t="s">
        <v>1</v>
      </c>
      <c r="N198" s="313" t="s">
        <v>38</v>
      </c>
      <c r="O198" s="314">
        <v>0.864</v>
      </c>
      <c r="P198" s="315">
        <f t="shared" si="11"/>
        <v>6.912</v>
      </c>
      <c r="Q198" s="315">
        <v>0</v>
      </c>
      <c r="R198" s="315">
        <f t="shared" si="12"/>
        <v>0</v>
      </c>
      <c r="S198" s="315">
        <v>0</v>
      </c>
      <c r="T198" s="316">
        <f t="shared" si="13"/>
        <v>0</v>
      </c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R198" s="153" t="s">
        <v>228</v>
      </c>
      <c r="AT198" s="153" t="s">
        <v>152</v>
      </c>
      <c r="AU198" s="153" t="s">
        <v>82</v>
      </c>
      <c r="AY198" s="15" t="s">
        <v>150</v>
      </c>
      <c r="BE198" s="154">
        <f t="shared" si="14"/>
        <v>0</v>
      </c>
      <c r="BF198" s="154">
        <f t="shared" si="15"/>
        <v>0</v>
      </c>
      <c r="BG198" s="154">
        <f t="shared" si="16"/>
        <v>0</v>
      </c>
      <c r="BH198" s="154">
        <f t="shared" si="17"/>
        <v>0</v>
      </c>
      <c r="BI198" s="154">
        <f t="shared" si="18"/>
        <v>0</v>
      </c>
      <c r="BJ198" s="15" t="s">
        <v>78</v>
      </c>
      <c r="BK198" s="154">
        <f t="shared" si="19"/>
        <v>0</v>
      </c>
      <c r="BL198" s="15" t="s">
        <v>228</v>
      </c>
      <c r="BM198" s="153" t="s">
        <v>1052</v>
      </c>
    </row>
    <row r="199" spans="1:65" s="2" customFormat="1" ht="16.5" customHeight="1">
      <c r="A199" s="184"/>
      <c r="B199" s="250"/>
      <c r="C199" s="326" t="s">
        <v>370</v>
      </c>
      <c r="D199" s="326" t="s">
        <v>655</v>
      </c>
      <c r="E199" s="327" t="s">
        <v>1053</v>
      </c>
      <c r="F199" s="328" t="s">
        <v>1054</v>
      </c>
      <c r="G199" s="329" t="s">
        <v>173</v>
      </c>
      <c r="H199" s="330">
        <v>8</v>
      </c>
      <c r="I199" s="249"/>
      <c r="J199" s="331">
        <f t="shared" si="10"/>
        <v>0</v>
      </c>
      <c r="K199" s="328" t="s">
        <v>995</v>
      </c>
      <c r="L199" s="169"/>
      <c r="M199" s="332" t="s">
        <v>1</v>
      </c>
      <c r="N199" s="333" t="s">
        <v>38</v>
      </c>
      <c r="O199" s="314">
        <v>0</v>
      </c>
      <c r="P199" s="315">
        <f t="shared" si="11"/>
        <v>0</v>
      </c>
      <c r="Q199" s="315">
        <v>0</v>
      </c>
      <c r="R199" s="315">
        <f t="shared" si="12"/>
        <v>0</v>
      </c>
      <c r="S199" s="315">
        <v>0</v>
      </c>
      <c r="T199" s="316">
        <f t="shared" si="13"/>
        <v>0</v>
      </c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R199" s="153" t="s">
        <v>302</v>
      </c>
      <c r="AT199" s="153" t="s">
        <v>655</v>
      </c>
      <c r="AU199" s="153" t="s">
        <v>82</v>
      </c>
      <c r="AY199" s="15" t="s">
        <v>150</v>
      </c>
      <c r="BE199" s="154">
        <f t="shared" si="14"/>
        <v>0</v>
      </c>
      <c r="BF199" s="154">
        <f t="shared" si="15"/>
        <v>0</v>
      </c>
      <c r="BG199" s="154">
        <f t="shared" si="16"/>
        <v>0</v>
      </c>
      <c r="BH199" s="154">
        <f t="shared" si="17"/>
        <v>0</v>
      </c>
      <c r="BI199" s="154">
        <f t="shared" si="18"/>
        <v>0</v>
      </c>
      <c r="BJ199" s="15" t="s">
        <v>78</v>
      </c>
      <c r="BK199" s="154">
        <f t="shared" si="19"/>
        <v>0</v>
      </c>
      <c r="BL199" s="15" t="s">
        <v>228</v>
      </c>
      <c r="BM199" s="153" t="s">
        <v>1055</v>
      </c>
    </row>
    <row r="200" spans="2:63" s="12" customFormat="1" ht="22.85" customHeight="1">
      <c r="B200" s="295"/>
      <c r="C200" s="296"/>
      <c r="D200" s="297" t="s">
        <v>72</v>
      </c>
      <c r="E200" s="304" t="s">
        <v>1056</v>
      </c>
      <c r="F200" s="304" t="s">
        <v>1057</v>
      </c>
      <c r="G200" s="296"/>
      <c r="H200" s="296"/>
      <c r="I200" s="246"/>
      <c r="J200" s="305">
        <f>BK200</f>
        <v>0</v>
      </c>
      <c r="K200" s="296"/>
      <c r="L200" s="130"/>
      <c r="M200" s="300"/>
      <c r="N200" s="301"/>
      <c r="O200" s="301"/>
      <c r="P200" s="302">
        <f>SUM(P201:P212)</f>
        <v>530.6250100000001</v>
      </c>
      <c r="Q200" s="301"/>
      <c r="R200" s="302">
        <f>SUM(R201:R212)</f>
        <v>4.548541</v>
      </c>
      <c r="S200" s="301"/>
      <c r="T200" s="303">
        <f>SUM(T201:T212)</f>
        <v>0.9397681000000001</v>
      </c>
      <c r="AR200" s="131" t="s">
        <v>82</v>
      </c>
      <c r="AT200" s="138" t="s">
        <v>72</v>
      </c>
      <c r="AU200" s="138" t="s">
        <v>78</v>
      </c>
      <c r="AY200" s="131" t="s">
        <v>150</v>
      </c>
      <c r="BK200" s="139">
        <f>SUM(BK201:BK212)</f>
        <v>0</v>
      </c>
    </row>
    <row r="201" spans="1:65" s="2" customFormat="1" ht="16.5" customHeight="1">
      <c r="A201" s="184"/>
      <c r="B201" s="250"/>
      <c r="C201" s="306" t="s">
        <v>374</v>
      </c>
      <c r="D201" s="306" t="s">
        <v>152</v>
      </c>
      <c r="E201" s="307" t="s">
        <v>1058</v>
      </c>
      <c r="F201" s="308" t="s">
        <v>1059</v>
      </c>
      <c r="G201" s="309" t="s">
        <v>166</v>
      </c>
      <c r="H201" s="310">
        <v>3031.51</v>
      </c>
      <c r="I201" s="247"/>
      <c r="J201" s="311">
        <f>ROUND(I201*H201,2)</f>
        <v>0</v>
      </c>
      <c r="K201" s="308" t="s">
        <v>156</v>
      </c>
      <c r="L201" s="28"/>
      <c r="M201" s="312" t="s">
        <v>1</v>
      </c>
      <c r="N201" s="313" t="s">
        <v>38</v>
      </c>
      <c r="O201" s="314">
        <v>0.074</v>
      </c>
      <c r="P201" s="315">
        <f>O201*H201</f>
        <v>224.33174</v>
      </c>
      <c r="Q201" s="315">
        <v>0.001</v>
      </c>
      <c r="R201" s="315">
        <f>Q201*H201</f>
        <v>3.0315100000000004</v>
      </c>
      <c r="S201" s="315">
        <v>0.00031</v>
      </c>
      <c r="T201" s="316">
        <f>S201*H201</f>
        <v>0.9397681000000001</v>
      </c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R201" s="153" t="s">
        <v>228</v>
      </c>
      <c r="AT201" s="153" t="s">
        <v>152</v>
      </c>
      <c r="AU201" s="153" t="s">
        <v>82</v>
      </c>
      <c r="AY201" s="15" t="s">
        <v>150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5" t="s">
        <v>78</v>
      </c>
      <c r="BK201" s="154">
        <f>ROUND(I201*H201,2)</f>
        <v>0</v>
      </c>
      <c r="BL201" s="15" t="s">
        <v>228</v>
      </c>
      <c r="BM201" s="153" t="s">
        <v>1060</v>
      </c>
    </row>
    <row r="202" spans="2:51" s="13" customFormat="1" ht="12">
      <c r="B202" s="317"/>
      <c r="C202" s="318"/>
      <c r="D202" s="319" t="s">
        <v>158</v>
      </c>
      <c r="E202" s="320" t="s">
        <v>1</v>
      </c>
      <c r="F202" s="321" t="s">
        <v>1061</v>
      </c>
      <c r="G202" s="318"/>
      <c r="H202" s="322">
        <v>750</v>
      </c>
      <c r="I202" s="248"/>
      <c r="J202" s="318"/>
      <c r="K202" s="318"/>
      <c r="L202" s="155"/>
      <c r="M202" s="323"/>
      <c r="N202" s="324"/>
      <c r="O202" s="324"/>
      <c r="P202" s="324"/>
      <c r="Q202" s="324"/>
      <c r="R202" s="324"/>
      <c r="S202" s="324"/>
      <c r="T202" s="325"/>
      <c r="AT202" s="157" t="s">
        <v>158</v>
      </c>
      <c r="AU202" s="157" t="s">
        <v>82</v>
      </c>
      <c r="AV202" s="13" t="s">
        <v>82</v>
      </c>
      <c r="AW202" s="13" t="s">
        <v>29</v>
      </c>
      <c r="AX202" s="13" t="s">
        <v>73</v>
      </c>
      <c r="AY202" s="157" t="s">
        <v>150</v>
      </c>
    </row>
    <row r="203" spans="2:51" s="13" customFormat="1" ht="19.95">
      <c r="B203" s="317"/>
      <c r="C203" s="318"/>
      <c r="D203" s="319" t="s">
        <v>158</v>
      </c>
      <c r="E203" s="320" t="s">
        <v>1</v>
      </c>
      <c r="F203" s="321" t="s">
        <v>1062</v>
      </c>
      <c r="G203" s="318"/>
      <c r="H203" s="322">
        <v>2281.51</v>
      </c>
      <c r="I203" s="248"/>
      <c r="J203" s="318"/>
      <c r="K203" s="318"/>
      <c r="L203" s="155"/>
      <c r="M203" s="323"/>
      <c r="N203" s="324"/>
      <c r="O203" s="324"/>
      <c r="P203" s="324"/>
      <c r="Q203" s="324"/>
      <c r="R203" s="324"/>
      <c r="S203" s="324"/>
      <c r="T203" s="325"/>
      <c r="AT203" s="157" t="s">
        <v>158</v>
      </c>
      <c r="AU203" s="157" t="s">
        <v>82</v>
      </c>
      <c r="AV203" s="13" t="s">
        <v>82</v>
      </c>
      <c r="AW203" s="13" t="s">
        <v>29</v>
      </c>
      <c r="AX203" s="13" t="s">
        <v>73</v>
      </c>
      <c r="AY203" s="157" t="s">
        <v>150</v>
      </c>
    </row>
    <row r="204" spans="1:65" s="2" customFormat="1" ht="16.5" customHeight="1">
      <c r="A204" s="184"/>
      <c r="B204" s="250"/>
      <c r="C204" s="306" t="s">
        <v>378</v>
      </c>
      <c r="D204" s="306" t="s">
        <v>152</v>
      </c>
      <c r="E204" s="307" t="s">
        <v>1063</v>
      </c>
      <c r="F204" s="308" t="s">
        <v>1064</v>
      </c>
      <c r="G204" s="309" t="s">
        <v>166</v>
      </c>
      <c r="H204" s="310">
        <v>750</v>
      </c>
      <c r="I204" s="247"/>
      <c r="J204" s="311">
        <f>ROUND(I204*H204,2)</f>
        <v>0</v>
      </c>
      <c r="K204" s="308" t="s">
        <v>156</v>
      </c>
      <c r="L204" s="28"/>
      <c r="M204" s="312" t="s">
        <v>1</v>
      </c>
      <c r="N204" s="313" t="s">
        <v>38</v>
      </c>
      <c r="O204" s="314">
        <v>0.012</v>
      </c>
      <c r="P204" s="315">
        <f>O204*H204</f>
        <v>9</v>
      </c>
      <c r="Q204" s="315">
        <v>0</v>
      </c>
      <c r="R204" s="315">
        <f>Q204*H204</f>
        <v>0</v>
      </c>
      <c r="S204" s="315">
        <v>0</v>
      </c>
      <c r="T204" s="316">
        <f>S204*H204</f>
        <v>0</v>
      </c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R204" s="153" t="s">
        <v>228</v>
      </c>
      <c r="AT204" s="153" t="s">
        <v>152</v>
      </c>
      <c r="AU204" s="153" t="s">
        <v>82</v>
      </c>
      <c r="AY204" s="15" t="s">
        <v>150</v>
      </c>
      <c r="BE204" s="154">
        <f>IF(N204="základní",J204,0)</f>
        <v>0</v>
      </c>
      <c r="BF204" s="154">
        <f>IF(N204="snížená",J204,0)</f>
        <v>0</v>
      </c>
      <c r="BG204" s="154">
        <f>IF(N204="zákl. přenesená",J204,0)</f>
        <v>0</v>
      </c>
      <c r="BH204" s="154">
        <f>IF(N204="sníž. přenesená",J204,0)</f>
        <v>0</v>
      </c>
      <c r="BI204" s="154">
        <f>IF(N204="nulová",J204,0)</f>
        <v>0</v>
      </c>
      <c r="BJ204" s="15" t="s">
        <v>78</v>
      </c>
      <c r="BK204" s="154">
        <f>ROUND(I204*H204,2)</f>
        <v>0</v>
      </c>
      <c r="BL204" s="15" t="s">
        <v>228</v>
      </c>
      <c r="BM204" s="153" t="s">
        <v>1065</v>
      </c>
    </row>
    <row r="205" spans="1:65" s="2" customFormat="1" ht="16.5" customHeight="1">
      <c r="A205" s="184"/>
      <c r="B205" s="250"/>
      <c r="C205" s="326" t="s">
        <v>382</v>
      </c>
      <c r="D205" s="326" t="s">
        <v>655</v>
      </c>
      <c r="E205" s="327" t="s">
        <v>1066</v>
      </c>
      <c r="F205" s="328" t="s">
        <v>1067</v>
      </c>
      <c r="G205" s="329" t="s">
        <v>166</v>
      </c>
      <c r="H205" s="330">
        <v>787.5</v>
      </c>
      <c r="I205" s="249"/>
      <c r="J205" s="331">
        <f>ROUND(I205*H205,2)</f>
        <v>0</v>
      </c>
      <c r="K205" s="328" t="s">
        <v>945</v>
      </c>
      <c r="L205" s="169"/>
      <c r="M205" s="332" t="s">
        <v>1</v>
      </c>
      <c r="N205" s="333" t="s">
        <v>38</v>
      </c>
      <c r="O205" s="314">
        <v>0</v>
      </c>
      <c r="P205" s="315">
        <f>O205*H205</f>
        <v>0</v>
      </c>
      <c r="Q205" s="315">
        <v>0</v>
      </c>
      <c r="R205" s="315">
        <f>Q205*H205</f>
        <v>0</v>
      </c>
      <c r="S205" s="315">
        <v>0</v>
      </c>
      <c r="T205" s="316">
        <f>S205*H205</f>
        <v>0</v>
      </c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R205" s="153" t="s">
        <v>302</v>
      </c>
      <c r="AT205" s="153" t="s">
        <v>655</v>
      </c>
      <c r="AU205" s="153" t="s">
        <v>82</v>
      </c>
      <c r="AY205" s="15" t="s">
        <v>150</v>
      </c>
      <c r="BE205" s="154">
        <f>IF(N205="základní",J205,0)</f>
        <v>0</v>
      </c>
      <c r="BF205" s="154">
        <f>IF(N205="snížená",J205,0)</f>
        <v>0</v>
      </c>
      <c r="BG205" s="154">
        <f>IF(N205="zákl. přenesená",J205,0)</f>
        <v>0</v>
      </c>
      <c r="BH205" s="154">
        <f>IF(N205="sníž. přenesená",J205,0)</f>
        <v>0</v>
      </c>
      <c r="BI205" s="154">
        <f>IF(N205="nulová",J205,0)</f>
        <v>0</v>
      </c>
      <c r="BJ205" s="15" t="s">
        <v>78</v>
      </c>
      <c r="BK205" s="154">
        <f>ROUND(I205*H205,2)</f>
        <v>0</v>
      </c>
      <c r="BL205" s="15" t="s">
        <v>228</v>
      </c>
      <c r="BM205" s="153" t="s">
        <v>1068</v>
      </c>
    </row>
    <row r="206" spans="2:51" s="13" customFormat="1" ht="12">
      <c r="B206" s="317"/>
      <c r="C206" s="318"/>
      <c r="D206" s="319" t="s">
        <v>158</v>
      </c>
      <c r="E206" s="318"/>
      <c r="F206" s="321" t="s">
        <v>1069</v>
      </c>
      <c r="G206" s="318"/>
      <c r="H206" s="322">
        <v>787.5</v>
      </c>
      <c r="I206" s="248"/>
      <c r="J206" s="318"/>
      <c r="K206" s="318"/>
      <c r="L206" s="155"/>
      <c r="M206" s="323"/>
      <c r="N206" s="324"/>
      <c r="O206" s="324"/>
      <c r="P206" s="324"/>
      <c r="Q206" s="324"/>
      <c r="R206" s="324"/>
      <c r="S206" s="324"/>
      <c r="T206" s="325"/>
      <c r="AT206" s="157" t="s">
        <v>158</v>
      </c>
      <c r="AU206" s="157" t="s">
        <v>82</v>
      </c>
      <c r="AV206" s="13" t="s">
        <v>82</v>
      </c>
      <c r="AW206" s="13" t="s">
        <v>3</v>
      </c>
      <c r="AX206" s="13" t="s">
        <v>78</v>
      </c>
      <c r="AY206" s="157" t="s">
        <v>150</v>
      </c>
    </row>
    <row r="207" spans="1:65" s="2" customFormat="1" ht="21.75" customHeight="1">
      <c r="A207" s="184"/>
      <c r="B207" s="250"/>
      <c r="C207" s="306" t="s">
        <v>386</v>
      </c>
      <c r="D207" s="306" t="s">
        <v>152</v>
      </c>
      <c r="E207" s="307" t="s">
        <v>1070</v>
      </c>
      <c r="F207" s="308" t="s">
        <v>1071</v>
      </c>
      <c r="G207" s="309" t="s">
        <v>166</v>
      </c>
      <c r="H207" s="310">
        <v>3031.51</v>
      </c>
      <c r="I207" s="247"/>
      <c r="J207" s="311">
        <f>ROUND(I207*H207,2)</f>
        <v>0</v>
      </c>
      <c r="K207" s="308" t="s">
        <v>156</v>
      </c>
      <c r="L207" s="28"/>
      <c r="M207" s="312" t="s">
        <v>1</v>
      </c>
      <c r="N207" s="313" t="s">
        <v>38</v>
      </c>
      <c r="O207" s="314">
        <v>0.033</v>
      </c>
      <c r="P207" s="315">
        <f>O207*H207</f>
        <v>100.03983000000001</v>
      </c>
      <c r="Q207" s="315">
        <v>0.0002</v>
      </c>
      <c r="R207" s="315">
        <f>Q207*H207</f>
        <v>0.6063020000000001</v>
      </c>
      <c r="S207" s="315">
        <v>0</v>
      </c>
      <c r="T207" s="316">
        <f>S207*H207</f>
        <v>0</v>
      </c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R207" s="153" t="s">
        <v>228</v>
      </c>
      <c r="AT207" s="153" t="s">
        <v>152</v>
      </c>
      <c r="AU207" s="153" t="s">
        <v>82</v>
      </c>
      <c r="AY207" s="15" t="s">
        <v>150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5" t="s">
        <v>78</v>
      </c>
      <c r="BK207" s="154">
        <f>ROUND(I207*H207,2)</f>
        <v>0</v>
      </c>
      <c r="BL207" s="15" t="s">
        <v>228</v>
      </c>
      <c r="BM207" s="153" t="s">
        <v>1072</v>
      </c>
    </row>
    <row r="208" spans="1:65" s="2" customFormat="1" ht="21.75" customHeight="1">
      <c r="A208" s="184"/>
      <c r="B208" s="250"/>
      <c r="C208" s="306" t="s">
        <v>390</v>
      </c>
      <c r="D208" s="306" t="s">
        <v>152</v>
      </c>
      <c r="E208" s="307" t="s">
        <v>1073</v>
      </c>
      <c r="F208" s="308" t="s">
        <v>1074</v>
      </c>
      <c r="G208" s="309" t="s">
        <v>166</v>
      </c>
      <c r="H208" s="310">
        <v>40.8</v>
      </c>
      <c r="I208" s="247"/>
      <c r="J208" s="311">
        <f>ROUND(I208*H208,2)</f>
        <v>0</v>
      </c>
      <c r="K208" s="308" t="s">
        <v>156</v>
      </c>
      <c r="L208" s="28"/>
      <c r="M208" s="312" t="s">
        <v>1</v>
      </c>
      <c r="N208" s="313" t="s">
        <v>38</v>
      </c>
      <c r="O208" s="314">
        <v>0.041</v>
      </c>
      <c r="P208" s="315">
        <f>O208*H208</f>
        <v>1.6728</v>
      </c>
      <c r="Q208" s="315">
        <v>2E-05</v>
      </c>
      <c r="R208" s="315">
        <f>Q208*H208</f>
        <v>0.000816</v>
      </c>
      <c r="S208" s="315">
        <v>0</v>
      </c>
      <c r="T208" s="316">
        <f>S208*H208</f>
        <v>0</v>
      </c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R208" s="153" t="s">
        <v>228</v>
      </c>
      <c r="AT208" s="153" t="s">
        <v>152</v>
      </c>
      <c r="AU208" s="153" t="s">
        <v>82</v>
      </c>
      <c r="AY208" s="15" t="s">
        <v>150</v>
      </c>
      <c r="BE208" s="154">
        <f>IF(N208="základní",J208,0)</f>
        <v>0</v>
      </c>
      <c r="BF208" s="154">
        <f>IF(N208="snížená",J208,0)</f>
        <v>0</v>
      </c>
      <c r="BG208" s="154">
        <f>IF(N208="zákl. přenesená",J208,0)</f>
        <v>0</v>
      </c>
      <c r="BH208" s="154">
        <f>IF(N208="sníž. přenesená",J208,0)</f>
        <v>0</v>
      </c>
      <c r="BI208" s="154">
        <f>IF(N208="nulová",J208,0)</f>
        <v>0</v>
      </c>
      <c r="BJ208" s="15" t="s">
        <v>78</v>
      </c>
      <c r="BK208" s="154">
        <f>ROUND(I208*H208,2)</f>
        <v>0</v>
      </c>
      <c r="BL208" s="15" t="s">
        <v>228</v>
      </c>
      <c r="BM208" s="153" t="s">
        <v>1075</v>
      </c>
    </row>
    <row r="209" spans="1:65" s="2" customFormat="1" ht="21.75" customHeight="1">
      <c r="A209" s="184"/>
      <c r="B209" s="250"/>
      <c r="C209" s="306" t="s">
        <v>394</v>
      </c>
      <c r="D209" s="306" t="s">
        <v>152</v>
      </c>
      <c r="E209" s="307" t="s">
        <v>1076</v>
      </c>
      <c r="F209" s="308" t="s">
        <v>1077</v>
      </c>
      <c r="G209" s="309" t="s">
        <v>166</v>
      </c>
      <c r="H209" s="310">
        <v>46</v>
      </c>
      <c r="I209" s="247"/>
      <c r="J209" s="311">
        <f>ROUND(I209*H209,2)</f>
        <v>0</v>
      </c>
      <c r="K209" s="308" t="s">
        <v>156</v>
      </c>
      <c r="L209" s="28"/>
      <c r="M209" s="312" t="s">
        <v>1</v>
      </c>
      <c r="N209" s="313" t="s">
        <v>38</v>
      </c>
      <c r="O209" s="314">
        <v>0.034</v>
      </c>
      <c r="P209" s="315">
        <f>O209*H209</f>
        <v>1.564</v>
      </c>
      <c r="Q209" s="315">
        <v>1E-05</v>
      </c>
      <c r="R209" s="315">
        <f>Q209*H209</f>
        <v>0.00046</v>
      </c>
      <c r="S209" s="315">
        <v>0</v>
      </c>
      <c r="T209" s="316">
        <f>S209*H209</f>
        <v>0</v>
      </c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R209" s="153" t="s">
        <v>228</v>
      </c>
      <c r="AT209" s="153" t="s">
        <v>152</v>
      </c>
      <c r="AU209" s="153" t="s">
        <v>82</v>
      </c>
      <c r="AY209" s="15" t="s">
        <v>150</v>
      </c>
      <c r="BE209" s="154">
        <f>IF(N209="základní",J209,0)</f>
        <v>0</v>
      </c>
      <c r="BF209" s="154">
        <f>IF(N209="snížená",J209,0)</f>
        <v>0</v>
      </c>
      <c r="BG209" s="154">
        <f>IF(N209="zákl. přenesená",J209,0)</f>
        <v>0</v>
      </c>
      <c r="BH209" s="154">
        <f>IF(N209="sníž. přenesená",J209,0)</f>
        <v>0</v>
      </c>
      <c r="BI209" s="154">
        <f>IF(N209="nulová",J209,0)</f>
        <v>0</v>
      </c>
      <c r="BJ209" s="15" t="s">
        <v>78</v>
      </c>
      <c r="BK209" s="154">
        <f>ROUND(I209*H209,2)</f>
        <v>0</v>
      </c>
      <c r="BL209" s="15" t="s">
        <v>228</v>
      </c>
      <c r="BM209" s="153" t="s">
        <v>1078</v>
      </c>
    </row>
    <row r="210" spans="2:51" s="13" customFormat="1" ht="12">
      <c r="B210" s="317"/>
      <c r="C210" s="318"/>
      <c r="D210" s="319" t="s">
        <v>158</v>
      </c>
      <c r="E210" s="320" t="s">
        <v>1</v>
      </c>
      <c r="F210" s="321" t="s">
        <v>1079</v>
      </c>
      <c r="G210" s="318"/>
      <c r="H210" s="322">
        <v>46</v>
      </c>
      <c r="I210" s="248"/>
      <c r="J210" s="318"/>
      <c r="K210" s="318"/>
      <c r="L210" s="155"/>
      <c r="M210" s="323"/>
      <c r="N210" s="324"/>
      <c r="O210" s="324"/>
      <c r="P210" s="324"/>
      <c r="Q210" s="324"/>
      <c r="R210" s="324"/>
      <c r="S210" s="324"/>
      <c r="T210" s="325"/>
      <c r="AT210" s="157" t="s">
        <v>158</v>
      </c>
      <c r="AU210" s="157" t="s">
        <v>82</v>
      </c>
      <c r="AV210" s="13" t="s">
        <v>82</v>
      </c>
      <c r="AW210" s="13" t="s">
        <v>29</v>
      </c>
      <c r="AX210" s="13" t="s">
        <v>73</v>
      </c>
      <c r="AY210" s="157" t="s">
        <v>150</v>
      </c>
    </row>
    <row r="211" spans="1:65" s="2" customFormat="1" ht="21.75" customHeight="1">
      <c r="A211" s="184"/>
      <c r="B211" s="250"/>
      <c r="C211" s="306" t="s">
        <v>401</v>
      </c>
      <c r="D211" s="306" t="s">
        <v>152</v>
      </c>
      <c r="E211" s="307" t="s">
        <v>1080</v>
      </c>
      <c r="F211" s="308" t="s">
        <v>1081</v>
      </c>
      <c r="G211" s="309" t="s">
        <v>166</v>
      </c>
      <c r="H211" s="310">
        <v>3031.51</v>
      </c>
      <c r="I211" s="247"/>
      <c r="J211" s="311">
        <f>ROUND(I211*H211,2)</f>
        <v>0</v>
      </c>
      <c r="K211" s="308" t="s">
        <v>156</v>
      </c>
      <c r="L211" s="28"/>
      <c r="M211" s="312" t="s">
        <v>1</v>
      </c>
      <c r="N211" s="313" t="s">
        <v>38</v>
      </c>
      <c r="O211" s="314">
        <v>0.064</v>
      </c>
      <c r="P211" s="315">
        <f>O211*H211</f>
        <v>194.01664000000002</v>
      </c>
      <c r="Q211" s="315">
        <v>0.00029</v>
      </c>
      <c r="R211" s="315">
        <f>Q211*H211</f>
        <v>0.8791379</v>
      </c>
      <c r="S211" s="315">
        <v>0</v>
      </c>
      <c r="T211" s="316">
        <f>S211*H211</f>
        <v>0</v>
      </c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R211" s="153" t="s">
        <v>228</v>
      </c>
      <c r="AT211" s="153" t="s">
        <v>152</v>
      </c>
      <c r="AU211" s="153" t="s">
        <v>82</v>
      </c>
      <c r="AY211" s="15" t="s">
        <v>150</v>
      </c>
      <c r="BE211" s="154">
        <f>IF(N211="základní",J211,0)</f>
        <v>0</v>
      </c>
      <c r="BF211" s="154">
        <f>IF(N211="snížená",J211,0)</f>
        <v>0</v>
      </c>
      <c r="BG211" s="154">
        <f>IF(N211="zákl. přenesená",J211,0)</f>
        <v>0</v>
      </c>
      <c r="BH211" s="154">
        <f>IF(N211="sníž. přenesená",J211,0)</f>
        <v>0</v>
      </c>
      <c r="BI211" s="154">
        <f>IF(N211="nulová",J211,0)</f>
        <v>0</v>
      </c>
      <c r="BJ211" s="15" t="s">
        <v>78</v>
      </c>
      <c r="BK211" s="154">
        <f>ROUND(I211*H211,2)</f>
        <v>0</v>
      </c>
      <c r="BL211" s="15" t="s">
        <v>228</v>
      </c>
      <c r="BM211" s="153" t="s">
        <v>1082</v>
      </c>
    </row>
    <row r="212" spans="1:65" s="2" customFormat="1" ht="21.75" customHeight="1">
      <c r="A212" s="184"/>
      <c r="B212" s="250"/>
      <c r="C212" s="306" t="s">
        <v>405</v>
      </c>
      <c r="D212" s="306" t="s">
        <v>152</v>
      </c>
      <c r="E212" s="307" t="s">
        <v>1083</v>
      </c>
      <c r="F212" s="308" t="s">
        <v>1084</v>
      </c>
      <c r="G212" s="309" t="s">
        <v>166</v>
      </c>
      <c r="H212" s="310">
        <v>3031.51</v>
      </c>
      <c r="I212" s="247"/>
      <c r="J212" s="311">
        <f>ROUND(I212*H212,2)</f>
        <v>0</v>
      </c>
      <c r="K212" s="308" t="s">
        <v>156</v>
      </c>
      <c r="L212" s="28"/>
      <c r="M212" s="312" t="s">
        <v>1</v>
      </c>
      <c r="N212" s="313" t="s">
        <v>38</v>
      </c>
      <c r="O212" s="314">
        <v>0</v>
      </c>
      <c r="P212" s="315">
        <f>O212*H212</f>
        <v>0</v>
      </c>
      <c r="Q212" s="315">
        <v>1E-05</v>
      </c>
      <c r="R212" s="315">
        <f>Q212*H212</f>
        <v>0.030315100000000005</v>
      </c>
      <c r="S212" s="315">
        <v>0</v>
      </c>
      <c r="T212" s="316">
        <f>S212*H212</f>
        <v>0</v>
      </c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R212" s="153" t="s">
        <v>228</v>
      </c>
      <c r="AT212" s="153" t="s">
        <v>152</v>
      </c>
      <c r="AU212" s="153" t="s">
        <v>82</v>
      </c>
      <c r="AY212" s="15" t="s">
        <v>150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5" t="s">
        <v>78</v>
      </c>
      <c r="BK212" s="154">
        <f>ROUND(I212*H212,2)</f>
        <v>0</v>
      </c>
      <c r="BL212" s="15" t="s">
        <v>228</v>
      </c>
      <c r="BM212" s="153" t="s">
        <v>1085</v>
      </c>
    </row>
    <row r="213" spans="2:63" s="12" customFormat="1" ht="25.9" customHeight="1">
      <c r="B213" s="295"/>
      <c r="C213" s="296"/>
      <c r="D213" s="297" t="s">
        <v>72</v>
      </c>
      <c r="E213" s="298" t="s">
        <v>655</v>
      </c>
      <c r="F213" s="298" t="s">
        <v>1086</v>
      </c>
      <c r="G213" s="296"/>
      <c r="H213" s="296"/>
      <c r="I213" s="246"/>
      <c r="J213" s="299">
        <f>BK213</f>
        <v>0</v>
      </c>
      <c r="K213" s="296"/>
      <c r="L213" s="130"/>
      <c r="M213" s="300"/>
      <c r="N213" s="301"/>
      <c r="O213" s="301"/>
      <c r="P213" s="302">
        <f>P214</f>
        <v>36.565</v>
      </c>
      <c r="Q213" s="301"/>
      <c r="R213" s="302">
        <f>R214</f>
        <v>0</v>
      </c>
      <c r="S213" s="301"/>
      <c r="T213" s="303">
        <f>T214</f>
        <v>0</v>
      </c>
      <c r="AR213" s="131" t="s">
        <v>89</v>
      </c>
      <c r="AT213" s="138" t="s">
        <v>72</v>
      </c>
      <c r="AU213" s="138" t="s">
        <v>73</v>
      </c>
      <c r="AY213" s="131" t="s">
        <v>150</v>
      </c>
      <c r="BK213" s="139">
        <f>BK214</f>
        <v>0</v>
      </c>
    </row>
    <row r="214" spans="2:63" s="12" customFormat="1" ht="22.85" customHeight="1">
      <c r="B214" s="295"/>
      <c r="C214" s="296"/>
      <c r="D214" s="297" t="s">
        <v>72</v>
      </c>
      <c r="E214" s="304" t="s">
        <v>1087</v>
      </c>
      <c r="F214" s="304" t="s">
        <v>1088</v>
      </c>
      <c r="G214" s="296"/>
      <c r="H214" s="296"/>
      <c r="I214" s="246"/>
      <c r="J214" s="305">
        <f>BK214</f>
        <v>0</v>
      </c>
      <c r="K214" s="296"/>
      <c r="L214" s="130"/>
      <c r="M214" s="300"/>
      <c r="N214" s="301"/>
      <c r="O214" s="301"/>
      <c r="P214" s="302">
        <f>P215+P228</f>
        <v>36.565</v>
      </c>
      <c r="Q214" s="301"/>
      <c r="R214" s="302">
        <f>R215+R228</f>
        <v>0</v>
      </c>
      <c r="S214" s="301"/>
      <c r="T214" s="303">
        <f>T215+T228</f>
        <v>0</v>
      </c>
      <c r="AR214" s="131" t="s">
        <v>89</v>
      </c>
      <c r="AT214" s="138" t="s">
        <v>72</v>
      </c>
      <c r="AU214" s="138" t="s">
        <v>78</v>
      </c>
      <c r="AY214" s="131" t="s">
        <v>150</v>
      </c>
      <c r="BK214" s="139">
        <f>BK215+BK228</f>
        <v>0</v>
      </c>
    </row>
    <row r="215" spans="2:63" s="12" customFormat="1" ht="21" customHeight="1">
      <c r="B215" s="295"/>
      <c r="C215" s="296"/>
      <c r="D215" s="297" t="s">
        <v>72</v>
      </c>
      <c r="E215" s="304" t="s">
        <v>1089</v>
      </c>
      <c r="F215" s="304" t="s">
        <v>1090</v>
      </c>
      <c r="G215" s="296"/>
      <c r="H215" s="296"/>
      <c r="I215" s="246"/>
      <c r="J215" s="305">
        <f>BK215</f>
        <v>0</v>
      </c>
      <c r="K215" s="296"/>
      <c r="L215" s="130"/>
      <c r="M215" s="300"/>
      <c r="N215" s="301"/>
      <c r="O215" s="301"/>
      <c r="P215" s="302">
        <f>SUM(P216:P227)</f>
        <v>36.565</v>
      </c>
      <c r="Q215" s="301"/>
      <c r="R215" s="302">
        <f>SUM(R216:R227)</f>
        <v>0</v>
      </c>
      <c r="S215" s="301"/>
      <c r="T215" s="303">
        <f>SUM(T216:T227)</f>
        <v>0</v>
      </c>
      <c r="AR215" s="131" t="s">
        <v>89</v>
      </c>
      <c r="AT215" s="138" t="s">
        <v>72</v>
      </c>
      <c r="AU215" s="138" t="s">
        <v>82</v>
      </c>
      <c r="AY215" s="131" t="s">
        <v>150</v>
      </c>
      <c r="BK215" s="139">
        <f>SUM(BK216:BK227)</f>
        <v>0</v>
      </c>
    </row>
    <row r="216" spans="1:65" s="2" customFormat="1" ht="21.75" customHeight="1">
      <c r="A216" s="184"/>
      <c r="B216" s="250"/>
      <c r="C216" s="306" t="s">
        <v>409</v>
      </c>
      <c r="D216" s="306" t="s">
        <v>152</v>
      </c>
      <c r="E216" s="307" t="s">
        <v>1091</v>
      </c>
      <c r="F216" s="308" t="s">
        <v>1092</v>
      </c>
      <c r="G216" s="309" t="s">
        <v>173</v>
      </c>
      <c r="H216" s="310">
        <v>65</v>
      </c>
      <c r="I216" s="247"/>
      <c r="J216" s="311">
        <f aca="true" t="shared" si="20" ref="J216:J227">ROUND(I216*H216,2)</f>
        <v>0</v>
      </c>
      <c r="K216" s="308" t="s">
        <v>156</v>
      </c>
      <c r="L216" s="28"/>
      <c r="M216" s="312" t="s">
        <v>1</v>
      </c>
      <c r="N216" s="313" t="s">
        <v>38</v>
      </c>
      <c r="O216" s="314">
        <v>0.051</v>
      </c>
      <c r="P216" s="315">
        <f aca="true" t="shared" si="21" ref="P216:P227">O216*H216</f>
        <v>3.315</v>
      </c>
      <c r="Q216" s="315">
        <v>0</v>
      </c>
      <c r="R216" s="315">
        <f aca="true" t="shared" si="22" ref="R216:R227">Q216*H216</f>
        <v>0</v>
      </c>
      <c r="S216" s="315">
        <v>0</v>
      </c>
      <c r="T216" s="316">
        <f aca="true" t="shared" si="23" ref="T216:T227">S216*H216</f>
        <v>0</v>
      </c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R216" s="153" t="s">
        <v>433</v>
      </c>
      <c r="AT216" s="153" t="s">
        <v>152</v>
      </c>
      <c r="AU216" s="153" t="s">
        <v>89</v>
      </c>
      <c r="AY216" s="15" t="s">
        <v>150</v>
      </c>
      <c r="BE216" s="154">
        <f aca="true" t="shared" si="24" ref="BE216:BE227">IF(N216="základní",J216,0)</f>
        <v>0</v>
      </c>
      <c r="BF216" s="154">
        <f aca="true" t="shared" si="25" ref="BF216:BF227">IF(N216="snížená",J216,0)</f>
        <v>0</v>
      </c>
      <c r="BG216" s="154">
        <f aca="true" t="shared" si="26" ref="BG216:BG227">IF(N216="zákl. přenesená",J216,0)</f>
        <v>0</v>
      </c>
      <c r="BH216" s="154">
        <f aca="true" t="shared" si="27" ref="BH216:BH227">IF(N216="sníž. přenesená",J216,0)</f>
        <v>0</v>
      </c>
      <c r="BI216" s="154">
        <f aca="true" t="shared" si="28" ref="BI216:BI227">IF(N216="nulová",J216,0)</f>
        <v>0</v>
      </c>
      <c r="BJ216" s="15" t="s">
        <v>78</v>
      </c>
      <c r="BK216" s="154">
        <f aca="true" t="shared" si="29" ref="BK216:BK227">ROUND(I216*H216,2)</f>
        <v>0</v>
      </c>
      <c r="BL216" s="15" t="s">
        <v>433</v>
      </c>
      <c r="BM216" s="153" t="s">
        <v>1093</v>
      </c>
    </row>
    <row r="217" spans="1:65" s="2" customFormat="1" ht="21.75" customHeight="1">
      <c r="A217" s="184"/>
      <c r="B217" s="250"/>
      <c r="C217" s="306" t="s">
        <v>413</v>
      </c>
      <c r="D217" s="306" t="s">
        <v>152</v>
      </c>
      <c r="E217" s="307" t="s">
        <v>1094</v>
      </c>
      <c r="F217" s="308" t="s">
        <v>1095</v>
      </c>
      <c r="G217" s="309" t="s">
        <v>173</v>
      </c>
      <c r="H217" s="310">
        <v>8</v>
      </c>
      <c r="I217" s="247"/>
      <c r="J217" s="311">
        <f t="shared" si="20"/>
        <v>0</v>
      </c>
      <c r="K217" s="308" t="s">
        <v>156</v>
      </c>
      <c r="L217" s="28"/>
      <c r="M217" s="312" t="s">
        <v>1</v>
      </c>
      <c r="N217" s="313" t="s">
        <v>38</v>
      </c>
      <c r="O217" s="314">
        <v>0.068</v>
      </c>
      <c r="P217" s="315">
        <f t="shared" si="21"/>
        <v>0.544</v>
      </c>
      <c r="Q217" s="315">
        <v>0</v>
      </c>
      <c r="R217" s="315">
        <f t="shared" si="22"/>
        <v>0</v>
      </c>
      <c r="S217" s="315">
        <v>0</v>
      </c>
      <c r="T217" s="316">
        <f t="shared" si="23"/>
        <v>0</v>
      </c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R217" s="153" t="s">
        <v>433</v>
      </c>
      <c r="AT217" s="153" t="s">
        <v>152</v>
      </c>
      <c r="AU217" s="153" t="s">
        <v>89</v>
      </c>
      <c r="AY217" s="15" t="s">
        <v>150</v>
      </c>
      <c r="BE217" s="154">
        <f t="shared" si="24"/>
        <v>0</v>
      </c>
      <c r="BF217" s="154">
        <f t="shared" si="25"/>
        <v>0</v>
      </c>
      <c r="BG217" s="154">
        <f t="shared" si="26"/>
        <v>0</v>
      </c>
      <c r="BH217" s="154">
        <f t="shared" si="27"/>
        <v>0</v>
      </c>
      <c r="BI217" s="154">
        <f t="shared" si="28"/>
        <v>0</v>
      </c>
      <c r="BJ217" s="15" t="s">
        <v>78</v>
      </c>
      <c r="BK217" s="154">
        <f t="shared" si="29"/>
        <v>0</v>
      </c>
      <c r="BL217" s="15" t="s">
        <v>433</v>
      </c>
      <c r="BM217" s="153" t="s">
        <v>1096</v>
      </c>
    </row>
    <row r="218" spans="1:65" s="2" customFormat="1" ht="21.75" customHeight="1">
      <c r="A218" s="184"/>
      <c r="B218" s="250"/>
      <c r="C218" s="306" t="s">
        <v>417</v>
      </c>
      <c r="D218" s="306" t="s">
        <v>152</v>
      </c>
      <c r="E218" s="307" t="s">
        <v>1097</v>
      </c>
      <c r="F218" s="308" t="s">
        <v>1098</v>
      </c>
      <c r="G218" s="309" t="s">
        <v>173</v>
      </c>
      <c r="H218" s="310">
        <v>2</v>
      </c>
      <c r="I218" s="247"/>
      <c r="J218" s="311">
        <f t="shared" si="20"/>
        <v>0</v>
      </c>
      <c r="K218" s="308" t="s">
        <v>156</v>
      </c>
      <c r="L218" s="28"/>
      <c r="M218" s="312" t="s">
        <v>1</v>
      </c>
      <c r="N218" s="313" t="s">
        <v>38</v>
      </c>
      <c r="O218" s="314">
        <v>0.506</v>
      </c>
      <c r="P218" s="315">
        <f t="shared" si="21"/>
        <v>1.012</v>
      </c>
      <c r="Q218" s="315">
        <v>0</v>
      </c>
      <c r="R218" s="315">
        <f t="shared" si="22"/>
        <v>0</v>
      </c>
      <c r="S218" s="315">
        <v>0</v>
      </c>
      <c r="T218" s="316">
        <f t="shared" si="23"/>
        <v>0</v>
      </c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R218" s="153" t="s">
        <v>228</v>
      </c>
      <c r="AT218" s="153" t="s">
        <v>152</v>
      </c>
      <c r="AU218" s="153" t="s">
        <v>89</v>
      </c>
      <c r="AY218" s="15" t="s">
        <v>150</v>
      </c>
      <c r="BE218" s="154">
        <f t="shared" si="24"/>
        <v>0</v>
      </c>
      <c r="BF218" s="154">
        <f t="shared" si="25"/>
        <v>0</v>
      </c>
      <c r="BG218" s="154">
        <f t="shared" si="26"/>
        <v>0</v>
      </c>
      <c r="BH218" s="154">
        <f t="shared" si="27"/>
        <v>0</v>
      </c>
      <c r="BI218" s="154">
        <f t="shared" si="28"/>
        <v>0</v>
      </c>
      <c r="BJ218" s="15" t="s">
        <v>78</v>
      </c>
      <c r="BK218" s="154">
        <f t="shared" si="29"/>
        <v>0</v>
      </c>
      <c r="BL218" s="15" t="s">
        <v>228</v>
      </c>
      <c r="BM218" s="153" t="s">
        <v>1099</v>
      </c>
    </row>
    <row r="219" spans="1:65" s="2" customFormat="1" ht="21.75" customHeight="1">
      <c r="A219" s="184"/>
      <c r="B219" s="250"/>
      <c r="C219" s="326" t="s">
        <v>421</v>
      </c>
      <c r="D219" s="326" t="s">
        <v>655</v>
      </c>
      <c r="E219" s="327" t="s">
        <v>1100</v>
      </c>
      <c r="F219" s="328" t="s">
        <v>1101</v>
      </c>
      <c r="G219" s="329" t="s">
        <v>173</v>
      </c>
      <c r="H219" s="330">
        <v>1</v>
      </c>
      <c r="I219" s="249"/>
      <c r="J219" s="331">
        <f t="shared" si="20"/>
        <v>0</v>
      </c>
      <c r="K219" s="328" t="s">
        <v>995</v>
      </c>
      <c r="L219" s="169"/>
      <c r="M219" s="332" t="s">
        <v>1</v>
      </c>
      <c r="N219" s="333" t="s">
        <v>38</v>
      </c>
      <c r="O219" s="314">
        <v>0</v>
      </c>
      <c r="P219" s="315">
        <f t="shared" si="21"/>
        <v>0</v>
      </c>
      <c r="Q219" s="315">
        <v>0</v>
      </c>
      <c r="R219" s="315">
        <f t="shared" si="22"/>
        <v>0</v>
      </c>
      <c r="S219" s="315">
        <v>0</v>
      </c>
      <c r="T219" s="316">
        <f t="shared" si="23"/>
        <v>0</v>
      </c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R219" s="153" t="s">
        <v>1009</v>
      </c>
      <c r="AT219" s="153" t="s">
        <v>655</v>
      </c>
      <c r="AU219" s="153" t="s">
        <v>89</v>
      </c>
      <c r="AY219" s="15" t="s">
        <v>150</v>
      </c>
      <c r="BE219" s="154">
        <f t="shared" si="24"/>
        <v>0</v>
      </c>
      <c r="BF219" s="154">
        <f t="shared" si="25"/>
        <v>0</v>
      </c>
      <c r="BG219" s="154">
        <f t="shared" si="26"/>
        <v>0</v>
      </c>
      <c r="BH219" s="154">
        <f t="shared" si="27"/>
        <v>0</v>
      </c>
      <c r="BI219" s="154">
        <f t="shared" si="28"/>
        <v>0</v>
      </c>
      <c r="BJ219" s="15" t="s">
        <v>78</v>
      </c>
      <c r="BK219" s="154">
        <f t="shared" si="29"/>
        <v>0</v>
      </c>
      <c r="BL219" s="15" t="s">
        <v>433</v>
      </c>
      <c r="BM219" s="153" t="s">
        <v>1102</v>
      </c>
    </row>
    <row r="220" spans="1:65" s="2" customFormat="1" ht="21.75" customHeight="1">
      <c r="A220" s="184"/>
      <c r="B220" s="250"/>
      <c r="C220" s="326" t="s">
        <v>425</v>
      </c>
      <c r="D220" s="326" t="s">
        <v>655</v>
      </c>
      <c r="E220" s="327" t="s">
        <v>1103</v>
      </c>
      <c r="F220" s="328" t="s">
        <v>1104</v>
      </c>
      <c r="G220" s="329" t="s">
        <v>173</v>
      </c>
      <c r="H220" s="330">
        <v>1</v>
      </c>
      <c r="I220" s="249"/>
      <c r="J220" s="331">
        <f t="shared" si="20"/>
        <v>0</v>
      </c>
      <c r="K220" s="328" t="s">
        <v>995</v>
      </c>
      <c r="L220" s="169"/>
      <c r="M220" s="332" t="s">
        <v>1</v>
      </c>
      <c r="N220" s="333" t="s">
        <v>38</v>
      </c>
      <c r="O220" s="314">
        <v>0</v>
      </c>
      <c r="P220" s="315">
        <f t="shared" si="21"/>
        <v>0</v>
      </c>
      <c r="Q220" s="315">
        <v>0</v>
      </c>
      <c r="R220" s="315">
        <f t="shared" si="22"/>
        <v>0</v>
      </c>
      <c r="S220" s="315">
        <v>0</v>
      </c>
      <c r="T220" s="316">
        <f t="shared" si="23"/>
        <v>0</v>
      </c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R220" s="153" t="s">
        <v>1009</v>
      </c>
      <c r="AT220" s="153" t="s">
        <v>655</v>
      </c>
      <c r="AU220" s="153" t="s">
        <v>89</v>
      </c>
      <c r="AY220" s="15" t="s">
        <v>150</v>
      </c>
      <c r="BE220" s="154">
        <f t="shared" si="24"/>
        <v>0</v>
      </c>
      <c r="BF220" s="154">
        <f t="shared" si="25"/>
        <v>0</v>
      </c>
      <c r="BG220" s="154">
        <f t="shared" si="26"/>
        <v>0</v>
      </c>
      <c r="BH220" s="154">
        <f t="shared" si="27"/>
        <v>0</v>
      </c>
      <c r="BI220" s="154">
        <f t="shared" si="28"/>
        <v>0</v>
      </c>
      <c r="BJ220" s="15" t="s">
        <v>78</v>
      </c>
      <c r="BK220" s="154">
        <f t="shared" si="29"/>
        <v>0</v>
      </c>
      <c r="BL220" s="15" t="s">
        <v>433</v>
      </c>
      <c r="BM220" s="153" t="s">
        <v>1105</v>
      </c>
    </row>
    <row r="221" spans="1:65" s="2" customFormat="1" ht="16.5" customHeight="1">
      <c r="A221" s="184"/>
      <c r="B221" s="250"/>
      <c r="C221" s="306" t="s">
        <v>429</v>
      </c>
      <c r="D221" s="306" t="s">
        <v>152</v>
      </c>
      <c r="E221" s="307" t="s">
        <v>1106</v>
      </c>
      <c r="F221" s="308" t="s">
        <v>1107</v>
      </c>
      <c r="G221" s="309" t="s">
        <v>173</v>
      </c>
      <c r="H221" s="310">
        <v>2</v>
      </c>
      <c r="I221" s="247"/>
      <c r="J221" s="311">
        <f t="shared" si="20"/>
        <v>0</v>
      </c>
      <c r="K221" s="308" t="s">
        <v>156</v>
      </c>
      <c r="L221" s="28"/>
      <c r="M221" s="312" t="s">
        <v>1</v>
      </c>
      <c r="N221" s="313" t="s">
        <v>38</v>
      </c>
      <c r="O221" s="314">
        <v>0.327</v>
      </c>
      <c r="P221" s="315">
        <f t="shared" si="21"/>
        <v>0.654</v>
      </c>
      <c r="Q221" s="315">
        <v>0</v>
      </c>
      <c r="R221" s="315">
        <f t="shared" si="22"/>
        <v>0</v>
      </c>
      <c r="S221" s="315">
        <v>0</v>
      </c>
      <c r="T221" s="316">
        <f t="shared" si="23"/>
        <v>0</v>
      </c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R221" s="153" t="s">
        <v>433</v>
      </c>
      <c r="AT221" s="153" t="s">
        <v>152</v>
      </c>
      <c r="AU221" s="153" t="s">
        <v>89</v>
      </c>
      <c r="AY221" s="15" t="s">
        <v>150</v>
      </c>
      <c r="BE221" s="154">
        <f t="shared" si="24"/>
        <v>0</v>
      </c>
      <c r="BF221" s="154">
        <f t="shared" si="25"/>
        <v>0</v>
      </c>
      <c r="BG221" s="154">
        <f t="shared" si="26"/>
        <v>0</v>
      </c>
      <c r="BH221" s="154">
        <f t="shared" si="27"/>
        <v>0</v>
      </c>
      <c r="BI221" s="154">
        <f t="shared" si="28"/>
        <v>0</v>
      </c>
      <c r="BJ221" s="15" t="s">
        <v>78</v>
      </c>
      <c r="BK221" s="154">
        <f t="shared" si="29"/>
        <v>0</v>
      </c>
      <c r="BL221" s="15" t="s">
        <v>433</v>
      </c>
      <c r="BM221" s="153" t="s">
        <v>1108</v>
      </c>
    </row>
    <row r="222" spans="1:65" s="2" customFormat="1" ht="21.75" customHeight="1">
      <c r="A222" s="184"/>
      <c r="B222" s="250"/>
      <c r="C222" s="326" t="s">
        <v>433</v>
      </c>
      <c r="D222" s="326" t="s">
        <v>655</v>
      </c>
      <c r="E222" s="327" t="s">
        <v>1109</v>
      </c>
      <c r="F222" s="328" t="s">
        <v>1110</v>
      </c>
      <c r="G222" s="329" t="s">
        <v>1008</v>
      </c>
      <c r="H222" s="330">
        <v>2</v>
      </c>
      <c r="I222" s="249"/>
      <c r="J222" s="331">
        <f t="shared" si="20"/>
        <v>0</v>
      </c>
      <c r="K222" s="328" t="s">
        <v>995</v>
      </c>
      <c r="L222" s="169"/>
      <c r="M222" s="332" t="s">
        <v>1</v>
      </c>
      <c r="N222" s="333" t="s">
        <v>38</v>
      </c>
      <c r="O222" s="314">
        <v>0</v>
      </c>
      <c r="P222" s="315">
        <f t="shared" si="21"/>
        <v>0</v>
      </c>
      <c r="Q222" s="315">
        <v>0</v>
      </c>
      <c r="R222" s="315">
        <f t="shared" si="22"/>
        <v>0</v>
      </c>
      <c r="S222" s="315">
        <v>0</v>
      </c>
      <c r="T222" s="316">
        <f t="shared" si="23"/>
        <v>0</v>
      </c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R222" s="153" t="s">
        <v>1009</v>
      </c>
      <c r="AT222" s="153" t="s">
        <v>655</v>
      </c>
      <c r="AU222" s="153" t="s">
        <v>89</v>
      </c>
      <c r="AY222" s="15" t="s">
        <v>150</v>
      </c>
      <c r="BE222" s="154">
        <f t="shared" si="24"/>
        <v>0</v>
      </c>
      <c r="BF222" s="154">
        <f t="shared" si="25"/>
        <v>0</v>
      </c>
      <c r="BG222" s="154">
        <f t="shared" si="26"/>
        <v>0</v>
      </c>
      <c r="BH222" s="154">
        <f t="shared" si="27"/>
        <v>0</v>
      </c>
      <c r="BI222" s="154">
        <f t="shared" si="28"/>
        <v>0</v>
      </c>
      <c r="BJ222" s="15" t="s">
        <v>78</v>
      </c>
      <c r="BK222" s="154">
        <f t="shared" si="29"/>
        <v>0</v>
      </c>
      <c r="BL222" s="15" t="s">
        <v>433</v>
      </c>
      <c r="BM222" s="153" t="s">
        <v>1111</v>
      </c>
    </row>
    <row r="223" spans="1:65" s="2" customFormat="1" ht="21.75" customHeight="1">
      <c r="A223" s="184"/>
      <c r="B223" s="250"/>
      <c r="C223" s="306" t="s">
        <v>437</v>
      </c>
      <c r="D223" s="306" t="s">
        <v>152</v>
      </c>
      <c r="E223" s="307" t="s">
        <v>1112</v>
      </c>
      <c r="F223" s="308" t="s">
        <v>1113</v>
      </c>
      <c r="G223" s="309" t="s">
        <v>173</v>
      </c>
      <c r="H223" s="310">
        <v>4</v>
      </c>
      <c r="I223" s="247"/>
      <c r="J223" s="311">
        <f t="shared" si="20"/>
        <v>0</v>
      </c>
      <c r="K223" s="308" t="s">
        <v>156</v>
      </c>
      <c r="L223" s="28"/>
      <c r="M223" s="312" t="s">
        <v>1</v>
      </c>
      <c r="N223" s="313" t="s">
        <v>38</v>
      </c>
      <c r="O223" s="314">
        <v>0.26</v>
      </c>
      <c r="P223" s="315">
        <f t="shared" si="21"/>
        <v>1.04</v>
      </c>
      <c r="Q223" s="315">
        <v>0</v>
      </c>
      <c r="R223" s="315">
        <f t="shared" si="22"/>
        <v>0</v>
      </c>
      <c r="S223" s="315">
        <v>0</v>
      </c>
      <c r="T223" s="316">
        <f t="shared" si="23"/>
        <v>0</v>
      </c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R223" s="153" t="s">
        <v>433</v>
      </c>
      <c r="AT223" s="153" t="s">
        <v>152</v>
      </c>
      <c r="AU223" s="153" t="s">
        <v>89</v>
      </c>
      <c r="AY223" s="15" t="s">
        <v>150</v>
      </c>
      <c r="BE223" s="154">
        <f t="shared" si="24"/>
        <v>0</v>
      </c>
      <c r="BF223" s="154">
        <f t="shared" si="25"/>
        <v>0</v>
      </c>
      <c r="BG223" s="154">
        <f t="shared" si="26"/>
        <v>0</v>
      </c>
      <c r="BH223" s="154">
        <f t="shared" si="27"/>
        <v>0</v>
      </c>
      <c r="BI223" s="154">
        <f t="shared" si="28"/>
        <v>0</v>
      </c>
      <c r="BJ223" s="15" t="s">
        <v>78</v>
      </c>
      <c r="BK223" s="154">
        <f t="shared" si="29"/>
        <v>0</v>
      </c>
      <c r="BL223" s="15" t="s">
        <v>433</v>
      </c>
      <c r="BM223" s="153" t="s">
        <v>1114</v>
      </c>
    </row>
    <row r="224" spans="1:65" s="2" customFormat="1" ht="21.75" customHeight="1">
      <c r="A224" s="184"/>
      <c r="B224" s="250"/>
      <c r="C224" s="326" t="s">
        <v>441</v>
      </c>
      <c r="D224" s="326" t="s">
        <v>655</v>
      </c>
      <c r="E224" s="327" t="s">
        <v>1115</v>
      </c>
      <c r="F224" s="328" t="s">
        <v>1116</v>
      </c>
      <c r="G224" s="329" t="s">
        <v>1008</v>
      </c>
      <c r="H224" s="330">
        <v>4</v>
      </c>
      <c r="I224" s="249"/>
      <c r="J224" s="331">
        <f t="shared" si="20"/>
        <v>0</v>
      </c>
      <c r="K224" s="328" t="s">
        <v>995</v>
      </c>
      <c r="L224" s="169"/>
      <c r="M224" s="332" t="s">
        <v>1</v>
      </c>
      <c r="N224" s="333" t="s">
        <v>38</v>
      </c>
      <c r="O224" s="314">
        <v>0</v>
      </c>
      <c r="P224" s="315">
        <f t="shared" si="21"/>
        <v>0</v>
      </c>
      <c r="Q224" s="315">
        <v>0</v>
      </c>
      <c r="R224" s="315">
        <f t="shared" si="22"/>
        <v>0</v>
      </c>
      <c r="S224" s="315">
        <v>0</v>
      </c>
      <c r="T224" s="316">
        <f t="shared" si="23"/>
        <v>0</v>
      </c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R224" s="153" t="s">
        <v>1009</v>
      </c>
      <c r="AT224" s="153" t="s">
        <v>655</v>
      </c>
      <c r="AU224" s="153" t="s">
        <v>89</v>
      </c>
      <c r="AY224" s="15" t="s">
        <v>150</v>
      </c>
      <c r="BE224" s="154">
        <f t="shared" si="24"/>
        <v>0</v>
      </c>
      <c r="BF224" s="154">
        <f t="shared" si="25"/>
        <v>0</v>
      </c>
      <c r="BG224" s="154">
        <f t="shared" si="26"/>
        <v>0</v>
      </c>
      <c r="BH224" s="154">
        <f t="shared" si="27"/>
        <v>0</v>
      </c>
      <c r="BI224" s="154">
        <f t="shared" si="28"/>
        <v>0</v>
      </c>
      <c r="BJ224" s="15" t="s">
        <v>78</v>
      </c>
      <c r="BK224" s="154">
        <f t="shared" si="29"/>
        <v>0</v>
      </c>
      <c r="BL224" s="15" t="s">
        <v>433</v>
      </c>
      <c r="BM224" s="153" t="s">
        <v>1117</v>
      </c>
    </row>
    <row r="225" spans="1:65" s="2" customFormat="1" ht="16.5" customHeight="1">
      <c r="A225" s="184"/>
      <c r="B225" s="250"/>
      <c r="C225" s="306" t="s">
        <v>445</v>
      </c>
      <c r="D225" s="306" t="s">
        <v>152</v>
      </c>
      <c r="E225" s="307" t="s">
        <v>1118</v>
      </c>
      <c r="F225" s="308" t="s">
        <v>1119</v>
      </c>
      <c r="G225" s="309" t="s">
        <v>1120</v>
      </c>
      <c r="H225" s="310">
        <v>30</v>
      </c>
      <c r="I225" s="247"/>
      <c r="J225" s="311">
        <f t="shared" si="20"/>
        <v>0</v>
      </c>
      <c r="K225" s="308" t="s">
        <v>156</v>
      </c>
      <c r="L225" s="28"/>
      <c r="M225" s="312" t="s">
        <v>1</v>
      </c>
      <c r="N225" s="313" t="s">
        <v>38</v>
      </c>
      <c r="O225" s="314">
        <v>1</v>
      </c>
      <c r="P225" s="315">
        <f t="shared" si="21"/>
        <v>30</v>
      </c>
      <c r="Q225" s="315">
        <v>0</v>
      </c>
      <c r="R225" s="315">
        <f t="shared" si="22"/>
        <v>0</v>
      </c>
      <c r="S225" s="315">
        <v>0</v>
      </c>
      <c r="T225" s="316">
        <f t="shared" si="23"/>
        <v>0</v>
      </c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R225" s="153" t="s">
        <v>433</v>
      </c>
      <c r="AT225" s="153" t="s">
        <v>152</v>
      </c>
      <c r="AU225" s="153" t="s">
        <v>89</v>
      </c>
      <c r="AY225" s="15" t="s">
        <v>150</v>
      </c>
      <c r="BE225" s="154">
        <f t="shared" si="24"/>
        <v>0</v>
      </c>
      <c r="BF225" s="154">
        <f t="shared" si="25"/>
        <v>0</v>
      </c>
      <c r="BG225" s="154">
        <f t="shared" si="26"/>
        <v>0</v>
      </c>
      <c r="BH225" s="154">
        <f t="shared" si="27"/>
        <v>0</v>
      </c>
      <c r="BI225" s="154">
        <f t="shared" si="28"/>
        <v>0</v>
      </c>
      <c r="BJ225" s="15" t="s">
        <v>78</v>
      </c>
      <c r="BK225" s="154">
        <f t="shared" si="29"/>
        <v>0</v>
      </c>
      <c r="BL225" s="15" t="s">
        <v>433</v>
      </c>
      <c r="BM225" s="153" t="s">
        <v>1121</v>
      </c>
    </row>
    <row r="226" spans="1:65" s="2" customFormat="1" ht="16.5" customHeight="1">
      <c r="A226" s="184"/>
      <c r="B226" s="250"/>
      <c r="C226" s="306" t="s">
        <v>449</v>
      </c>
      <c r="D226" s="306" t="s">
        <v>152</v>
      </c>
      <c r="E226" s="307" t="s">
        <v>1122</v>
      </c>
      <c r="F226" s="308" t="s">
        <v>1123</v>
      </c>
      <c r="G226" s="309" t="s">
        <v>1120</v>
      </c>
      <c r="H226" s="310">
        <v>25</v>
      </c>
      <c r="I226" s="247"/>
      <c r="J226" s="311">
        <f t="shared" si="20"/>
        <v>0</v>
      </c>
      <c r="K226" s="308" t="s">
        <v>995</v>
      </c>
      <c r="L226" s="28"/>
      <c r="M226" s="312" t="s">
        <v>1</v>
      </c>
      <c r="N226" s="313" t="s">
        <v>38</v>
      </c>
      <c r="O226" s="314">
        <v>0</v>
      </c>
      <c r="P226" s="315">
        <f t="shared" si="21"/>
        <v>0</v>
      </c>
      <c r="Q226" s="315">
        <v>0</v>
      </c>
      <c r="R226" s="315">
        <f t="shared" si="22"/>
        <v>0</v>
      </c>
      <c r="S226" s="315">
        <v>0</v>
      </c>
      <c r="T226" s="316">
        <f t="shared" si="23"/>
        <v>0</v>
      </c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R226" s="153" t="s">
        <v>433</v>
      </c>
      <c r="AT226" s="153" t="s">
        <v>152</v>
      </c>
      <c r="AU226" s="153" t="s">
        <v>89</v>
      </c>
      <c r="AY226" s="15" t="s">
        <v>150</v>
      </c>
      <c r="BE226" s="154">
        <f t="shared" si="24"/>
        <v>0</v>
      </c>
      <c r="BF226" s="154">
        <f t="shared" si="25"/>
        <v>0</v>
      </c>
      <c r="BG226" s="154">
        <f t="shared" si="26"/>
        <v>0</v>
      </c>
      <c r="BH226" s="154">
        <f t="shared" si="27"/>
        <v>0</v>
      </c>
      <c r="BI226" s="154">
        <f t="shared" si="28"/>
        <v>0</v>
      </c>
      <c r="BJ226" s="15" t="s">
        <v>78</v>
      </c>
      <c r="BK226" s="154">
        <f t="shared" si="29"/>
        <v>0</v>
      </c>
      <c r="BL226" s="15" t="s">
        <v>433</v>
      </c>
      <c r="BM226" s="153" t="s">
        <v>1124</v>
      </c>
    </row>
    <row r="227" spans="1:65" s="2" customFormat="1" ht="16.5" customHeight="1">
      <c r="A227" s="184"/>
      <c r="B227" s="250"/>
      <c r="C227" s="326" t="s">
        <v>453</v>
      </c>
      <c r="D227" s="326" t="s">
        <v>655</v>
      </c>
      <c r="E227" s="327" t="s">
        <v>1125</v>
      </c>
      <c r="F227" s="328" t="s">
        <v>1126</v>
      </c>
      <c r="G227" s="329" t="s">
        <v>173</v>
      </c>
      <c r="H227" s="330">
        <v>1</v>
      </c>
      <c r="I227" s="249"/>
      <c r="J227" s="331">
        <f t="shared" si="20"/>
        <v>0</v>
      </c>
      <c r="K227" s="328" t="s">
        <v>995</v>
      </c>
      <c r="L227" s="169"/>
      <c r="M227" s="332" t="s">
        <v>1</v>
      </c>
      <c r="N227" s="333" t="s">
        <v>38</v>
      </c>
      <c r="O227" s="314">
        <v>0</v>
      </c>
      <c r="P227" s="315">
        <f t="shared" si="21"/>
        <v>0</v>
      </c>
      <c r="Q227" s="315">
        <v>0</v>
      </c>
      <c r="R227" s="315">
        <f t="shared" si="22"/>
        <v>0</v>
      </c>
      <c r="S227" s="315">
        <v>0</v>
      </c>
      <c r="T227" s="316">
        <f t="shared" si="23"/>
        <v>0</v>
      </c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R227" s="153" t="s">
        <v>1009</v>
      </c>
      <c r="AT227" s="153" t="s">
        <v>655</v>
      </c>
      <c r="AU227" s="153" t="s">
        <v>89</v>
      </c>
      <c r="AY227" s="15" t="s">
        <v>150</v>
      </c>
      <c r="BE227" s="154">
        <f t="shared" si="24"/>
        <v>0</v>
      </c>
      <c r="BF227" s="154">
        <f t="shared" si="25"/>
        <v>0</v>
      </c>
      <c r="BG227" s="154">
        <f t="shared" si="26"/>
        <v>0</v>
      </c>
      <c r="BH227" s="154">
        <f t="shared" si="27"/>
        <v>0</v>
      </c>
      <c r="BI227" s="154">
        <f t="shared" si="28"/>
        <v>0</v>
      </c>
      <c r="BJ227" s="15" t="s">
        <v>78</v>
      </c>
      <c r="BK227" s="154">
        <f t="shared" si="29"/>
        <v>0</v>
      </c>
      <c r="BL227" s="15" t="s">
        <v>433</v>
      </c>
      <c r="BM227" s="153" t="s">
        <v>1127</v>
      </c>
    </row>
    <row r="228" spans="2:63" s="12" customFormat="1" ht="21" customHeight="1">
      <c r="B228" s="295"/>
      <c r="C228" s="296"/>
      <c r="D228" s="297" t="s">
        <v>72</v>
      </c>
      <c r="E228" s="304" t="s">
        <v>1128</v>
      </c>
      <c r="F228" s="304" t="s">
        <v>1129</v>
      </c>
      <c r="G228" s="296"/>
      <c r="H228" s="296"/>
      <c r="I228" s="246"/>
      <c r="J228" s="305">
        <f>BK228</f>
        <v>0</v>
      </c>
      <c r="K228" s="296"/>
      <c r="L228" s="130"/>
      <c r="M228" s="300"/>
      <c r="N228" s="301"/>
      <c r="O228" s="301"/>
      <c r="P228" s="302">
        <f>SUM(P229:P232)</f>
        <v>0</v>
      </c>
      <c r="Q228" s="301"/>
      <c r="R228" s="302">
        <f>SUM(R229:R232)</f>
        <v>0</v>
      </c>
      <c r="S228" s="301"/>
      <c r="T228" s="303">
        <f>SUM(T229:T232)</f>
        <v>0</v>
      </c>
      <c r="AR228" s="131" t="s">
        <v>89</v>
      </c>
      <c r="AT228" s="138" t="s">
        <v>72</v>
      </c>
      <c r="AU228" s="138" t="s">
        <v>82</v>
      </c>
      <c r="AY228" s="131" t="s">
        <v>150</v>
      </c>
      <c r="BK228" s="139">
        <f>SUM(BK229:BK232)</f>
        <v>0</v>
      </c>
    </row>
    <row r="229" spans="1:65" s="2" customFormat="1" ht="16.5" customHeight="1">
      <c r="A229" s="184"/>
      <c r="B229" s="250"/>
      <c r="C229" s="306" t="s">
        <v>457</v>
      </c>
      <c r="D229" s="306" t="s">
        <v>152</v>
      </c>
      <c r="E229" s="307" t="s">
        <v>1130</v>
      </c>
      <c r="F229" s="308" t="s">
        <v>1131</v>
      </c>
      <c r="G229" s="309" t="s">
        <v>1008</v>
      </c>
      <c r="H229" s="310">
        <v>20</v>
      </c>
      <c r="I229" s="247"/>
      <c r="J229" s="311">
        <f>ROUND(I229*H229,2)</f>
        <v>0</v>
      </c>
      <c r="K229" s="308" t="s">
        <v>995</v>
      </c>
      <c r="L229" s="28"/>
      <c r="M229" s="312" t="s">
        <v>1</v>
      </c>
      <c r="N229" s="313" t="s">
        <v>38</v>
      </c>
      <c r="O229" s="314">
        <v>0</v>
      </c>
      <c r="P229" s="315">
        <f>O229*H229</f>
        <v>0</v>
      </c>
      <c r="Q229" s="315">
        <v>0</v>
      </c>
      <c r="R229" s="315">
        <f>Q229*H229</f>
        <v>0</v>
      </c>
      <c r="S229" s="315">
        <v>0</v>
      </c>
      <c r="T229" s="316">
        <f>S229*H229</f>
        <v>0</v>
      </c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R229" s="153" t="s">
        <v>113</v>
      </c>
      <c r="AT229" s="153" t="s">
        <v>152</v>
      </c>
      <c r="AU229" s="153" t="s">
        <v>89</v>
      </c>
      <c r="AY229" s="15" t="s">
        <v>150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5" t="s">
        <v>78</v>
      </c>
      <c r="BK229" s="154">
        <f>ROUND(I229*H229,2)</f>
        <v>0</v>
      </c>
      <c r="BL229" s="15" t="s">
        <v>113</v>
      </c>
      <c r="BM229" s="153" t="s">
        <v>1132</v>
      </c>
    </row>
    <row r="230" spans="1:65" s="2" customFormat="1" ht="16.5" customHeight="1">
      <c r="A230" s="184"/>
      <c r="B230" s="250"/>
      <c r="C230" s="306" t="s">
        <v>461</v>
      </c>
      <c r="D230" s="306" t="s">
        <v>152</v>
      </c>
      <c r="E230" s="307" t="s">
        <v>1133</v>
      </c>
      <c r="F230" s="308" t="s">
        <v>1134</v>
      </c>
      <c r="G230" s="309" t="s">
        <v>1008</v>
      </c>
      <c r="H230" s="310">
        <v>15</v>
      </c>
      <c r="I230" s="247"/>
      <c r="J230" s="311">
        <f>ROUND(I230*H230,2)</f>
        <v>0</v>
      </c>
      <c r="K230" s="308" t="s">
        <v>995</v>
      </c>
      <c r="L230" s="28"/>
      <c r="M230" s="312" t="s">
        <v>1</v>
      </c>
      <c r="N230" s="313" t="s">
        <v>38</v>
      </c>
      <c r="O230" s="314">
        <v>0</v>
      </c>
      <c r="P230" s="315">
        <f>O230*H230</f>
        <v>0</v>
      </c>
      <c r="Q230" s="315">
        <v>0</v>
      </c>
      <c r="R230" s="315">
        <f>Q230*H230</f>
        <v>0</v>
      </c>
      <c r="S230" s="315">
        <v>0</v>
      </c>
      <c r="T230" s="316">
        <f>S230*H230</f>
        <v>0</v>
      </c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R230" s="153" t="s">
        <v>113</v>
      </c>
      <c r="AT230" s="153" t="s">
        <v>152</v>
      </c>
      <c r="AU230" s="153" t="s">
        <v>89</v>
      </c>
      <c r="AY230" s="15" t="s">
        <v>150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5" t="s">
        <v>78</v>
      </c>
      <c r="BK230" s="154">
        <f>ROUND(I230*H230,2)</f>
        <v>0</v>
      </c>
      <c r="BL230" s="15" t="s">
        <v>113</v>
      </c>
      <c r="BM230" s="153" t="s">
        <v>1135</v>
      </c>
    </row>
    <row r="231" spans="1:65" s="2" customFormat="1" ht="16.5" customHeight="1">
      <c r="A231" s="184"/>
      <c r="B231" s="250"/>
      <c r="C231" s="306" t="s">
        <v>465</v>
      </c>
      <c r="D231" s="306" t="s">
        <v>152</v>
      </c>
      <c r="E231" s="307" t="s">
        <v>1136</v>
      </c>
      <c r="F231" s="308" t="s">
        <v>1137</v>
      </c>
      <c r="G231" s="309" t="s">
        <v>1008</v>
      </c>
      <c r="H231" s="310">
        <v>15</v>
      </c>
      <c r="I231" s="247"/>
      <c r="J231" s="311">
        <f>ROUND(I231*H231,2)</f>
        <v>0</v>
      </c>
      <c r="K231" s="308" t="s">
        <v>995</v>
      </c>
      <c r="L231" s="28"/>
      <c r="M231" s="312" t="s">
        <v>1</v>
      </c>
      <c r="N231" s="313" t="s">
        <v>38</v>
      </c>
      <c r="O231" s="314">
        <v>0</v>
      </c>
      <c r="P231" s="315">
        <f>O231*H231</f>
        <v>0</v>
      </c>
      <c r="Q231" s="315">
        <v>0</v>
      </c>
      <c r="R231" s="315">
        <f>Q231*H231</f>
        <v>0</v>
      </c>
      <c r="S231" s="315">
        <v>0</v>
      </c>
      <c r="T231" s="316">
        <f>S231*H231</f>
        <v>0</v>
      </c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R231" s="153" t="s">
        <v>113</v>
      </c>
      <c r="AT231" s="153" t="s">
        <v>152</v>
      </c>
      <c r="AU231" s="153" t="s">
        <v>89</v>
      </c>
      <c r="AY231" s="15" t="s">
        <v>150</v>
      </c>
      <c r="BE231" s="154">
        <f>IF(N231="základní",J231,0)</f>
        <v>0</v>
      </c>
      <c r="BF231" s="154">
        <f>IF(N231="snížená",J231,0)</f>
        <v>0</v>
      </c>
      <c r="BG231" s="154">
        <f>IF(N231="zákl. přenesená",J231,0)</f>
        <v>0</v>
      </c>
      <c r="BH231" s="154">
        <f>IF(N231="sníž. přenesená",J231,0)</f>
        <v>0</v>
      </c>
      <c r="BI231" s="154">
        <f>IF(N231="nulová",J231,0)</f>
        <v>0</v>
      </c>
      <c r="BJ231" s="15" t="s">
        <v>78</v>
      </c>
      <c r="BK231" s="154">
        <f>ROUND(I231*H231,2)</f>
        <v>0</v>
      </c>
      <c r="BL231" s="15" t="s">
        <v>113</v>
      </c>
      <c r="BM231" s="153" t="s">
        <v>1138</v>
      </c>
    </row>
    <row r="232" spans="1:65" s="2" customFormat="1" ht="16.5" customHeight="1">
      <c r="A232" s="184"/>
      <c r="B232" s="250"/>
      <c r="C232" s="306" t="s">
        <v>469</v>
      </c>
      <c r="D232" s="306" t="s">
        <v>152</v>
      </c>
      <c r="E232" s="307" t="s">
        <v>1139</v>
      </c>
      <c r="F232" s="308" t="s">
        <v>1140</v>
      </c>
      <c r="G232" s="309" t="s">
        <v>1008</v>
      </c>
      <c r="H232" s="310">
        <v>15</v>
      </c>
      <c r="I232" s="247"/>
      <c r="J232" s="311">
        <f>ROUND(I232*H232,2)</f>
        <v>0</v>
      </c>
      <c r="K232" s="308" t="s">
        <v>995</v>
      </c>
      <c r="L232" s="28"/>
      <c r="M232" s="312" t="s">
        <v>1</v>
      </c>
      <c r="N232" s="313" t="s">
        <v>38</v>
      </c>
      <c r="O232" s="314">
        <v>0</v>
      </c>
      <c r="P232" s="315">
        <f>O232*H232</f>
        <v>0</v>
      </c>
      <c r="Q232" s="315">
        <v>0</v>
      </c>
      <c r="R232" s="315">
        <f>Q232*H232</f>
        <v>0</v>
      </c>
      <c r="S232" s="315">
        <v>0</v>
      </c>
      <c r="T232" s="316">
        <f>S232*H232</f>
        <v>0</v>
      </c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R232" s="153" t="s">
        <v>113</v>
      </c>
      <c r="AT232" s="153" t="s">
        <v>152</v>
      </c>
      <c r="AU232" s="153" t="s">
        <v>89</v>
      </c>
      <c r="AY232" s="15" t="s">
        <v>150</v>
      </c>
      <c r="BE232" s="154">
        <f>IF(N232="základní",J232,0)</f>
        <v>0</v>
      </c>
      <c r="BF232" s="154">
        <f>IF(N232="snížená",J232,0)</f>
        <v>0</v>
      </c>
      <c r="BG232" s="154">
        <f>IF(N232="zákl. přenesená",J232,0)</f>
        <v>0</v>
      </c>
      <c r="BH232" s="154">
        <f>IF(N232="sníž. přenesená",J232,0)</f>
        <v>0</v>
      </c>
      <c r="BI232" s="154">
        <f>IF(N232="nulová",J232,0)</f>
        <v>0</v>
      </c>
      <c r="BJ232" s="15" t="s">
        <v>78</v>
      </c>
      <c r="BK232" s="154">
        <f>ROUND(I232*H232,2)</f>
        <v>0</v>
      </c>
      <c r="BL232" s="15" t="s">
        <v>113</v>
      </c>
      <c r="BM232" s="153" t="s">
        <v>1141</v>
      </c>
    </row>
    <row r="233" spans="2:63" s="12" customFormat="1" ht="25.9" customHeight="1">
      <c r="B233" s="295"/>
      <c r="C233" s="296"/>
      <c r="D233" s="297" t="s">
        <v>72</v>
      </c>
      <c r="E233" s="298" t="s">
        <v>889</v>
      </c>
      <c r="F233" s="298" t="s">
        <v>890</v>
      </c>
      <c r="G233" s="296"/>
      <c r="H233" s="296"/>
      <c r="I233" s="246"/>
      <c r="J233" s="299">
        <f>BK233</f>
        <v>0</v>
      </c>
      <c r="K233" s="296"/>
      <c r="L233" s="130"/>
      <c r="M233" s="300"/>
      <c r="N233" s="301"/>
      <c r="O233" s="301"/>
      <c r="P233" s="302">
        <f>P234</f>
        <v>31.842</v>
      </c>
      <c r="Q233" s="301"/>
      <c r="R233" s="302">
        <f>R234</f>
        <v>0</v>
      </c>
      <c r="S233" s="301"/>
      <c r="T233" s="303">
        <f>T234</f>
        <v>0</v>
      </c>
      <c r="AR233" s="131" t="s">
        <v>113</v>
      </c>
      <c r="AT233" s="138" t="s">
        <v>72</v>
      </c>
      <c r="AU233" s="138" t="s">
        <v>73</v>
      </c>
      <c r="AY233" s="131" t="s">
        <v>150</v>
      </c>
      <c r="BK233" s="139">
        <f>BK234</f>
        <v>0</v>
      </c>
    </row>
    <row r="234" spans="2:63" s="12" customFormat="1" ht="22.85" customHeight="1">
      <c r="B234" s="295"/>
      <c r="C234" s="296"/>
      <c r="D234" s="297" t="s">
        <v>72</v>
      </c>
      <c r="E234" s="304" t="s">
        <v>1142</v>
      </c>
      <c r="F234" s="304" t="s">
        <v>1143</v>
      </c>
      <c r="G234" s="296"/>
      <c r="H234" s="296"/>
      <c r="I234" s="246"/>
      <c r="J234" s="305">
        <f>BK234</f>
        <v>0</v>
      </c>
      <c r="K234" s="296"/>
      <c r="L234" s="130"/>
      <c r="M234" s="300"/>
      <c r="N234" s="301"/>
      <c r="O234" s="301"/>
      <c r="P234" s="302">
        <f>SUM(P235:P239)</f>
        <v>31.842</v>
      </c>
      <c r="Q234" s="301"/>
      <c r="R234" s="302">
        <f>SUM(R235:R239)</f>
        <v>0</v>
      </c>
      <c r="S234" s="301"/>
      <c r="T234" s="303">
        <f>SUM(T235:T239)</f>
        <v>0</v>
      </c>
      <c r="AR234" s="131" t="s">
        <v>113</v>
      </c>
      <c r="AT234" s="138" t="s">
        <v>72</v>
      </c>
      <c r="AU234" s="138" t="s">
        <v>78</v>
      </c>
      <c r="AY234" s="131" t="s">
        <v>150</v>
      </c>
      <c r="BK234" s="139">
        <f>SUM(BK235:BK239)</f>
        <v>0</v>
      </c>
    </row>
    <row r="235" spans="1:65" s="2" customFormat="1" ht="16.5" customHeight="1">
      <c r="A235" s="184"/>
      <c r="B235" s="250"/>
      <c r="C235" s="306" t="s">
        <v>473</v>
      </c>
      <c r="D235" s="306" t="s">
        <v>152</v>
      </c>
      <c r="E235" s="307" t="s">
        <v>1144</v>
      </c>
      <c r="F235" s="308" t="s">
        <v>1145</v>
      </c>
      <c r="G235" s="309" t="s">
        <v>173</v>
      </c>
      <c r="H235" s="310">
        <v>1</v>
      </c>
      <c r="I235" s="247"/>
      <c r="J235" s="311">
        <f>ROUND(I235*H235,2)</f>
        <v>0</v>
      </c>
      <c r="K235" s="308" t="s">
        <v>156</v>
      </c>
      <c r="L235" s="28"/>
      <c r="M235" s="312" t="s">
        <v>1</v>
      </c>
      <c r="N235" s="313" t="s">
        <v>38</v>
      </c>
      <c r="O235" s="314">
        <v>0</v>
      </c>
      <c r="P235" s="315">
        <f>O235*H235</f>
        <v>0</v>
      </c>
      <c r="Q235" s="315">
        <v>0</v>
      </c>
      <c r="R235" s="315">
        <f>Q235*H235</f>
        <v>0</v>
      </c>
      <c r="S235" s="315">
        <v>0</v>
      </c>
      <c r="T235" s="316">
        <f>S235*H235</f>
        <v>0</v>
      </c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R235" s="153" t="s">
        <v>1146</v>
      </c>
      <c r="AT235" s="153" t="s">
        <v>152</v>
      </c>
      <c r="AU235" s="153" t="s">
        <v>82</v>
      </c>
      <c r="AY235" s="15" t="s">
        <v>150</v>
      </c>
      <c r="BE235" s="154">
        <f>IF(N235="základní",J235,0)</f>
        <v>0</v>
      </c>
      <c r="BF235" s="154">
        <f>IF(N235="snížená",J235,0)</f>
        <v>0</v>
      </c>
      <c r="BG235" s="154">
        <f>IF(N235="zákl. přenesená",J235,0)</f>
        <v>0</v>
      </c>
      <c r="BH235" s="154">
        <f>IF(N235="sníž. přenesená",J235,0)</f>
        <v>0</v>
      </c>
      <c r="BI235" s="154">
        <f>IF(N235="nulová",J235,0)</f>
        <v>0</v>
      </c>
      <c r="BJ235" s="15" t="s">
        <v>78</v>
      </c>
      <c r="BK235" s="154">
        <f>ROUND(I235*H235,2)</f>
        <v>0</v>
      </c>
      <c r="BL235" s="15" t="s">
        <v>1146</v>
      </c>
      <c r="BM235" s="153" t="s">
        <v>1147</v>
      </c>
    </row>
    <row r="236" spans="1:65" s="2" customFormat="1" ht="16.5" customHeight="1">
      <c r="A236" s="184"/>
      <c r="B236" s="250"/>
      <c r="C236" s="306" t="s">
        <v>477</v>
      </c>
      <c r="D236" s="306" t="s">
        <v>152</v>
      </c>
      <c r="E236" s="307" t="s">
        <v>1148</v>
      </c>
      <c r="F236" s="308" t="s">
        <v>1149</v>
      </c>
      <c r="G236" s="309" t="s">
        <v>1120</v>
      </c>
      <c r="H236" s="310">
        <v>20</v>
      </c>
      <c r="I236" s="247"/>
      <c r="J236" s="311">
        <f>ROUND(I236*H236,2)</f>
        <v>0</v>
      </c>
      <c r="K236" s="308" t="s">
        <v>156</v>
      </c>
      <c r="L236" s="28"/>
      <c r="M236" s="312" t="s">
        <v>1</v>
      </c>
      <c r="N236" s="313" t="s">
        <v>38</v>
      </c>
      <c r="O236" s="314">
        <v>0</v>
      </c>
      <c r="P236" s="315">
        <f>O236*H236</f>
        <v>0</v>
      </c>
      <c r="Q236" s="315">
        <v>0</v>
      </c>
      <c r="R236" s="315">
        <f>Q236*H236</f>
        <v>0</v>
      </c>
      <c r="S236" s="315">
        <v>0</v>
      </c>
      <c r="T236" s="316">
        <f>S236*H236</f>
        <v>0</v>
      </c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R236" s="153" t="s">
        <v>1146</v>
      </c>
      <c r="AT236" s="153" t="s">
        <v>152</v>
      </c>
      <c r="AU236" s="153" t="s">
        <v>82</v>
      </c>
      <c r="AY236" s="15" t="s">
        <v>150</v>
      </c>
      <c r="BE236" s="154">
        <f>IF(N236="základní",J236,0)</f>
        <v>0</v>
      </c>
      <c r="BF236" s="154">
        <f>IF(N236="snížená",J236,0)</f>
        <v>0</v>
      </c>
      <c r="BG236" s="154">
        <f>IF(N236="zákl. přenesená",J236,0)</f>
        <v>0</v>
      </c>
      <c r="BH236" s="154">
        <f>IF(N236="sníž. přenesená",J236,0)</f>
        <v>0</v>
      </c>
      <c r="BI236" s="154">
        <f>IF(N236="nulová",J236,0)</f>
        <v>0</v>
      </c>
      <c r="BJ236" s="15" t="s">
        <v>78</v>
      </c>
      <c r="BK236" s="154">
        <f>ROUND(I236*H236,2)</f>
        <v>0</v>
      </c>
      <c r="BL236" s="15" t="s">
        <v>1146</v>
      </c>
      <c r="BM236" s="153" t="s">
        <v>1150</v>
      </c>
    </row>
    <row r="237" spans="1:65" s="2" customFormat="1" ht="21.75" customHeight="1">
      <c r="A237" s="184"/>
      <c r="B237" s="250"/>
      <c r="C237" s="306" t="s">
        <v>481</v>
      </c>
      <c r="D237" s="306" t="s">
        <v>152</v>
      </c>
      <c r="E237" s="307" t="s">
        <v>1151</v>
      </c>
      <c r="F237" s="308" t="s">
        <v>1152</v>
      </c>
      <c r="G237" s="309" t="s">
        <v>173</v>
      </c>
      <c r="H237" s="310">
        <v>1</v>
      </c>
      <c r="I237" s="247"/>
      <c r="J237" s="311">
        <f>ROUND(I237*H237,2)</f>
        <v>0</v>
      </c>
      <c r="K237" s="308" t="s">
        <v>156</v>
      </c>
      <c r="L237" s="28"/>
      <c r="M237" s="312" t="s">
        <v>1</v>
      </c>
      <c r="N237" s="313" t="s">
        <v>38</v>
      </c>
      <c r="O237" s="314">
        <v>31.842</v>
      </c>
      <c r="P237" s="315">
        <f>O237*H237</f>
        <v>31.842</v>
      </c>
      <c r="Q237" s="315">
        <v>0</v>
      </c>
      <c r="R237" s="315">
        <f>Q237*H237</f>
        <v>0</v>
      </c>
      <c r="S237" s="315">
        <v>0</v>
      </c>
      <c r="T237" s="316">
        <f>S237*H237</f>
        <v>0</v>
      </c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4"/>
      <c r="AE237" s="184"/>
      <c r="AR237" s="153" t="s">
        <v>433</v>
      </c>
      <c r="AT237" s="153" t="s">
        <v>152</v>
      </c>
      <c r="AU237" s="153" t="s">
        <v>82</v>
      </c>
      <c r="AY237" s="15" t="s">
        <v>150</v>
      </c>
      <c r="BE237" s="154">
        <f>IF(N237="základní",J237,0)</f>
        <v>0</v>
      </c>
      <c r="BF237" s="154">
        <f>IF(N237="snížená",J237,0)</f>
        <v>0</v>
      </c>
      <c r="BG237" s="154">
        <f>IF(N237="zákl. přenesená",J237,0)</f>
        <v>0</v>
      </c>
      <c r="BH237" s="154">
        <f>IF(N237="sníž. přenesená",J237,0)</f>
        <v>0</v>
      </c>
      <c r="BI237" s="154">
        <f>IF(N237="nulová",J237,0)</f>
        <v>0</v>
      </c>
      <c r="BJ237" s="15" t="s">
        <v>78</v>
      </c>
      <c r="BK237" s="154">
        <f>ROUND(I237*H237,2)</f>
        <v>0</v>
      </c>
      <c r="BL237" s="15" t="s">
        <v>433</v>
      </c>
      <c r="BM237" s="153" t="s">
        <v>1153</v>
      </c>
    </row>
    <row r="238" spans="1:65" s="2" customFormat="1" ht="16.5" customHeight="1">
      <c r="A238" s="184"/>
      <c r="B238" s="250"/>
      <c r="C238" s="306" t="s">
        <v>485</v>
      </c>
      <c r="D238" s="306" t="s">
        <v>152</v>
      </c>
      <c r="E238" s="307" t="s">
        <v>1154</v>
      </c>
      <c r="F238" s="308" t="s">
        <v>1155</v>
      </c>
      <c r="G238" s="309" t="s">
        <v>397</v>
      </c>
      <c r="H238" s="334">
        <v>726034.77</v>
      </c>
      <c r="I238" s="247"/>
      <c r="J238" s="311">
        <f>ROUND(I238*H238,2)</f>
        <v>0</v>
      </c>
      <c r="K238" s="308" t="s">
        <v>995</v>
      </c>
      <c r="L238" s="28"/>
      <c r="M238" s="312" t="s">
        <v>1</v>
      </c>
      <c r="N238" s="313" t="s">
        <v>38</v>
      </c>
      <c r="O238" s="314">
        <v>0</v>
      </c>
      <c r="P238" s="315">
        <f>O238*H238</f>
        <v>0</v>
      </c>
      <c r="Q238" s="315">
        <v>0</v>
      </c>
      <c r="R238" s="315">
        <f>Q238*H238</f>
        <v>0</v>
      </c>
      <c r="S238" s="315">
        <v>0</v>
      </c>
      <c r="T238" s="316">
        <f>S238*H238</f>
        <v>0</v>
      </c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R238" s="153" t="s">
        <v>1156</v>
      </c>
      <c r="AT238" s="153" t="s">
        <v>152</v>
      </c>
      <c r="AU238" s="153" t="s">
        <v>82</v>
      </c>
      <c r="AY238" s="15" t="s">
        <v>150</v>
      </c>
      <c r="BE238" s="154">
        <f>IF(N238="základní",J238,0)</f>
        <v>0</v>
      </c>
      <c r="BF238" s="154">
        <f>IF(N238="snížená",J238,0)</f>
        <v>0</v>
      </c>
      <c r="BG238" s="154">
        <f>IF(N238="zákl. přenesená",J238,0)</f>
        <v>0</v>
      </c>
      <c r="BH238" s="154">
        <f>IF(N238="sníž. přenesená",J238,0)</f>
        <v>0</v>
      </c>
      <c r="BI238" s="154">
        <f>IF(N238="nulová",J238,0)</f>
        <v>0</v>
      </c>
      <c r="BJ238" s="15" t="s">
        <v>78</v>
      </c>
      <c r="BK238" s="154">
        <f>ROUND(I238*H238,2)</f>
        <v>0</v>
      </c>
      <c r="BL238" s="15" t="s">
        <v>1156</v>
      </c>
      <c r="BM238" s="153" t="s">
        <v>1157</v>
      </c>
    </row>
    <row r="239" spans="2:51" s="13" customFormat="1" ht="12">
      <c r="B239" s="317"/>
      <c r="C239" s="318"/>
      <c r="D239" s="319" t="s">
        <v>158</v>
      </c>
      <c r="E239" s="318"/>
      <c r="F239" s="321" t="s">
        <v>1158</v>
      </c>
      <c r="G239" s="318"/>
      <c r="H239" s="322">
        <v>726034.77</v>
      </c>
      <c r="I239" s="248"/>
      <c r="J239" s="318"/>
      <c r="K239" s="318"/>
      <c r="L239" s="155"/>
      <c r="M239" s="340"/>
      <c r="N239" s="341"/>
      <c r="O239" s="341"/>
      <c r="P239" s="341"/>
      <c r="Q239" s="341"/>
      <c r="R239" s="341"/>
      <c r="S239" s="341"/>
      <c r="T239" s="342"/>
      <c r="AT239" s="157" t="s">
        <v>158</v>
      </c>
      <c r="AU239" s="157" t="s">
        <v>82</v>
      </c>
      <c r="AV239" s="13" t="s">
        <v>82</v>
      </c>
      <c r="AW239" s="13" t="s">
        <v>3</v>
      </c>
      <c r="AX239" s="13" t="s">
        <v>78</v>
      </c>
      <c r="AY239" s="157" t="s">
        <v>150</v>
      </c>
    </row>
    <row r="240" spans="1:31" s="2" customFormat="1" ht="6.95" customHeight="1">
      <c r="A240" s="184"/>
      <c r="B240" s="277"/>
      <c r="C240" s="278"/>
      <c r="D240" s="278"/>
      <c r="E240" s="278"/>
      <c r="F240" s="278"/>
      <c r="G240" s="278"/>
      <c r="H240" s="278"/>
      <c r="I240" s="240"/>
      <c r="J240" s="278"/>
      <c r="K240" s="278"/>
      <c r="L240" s="28"/>
      <c r="M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</row>
  </sheetData>
  <autoFilter ref="C133:K239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9"/>
  <sheetViews>
    <sheetView showGridLines="0" workbookViewId="0" topLeftCell="A22">
      <selection activeCell="J41" sqref="J41"/>
    </sheetView>
  </sheetViews>
  <sheetFormatPr defaultColWidth="9.140625" defaultRowHeight="12"/>
  <cols>
    <col min="1" max="1" width="8.421875" style="177" customWidth="1"/>
    <col min="2" max="2" width="1.57421875" style="177" customWidth="1"/>
    <col min="3" max="3" width="4.140625" style="177" customWidth="1"/>
    <col min="4" max="4" width="4.421875" style="177" customWidth="1"/>
    <col min="5" max="5" width="17.140625" style="177" customWidth="1"/>
    <col min="6" max="6" width="50.8515625" style="177" customWidth="1"/>
    <col min="7" max="7" width="7.00390625" style="177" customWidth="1"/>
    <col min="8" max="8" width="11.421875" style="177" customWidth="1"/>
    <col min="9" max="9" width="20.140625" style="228" customWidth="1"/>
    <col min="10" max="11" width="20.140625" style="177" customWidth="1"/>
    <col min="12" max="12" width="9.421875" style="177" customWidth="1"/>
    <col min="13" max="13" width="10.8515625" style="177" hidden="1" customWidth="1"/>
    <col min="14" max="14" width="9.00390625" style="177" customWidth="1"/>
    <col min="15" max="20" width="14.140625" style="177" hidden="1" customWidth="1"/>
    <col min="21" max="21" width="16.421875" style="177" hidden="1" customWidth="1"/>
    <col min="22" max="22" width="12.421875" style="177" customWidth="1"/>
    <col min="23" max="23" width="16.421875" style="177" customWidth="1"/>
    <col min="24" max="24" width="12.421875" style="177" customWidth="1"/>
    <col min="25" max="25" width="15.00390625" style="177" customWidth="1"/>
    <col min="26" max="26" width="11.00390625" style="177" customWidth="1"/>
    <col min="27" max="27" width="15.00390625" style="177" customWidth="1"/>
    <col min="28" max="28" width="16.421875" style="177" customWidth="1"/>
    <col min="29" max="29" width="11.00390625" style="177" customWidth="1"/>
    <col min="30" max="30" width="15.00390625" style="177" customWidth="1"/>
    <col min="31" max="31" width="16.421875" style="177" customWidth="1"/>
    <col min="32" max="16384" width="9.00390625" style="177" customWidth="1"/>
  </cols>
  <sheetData>
    <row r="1" ht="12"/>
    <row r="2" spans="12:46" ht="37" customHeight="1">
      <c r="L2" s="196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5" t="s">
        <v>97</v>
      </c>
    </row>
    <row r="3" spans="2:46" ht="6.95" customHeight="1">
      <c r="B3" s="16"/>
      <c r="C3" s="17"/>
      <c r="D3" s="17"/>
      <c r="E3" s="17"/>
      <c r="F3" s="17"/>
      <c r="G3" s="17"/>
      <c r="H3" s="17"/>
      <c r="I3" s="229"/>
      <c r="J3" s="17"/>
      <c r="K3" s="17"/>
      <c r="L3" s="18"/>
      <c r="AT3" s="15" t="s">
        <v>82</v>
      </c>
    </row>
    <row r="4" spans="2:46" ht="24.95" customHeight="1">
      <c r="B4" s="18"/>
      <c r="D4" s="19" t="s">
        <v>114</v>
      </c>
      <c r="L4" s="18"/>
      <c r="M4" s="94" t="s">
        <v>10</v>
      </c>
      <c r="AT4" s="15" t="s">
        <v>3</v>
      </c>
    </row>
    <row r="5" spans="2:12" ht="6.95" customHeight="1">
      <c r="B5" s="18"/>
      <c r="L5" s="18"/>
    </row>
    <row r="6" spans="2:12" ht="12.05" customHeight="1">
      <c r="B6" s="18"/>
      <c r="D6" s="183" t="s">
        <v>14</v>
      </c>
      <c r="L6" s="18"/>
    </row>
    <row r="7" spans="2:12" ht="16.5" customHeight="1">
      <c r="B7" s="18"/>
      <c r="E7" s="224" t="str">
        <f>'Rekapitulace stavby'!K6</f>
        <v>SOŠ Stříbro</v>
      </c>
      <c r="F7" s="225"/>
      <c r="G7" s="225"/>
      <c r="H7" s="225"/>
      <c r="L7" s="18"/>
    </row>
    <row r="8" spans="2:12" ht="12.05" customHeight="1">
      <c r="B8" s="18"/>
      <c r="D8" s="183" t="s">
        <v>115</v>
      </c>
      <c r="L8" s="18"/>
    </row>
    <row r="9" spans="1:31" s="2" customFormat="1" ht="16.5" customHeight="1">
      <c r="A9" s="184"/>
      <c r="B9" s="28"/>
      <c r="C9" s="184"/>
      <c r="D9" s="184"/>
      <c r="E9" s="224" t="s">
        <v>897</v>
      </c>
      <c r="F9" s="223"/>
      <c r="G9" s="223"/>
      <c r="H9" s="223"/>
      <c r="I9" s="230"/>
      <c r="J9" s="184"/>
      <c r="K9" s="184"/>
      <c r="L9" s="37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</row>
    <row r="10" spans="1:31" s="2" customFormat="1" ht="12.05" customHeight="1">
      <c r="A10" s="184"/>
      <c r="B10" s="28"/>
      <c r="C10" s="184"/>
      <c r="D10" s="183" t="s">
        <v>669</v>
      </c>
      <c r="E10" s="184"/>
      <c r="F10" s="184"/>
      <c r="G10" s="184"/>
      <c r="H10" s="184"/>
      <c r="I10" s="230"/>
      <c r="J10" s="184"/>
      <c r="K10" s="184"/>
      <c r="L10" s="37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</row>
    <row r="11" spans="1:31" s="2" customFormat="1" ht="16.5" customHeight="1">
      <c r="A11" s="184"/>
      <c r="B11" s="28"/>
      <c r="C11" s="184"/>
      <c r="D11" s="184"/>
      <c r="E11" s="217" t="s">
        <v>1159</v>
      </c>
      <c r="F11" s="223"/>
      <c r="G11" s="223"/>
      <c r="H11" s="223"/>
      <c r="I11" s="230"/>
      <c r="J11" s="184"/>
      <c r="K11" s="184"/>
      <c r="L11" s="37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</row>
    <row r="12" spans="1:31" s="2" customFormat="1" ht="12">
      <c r="A12" s="184"/>
      <c r="B12" s="28"/>
      <c r="C12" s="184"/>
      <c r="D12" s="184"/>
      <c r="E12" s="184"/>
      <c r="F12" s="184"/>
      <c r="G12" s="184"/>
      <c r="H12" s="184"/>
      <c r="I12" s="230"/>
      <c r="J12" s="184"/>
      <c r="K12" s="184"/>
      <c r="L12" s="37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</row>
    <row r="13" spans="1:31" s="2" customFormat="1" ht="12.05" customHeight="1">
      <c r="A13" s="184"/>
      <c r="B13" s="28"/>
      <c r="C13" s="184"/>
      <c r="D13" s="183" t="s">
        <v>16</v>
      </c>
      <c r="E13" s="184"/>
      <c r="F13" s="176" t="s">
        <v>1</v>
      </c>
      <c r="G13" s="184"/>
      <c r="H13" s="184"/>
      <c r="I13" s="231" t="s">
        <v>17</v>
      </c>
      <c r="J13" s="176" t="s">
        <v>1</v>
      </c>
      <c r="K13" s="184"/>
      <c r="L13" s="37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</row>
    <row r="14" spans="1:31" s="2" customFormat="1" ht="12.05" customHeight="1">
      <c r="A14" s="184"/>
      <c r="B14" s="28"/>
      <c r="C14" s="184"/>
      <c r="D14" s="183" t="s">
        <v>18</v>
      </c>
      <c r="E14" s="184"/>
      <c r="F14" s="176" t="s">
        <v>19</v>
      </c>
      <c r="G14" s="184"/>
      <c r="H14" s="184"/>
      <c r="I14" s="231" t="s">
        <v>20</v>
      </c>
      <c r="J14" s="181" t="str">
        <f>'Rekapitulace stavby'!AN8</f>
        <v>12. 4. 2020</v>
      </c>
      <c r="K14" s="184"/>
      <c r="L14" s="37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</row>
    <row r="15" spans="1:31" s="2" customFormat="1" ht="10.8" customHeight="1">
      <c r="A15" s="184"/>
      <c r="B15" s="28"/>
      <c r="C15" s="184"/>
      <c r="D15" s="184"/>
      <c r="E15" s="184"/>
      <c r="F15" s="184"/>
      <c r="G15" s="184"/>
      <c r="H15" s="184"/>
      <c r="I15" s="230"/>
      <c r="J15" s="184"/>
      <c r="K15" s="184"/>
      <c r="L15" s="37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</row>
    <row r="16" spans="1:31" s="2" customFormat="1" ht="12.05" customHeight="1">
      <c r="A16" s="184"/>
      <c r="B16" s="28"/>
      <c r="C16" s="184"/>
      <c r="D16" s="183" t="s">
        <v>22</v>
      </c>
      <c r="E16" s="184"/>
      <c r="F16" s="184"/>
      <c r="G16" s="184"/>
      <c r="H16" s="184"/>
      <c r="I16" s="231" t="s">
        <v>23</v>
      </c>
      <c r="J16" s="176" t="s">
        <v>1</v>
      </c>
      <c r="K16" s="184"/>
      <c r="L16" s="37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</row>
    <row r="17" spans="1:31" s="2" customFormat="1" ht="18" customHeight="1">
      <c r="A17" s="184"/>
      <c r="B17" s="28"/>
      <c r="C17" s="184"/>
      <c r="D17" s="184"/>
      <c r="E17" s="176" t="s">
        <v>15</v>
      </c>
      <c r="F17" s="184"/>
      <c r="G17" s="184"/>
      <c r="H17" s="184"/>
      <c r="I17" s="231" t="s">
        <v>24</v>
      </c>
      <c r="J17" s="176" t="s">
        <v>1</v>
      </c>
      <c r="K17" s="184"/>
      <c r="L17" s="37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</row>
    <row r="18" spans="1:31" s="2" customFormat="1" ht="6.95" customHeight="1">
      <c r="A18" s="184"/>
      <c r="B18" s="28"/>
      <c r="C18" s="184"/>
      <c r="D18" s="184"/>
      <c r="E18" s="184"/>
      <c r="F18" s="184"/>
      <c r="G18" s="184"/>
      <c r="H18" s="184"/>
      <c r="I18" s="230"/>
      <c r="J18" s="184"/>
      <c r="K18" s="184"/>
      <c r="L18" s="3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</row>
    <row r="19" spans="1:31" s="2" customFormat="1" ht="12.05" customHeight="1">
      <c r="A19" s="184"/>
      <c r="B19" s="28"/>
      <c r="C19" s="184"/>
      <c r="D19" s="183" t="s">
        <v>25</v>
      </c>
      <c r="E19" s="184"/>
      <c r="F19" s="184"/>
      <c r="G19" s="184"/>
      <c r="H19" s="184"/>
      <c r="I19" s="231" t="s">
        <v>23</v>
      </c>
      <c r="J19" s="226" t="str">
        <f>'Rekapitulace stavby'!AN13</f>
        <v/>
      </c>
      <c r="K19" s="184"/>
      <c r="L19" s="37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</row>
    <row r="20" spans="1:31" s="2" customFormat="1" ht="18" customHeight="1">
      <c r="A20" s="184"/>
      <c r="B20" s="28"/>
      <c r="C20" s="184"/>
      <c r="D20" s="184"/>
      <c r="E20" s="227" t="str">
        <f>'Rekapitulace stavby'!E14</f>
        <v xml:space="preserve"> </v>
      </c>
      <c r="F20" s="210"/>
      <c r="G20" s="210"/>
      <c r="H20" s="210"/>
      <c r="I20" s="231" t="s">
        <v>24</v>
      </c>
      <c r="J20" s="226" t="str">
        <f>'Rekapitulace stavby'!AN14</f>
        <v/>
      </c>
      <c r="K20" s="184"/>
      <c r="L20" s="37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</row>
    <row r="21" spans="1:31" s="2" customFormat="1" ht="6.95" customHeight="1">
      <c r="A21" s="184"/>
      <c r="B21" s="28"/>
      <c r="C21" s="184"/>
      <c r="D21" s="184"/>
      <c r="E21" s="184"/>
      <c r="F21" s="184"/>
      <c r="G21" s="184"/>
      <c r="H21" s="184"/>
      <c r="I21" s="230"/>
      <c r="J21" s="184"/>
      <c r="K21" s="184"/>
      <c r="L21" s="3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</row>
    <row r="22" spans="1:31" s="2" customFormat="1" ht="12.05" customHeight="1">
      <c r="A22" s="184"/>
      <c r="B22" s="28"/>
      <c r="C22" s="184"/>
      <c r="D22" s="183" t="s">
        <v>27</v>
      </c>
      <c r="E22" s="184"/>
      <c r="F22" s="184"/>
      <c r="G22" s="184"/>
      <c r="H22" s="184"/>
      <c r="I22" s="231" t="s">
        <v>23</v>
      </c>
      <c r="J22" s="176" t="s">
        <v>1</v>
      </c>
      <c r="K22" s="184"/>
      <c r="L22" s="37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</row>
    <row r="23" spans="1:31" s="2" customFormat="1" ht="18" customHeight="1">
      <c r="A23" s="184"/>
      <c r="B23" s="28"/>
      <c r="C23" s="184"/>
      <c r="D23" s="184"/>
      <c r="E23" s="176" t="s">
        <v>28</v>
      </c>
      <c r="F23" s="184"/>
      <c r="G23" s="184"/>
      <c r="H23" s="184"/>
      <c r="I23" s="231" t="s">
        <v>24</v>
      </c>
      <c r="J23" s="176" t="s">
        <v>1</v>
      </c>
      <c r="K23" s="184"/>
      <c r="L23" s="37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</row>
    <row r="24" spans="1:31" s="2" customFormat="1" ht="6.95" customHeight="1">
      <c r="A24" s="184"/>
      <c r="B24" s="28"/>
      <c r="C24" s="184"/>
      <c r="D24" s="184"/>
      <c r="E24" s="184"/>
      <c r="F24" s="184"/>
      <c r="G24" s="184"/>
      <c r="H24" s="184"/>
      <c r="I24" s="230"/>
      <c r="J24" s="184"/>
      <c r="K24" s="184"/>
      <c r="L24" s="37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</row>
    <row r="25" spans="1:31" s="2" customFormat="1" ht="12.05" customHeight="1">
      <c r="A25" s="184"/>
      <c r="B25" s="28"/>
      <c r="C25" s="184"/>
      <c r="D25" s="183" t="s">
        <v>30</v>
      </c>
      <c r="E25" s="184"/>
      <c r="F25" s="184"/>
      <c r="G25" s="184"/>
      <c r="H25" s="184"/>
      <c r="I25" s="231" t="s">
        <v>23</v>
      </c>
      <c r="J25" s="176" t="s">
        <v>1</v>
      </c>
      <c r="K25" s="184"/>
      <c r="L25" s="37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</row>
    <row r="26" spans="1:31" s="2" customFormat="1" ht="18" customHeight="1">
      <c r="A26" s="184"/>
      <c r="B26" s="28"/>
      <c r="C26" s="184"/>
      <c r="D26" s="184"/>
      <c r="E26" s="176" t="s">
        <v>31</v>
      </c>
      <c r="F26" s="184"/>
      <c r="G26" s="184"/>
      <c r="H26" s="184"/>
      <c r="I26" s="231" t="s">
        <v>24</v>
      </c>
      <c r="J26" s="176" t="s">
        <v>1</v>
      </c>
      <c r="K26" s="184"/>
      <c r="L26" s="37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</row>
    <row r="27" spans="1:31" s="2" customFormat="1" ht="6.95" customHeight="1">
      <c r="A27" s="184"/>
      <c r="B27" s="28"/>
      <c r="C27" s="184"/>
      <c r="D27" s="184"/>
      <c r="E27" s="184"/>
      <c r="F27" s="184"/>
      <c r="G27" s="184"/>
      <c r="H27" s="184"/>
      <c r="I27" s="230"/>
      <c r="J27" s="184"/>
      <c r="K27" s="184"/>
      <c r="L27" s="37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</row>
    <row r="28" spans="1:31" s="2" customFormat="1" ht="12.05" customHeight="1">
      <c r="A28" s="184"/>
      <c r="B28" s="28"/>
      <c r="C28" s="184"/>
      <c r="D28" s="183" t="s">
        <v>32</v>
      </c>
      <c r="E28" s="184"/>
      <c r="F28" s="184"/>
      <c r="G28" s="184"/>
      <c r="H28" s="184"/>
      <c r="I28" s="230"/>
      <c r="J28" s="184"/>
      <c r="K28" s="184"/>
      <c r="L28" s="37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</row>
    <row r="29" spans="1:31" s="8" customFormat="1" ht="16.5" customHeight="1">
      <c r="A29" s="95"/>
      <c r="B29" s="96"/>
      <c r="C29" s="95"/>
      <c r="D29" s="95"/>
      <c r="E29" s="212" t="s">
        <v>1</v>
      </c>
      <c r="F29" s="212"/>
      <c r="G29" s="212"/>
      <c r="H29" s="212"/>
      <c r="I29" s="232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5" customHeight="1">
      <c r="A30" s="184"/>
      <c r="B30" s="28"/>
      <c r="C30" s="184"/>
      <c r="D30" s="184"/>
      <c r="E30" s="184"/>
      <c r="F30" s="184"/>
      <c r="G30" s="184"/>
      <c r="H30" s="184"/>
      <c r="I30" s="230"/>
      <c r="J30" s="184"/>
      <c r="K30" s="184"/>
      <c r="L30" s="37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</row>
    <row r="31" spans="1:31" s="2" customFormat="1" ht="6.95" customHeight="1">
      <c r="A31" s="184"/>
      <c r="B31" s="28"/>
      <c r="C31" s="184"/>
      <c r="D31" s="61"/>
      <c r="E31" s="61"/>
      <c r="F31" s="61"/>
      <c r="G31" s="61"/>
      <c r="H31" s="61"/>
      <c r="I31" s="233"/>
      <c r="J31" s="61"/>
      <c r="K31" s="61"/>
      <c r="L31" s="37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</row>
    <row r="32" spans="1:31" s="2" customFormat="1" ht="25.35" customHeight="1">
      <c r="A32" s="184"/>
      <c r="B32" s="28"/>
      <c r="C32" s="184"/>
      <c r="D32" s="98" t="s">
        <v>33</v>
      </c>
      <c r="E32" s="184"/>
      <c r="F32" s="184"/>
      <c r="G32" s="184"/>
      <c r="H32" s="184"/>
      <c r="I32" s="230"/>
      <c r="J32" s="182">
        <f>ROUND(J135,2)</f>
        <v>0</v>
      </c>
      <c r="K32" s="184"/>
      <c r="L32" s="37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</row>
    <row r="33" spans="1:31" s="2" customFormat="1" ht="6.95" customHeight="1">
      <c r="A33" s="184"/>
      <c r="B33" s="28"/>
      <c r="C33" s="184"/>
      <c r="D33" s="61"/>
      <c r="E33" s="61"/>
      <c r="F33" s="61"/>
      <c r="G33" s="61"/>
      <c r="H33" s="61"/>
      <c r="I33" s="233"/>
      <c r="J33" s="61"/>
      <c r="K33" s="61"/>
      <c r="L33" s="37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</row>
    <row r="34" spans="1:31" s="2" customFormat="1" ht="14.4" customHeight="1">
      <c r="A34" s="184"/>
      <c r="B34" s="28"/>
      <c r="C34" s="184"/>
      <c r="D34" s="184"/>
      <c r="E34" s="184"/>
      <c r="F34" s="179" t="s">
        <v>35</v>
      </c>
      <c r="G34" s="184"/>
      <c r="H34" s="184"/>
      <c r="I34" s="234" t="s">
        <v>34</v>
      </c>
      <c r="J34" s="179" t="s">
        <v>36</v>
      </c>
      <c r="K34" s="184"/>
      <c r="L34" s="37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</row>
    <row r="35" spans="1:31" s="2" customFormat="1" ht="14.4" customHeight="1">
      <c r="A35" s="184"/>
      <c r="B35" s="28"/>
      <c r="C35" s="184"/>
      <c r="D35" s="99" t="s">
        <v>37</v>
      </c>
      <c r="E35" s="183" t="s">
        <v>38</v>
      </c>
      <c r="F35" s="100">
        <f>ROUND((SUM(BE135:BE288)),2)</f>
        <v>0</v>
      </c>
      <c r="G35" s="184"/>
      <c r="H35" s="184"/>
      <c r="I35" s="235">
        <v>0.21</v>
      </c>
      <c r="J35" s="100">
        <f>ROUND(((SUM(BE135:BE288))*I35),2)</f>
        <v>0</v>
      </c>
      <c r="K35" s="184"/>
      <c r="L35" s="37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</row>
    <row r="36" spans="1:31" s="2" customFormat="1" ht="14.4" customHeight="1">
      <c r="A36" s="184"/>
      <c r="B36" s="28"/>
      <c r="C36" s="184"/>
      <c r="D36" s="184"/>
      <c r="E36" s="183" t="s">
        <v>39</v>
      </c>
      <c r="F36" s="100">
        <f>ROUND((SUM(BF135:BF288)),2)</f>
        <v>0</v>
      </c>
      <c r="G36" s="184"/>
      <c r="H36" s="184"/>
      <c r="I36" s="235">
        <v>0.15</v>
      </c>
      <c r="J36" s="100">
        <f>ROUND(((SUM(BF135:BF288))*I36),2)</f>
        <v>0</v>
      </c>
      <c r="K36" s="184"/>
      <c r="L36" s="37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</row>
    <row r="37" spans="1:31" s="2" customFormat="1" ht="14.4" customHeight="1" hidden="1">
      <c r="A37" s="184"/>
      <c r="B37" s="28"/>
      <c r="C37" s="184"/>
      <c r="D37" s="184"/>
      <c r="E37" s="183" t="s">
        <v>40</v>
      </c>
      <c r="F37" s="100">
        <f>ROUND((SUM(BG135:BG288)),2)</f>
        <v>0</v>
      </c>
      <c r="G37" s="184"/>
      <c r="H37" s="184"/>
      <c r="I37" s="235">
        <v>0.21</v>
      </c>
      <c r="J37" s="100">
        <f>0</f>
        <v>0</v>
      </c>
      <c r="K37" s="184"/>
      <c r="L37" s="37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</row>
    <row r="38" spans="1:31" s="2" customFormat="1" ht="14.4" customHeight="1" hidden="1">
      <c r="A38" s="184"/>
      <c r="B38" s="28"/>
      <c r="C38" s="184"/>
      <c r="D38" s="184"/>
      <c r="E38" s="183" t="s">
        <v>41</v>
      </c>
      <c r="F38" s="100">
        <f>ROUND((SUM(BH135:BH288)),2)</f>
        <v>0</v>
      </c>
      <c r="G38" s="184"/>
      <c r="H38" s="184"/>
      <c r="I38" s="235">
        <v>0.15</v>
      </c>
      <c r="J38" s="100">
        <f>0</f>
        <v>0</v>
      </c>
      <c r="K38" s="184"/>
      <c r="L38" s="37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</row>
    <row r="39" spans="1:31" s="2" customFormat="1" ht="14.4" customHeight="1" hidden="1">
      <c r="A39" s="184"/>
      <c r="B39" s="28"/>
      <c r="C39" s="184"/>
      <c r="D39" s="184"/>
      <c r="E39" s="183" t="s">
        <v>42</v>
      </c>
      <c r="F39" s="100">
        <f>ROUND((SUM(BI135:BI288)),2)</f>
        <v>0</v>
      </c>
      <c r="G39" s="184"/>
      <c r="H39" s="184"/>
      <c r="I39" s="235">
        <v>0</v>
      </c>
      <c r="J39" s="100">
        <f>0</f>
        <v>0</v>
      </c>
      <c r="K39" s="184"/>
      <c r="L39" s="37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</row>
    <row r="40" spans="1:31" s="2" customFormat="1" ht="6.95" customHeight="1">
      <c r="A40" s="184"/>
      <c r="B40" s="28"/>
      <c r="C40" s="184"/>
      <c r="D40" s="184"/>
      <c r="E40" s="184"/>
      <c r="F40" s="184"/>
      <c r="G40" s="184"/>
      <c r="H40" s="184"/>
      <c r="I40" s="230"/>
      <c r="J40" s="184"/>
      <c r="K40" s="184"/>
      <c r="L40" s="37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</row>
    <row r="41" spans="1:31" s="2" customFormat="1" ht="25.35" customHeight="1">
      <c r="A41" s="184"/>
      <c r="B41" s="28"/>
      <c r="C41" s="101"/>
      <c r="D41" s="102" t="s">
        <v>43</v>
      </c>
      <c r="E41" s="55"/>
      <c r="F41" s="55"/>
      <c r="G41" s="103" t="s">
        <v>44</v>
      </c>
      <c r="H41" s="104" t="s">
        <v>45</v>
      </c>
      <c r="I41" s="236"/>
      <c r="J41" s="105">
        <f>SUM(J32:J39)</f>
        <v>0</v>
      </c>
      <c r="K41" s="106"/>
      <c r="L41" s="37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</row>
    <row r="42" spans="1:31" s="2" customFormat="1" ht="14.4" customHeight="1">
      <c r="A42" s="184"/>
      <c r="B42" s="28"/>
      <c r="C42" s="184"/>
      <c r="D42" s="184"/>
      <c r="E42" s="184"/>
      <c r="F42" s="184"/>
      <c r="G42" s="184"/>
      <c r="H42" s="184"/>
      <c r="I42" s="230"/>
      <c r="J42" s="184"/>
      <c r="K42" s="184"/>
      <c r="L42" s="37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2" customFormat="1" ht="14.4" customHeight="1">
      <c r="B50" s="37"/>
      <c r="D50" s="38" t="s">
        <v>46</v>
      </c>
      <c r="E50" s="39"/>
      <c r="F50" s="39"/>
      <c r="G50" s="38" t="s">
        <v>47</v>
      </c>
      <c r="H50" s="39"/>
      <c r="I50" s="237"/>
      <c r="J50" s="39"/>
      <c r="K50" s="39"/>
      <c r="L50" s="3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184"/>
      <c r="B61" s="28"/>
      <c r="C61" s="184"/>
      <c r="D61" s="40" t="s">
        <v>48</v>
      </c>
      <c r="E61" s="178"/>
      <c r="F61" s="107" t="s">
        <v>49</v>
      </c>
      <c r="G61" s="40" t="s">
        <v>48</v>
      </c>
      <c r="H61" s="178"/>
      <c r="I61" s="238"/>
      <c r="J61" s="108" t="s">
        <v>49</v>
      </c>
      <c r="K61" s="178"/>
      <c r="L61" s="37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184"/>
      <c r="B65" s="28"/>
      <c r="C65" s="184"/>
      <c r="D65" s="38" t="s">
        <v>50</v>
      </c>
      <c r="E65" s="41"/>
      <c r="F65" s="41"/>
      <c r="G65" s="38" t="s">
        <v>51</v>
      </c>
      <c r="H65" s="41"/>
      <c r="I65" s="239"/>
      <c r="J65" s="41"/>
      <c r="K65" s="41"/>
      <c r="L65" s="37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184"/>
      <c r="B76" s="28"/>
      <c r="C76" s="184"/>
      <c r="D76" s="40" t="s">
        <v>48</v>
      </c>
      <c r="E76" s="178"/>
      <c r="F76" s="107" t="s">
        <v>49</v>
      </c>
      <c r="G76" s="40" t="s">
        <v>48</v>
      </c>
      <c r="H76" s="178"/>
      <c r="I76" s="238"/>
      <c r="J76" s="108" t="s">
        <v>49</v>
      </c>
      <c r="K76" s="178"/>
      <c r="L76" s="37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</row>
    <row r="77" spans="1:31" s="2" customFormat="1" ht="14.4" customHeight="1">
      <c r="A77" s="184"/>
      <c r="B77" s="42"/>
      <c r="C77" s="43"/>
      <c r="D77" s="43"/>
      <c r="E77" s="43"/>
      <c r="F77" s="43"/>
      <c r="G77" s="43"/>
      <c r="H77" s="43"/>
      <c r="I77" s="240"/>
      <c r="J77" s="43"/>
      <c r="K77" s="43"/>
      <c r="L77" s="37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</row>
    <row r="81" spans="1:31" s="2" customFormat="1" ht="6.95" customHeight="1">
      <c r="A81" s="184"/>
      <c r="B81" s="44"/>
      <c r="C81" s="45"/>
      <c r="D81" s="45"/>
      <c r="E81" s="45"/>
      <c r="F81" s="45"/>
      <c r="G81" s="45"/>
      <c r="H81" s="45"/>
      <c r="I81" s="241"/>
      <c r="J81" s="45"/>
      <c r="K81" s="45"/>
      <c r="L81" s="37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</row>
    <row r="82" spans="1:31" s="2" customFormat="1" ht="24.95" customHeight="1">
      <c r="A82" s="184"/>
      <c r="B82" s="250"/>
      <c r="C82" s="251" t="s">
        <v>118</v>
      </c>
      <c r="D82" s="252"/>
      <c r="E82" s="252"/>
      <c r="F82" s="252"/>
      <c r="G82" s="252"/>
      <c r="H82" s="252"/>
      <c r="I82" s="230"/>
      <c r="J82" s="252"/>
      <c r="K82" s="252"/>
      <c r="L82" s="37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</row>
    <row r="83" spans="1:31" s="2" customFormat="1" ht="6.95" customHeight="1">
      <c r="A83" s="184"/>
      <c r="B83" s="250"/>
      <c r="C83" s="252"/>
      <c r="D83" s="252"/>
      <c r="E83" s="252"/>
      <c r="F83" s="252"/>
      <c r="G83" s="252"/>
      <c r="H83" s="252"/>
      <c r="I83" s="230"/>
      <c r="J83" s="252"/>
      <c r="K83" s="252"/>
      <c r="L83" s="37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</row>
    <row r="84" spans="1:31" s="2" customFormat="1" ht="12.05" customHeight="1">
      <c r="A84" s="184"/>
      <c r="B84" s="250"/>
      <c r="C84" s="253" t="s">
        <v>14</v>
      </c>
      <c r="D84" s="252"/>
      <c r="E84" s="252"/>
      <c r="F84" s="252"/>
      <c r="G84" s="252"/>
      <c r="H84" s="252"/>
      <c r="I84" s="230"/>
      <c r="J84" s="252"/>
      <c r="K84" s="252"/>
      <c r="L84" s="37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</row>
    <row r="85" spans="1:31" s="2" customFormat="1" ht="16.5" customHeight="1">
      <c r="A85" s="184"/>
      <c r="B85" s="250"/>
      <c r="C85" s="252"/>
      <c r="D85" s="252"/>
      <c r="E85" s="254" t="str">
        <f>E7</f>
        <v>SOŠ Stříbro</v>
      </c>
      <c r="F85" s="255"/>
      <c r="G85" s="255"/>
      <c r="H85" s="255"/>
      <c r="I85" s="230"/>
      <c r="J85" s="252"/>
      <c r="K85" s="252"/>
      <c r="L85" s="37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</row>
    <row r="86" spans="2:12" ht="12.05" customHeight="1">
      <c r="B86" s="256"/>
      <c r="C86" s="253" t="s">
        <v>115</v>
      </c>
      <c r="D86" s="93"/>
      <c r="E86" s="93"/>
      <c r="F86" s="93"/>
      <c r="G86" s="93"/>
      <c r="H86" s="93"/>
      <c r="J86" s="93"/>
      <c r="K86" s="93"/>
      <c r="L86" s="18"/>
    </row>
    <row r="87" spans="1:31" s="2" customFormat="1" ht="16.5" customHeight="1">
      <c r="A87" s="184"/>
      <c r="B87" s="250"/>
      <c r="C87" s="252"/>
      <c r="D87" s="252"/>
      <c r="E87" s="254" t="s">
        <v>897</v>
      </c>
      <c r="F87" s="257"/>
      <c r="G87" s="257"/>
      <c r="H87" s="257"/>
      <c r="I87" s="230"/>
      <c r="J87" s="252"/>
      <c r="K87" s="252"/>
      <c r="L87" s="37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</row>
    <row r="88" spans="1:31" s="2" customFormat="1" ht="12.05" customHeight="1">
      <c r="A88" s="184"/>
      <c r="B88" s="250"/>
      <c r="C88" s="253" t="s">
        <v>669</v>
      </c>
      <c r="D88" s="252"/>
      <c r="E88" s="252"/>
      <c r="F88" s="252"/>
      <c r="G88" s="252"/>
      <c r="H88" s="252"/>
      <c r="I88" s="230"/>
      <c r="J88" s="252"/>
      <c r="K88" s="252"/>
      <c r="L88" s="37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</row>
    <row r="89" spans="1:31" s="2" customFormat="1" ht="16.5" customHeight="1">
      <c r="A89" s="184"/>
      <c r="B89" s="250"/>
      <c r="C89" s="252"/>
      <c r="D89" s="252"/>
      <c r="E89" s="258" t="str">
        <f>E11</f>
        <v>3-2-1 - 1NP</v>
      </c>
      <c r="F89" s="257"/>
      <c r="G89" s="257"/>
      <c r="H89" s="257"/>
      <c r="I89" s="230"/>
      <c r="J89" s="252"/>
      <c r="K89" s="252"/>
      <c r="L89" s="37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</row>
    <row r="90" spans="1:31" s="2" customFormat="1" ht="6.95" customHeight="1">
      <c r="A90" s="184"/>
      <c r="B90" s="250"/>
      <c r="C90" s="252"/>
      <c r="D90" s="252"/>
      <c r="E90" s="252"/>
      <c r="F90" s="252"/>
      <c r="G90" s="252"/>
      <c r="H90" s="252"/>
      <c r="I90" s="230"/>
      <c r="J90" s="252"/>
      <c r="K90" s="252"/>
      <c r="L90" s="37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</row>
    <row r="91" spans="1:31" s="2" customFormat="1" ht="12.05" customHeight="1">
      <c r="A91" s="184"/>
      <c r="B91" s="250"/>
      <c r="C91" s="253" t="s">
        <v>18</v>
      </c>
      <c r="D91" s="252"/>
      <c r="E91" s="252"/>
      <c r="F91" s="259" t="str">
        <f>F14</f>
        <v>Stříbro</v>
      </c>
      <c r="G91" s="252"/>
      <c r="H91" s="252"/>
      <c r="I91" s="231" t="s">
        <v>20</v>
      </c>
      <c r="J91" s="260" t="str">
        <f>IF(J14="","",J14)</f>
        <v>12. 4. 2020</v>
      </c>
      <c r="K91" s="252"/>
      <c r="L91" s="37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</row>
    <row r="92" spans="1:31" s="2" customFormat="1" ht="6.95" customHeight="1">
      <c r="A92" s="184"/>
      <c r="B92" s="250"/>
      <c r="C92" s="252"/>
      <c r="D92" s="252"/>
      <c r="E92" s="252"/>
      <c r="F92" s="252"/>
      <c r="G92" s="252"/>
      <c r="H92" s="252"/>
      <c r="I92" s="230"/>
      <c r="J92" s="252"/>
      <c r="K92" s="252"/>
      <c r="L92" s="37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</row>
    <row r="93" spans="1:31" s="2" customFormat="1" ht="15.1" customHeight="1">
      <c r="A93" s="184"/>
      <c r="B93" s="250"/>
      <c r="C93" s="253" t="s">
        <v>22</v>
      </c>
      <c r="D93" s="252"/>
      <c r="E93" s="252"/>
      <c r="F93" s="259" t="str">
        <f>E17</f>
        <v>SOŠ Stříbro</v>
      </c>
      <c r="G93" s="252"/>
      <c r="H93" s="252"/>
      <c r="I93" s="231" t="s">
        <v>27</v>
      </c>
      <c r="J93" s="261" t="str">
        <f>E23</f>
        <v>Ing.Volný Martin</v>
      </c>
      <c r="K93" s="252"/>
      <c r="L93" s="37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</row>
    <row r="94" spans="1:31" s="2" customFormat="1" ht="15.1" customHeight="1">
      <c r="A94" s="184"/>
      <c r="B94" s="250"/>
      <c r="C94" s="253" t="s">
        <v>25</v>
      </c>
      <c r="D94" s="252"/>
      <c r="E94" s="252"/>
      <c r="F94" s="259" t="str">
        <f>IF(E20="","",E20)</f>
        <v xml:space="preserve"> </v>
      </c>
      <c r="G94" s="252"/>
      <c r="H94" s="252"/>
      <c r="I94" s="231" t="s">
        <v>30</v>
      </c>
      <c r="J94" s="261" t="str">
        <f>E26</f>
        <v>Milan Hájek</v>
      </c>
      <c r="K94" s="252"/>
      <c r="L94" s="37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</row>
    <row r="95" spans="1:31" s="2" customFormat="1" ht="10.25" customHeight="1">
      <c r="A95" s="184"/>
      <c r="B95" s="250"/>
      <c r="C95" s="252"/>
      <c r="D95" s="252"/>
      <c r="E95" s="252"/>
      <c r="F95" s="252"/>
      <c r="G95" s="252"/>
      <c r="H95" s="252"/>
      <c r="I95" s="230"/>
      <c r="J95" s="252"/>
      <c r="K95" s="252"/>
      <c r="L95" s="37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</row>
    <row r="96" spans="1:31" s="2" customFormat="1" ht="29.25" customHeight="1">
      <c r="A96" s="184"/>
      <c r="B96" s="250"/>
      <c r="C96" s="262" t="s">
        <v>119</v>
      </c>
      <c r="D96" s="263"/>
      <c r="E96" s="263"/>
      <c r="F96" s="263"/>
      <c r="G96" s="263"/>
      <c r="H96" s="263"/>
      <c r="I96" s="242"/>
      <c r="J96" s="264" t="s">
        <v>120</v>
      </c>
      <c r="K96" s="263"/>
      <c r="L96" s="37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</row>
    <row r="97" spans="1:31" s="2" customFormat="1" ht="10.25" customHeight="1">
      <c r="A97" s="184"/>
      <c r="B97" s="250"/>
      <c r="C97" s="252"/>
      <c r="D97" s="252"/>
      <c r="E97" s="252"/>
      <c r="F97" s="252"/>
      <c r="G97" s="252"/>
      <c r="H97" s="252"/>
      <c r="I97" s="230"/>
      <c r="J97" s="252"/>
      <c r="K97" s="252"/>
      <c r="L97" s="37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</row>
    <row r="98" spans="1:47" s="2" customFormat="1" ht="22.85" customHeight="1">
      <c r="A98" s="184"/>
      <c r="B98" s="250"/>
      <c r="C98" s="265" t="s">
        <v>121</v>
      </c>
      <c r="D98" s="252"/>
      <c r="E98" s="252"/>
      <c r="F98" s="252"/>
      <c r="G98" s="252"/>
      <c r="H98" s="252"/>
      <c r="I98" s="230"/>
      <c r="J98" s="266">
        <f>J135</f>
        <v>0</v>
      </c>
      <c r="K98" s="252"/>
      <c r="L98" s="37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U98" s="15" t="s">
        <v>122</v>
      </c>
    </row>
    <row r="99" spans="2:12" s="9" customFormat="1" ht="24.95" customHeight="1">
      <c r="B99" s="267"/>
      <c r="C99" s="268"/>
      <c r="D99" s="269" t="s">
        <v>899</v>
      </c>
      <c r="E99" s="270"/>
      <c r="F99" s="270"/>
      <c r="G99" s="270"/>
      <c r="H99" s="270"/>
      <c r="I99" s="243"/>
      <c r="J99" s="271">
        <f>J136</f>
        <v>0</v>
      </c>
      <c r="K99" s="268"/>
      <c r="L99" s="112"/>
    </row>
    <row r="100" spans="2:12" s="180" customFormat="1" ht="19.95" customHeight="1">
      <c r="B100" s="272"/>
      <c r="C100" s="273"/>
      <c r="D100" s="274" t="s">
        <v>126</v>
      </c>
      <c r="E100" s="275"/>
      <c r="F100" s="275"/>
      <c r="G100" s="275"/>
      <c r="H100" s="275"/>
      <c r="I100" s="244"/>
      <c r="J100" s="276">
        <f>J137</f>
        <v>0</v>
      </c>
      <c r="K100" s="273"/>
      <c r="L100" s="116"/>
    </row>
    <row r="101" spans="2:12" s="180" customFormat="1" ht="19.95" customHeight="1">
      <c r="B101" s="272"/>
      <c r="C101" s="273"/>
      <c r="D101" s="274" t="s">
        <v>900</v>
      </c>
      <c r="E101" s="275"/>
      <c r="F101" s="275"/>
      <c r="G101" s="275"/>
      <c r="H101" s="275"/>
      <c r="I101" s="244"/>
      <c r="J101" s="276">
        <f>J146</f>
        <v>0</v>
      </c>
      <c r="K101" s="273"/>
      <c r="L101" s="116"/>
    </row>
    <row r="102" spans="2:12" s="180" customFormat="1" ht="19.95" customHeight="1">
      <c r="B102" s="272"/>
      <c r="C102" s="273"/>
      <c r="D102" s="274" t="s">
        <v>128</v>
      </c>
      <c r="E102" s="275"/>
      <c r="F102" s="275"/>
      <c r="G102" s="275"/>
      <c r="H102" s="275"/>
      <c r="I102" s="244"/>
      <c r="J102" s="276">
        <f>J154</f>
        <v>0</v>
      </c>
      <c r="K102" s="273"/>
      <c r="L102" s="116"/>
    </row>
    <row r="103" spans="2:12" s="180" customFormat="1" ht="19.95" customHeight="1">
      <c r="B103" s="272"/>
      <c r="C103" s="273"/>
      <c r="D103" s="274" t="s">
        <v>129</v>
      </c>
      <c r="E103" s="275"/>
      <c r="F103" s="275"/>
      <c r="G103" s="275"/>
      <c r="H103" s="275"/>
      <c r="I103" s="244"/>
      <c r="J103" s="276">
        <f>J160</f>
        <v>0</v>
      </c>
      <c r="K103" s="273"/>
      <c r="L103" s="116"/>
    </row>
    <row r="104" spans="2:12" s="9" customFormat="1" ht="24.95" customHeight="1">
      <c r="B104" s="267"/>
      <c r="C104" s="268"/>
      <c r="D104" s="269" t="s">
        <v>130</v>
      </c>
      <c r="E104" s="270"/>
      <c r="F104" s="270"/>
      <c r="G104" s="270"/>
      <c r="H104" s="270"/>
      <c r="I104" s="243"/>
      <c r="J104" s="271">
        <f>J162</f>
        <v>0</v>
      </c>
      <c r="K104" s="268"/>
      <c r="L104" s="112"/>
    </row>
    <row r="105" spans="2:12" s="180" customFormat="1" ht="19.95" customHeight="1">
      <c r="B105" s="272"/>
      <c r="C105" s="273"/>
      <c r="D105" s="274" t="s">
        <v>901</v>
      </c>
      <c r="E105" s="275"/>
      <c r="F105" s="275"/>
      <c r="G105" s="275"/>
      <c r="H105" s="275"/>
      <c r="I105" s="244"/>
      <c r="J105" s="276">
        <f>J163</f>
        <v>0</v>
      </c>
      <c r="K105" s="273"/>
      <c r="L105" s="116"/>
    </row>
    <row r="106" spans="2:12" s="180" customFormat="1" ht="19.95" customHeight="1">
      <c r="B106" s="272"/>
      <c r="C106" s="273"/>
      <c r="D106" s="274" t="s">
        <v>1160</v>
      </c>
      <c r="E106" s="275"/>
      <c r="F106" s="275"/>
      <c r="G106" s="275"/>
      <c r="H106" s="275"/>
      <c r="I106" s="244"/>
      <c r="J106" s="276">
        <f>J241</f>
        <v>0</v>
      </c>
      <c r="K106" s="273"/>
      <c r="L106" s="116"/>
    </row>
    <row r="107" spans="2:12" s="180" customFormat="1" ht="19.95" customHeight="1">
      <c r="B107" s="272"/>
      <c r="C107" s="273"/>
      <c r="D107" s="274" t="s">
        <v>902</v>
      </c>
      <c r="E107" s="275"/>
      <c r="F107" s="275"/>
      <c r="G107" s="275"/>
      <c r="H107" s="275"/>
      <c r="I107" s="244"/>
      <c r="J107" s="276">
        <f>J243</f>
        <v>0</v>
      </c>
      <c r="K107" s="273"/>
      <c r="L107" s="116"/>
    </row>
    <row r="108" spans="2:12" s="9" customFormat="1" ht="24.95" customHeight="1">
      <c r="B108" s="267"/>
      <c r="C108" s="268"/>
      <c r="D108" s="269" t="s">
        <v>903</v>
      </c>
      <c r="E108" s="270"/>
      <c r="F108" s="270"/>
      <c r="G108" s="270"/>
      <c r="H108" s="270"/>
      <c r="I108" s="243"/>
      <c r="J108" s="271">
        <f>J256</f>
        <v>0</v>
      </c>
      <c r="K108" s="268"/>
      <c r="L108" s="112"/>
    </row>
    <row r="109" spans="2:12" s="180" customFormat="1" ht="19.95" customHeight="1">
      <c r="B109" s="272"/>
      <c r="C109" s="273"/>
      <c r="D109" s="274" t="s">
        <v>904</v>
      </c>
      <c r="E109" s="275"/>
      <c r="F109" s="275"/>
      <c r="G109" s="275"/>
      <c r="H109" s="275"/>
      <c r="I109" s="244"/>
      <c r="J109" s="276">
        <f>J257</f>
        <v>0</v>
      </c>
      <c r="K109" s="273"/>
      <c r="L109" s="116"/>
    </row>
    <row r="110" spans="2:12" s="180" customFormat="1" ht="14.85" customHeight="1">
      <c r="B110" s="272"/>
      <c r="C110" s="273"/>
      <c r="D110" s="274" t="s">
        <v>905</v>
      </c>
      <c r="E110" s="275"/>
      <c r="F110" s="275"/>
      <c r="G110" s="275"/>
      <c r="H110" s="275"/>
      <c r="I110" s="244"/>
      <c r="J110" s="276">
        <f>J258</f>
        <v>0</v>
      </c>
      <c r="K110" s="273"/>
      <c r="L110" s="116"/>
    </row>
    <row r="111" spans="2:12" s="180" customFormat="1" ht="14.85" customHeight="1">
      <c r="B111" s="272"/>
      <c r="C111" s="273"/>
      <c r="D111" s="274" t="s">
        <v>906</v>
      </c>
      <c r="E111" s="275"/>
      <c r="F111" s="275"/>
      <c r="G111" s="275"/>
      <c r="H111" s="275"/>
      <c r="I111" s="244"/>
      <c r="J111" s="276">
        <f>J277</f>
        <v>0</v>
      </c>
      <c r="K111" s="273"/>
      <c r="L111" s="116"/>
    </row>
    <row r="112" spans="2:12" s="9" customFormat="1" ht="24.95" customHeight="1">
      <c r="B112" s="267"/>
      <c r="C112" s="268"/>
      <c r="D112" s="269" t="s">
        <v>675</v>
      </c>
      <c r="E112" s="270"/>
      <c r="F112" s="270"/>
      <c r="G112" s="270"/>
      <c r="H112" s="270"/>
      <c r="I112" s="243"/>
      <c r="J112" s="271">
        <f>J282</f>
        <v>0</v>
      </c>
      <c r="K112" s="268"/>
      <c r="L112" s="112"/>
    </row>
    <row r="113" spans="2:12" s="180" customFormat="1" ht="19.95" customHeight="1">
      <c r="B113" s="272"/>
      <c r="C113" s="273"/>
      <c r="D113" s="274" t="s">
        <v>907</v>
      </c>
      <c r="E113" s="275"/>
      <c r="F113" s="275"/>
      <c r="G113" s="275"/>
      <c r="H113" s="275"/>
      <c r="I113" s="244"/>
      <c r="J113" s="276">
        <f>J283</f>
        <v>0</v>
      </c>
      <c r="K113" s="273"/>
      <c r="L113" s="116"/>
    </row>
    <row r="114" spans="1:31" s="2" customFormat="1" ht="21.75" customHeight="1">
      <c r="A114" s="184"/>
      <c r="B114" s="250"/>
      <c r="C114" s="252"/>
      <c r="D114" s="252"/>
      <c r="E114" s="252"/>
      <c r="F114" s="252"/>
      <c r="G114" s="252"/>
      <c r="H114" s="252"/>
      <c r="I114" s="230"/>
      <c r="J114" s="252"/>
      <c r="K114" s="252"/>
      <c r="L114" s="37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</row>
    <row r="115" spans="1:31" s="2" customFormat="1" ht="6.95" customHeight="1">
      <c r="A115" s="184"/>
      <c r="B115" s="277"/>
      <c r="C115" s="278"/>
      <c r="D115" s="278"/>
      <c r="E115" s="278"/>
      <c r="F115" s="278"/>
      <c r="G115" s="278"/>
      <c r="H115" s="278"/>
      <c r="I115" s="240"/>
      <c r="J115" s="278"/>
      <c r="K115" s="278"/>
      <c r="L115" s="37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</row>
    <row r="119" spans="1:31" s="2" customFormat="1" ht="6.95" customHeight="1">
      <c r="A119" s="184"/>
      <c r="B119" s="279"/>
      <c r="C119" s="280"/>
      <c r="D119" s="280"/>
      <c r="E119" s="280"/>
      <c r="F119" s="280"/>
      <c r="G119" s="280"/>
      <c r="H119" s="280"/>
      <c r="I119" s="241"/>
      <c r="J119" s="280"/>
      <c r="K119" s="280"/>
      <c r="L119" s="37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</row>
    <row r="120" spans="1:31" s="2" customFormat="1" ht="24.95" customHeight="1">
      <c r="A120" s="184"/>
      <c r="B120" s="250"/>
      <c r="C120" s="251" t="s">
        <v>135</v>
      </c>
      <c r="D120" s="252"/>
      <c r="E120" s="252"/>
      <c r="F120" s="252"/>
      <c r="G120" s="252"/>
      <c r="H120" s="252"/>
      <c r="I120" s="230"/>
      <c r="J120" s="252"/>
      <c r="K120" s="252"/>
      <c r="L120" s="37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</row>
    <row r="121" spans="1:31" s="2" customFormat="1" ht="6.95" customHeight="1">
      <c r="A121" s="184"/>
      <c r="B121" s="250"/>
      <c r="C121" s="252"/>
      <c r="D121" s="252"/>
      <c r="E121" s="252"/>
      <c r="F121" s="252"/>
      <c r="G121" s="252"/>
      <c r="H121" s="252"/>
      <c r="I121" s="230"/>
      <c r="J121" s="252"/>
      <c r="K121" s="252"/>
      <c r="L121" s="37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</row>
    <row r="122" spans="1:31" s="2" customFormat="1" ht="12.05" customHeight="1">
      <c r="A122" s="184"/>
      <c r="B122" s="250"/>
      <c r="C122" s="253" t="s">
        <v>14</v>
      </c>
      <c r="D122" s="252"/>
      <c r="E122" s="252"/>
      <c r="F122" s="252"/>
      <c r="G122" s="252"/>
      <c r="H122" s="252"/>
      <c r="I122" s="230"/>
      <c r="J122" s="252"/>
      <c r="K122" s="252"/>
      <c r="L122" s="37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</row>
    <row r="123" spans="1:31" s="2" customFormat="1" ht="16.5" customHeight="1">
      <c r="A123" s="184"/>
      <c r="B123" s="250"/>
      <c r="C123" s="252"/>
      <c r="D123" s="252"/>
      <c r="E123" s="254" t="str">
        <f>E7</f>
        <v>SOŠ Stříbro</v>
      </c>
      <c r="F123" s="255"/>
      <c r="G123" s="255"/>
      <c r="H123" s="255"/>
      <c r="I123" s="230"/>
      <c r="J123" s="252"/>
      <c r="K123" s="252"/>
      <c r="L123" s="37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</row>
    <row r="124" spans="2:12" ht="12.05" customHeight="1">
      <c r="B124" s="256"/>
      <c r="C124" s="253" t="s">
        <v>115</v>
      </c>
      <c r="D124" s="93"/>
      <c r="E124" s="93"/>
      <c r="F124" s="93"/>
      <c r="G124" s="93"/>
      <c r="H124" s="93"/>
      <c r="J124" s="93"/>
      <c r="K124" s="93"/>
      <c r="L124" s="18"/>
    </row>
    <row r="125" spans="1:31" s="2" customFormat="1" ht="16.5" customHeight="1">
      <c r="A125" s="184"/>
      <c r="B125" s="250"/>
      <c r="C125" s="252"/>
      <c r="D125" s="252"/>
      <c r="E125" s="254" t="s">
        <v>897</v>
      </c>
      <c r="F125" s="257"/>
      <c r="G125" s="257"/>
      <c r="H125" s="257"/>
      <c r="I125" s="230"/>
      <c r="J125" s="252"/>
      <c r="K125" s="252"/>
      <c r="L125" s="37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</row>
    <row r="126" spans="1:31" s="2" customFormat="1" ht="12.05" customHeight="1">
      <c r="A126" s="184"/>
      <c r="B126" s="250"/>
      <c r="C126" s="253" t="s">
        <v>669</v>
      </c>
      <c r="D126" s="252"/>
      <c r="E126" s="252"/>
      <c r="F126" s="252"/>
      <c r="G126" s="252"/>
      <c r="H126" s="252"/>
      <c r="I126" s="230"/>
      <c r="J126" s="252"/>
      <c r="K126" s="252"/>
      <c r="L126" s="37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</row>
    <row r="127" spans="1:31" s="2" customFormat="1" ht="16.5" customHeight="1">
      <c r="A127" s="184"/>
      <c r="B127" s="250"/>
      <c r="C127" s="252"/>
      <c r="D127" s="252"/>
      <c r="E127" s="258" t="str">
        <f>E11</f>
        <v>3-2-1 - 1NP</v>
      </c>
      <c r="F127" s="257"/>
      <c r="G127" s="257"/>
      <c r="H127" s="257"/>
      <c r="I127" s="230"/>
      <c r="J127" s="252"/>
      <c r="K127" s="252"/>
      <c r="L127" s="37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</row>
    <row r="128" spans="1:31" s="2" customFormat="1" ht="6.95" customHeight="1">
      <c r="A128" s="184"/>
      <c r="B128" s="250"/>
      <c r="C128" s="252"/>
      <c r="D128" s="252"/>
      <c r="E128" s="252"/>
      <c r="F128" s="252"/>
      <c r="G128" s="252"/>
      <c r="H128" s="252"/>
      <c r="I128" s="230"/>
      <c r="J128" s="252"/>
      <c r="K128" s="252"/>
      <c r="L128" s="37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</row>
    <row r="129" spans="1:31" s="2" customFormat="1" ht="12.05" customHeight="1">
      <c r="A129" s="184"/>
      <c r="B129" s="250"/>
      <c r="C129" s="253" t="s">
        <v>18</v>
      </c>
      <c r="D129" s="252"/>
      <c r="E129" s="252"/>
      <c r="F129" s="259" t="str">
        <f>F14</f>
        <v>Stříbro</v>
      </c>
      <c r="G129" s="252"/>
      <c r="H129" s="252"/>
      <c r="I129" s="231" t="s">
        <v>20</v>
      </c>
      <c r="J129" s="260" t="str">
        <f>IF(J14="","",J14)</f>
        <v>12. 4. 2020</v>
      </c>
      <c r="K129" s="252"/>
      <c r="L129" s="37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</row>
    <row r="130" spans="1:31" s="2" customFormat="1" ht="6.95" customHeight="1">
      <c r="A130" s="184"/>
      <c r="B130" s="250"/>
      <c r="C130" s="252"/>
      <c r="D130" s="252"/>
      <c r="E130" s="252"/>
      <c r="F130" s="252"/>
      <c r="G130" s="252"/>
      <c r="H130" s="252"/>
      <c r="I130" s="230"/>
      <c r="J130" s="252"/>
      <c r="K130" s="252"/>
      <c r="L130" s="37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</row>
    <row r="131" spans="1:31" s="2" customFormat="1" ht="15.1" customHeight="1">
      <c r="A131" s="184"/>
      <c r="B131" s="250"/>
      <c r="C131" s="253" t="s">
        <v>22</v>
      </c>
      <c r="D131" s="252"/>
      <c r="E131" s="252"/>
      <c r="F131" s="259" t="str">
        <f>E17</f>
        <v>SOŠ Stříbro</v>
      </c>
      <c r="G131" s="252"/>
      <c r="H131" s="252"/>
      <c r="I131" s="231" t="s">
        <v>27</v>
      </c>
      <c r="J131" s="261" t="str">
        <f>E23</f>
        <v>Ing.Volný Martin</v>
      </c>
      <c r="K131" s="252"/>
      <c r="L131" s="37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</row>
    <row r="132" spans="1:31" s="2" customFormat="1" ht="15.1" customHeight="1">
      <c r="A132" s="184"/>
      <c r="B132" s="250"/>
      <c r="C132" s="253" t="s">
        <v>25</v>
      </c>
      <c r="D132" s="252"/>
      <c r="E132" s="252"/>
      <c r="F132" s="259" t="str">
        <f>IF(E20="","",E20)</f>
        <v xml:space="preserve"> </v>
      </c>
      <c r="G132" s="252"/>
      <c r="H132" s="252"/>
      <c r="I132" s="231" t="s">
        <v>30</v>
      </c>
      <c r="J132" s="261" t="str">
        <f>E26</f>
        <v>Milan Hájek</v>
      </c>
      <c r="K132" s="252"/>
      <c r="L132" s="37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</row>
    <row r="133" spans="1:31" s="2" customFormat="1" ht="10.25" customHeight="1">
      <c r="A133" s="184"/>
      <c r="B133" s="250"/>
      <c r="C133" s="252"/>
      <c r="D133" s="252"/>
      <c r="E133" s="252"/>
      <c r="F133" s="252"/>
      <c r="G133" s="252"/>
      <c r="H133" s="252"/>
      <c r="I133" s="230"/>
      <c r="J133" s="252"/>
      <c r="K133" s="252"/>
      <c r="L133" s="37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</row>
    <row r="134" spans="1:31" s="11" customFormat="1" ht="29.25" customHeight="1">
      <c r="A134" s="120"/>
      <c r="B134" s="281"/>
      <c r="C134" s="282" t="s">
        <v>136</v>
      </c>
      <c r="D134" s="283" t="s">
        <v>58</v>
      </c>
      <c r="E134" s="283" t="s">
        <v>54</v>
      </c>
      <c r="F134" s="283" t="s">
        <v>55</v>
      </c>
      <c r="G134" s="283" t="s">
        <v>137</v>
      </c>
      <c r="H134" s="283" t="s">
        <v>138</v>
      </c>
      <c r="I134" s="245" t="s">
        <v>139</v>
      </c>
      <c r="J134" s="283" t="s">
        <v>120</v>
      </c>
      <c r="K134" s="284" t="s">
        <v>140</v>
      </c>
      <c r="L134" s="125"/>
      <c r="M134" s="285" t="s">
        <v>1</v>
      </c>
      <c r="N134" s="286" t="s">
        <v>37</v>
      </c>
      <c r="O134" s="286" t="s">
        <v>141</v>
      </c>
      <c r="P134" s="286" t="s">
        <v>142</v>
      </c>
      <c r="Q134" s="286" t="s">
        <v>143</v>
      </c>
      <c r="R134" s="286" t="s">
        <v>144</v>
      </c>
      <c r="S134" s="286" t="s">
        <v>145</v>
      </c>
      <c r="T134" s="287" t="s">
        <v>146</v>
      </c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</row>
    <row r="135" spans="1:63" s="2" customFormat="1" ht="22.85" customHeight="1">
      <c r="A135" s="184"/>
      <c r="B135" s="250"/>
      <c r="C135" s="288" t="s">
        <v>147</v>
      </c>
      <c r="D135" s="252"/>
      <c r="E135" s="252"/>
      <c r="F135" s="252"/>
      <c r="G135" s="252"/>
      <c r="H135" s="252"/>
      <c r="I135" s="230"/>
      <c r="J135" s="289">
        <f>BK135</f>
        <v>0</v>
      </c>
      <c r="K135" s="252"/>
      <c r="L135" s="28"/>
      <c r="M135" s="290"/>
      <c r="N135" s="291"/>
      <c r="O135" s="292"/>
      <c r="P135" s="293">
        <f>P136+P162+P256+P282</f>
        <v>1876.8593470000003</v>
      </c>
      <c r="Q135" s="292"/>
      <c r="R135" s="293">
        <f>R136+R162+R256+R282</f>
        <v>10.245037699999997</v>
      </c>
      <c r="S135" s="292"/>
      <c r="T135" s="294">
        <f>T136+T162+T256+T282</f>
        <v>3.972951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T135" s="15" t="s">
        <v>72</v>
      </c>
      <c r="AU135" s="15" t="s">
        <v>122</v>
      </c>
      <c r="BK135" s="129">
        <f>BK136+BK162+BK256+BK282</f>
        <v>0</v>
      </c>
    </row>
    <row r="136" spans="2:63" s="12" customFormat="1" ht="25.9" customHeight="1">
      <c r="B136" s="295"/>
      <c r="C136" s="296"/>
      <c r="D136" s="297" t="s">
        <v>72</v>
      </c>
      <c r="E136" s="298" t="s">
        <v>148</v>
      </c>
      <c r="F136" s="298" t="s">
        <v>148</v>
      </c>
      <c r="G136" s="296"/>
      <c r="H136" s="296"/>
      <c r="I136" s="246"/>
      <c r="J136" s="299">
        <f>BK136</f>
        <v>0</v>
      </c>
      <c r="K136" s="296"/>
      <c r="L136" s="130"/>
      <c r="M136" s="300"/>
      <c r="N136" s="301"/>
      <c r="O136" s="301"/>
      <c r="P136" s="302">
        <f>P137+P146+P154+P160</f>
        <v>783.566487</v>
      </c>
      <c r="Q136" s="301"/>
      <c r="R136" s="302">
        <f>R137+R146+R154+R160</f>
        <v>3.8787949999999998</v>
      </c>
      <c r="S136" s="301"/>
      <c r="T136" s="303">
        <f>T137+T146+T154+T160</f>
        <v>2.785</v>
      </c>
      <c r="AR136" s="131" t="s">
        <v>78</v>
      </c>
      <c r="AT136" s="138" t="s">
        <v>72</v>
      </c>
      <c r="AU136" s="138" t="s">
        <v>73</v>
      </c>
      <c r="AY136" s="131" t="s">
        <v>150</v>
      </c>
      <c r="BK136" s="139">
        <f>BK137+BK146+BK154+BK160</f>
        <v>0</v>
      </c>
    </row>
    <row r="137" spans="2:63" s="12" customFormat="1" ht="22.85" customHeight="1">
      <c r="B137" s="295"/>
      <c r="C137" s="296"/>
      <c r="D137" s="297" t="s">
        <v>72</v>
      </c>
      <c r="E137" s="304" t="s">
        <v>169</v>
      </c>
      <c r="F137" s="304" t="s">
        <v>170</v>
      </c>
      <c r="G137" s="296"/>
      <c r="H137" s="296"/>
      <c r="I137" s="246"/>
      <c r="J137" s="305">
        <f>BK137</f>
        <v>0</v>
      </c>
      <c r="K137" s="296"/>
      <c r="L137" s="130"/>
      <c r="M137" s="300"/>
      <c r="N137" s="301"/>
      <c r="O137" s="301"/>
      <c r="P137" s="302">
        <f>SUM(P138:P145)</f>
        <v>142.1811</v>
      </c>
      <c r="Q137" s="301"/>
      <c r="R137" s="302">
        <f>SUM(R138:R145)</f>
        <v>3.830745</v>
      </c>
      <c r="S137" s="301"/>
      <c r="T137" s="303">
        <f>SUM(T138:T145)</f>
        <v>0</v>
      </c>
      <c r="AR137" s="131" t="s">
        <v>78</v>
      </c>
      <c r="AT137" s="138" t="s">
        <v>72</v>
      </c>
      <c r="AU137" s="138" t="s">
        <v>78</v>
      </c>
      <c r="AY137" s="131" t="s">
        <v>150</v>
      </c>
      <c r="BK137" s="139">
        <f>SUM(BK138:BK145)</f>
        <v>0</v>
      </c>
    </row>
    <row r="138" spans="1:65" s="2" customFormat="1" ht="16.5" customHeight="1">
      <c r="A138" s="184"/>
      <c r="B138" s="250"/>
      <c r="C138" s="306" t="s">
        <v>78</v>
      </c>
      <c r="D138" s="306" t="s">
        <v>152</v>
      </c>
      <c r="E138" s="307" t="s">
        <v>176</v>
      </c>
      <c r="F138" s="308" t="s">
        <v>177</v>
      </c>
      <c r="G138" s="309" t="s">
        <v>166</v>
      </c>
      <c r="H138" s="310">
        <v>38.5</v>
      </c>
      <c r="I138" s="247"/>
      <c r="J138" s="311">
        <f>ROUND(I138*H138,2)</f>
        <v>0</v>
      </c>
      <c r="K138" s="308" t="s">
        <v>156</v>
      </c>
      <c r="L138" s="28"/>
      <c r="M138" s="312" t="s">
        <v>1</v>
      </c>
      <c r="N138" s="313" t="s">
        <v>38</v>
      </c>
      <c r="O138" s="314">
        <v>0.624</v>
      </c>
      <c r="P138" s="315">
        <f>O138*H138</f>
        <v>24.024</v>
      </c>
      <c r="Q138" s="315">
        <v>0.04</v>
      </c>
      <c r="R138" s="315">
        <f>Q138*H138</f>
        <v>1.54</v>
      </c>
      <c r="S138" s="315">
        <v>0</v>
      </c>
      <c r="T138" s="316">
        <f>S138*H138</f>
        <v>0</v>
      </c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R138" s="153" t="s">
        <v>113</v>
      </c>
      <c r="AT138" s="153" t="s">
        <v>152</v>
      </c>
      <c r="AU138" s="153" t="s">
        <v>82</v>
      </c>
      <c r="AY138" s="15" t="s">
        <v>150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5" t="s">
        <v>78</v>
      </c>
      <c r="BK138" s="154">
        <f>ROUND(I138*H138,2)</f>
        <v>0</v>
      </c>
      <c r="BL138" s="15" t="s">
        <v>113</v>
      </c>
      <c r="BM138" s="153" t="s">
        <v>908</v>
      </c>
    </row>
    <row r="139" spans="2:51" s="13" customFormat="1" ht="12">
      <c r="B139" s="317"/>
      <c r="C139" s="318"/>
      <c r="D139" s="319" t="s">
        <v>158</v>
      </c>
      <c r="E139" s="320" t="s">
        <v>1</v>
      </c>
      <c r="F139" s="321" t="s">
        <v>1161</v>
      </c>
      <c r="G139" s="318"/>
      <c r="H139" s="322">
        <v>19.8</v>
      </c>
      <c r="I139" s="248"/>
      <c r="J139" s="318"/>
      <c r="K139" s="318"/>
      <c r="L139" s="155"/>
      <c r="M139" s="323"/>
      <c r="N139" s="324"/>
      <c r="O139" s="324"/>
      <c r="P139" s="324"/>
      <c r="Q139" s="324"/>
      <c r="R139" s="324"/>
      <c r="S139" s="324"/>
      <c r="T139" s="325"/>
      <c r="AT139" s="157" t="s">
        <v>158</v>
      </c>
      <c r="AU139" s="157" t="s">
        <v>82</v>
      </c>
      <c r="AV139" s="13" t="s">
        <v>82</v>
      </c>
      <c r="AW139" s="13" t="s">
        <v>29</v>
      </c>
      <c r="AX139" s="13" t="s">
        <v>73</v>
      </c>
      <c r="AY139" s="157" t="s">
        <v>150</v>
      </c>
    </row>
    <row r="140" spans="2:51" s="13" customFormat="1" ht="12">
      <c r="B140" s="317"/>
      <c r="C140" s="318"/>
      <c r="D140" s="319" t="s">
        <v>158</v>
      </c>
      <c r="E140" s="320" t="s">
        <v>1</v>
      </c>
      <c r="F140" s="321" t="s">
        <v>1162</v>
      </c>
      <c r="G140" s="318"/>
      <c r="H140" s="322">
        <v>7.7</v>
      </c>
      <c r="I140" s="248"/>
      <c r="J140" s="318"/>
      <c r="K140" s="318"/>
      <c r="L140" s="155"/>
      <c r="M140" s="323"/>
      <c r="N140" s="324"/>
      <c r="O140" s="324"/>
      <c r="P140" s="324"/>
      <c r="Q140" s="324"/>
      <c r="R140" s="324"/>
      <c r="S140" s="324"/>
      <c r="T140" s="325"/>
      <c r="AT140" s="157" t="s">
        <v>158</v>
      </c>
      <c r="AU140" s="157" t="s">
        <v>82</v>
      </c>
      <c r="AV140" s="13" t="s">
        <v>82</v>
      </c>
      <c r="AW140" s="13" t="s">
        <v>29</v>
      </c>
      <c r="AX140" s="13" t="s">
        <v>73</v>
      </c>
      <c r="AY140" s="157" t="s">
        <v>150</v>
      </c>
    </row>
    <row r="141" spans="2:51" s="13" customFormat="1" ht="12">
      <c r="B141" s="317"/>
      <c r="C141" s="318"/>
      <c r="D141" s="319" t="s">
        <v>158</v>
      </c>
      <c r="E141" s="320" t="s">
        <v>1</v>
      </c>
      <c r="F141" s="321" t="s">
        <v>1163</v>
      </c>
      <c r="G141" s="318"/>
      <c r="H141" s="322">
        <v>11</v>
      </c>
      <c r="I141" s="248"/>
      <c r="J141" s="318"/>
      <c r="K141" s="318"/>
      <c r="L141" s="155"/>
      <c r="M141" s="323"/>
      <c r="N141" s="324"/>
      <c r="O141" s="324"/>
      <c r="P141" s="324"/>
      <c r="Q141" s="324"/>
      <c r="R141" s="324"/>
      <c r="S141" s="324"/>
      <c r="T141" s="325"/>
      <c r="AT141" s="157" t="s">
        <v>158</v>
      </c>
      <c r="AU141" s="157" t="s">
        <v>82</v>
      </c>
      <c r="AV141" s="13" t="s">
        <v>82</v>
      </c>
      <c r="AW141" s="13" t="s">
        <v>29</v>
      </c>
      <c r="AX141" s="13" t="s">
        <v>73</v>
      </c>
      <c r="AY141" s="157" t="s">
        <v>150</v>
      </c>
    </row>
    <row r="142" spans="1:65" s="2" customFormat="1" ht="21.75" customHeight="1">
      <c r="A142" s="184"/>
      <c r="B142" s="250"/>
      <c r="C142" s="306" t="s">
        <v>82</v>
      </c>
      <c r="D142" s="306" t="s">
        <v>152</v>
      </c>
      <c r="E142" s="307" t="s">
        <v>186</v>
      </c>
      <c r="F142" s="308" t="s">
        <v>187</v>
      </c>
      <c r="G142" s="309" t="s">
        <v>166</v>
      </c>
      <c r="H142" s="310">
        <v>38.5</v>
      </c>
      <c r="I142" s="247"/>
      <c r="J142" s="311">
        <f>ROUND(I142*H142,2)</f>
        <v>0</v>
      </c>
      <c r="K142" s="308" t="s">
        <v>156</v>
      </c>
      <c r="L142" s="28"/>
      <c r="M142" s="312" t="s">
        <v>1</v>
      </c>
      <c r="N142" s="313" t="s">
        <v>38</v>
      </c>
      <c r="O142" s="314">
        <v>1.691</v>
      </c>
      <c r="P142" s="315">
        <f>O142*H142</f>
        <v>65.1035</v>
      </c>
      <c r="Q142" s="315">
        <v>0.04153</v>
      </c>
      <c r="R142" s="315">
        <f>Q142*H142</f>
        <v>1.5989049999999998</v>
      </c>
      <c r="S142" s="315">
        <v>0</v>
      </c>
      <c r="T142" s="316">
        <f>S142*H142</f>
        <v>0</v>
      </c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R142" s="153" t="s">
        <v>113</v>
      </c>
      <c r="AT142" s="153" t="s">
        <v>152</v>
      </c>
      <c r="AU142" s="153" t="s">
        <v>82</v>
      </c>
      <c r="AY142" s="15" t="s">
        <v>150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5" t="s">
        <v>78</v>
      </c>
      <c r="BK142" s="154">
        <f>ROUND(I142*H142,2)</f>
        <v>0</v>
      </c>
      <c r="BL142" s="15" t="s">
        <v>113</v>
      </c>
      <c r="BM142" s="153" t="s">
        <v>909</v>
      </c>
    </row>
    <row r="143" spans="1:65" s="2" customFormat="1" ht="21.75" customHeight="1">
      <c r="A143" s="184"/>
      <c r="B143" s="250"/>
      <c r="C143" s="306" t="s">
        <v>89</v>
      </c>
      <c r="D143" s="306" t="s">
        <v>152</v>
      </c>
      <c r="E143" s="307" t="s">
        <v>193</v>
      </c>
      <c r="F143" s="308" t="s">
        <v>194</v>
      </c>
      <c r="G143" s="309" t="s">
        <v>173</v>
      </c>
      <c r="H143" s="310">
        <v>184</v>
      </c>
      <c r="I143" s="247"/>
      <c r="J143" s="311">
        <f>ROUND(I143*H143,2)</f>
        <v>0</v>
      </c>
      <c r="K143" s="308" t="s">
        <v>156</v>
      </c>
      <c r="L143" s="28"/>
      <c r="M143" s="312" t="s">
        <v>1</v>
      </c>
      <c r="N143" s="313" t="s">
        <v>38</v>
      </c>
      <c r="O143" s="314">
        <v>0.253</v>
      </c>
      <c r="P143" s="315">
        <f>O143*H143</f>
        <v>46.552</v>
      </c>
      <c r="Q143" s="315">
        <v>0.00376</v>
      </c>
      <c r="R143" s="315">
        <f>Q143*H143</f>
        <v>0.69184</v>
      </c>
      <c r="S143" s="315">
        <v>0</v>
      </c>
      <c r="T143" s="316">
        <f>S143*H143</f>
        <v>0</v>
      </c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R143" s="153" t="s">
        <v>113</v>
      </c>
      <c r="AT143" s="153" t="s">
        <v>152</v>
      </c>
      <c r="AU143" s="153" t="s">
        <v>82</v>
      </c>
      <c r="AY143" s="15" t="s">
        <v>150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5" t="s">
        <v>78</v>
      </c>
      <c r="BK143" s="154">
        <f>ROUND(I143*H143,2)</f>
        <v>0</v>
      </c>
      <c r="BL143" s="15" t="s">
        <v>113</v>
      </c>
      <c r="BM143" s="153" t="s">
        <v>910</v>
      </c>
    </row>
    <row r="144" spans="1:65" s="2" customFormat="1" ht="21.75" customHeight="1">
      <c r="A144" s="184"/>
      <c r="B144" s="250"/>
      <c r="C144" s="306" t="s">
        <v>113</v>
      </c>
      <c r="D144" s="306" t="s">
        <v>152</v>
      </c>
      <c r="E144" s="307" t="s">
        <v>911</v>
      </c>
      <c r="F144" s="308" t="s">
        <v>912</v>
      </c>
      <c r="G144" s="309" t="s">
        <v>166</v>
      </c>
      <c r="H144" s="310">
        <v>108.36</v>
      </c>
      <c r="I144" s="247"/>
      <c r="J144" s="311">
        <f>ROUND(I144*H144,2)</f>
        <v>0</v>
      </c>
      <c r="K144" s="308" t="s">
        <v>156</v>
      </c>
      <c r="L144" s="28"/>
      <c r="M144" s="312" t="s">
        <v>1</v>
      </c>
      <c r="N144" s="313" t="s">
        <v>38</v>
      </c>
      <c r="O144" s="314">
        <v>0.06</v>
      </c>
      <c r="P144" s="315">
        <f>O144*H144</f>
        <v>6.5016</v>
      </c>
      <c r="Q144" s="315">
        <v>0</v>
      </c>
      <c r="R144" s="315">
        <f>Q144*H144</f>
        <v>0</v>
      </c>
      <c r="S144" s="315">
        <v>0</v>
      </c>
      <c r="T144" s="316">
        <f>S144*H144</f>
        <v>0</v>
      </c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R144" s="153" t="s">
        <v>113</v>
      </c>
      <c r="AT144" s="153" t="s">
        <v>152</v>
      </c>
      <c r="AU144" s="153" t="s">
        <v>82</v>
      </c>
      <c r="AY144" s="15" t="s">
        <v>150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5" t="s">
        <v>78</v>
      </c>
      <c r="BK144" s="154">
        <f>ROUND(I144*H144,2)</f>
        <v>0</v>
      </c>
      <c r="BL144" s="15" t="s">
        <v>113</v>
      </c>
      <c r="BM144" s="153" t="s">
        <v>913</v>
      </c>
    </row>
    <row r="145" spans="2:51" s="13" customFormat="1" ht="12">
      <c r="B145" s="317"/>
      <c r="C145" s="318"/>
      <c r="D145" s="319" t="s">
        <v>158</v>
      </c>
      <c r="E145" s="320" t="s">
        <v>1</v>
      </c>
      <c r="F145" s="321" t="s">
        <v>1164</v>
      </c>
      <c r="G145" s="318"/>
      <c r="H145" s="322">
        <v>108.36</v>
      </c>
      <c r="I145" s="248"/>
      <c r="J145" s="318"/>
      <c r="K145" s="318"/>
      <c r="L145" s="155"/>
      <c r="M145" s="323"/>
      <c r="N145" s="324"/>
      <c r="O145" s="324"/>
      <c r="P145" s="324"/>
      <c r="Q145" s="324"/>
      <c r="R145" s="324"/>
      <c r="S145" s="324"/>
      <c r="T145" s="325"/>
      <c r="AT145" s="157" t="s">
        <v>158</v>
      </c>
      <c r="AU145" s="157" t="s">
        <v>82</v>
      </c>
      <c r="AV145" s="13" t="s">
        <v>82</v>
      </c>
      <c r="AW145" s="13" t="s">
        <v>29</v>
      </c>
      <c r="AX145" s="13" t="s">
        <v>78</v>
      </c>
      <c r="AY145" s="157" t="s">
        <v>150</v>
      </c>
    </row>
    <row r="146" spans="2:63" s="12" customFormat="1" ht="22.85" customHeight="1">
      <c r="B146" s="295"/>
      <c r="C146" s="296"/>
      <c r="D146" s="297" t="s">
        <v>72</v>
      </c>
      <c r="E146" s="304" t="s">
        <v>196</v>
      </c>
      <c r="F146" s="304" t="s">
        <v>915</v>
      </c>
      <c r="G146" s="296"/>
      <c r="H146" s="296"/>
      <c r="I146" s="246"/>
      <c r="J146" s="305">
        <f>BK146</f>
        <v>0</v>
      </c>
      <c r="K146" s="296"/>
      <c r="L146" s="130"/>
      <c r="M146" s="300"/>
      <c r="N146" s="301"/>
      <c r="O146" s="301"/>
      <c r="P146" s="302">
        <f>SUM(P147:P153)</f>
        <v>616.94</v>
      </c>
      <c r="Q146" s="301"/>
      <c r="R146" s="302">
        <f>SUM(R147:R153)</f>
        <v>0.04805</v>
      </c>
      <c r="S146" s="301"/>
      <c r="T146" s="303">
        <f>SUM(T147:T153)</f>
        <v>2.785</v>
      </c>
      <c r="AR146" s="131" t="s">
        <v>78</v>
      </c>
      <c r="AT146" s="138" t="s">
        <v>72</v>
      </c>
      <c r="AU146" s="138" t="s">
        <v>78</v>
      </c>
      <c r="AY146" s="131" t="s">
        <v>150</v>
      </c>
      <c r="BK146" s="139">
        <f>SUM(BK147:BK153)</f>
        <v>0</v>
      </c>
    </row>
    <row r="147" spans="1:65" s="2" customFormat="1" ht="21.75" customHeight="1">
      <c r="A147" s="184"/>
      <c r="B147" s="250"/>
      <c r="C147" s="306" t="s">
        <v>175</v>
      </c>
      <c r="D147" s="306" t="s">
        <v>152</v>
      </c>
      <c r="E147" s="307" t="s">
        <v>916</v>
      </c>
      <c r="F147" s="308" t="s">
        <v>917</v>
      </c>
      <c r="G147" s="309" t="s">
        <v>166</v>
      </c>
      <c r="H147" s="310">
        <v>1100</v>
      </c>
      <c r="I147" s="247"/>
      <c r="J147" s="311">
        <f aca="true" t="shared" si="0" ref="J147:J153">ROUND(I147*H147,2)</f>
        <v>0</v>
      </c>
      <c r="K147" s="308" t="s">
        <v>156</v>
      </c>
      <c r="L147" s="28"/>
      <c r="M147" s="312" t="s">
        <v>1</v>
      </c>
      <c r="N147" s="313" t="s">
        <v>38</v>
      </c>
      <c r="O147" s="314">
        <v>0.308</v>
      </c>
      <c r="P147" s="315">
        <f aca="true" t="shared" si="1" ref="P147:P153">O147*H147</f>
        <v>338.8</v>
      </c>
      <c r="Q147" s="315">
        <v>4E-05</v>
      </c>
      <c r="R147" s="315">
        <f aca="true" t="shared" si="2" ref="R147:R153">Q147*H147</f>
        <v>0.044000000000000004</v>
      </c>
      <c r="S147" s="315">
        <v>0</v>
      </c>
      <c r="T147" s="316">
        <f aca="true" t="shared" si="3" ref="T147:T153">S147*H147</f>
        <v>0</v>
      </c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R147" s="153" t="s">
        <v>113</v>
      </c>
      <c r="AT147" s="153" t="s">
        <v>152</v>
      </c>
      <c r="AU147" s="153" t="s">
        <v>82</v>
      </c>
      <c r="AY147" s="15" t="s">
        <v>150</v>
      </c>
      <c r="BE147" s="154">
        <f aca="true" t="shared" si="4" ref="BE147:BE153">IF(N147="základní",J147,0)</f>
        <v>0</v>
      </c>
      <c r="BF147" s="154">
        <f aca="true" t="shared" si="5" ref="BF147:BF153">IF(N147="snížená",J147,0)</f>
        <v>0</v>
      </c>
      <c r="BG147" s="154">
        <f aca="true" t="shared" si="6" ref="BG147:BG153">IF(N147="zákl. přenesená",J147,0)</f>
        <v>0</v>
      </c>
      <c r="BH147" s="154">
        <f aca="true" t="shared" si="7" ref="BH147:BH153">IF(N147="sníž. přenesená",J147,0)</f>
        <v>0</v>
      </c>
      <c r="BI147" s="154">
        <f aca="true" t="shared" si="8" ref="BI147:BI153">IF(N147="nulová",J147,0)</f>
        <v>0</v>
      </c>
      <c r="BJ147" s="15" t="s">
        <v>78</v>
      </c>
      <c r="BK147" s="154">
        <f aca="true" t="shared" si="9" ref="BK147:BK153">ROUND(I147*H147,2)</f>
        <v>0</v>
      </c>
      <c r="BL147" s="15" t="s">
        <v>113</v>
      </c>
      <c r="BM147" s="153" t="s">
        <v>918</v>
      </c>
    </row>
    <row r="148" spans="1:65" s="2" customFormat="1" ht="21.75" customHeight="1">
      <c r="A148" s="184"/>
      <c r="B148" s="250"/>
      <c r="C148" s="306" t="s">
        <v>169</v>
      </c>
      <c r="D148" s="306" t="s">
        <v>152</v>
      </c>
      <c r="E148" s="307" t="s">
        <v>919</v>
      </c>
      <c r="F148" s="308" t="s">
        <v>920</v>
      </c>
      <c r="G148" s="309" t="s">
        <v>173</v>
      </c>
      <c r="H148" s="310">
        <v>170</v>
      </c>
      <c r="I148" s="247"/>
      <c r="J148" s="311">
        <f t="shared" si="0"/>
        <v>0</v>
      </c>
      <c r="K148" s="308" t="s">
        <v>156</v>
      </c>
      <c r="L148" s="28"/>
      <c r="M148" s="312" t="s">
        <v>1</v>
      </c>
      <c r="N148" s="313" t="s">
        <v>38</v>
      </c>
      <c r="O148" s="314">
        <v>0.302</v>
      </c>
      <c r="P148" s="315">
        <f t="shared" si="1"/>
        <v>51.339999999999996</v>
      </c>
      <c r="Q148" s="315">
        <v>0</v>
      </c>
      <c r="R148" s="315">
        <f t="shared" si="2"/>
        <v>0</v>
      </c>
      <c r="S148" s="315">
        <v>0.002</v>
      </c>
      <c r="T148" s="316">
        <f t="shared" si="3"/>
        <v>0.34</v>
      </c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R148" s="153" t="s">
        <v>113</v>
      </c>
      <c r="AT148" s="153" t="s">
        <v>152</v>
      </c>
      <c r="AU148" s="153" t="s">
        <v>82</v>
      </c>
      <c r="AY148" s="15" t="s">
        <v>150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5" t="s">
        <v>78</v>
      </c>
      <c r="BK148" s="154">
        <f t="shared" si="9"/>
        <v>0</v>
      </c>
      <c r="BL148" s="15" t="s">
        <v>113</v>
      </c>
      <c r="BM148" s="153" t="s">
        <v>921</v>
      </c>
    </row>
    <row r="149" spans="1:65" s="2" customFormat="1" ht="21.75" customHeight="1">
      <c r="A149" s="184"/>
      <c r="B149" s="250"/>
      <c r="C149" s="306" t="s">
        <v>185</v>
      </c>
      <c r="D149" s="306" t="s">
        <v>152</v>
      </c>
      <c r="E149" s="307" t="s">
        <v>922</v>
      </c>
      <c r="F149" s="308" t="s">
        <v>923</v>
      </c>
      <c r="G149" s="309" t="s">
        <v>214</v>
      </c>
      <c r="H149" s="310">
        <v>660</v>
      </c>
      <c r="I149" s="247"/>
      <c r="J149" s="311">
        <f t="shared" si="0"/>
        <v>0</v>
      </c>
      <c r="K149" s="308" t="s">
        <v>156</v>
      </c>
      <c r="L149" s="28"/>
      <c r="M149" s="312" t="s">
        <v>1</v>
      </c>
      <c r="N149" s="313" t="s">
        <v>38</v>
      </c>
      <c r="O149" s="314">
        <v>0.205</v>
      </c>
      <c r="P149" s="315">
        <f t="shared" si="1"/>
        <v>135.29999999999998</v>
      </c>
      <c r="Q149" s="315">
        <v>0</v>
      </c>
      <c r="R149" s="315">
        <f t="shared" si="2"/>
        <v>0</v>
      </c>
      <c r="S149" s="315">
        <v>0.002</v>
      </c>
      <c r="T149" s="316">
        <f t="shared" si="3"/>
        <v>1.32</v>
      </c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R149" s="153" t="s">
        <v>113</v>
      </c>
      <c r="AT149" s="153" t="s">
        <v>152</v>
      </c>
      <c r="AU149" s="153" t="s">
        <v>82</v>
      </c>
      <c r="AY149" s="15" t="s">
        <v>150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5" t="s">
        <v>78</v>
      </c>
      <c r="BK149" s="154">
        <f t="shared" si="9"/>
        <v>0</v>
      </c>
      <c r="BL149" s="15" t="s">
        <v>113</v>
      </c>
      <c r="BM149" s="153" t="s">
        <v>924</v>
      </c>
    </row>
    <row r="150" spans="1:65" s="2" customFormat="1" ht="21.75" customHeight="1">
      <c r="A150" s="184"/>
      <c r="B150" s="250"/>
      <c r="C150" s="306" t="s">
        <v>192</v>
      </c>
      <c r="D150" s="306" t="s">
        <v>152</v>
      </c>
      <c r="E150" s="307" t="s">
        <v>925</v>
      </c>
      <c r="F150" s="308" t="s">
        <v>926</v>
      </c>
      <c r="G150" s="309" t="s">
        <v>214</v>
      </c>
      <c r="H150" s="310">
        <v>110</v>
      </c>
      <c r="I150" s="247"/>
      <c r="J150" s="311">
        <f t="shared" si="0"/>
        <v>0</v>
      </c>
      <c r="K150" s="308" t="s">
        <v>156</v>
      </c>
      <c r="L150" s="28"/>
      <c r="M150" s="312" t="s">
        <v>1</v>
      </c>
      <c r="N150" s="313" t="s">
        <v>38</v>
      </c>
      <c r="O150" s="314">
        <v>0.235</v>
      </c>
      <c r="P150" s="315">
        <f t="shared" si="1"/>
        <v>25.849999999999998</v>
      </c>
      <c r="Q150" s="315">
        <v>0</v>
      </c>
      <c r="R150" s="315">
        <f t="shared" si="2"/>
        <v>0</v>
      </c>
      <c r="S150" s="315">
        <v>0.004</v>
      </c>
      <c r="T150" s="316">
        <f t="shared" si="3"/>
        <v>0.44</v>
      </c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R150" s="153" t="s">
        <v>113</v>
      </c>
      <c r="AT150" s="153" t="s">
        <v>152</v>
      </c>
      <c r="AU150" s="153" t="s">
        <v>82</v>
      </c>
      <c r="AY150" s="15" t="s">
        <v>150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5" t="s">
        <v>78</v>
      </c>
      <c r="BK150" s="154">
        <f t="shared" si="9"/>
        <v>0</v>
      </c>
      <c r="BL150" s="15" t="s">
        <v>113</v>
      </c>
      <c r="BM150" s="153" t="s">
        <v>927</v>
      </c>
    </row>
    <row r="151" spans="1:65" s="2" customFormat="1" ht="21.75" customHeight="1">
      <c r="A151" s="184"/>
      <c r="B151" s="250"/>
      <c r="C151" s="306" t="s">
        <v>196</v>
      </c>
      <c r="D151" s="306" t="s">
        <v>152</v>
      </c>
      <c r="E151" s="307" t="s">
        <v>928</v>
      </c>
      <c r="F151" s="308" t="s">
        <v>929</v>
      </c>
      <c r="G151" s="309" t="s">
        <v>214</v>
      </c>
      <c r="H151" s="310">
        <v>110</v>
      </c>
      <c r="I151" s="247"/>
      <c r="J151" s="311">
        <f t="shared" si="0"/>
        <v>0</v>
      </c>
      <c r="K151" s="308" t="s">
        <v>156</v>
      </c>
      <c r="L151" s="28"/>
      <c r="M151" s="312" t="s">
        <v>1</v>
      </c>
      <c r="N151" s="313" t="s">
        <v>38</v>
      </c>
      <c r="O151" s="314">
        <v>0.245</v>
      </c>
      <c r="P151" s="315">
        <f t="shared" si="1"/>
        <v>26.95</v>
      </c>
      <c r="Q151" s="315">
        <v>0</v>
      </c>
      <c r="R151" s="315">
        <f t="shared" si="2"/>
        <v>0</v>
      </c>
      <c r="S151" s="315">
        <v>0.005</v>
      </c>
      <c r="T151" s="316">
        <f t="shared" si="3"/>
        <v>0.55</v>
      </c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R151" s="153" t="s">
        <v>113</v>
      </c>
      <c r="AT151" s="153" t="s">
        <v>152</v>
      </c>
      <c r="AU151" s="153" t="s">
        <v>82</v>
      </c>
      <c r="AY151" s="15" t="s">
        <v>150</v>
      </c>
      <c r="BE151" s="154">
        <f t="shared" si="4"/>
        <v>0</v>
      </c>
      <c r="BF151" s="154">
        <f t="shared" si="5"/>
        <v>0</v>
      </c>
      <c r="BG151" s="154">
        <f t="shared" si="6"/>
        <v>0</v>
      </c>
      <c r="BH151" s="154">
        <f t="shared" si="7"/>
        <v>0</v>
      </c>
      <c r="BI151" s="154">
        <f t="shared" si="8"/>
        <v>0</v>
      </c>
      <c r="BJ151" s="15" t="s">
        <v>78</v>
      </c>
      <c r="BK151" s="154">
        <f t="shared" si="9"/>
        <v>0</v>
      </c>
      <c r="BL151" s="15" t="s">
        <v>113</v>
      </c>
      <c r="BM151" s="153" t="s">
        <v>930</v>
      </c>
    </row>
    <row r="152" spans="1:65" s="2" customFormat="1" ht="21.75" customHeight="1">
      <c r="A152" s="184"/>
      <c r="B152" s="250"/>
      <c r="C152" s="306" t="s">
        <v>201</v>
      </c>
      <c r="D152" s="306" t="s">
        <v>152</v>
      </c>
      <c r="E152" s="307" t="s">
        <v>931</v>
      </c>
      <c r="F152" s="308" t="s">
        <v>932</v>
      </c>
      <c r="G152" s="309" t="s">
        <v>214</v>
      </c>
      <c r="H152" s="310">
        <v>45</v>
      </c>
      <c r="I152" s="247"/>
      <c r="J152" s="311">
        <f t="shared" si="0"/>
        <v>0</v>
      </c>
      <c r="K152" s="308" t="s">
        <v>156</v>
      </c>
      <c r="L152" s="28"/>
      <c r="M152" s="312" t="s">
        <v>1</v>
      </c>
      <c r="N152" s="313" t="s">
        <v>38</v>
      </c>
      <c r="O152" s="314">
        <v>0.76</v>
      </c>
      <c r="P152" s="315">
        <f t="shared" si="1"/>
        <v>34.2</v>
      </c>
      <c r="Q152" s="315">
        <v>9E-05</v>
      </c>
      <c r="R152" s="315">
        <f t="shared" si="2"/>
        <v>0.004050000000000001</v>
      </c>
      <c r="S152" s="315">
        <v>0.003</v>
      </c>
      <c r="T152" s="316">
        <f t="shared" si="3"/>
        <v>0.135</v>
      </c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R152" s="153" t="s">
        <v>113</v>
      </c>
      <c r="AT152" s="153" t="s">
        <v>152</v>
      </c>
      <c r="AU152" s="153" t="s">
        <v>82</v>
      </c>
      <c r="AY152" s="15" t="s">
        <v>150</v>
      </c>
      <c r="BE152" s="154">
        <f t="shared" si="4"/>
        <v>0</v>
      </c>
      <c r="BF152" s="154">
        <f t="shared" si="5"/>
        <v>0</v>
      </c>
      <c r="BG152" s="154">
        <f t="shared" si="6"/>
        <v>0</v>
      </c>
      <c r="BH152" s="154">
        <f t="shared" si="7"/>
        <v>0</v>
      </c>
      <c r="BI152" s="154">
        <f t="shared" si="8"/>
        <v>0</v>
      </c>
      <c r="BJ152" s="15" t="s">
        <v>78</v>
      </c>
      <c r="BK152" s="154">
        <f t="shared" si="9"/>
        <v>0</v>
      </c>
      <c r="BL152" s="15" t="s">
        <v>113</v>
      </c>
      <c r="BM152" s="153" t="s">
        <v>933</v>
      </c>
    </row>
    <row r="153" spans="1:65" s="2" customFormat="1" ht="21.75" customHeight="1">
      <c r="A153" s="184"/>
      <c r="B153" s="250"/>
      <c r="C153" s="306" t="s">
        <v>206</v>
      </c>
      <c r="D153" s="306" t="s">
        <v>152</v>
      </c>
      <c r="E153" s="307" t="s">
        <v>934</v>
      </c>
      <c r="F153" s="308" t="s">
        <v>935</v>
      </c>
      <c r="G153" s="309" t="s">
        <v>214</v>
      </c>
      <c r="H153" s="310">
        <v>15</v>
      </c>
      <c r="I153" s="247"/>
      <c r="J153" s="311">
        <f t="shared" si="0"/>
        <v>0</v>
      </c>
      <c r="K153" s="308" t="s">
        <v>156</v>
      </c>
      <c r="L153" s="28"/>
      <c r="M153" s="312" t="s">
        <v>1</v>
      </c>
      <c r="N153" s="313" t="s">
        <v>38</v>
      </c>
      <c r="O153" s="314">
        <v>0.3</v>
      </c>
      <c r="P153" s="315">
        <f t="shared" si="1"/>
        <v>4.5</v>
      </c>
      <c r="Q153" s="315">
        <v>0</v>
      </c>
      <c r="R153" s="315">
        <f t="shared" si="2"/>
        <v>0</v>
      </c>
      <c r="S153" s="315">
        <v>0</v>
      </c>
      <c r="T153" s="316">
        <f t="shared" si="3"/>
        <v>0</v>
      </c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R153" s="153" t="s">
        <v>113</v>
      </c>
      <c r="AT153" s="153" t="s">
        <v>152</v>
      </c>
      <c r="AU153" s="153" t="s">
        <v>82</v>
      </c>
      <c r="AY153" s="15" t="s">
        <v>150</v>
      </c>
      <c r="BE153" s="154">
        <f t="shared" si="4"/>
        <v>0</v>
      </c>
      <c r="BF153" s="154">
        <f t="shared" si="5"/>
        <v>0</v>
      </c>
      <c r="BG153" s="154">
        <f t="shared" si="6"/>
        <v>0</v>
      </c>
      <c r="BH153" s="154">
        <f t="shared" si="7"/>
        <v>0</v>
      </c>
      <c r="BI153" s="154">
        <f t="shared" si="8"/>
        <v>0</v>
      </c>
      <c r="BJ153" s="15" t="s">
        <v>78</v>
      </c>
      <c r="BK153" s="154">
        <f t="shared" si="9"/>
        <v>0</v>
      </c>
      <c r="BL153" s="15" t="s">
        <v>113</v>
      </c>
      <c r="BM153" s="153" t="s">
        <v>936</v>
      </c>
    </row>
    <row r="154" spans="2:63" s="12" customFormat="1" ht="22.85" customHeight="1">
      <c r="B154" s="295"/>
      <c r="C154" s="296"/>
      <c r="D154" s="297" t="s">
        <v>72</v>
      </c>
      <c r="E154" s="304" t="s">
        <v>237</v>
      </c>
      <c r="F154" s="304" t="s">
        <v>238</v>
      </c>
      <c r="G154" s="296"/>
      <c r="H154" s="296"/>
      <c r="I154" s="246"/>
      <c r="J154" s="305">
        <f>BK154</f>
        <v>0</v>
      </c>
      <c r="K154" s="296"/>
      <c r="L154" s="130"/>
      <c r="M154" s="300"/>
      <c r="N154" s="301"/>
      <c r="O154" s="301"/>
      <c r="P154" s="302">
        <f>SUM(P155:P159)</f>
        <v>10.325826999999999</v>
      </c>
      <c r="Q154" s="301"/>
      <c r="R154" s="302">
        <f>SUM(R155:R159)</f>
        <v>0</v>
      </c>
      <c r="S154" s="301"/>
      <c r="T154" s="303">
        <f>SUM(T155:T159)</f>
        <v>0</v>
      </c>
      <c r="AR154" s="131" t="s">
        <v>78</v>
      </c>
      <c r="AT154" s="138" t="s">
        <v>72</v>
      </c>
      <c r="AU154" s="138" t="s">
        <v>78</v>
      </c>
      <c r="AY154" s="131" t="s">
        <v>150</v>
      </c>
      <c r="BK154" s="139">
        <f>SUM(BK155:BK159)</f>
        <v>0</v>
      </c>
    </row>
    <row r="155" spans="1:65" s="2" customFormat="1" ht="21.75" customHeight="1">
      <c r="A155" s="184"/>
      <c r="B155" s="250"/>
      <c r="C155" s="306" t="s">
        <v>211</v>
      </c>
      <c r="D155" s="306" t="s">
        <v>152</v>
      </c>
      <c r="E155" s="307" t="s">
        <v>937</v>
      </c>
      <c r="F155" s="308" t="s">
        <v>938</v>
      </c>
      <c r="G155" s="309" t="s">
        <v>242</v>
      </c>
      <c r="H155" s="310">
        <v>3.973</v>
      </c>
      <c r="I155" s="247"/>
      <c r="J155" s="311">
        <f>ROUND(I155*H155,2)</f>
        <v>0</v>
      </c>
      <c r="K155" s="308" t="s">
        <v>156</v>
      </c>
      <c r="L155" s="28"/>
      <c r="M155" s="312" t="s">
        <v>1</v>
      </c>
      <c r="N155" s="313" t="s">
        <v>38</v>
      </c>
      <c r="O155" s="314">
        <v>2.42</v>
      </c>
      <c r="P155" s="315">
        <f>O155*H155</f>
        <v>9.614659999999999</v>
      </c>
      <c r="Q155" s="315">
        <v>0</v>
      </c>
      <c r="R155" s="315">
        <f>Q155*H155</f>
        <v>0</v>
      </c>
      <c r="S155" s="315">
        <v>0</v>
      </c>
      <c r="T155" s="316">
        <f>S155*H155</f>
        <v>0</v>
      </c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R155" s="153" t="s">
        <v>113</v>
      </c>
      <c r="AT155" s="153" t="s">
        <v>152</v>
      </c>
      <c r="AU155" s="153" t="s">
        <v>82</v>
      </c>
      <c r="AY155" s="15" t="s">
        <v>150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5" t="s">
        <v>78</v>
      </c>
      <c r="BK155" s="154">
        <f>ROUND(I155*H155,2)</f>
        <v>0</v>
      </c>
      <c r="BL155" s="15" t="s">
        <v>113</v>
      </c>
      <c r="BM155" s="153" t="s">
        <v>939</v>
      </c>
    </row>
    <row r="156" spans="1:65" s="2" customFormat="1" ht="21.75" customHeight="1">
      <c r="A156" s="184"/>
      <c r="B156" s="250"/>
      <c r="C156" s="306" t="s">
        <v>216</v>
      </c>
      <c r="D156" s="306" t="s">
        <v>152</v>
      </c>
      <c r="E156" s="307" t="s">
        <v>245</v>
      </c>
      <c r="F156" s="308" t="s">
        <v>246</v>
      </c>
      <c r="G156" s="309" t="s">
        <v>242</v>
      </c>
      <c r="H156" s="310">
        <v>3.973</v>
      </c>
      <c r="I156" s="247"/>
      <c r="J156" s="311">
        <f>ROUND(I156*H156,2)</f>
        <v>0</v>
      </c>
      <c r="K156" s="308" t="s">
        <v>156</v>
      </c>
      <c r="L156" s="28"/>
      <c r="M156" s="312" t="s">
        <v>1</v>
      </c>
      <c r="N156" s="313" t="s">
        <v>38</v>
      </c>
      <c r="O156" s="314">
        <v>0.125</v>
      </c>
      <c r="P156" s="315">
        <f>O156*H156</f>
        <v>0.496625</v>
      </c>
      <c r="Q156" s="315">
        <v>0</v>
      </c>
      <c r="R156" s="315">
        <f>Q156*H156</f>
        <v>0</v>
      </c>
      <c r="S156" s="315">
        <v>0</v>
      </c>
      <c r="T156" s="316">
        <f>S156*H156</f>
        <v>0</v>
      </c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R156" s="153" t="s">
        <v>113</v>
      </c>
      <c r="AT156" s="153" t="s">
        <v>152</v>
      </c>
      <c r="AU156" s="153" t="s">
        <v>82</v>
      </c>
      <c r="AY156" s="15" t="s">
        <v>150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5" t="s">
        <v>78</v>
      </c>
      <c r="BK156" s="154">
        <f>ROUND(I156*H156,2)</f>
        <v>0</v>
      </c>
      <c r="BL156" s="15" t="s">
        <v>113</v>
      </c>
      <c r="BM156" s="153" t="s">
        <v>940</v>
      </c>
    </row>
    <row r="157" spans="1:65" s="2" customFormat="1" ht="21.75" customHeight="1">
      <c r="A157" s="184"/>
      <c r="B157" s="250"/>
      <c r="C157" s="306" t="s">
        <v>220</v>
      </c>
      <c r="D157" s="306" t="s">
        <v>152</v>
      </c>
      <c r="E157" s="307" t="s">
        <v>249</v>
      </c>
      <c r="F157" s="308" t="s">
        <v>250</v>
      </c>
      <c r="G157" s="309" t="s">
        <v>242</v>
      </c>
      <c r="H157" s="310">
        <v>35.757</v>
      </c>
      <c r="I157" s="247"/>
      <c r="J157" s="311">
        <f>ROUND(I157*H157,2)</f>
        <v>0</v>
      </c>
      <c r="K157" s="308" t="s">
        <v>156</v>
      </c>
      <c r="L157" s="28"/>
      <c r="M157" s="312" t="s">
        <v>1</v>
      </c>
      <c r="N157" s="313" t="s">
        <v>38</v>
      </c>
      <c r="O157" s="314">
        <v>0.006</v>
      </c>
      <c r="P157" s="315">
        <f>O157*H157</f>
        <v>0.21454199999999998</v>
      </c>
      <c r="Q157" s="315">
        <v>0</v>
      </c>
      <c r="R157" s="315">
        <f>Q157*H157</f>
        <v>0</v>
      </c>
      <c r="S157" s="315">
        <v>0</v>
      </c>
      <c r="T157" s="316">
        <f>S157*H157</f>
        <v>0</v>
      </c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R157" s="153" t="s">
        <v>113</v>
      </c>
      <c r="AT157" s="153" t="s">
        <v>152</v>
      </c>
      <c r="AU157" s="153" t="s">
        <v>82</v>
      </c>
      <c r="AY157" s="15" t="s">
        <v>150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5" t="s">
        <v>78</v>
      </c>
      <c r="BK157" s="154">
        <f>ROUND(I157*H157,2)</f>
        <v>0</v>
      </c>
      <c r="BL157" s="15" t="s">
        <v>113</v>
      </c>
      <c r="BM157" s="153" t="s">
        <v>941</v>
      </c>
    </row>
    <row r="158" spans="2:51" s="13" customFormat="1" ht="12">
      <c r="B158" s="317"/>
      <c r="C158" s="318"/>
      <c r="D158" s="319" t="s">
        <v>158</v>
      </c>
      <c r="E158" s="318"/>
      <c r="F158" s="321" t="s">
        <v>1165</v>
      </c>
      <c r="G158" s="318"/>
      <c r="H158" s="322">
        <v>35.757</v>
      </c>
      <c r="I158" s="248"/>
      <c r="J158" s="318"/>
      <c r="K158" s="318"/>
      <c r="L158" s="155"/>
      <c r="M158" s="323"/>
      <c r="N158" s="324"/>
      <c r="O158" s="324"/>
      <c r="P158" s="324"/>
      <c r="Q158" s="324"/>
      <c r="R158" s="324"/>
      <c r="S158" s="324"/>
      <c r="T158" s="325"/>
      <c r="AT158" s="157" t="s">
        <v>158</v>
      </c>
      <c r="AU158" s="157" t="s">
        <v>82</v>
      </c>
      <c r="AV158" s="13" t="s">
        <v>82</v>
      </c>
      <c r="AW158" s="13" t="s">
        <v>3</v>
      </c>
      <c r="AX158" s="13" t="s">
        <v>78</v>
      </c>
      <c r="AY158" s="157" t="s">
        <v>150</v>
      </c>
    </row>
    <row r="159" spans="1:65" s="2" customFormat="1" ht="21.75" customHeight="1">
      <c r="A159" s="184"/>
      <c r="B159" s="250"/>
      <c r="C159" s="306" t="s">
        <v>8</v>
      </c>
      <c r="D159" s="306" t="s">
        <v>152</v>
      </c>
      <c r="E159" s="307" t="s">
        <v>943</v>
      </c>
      <c r="F159" s="308" t="s">
        <v>944</v>
      </c>
      <c r="G159" s="309" t="s">
        <v>242</v>
      </c>
      <c r="H159" s="310">
        <v>3.973</v>
      </c>
      <c r="I159" s="247"/>
      <c r="J159" s="311">
        <f>ROUND(I159*H159,2)</f>
        <v>0</v>
      </c>
      <c r="K159" s="308" t="s">
        <v>945</v>
      </c>
      <c r="L159" s="28"/>
      <c r="M159" s="312" t="s">
        <v>1</v>
      </c>
      <c r="N159" s="313" t="s">
        <v>38</v>
      </c>
      <c r="O159" s="314">
        <v>0</v>
      </c>
      <c r="P159" s="315">
        <f>O159*H159</f>
        <v>0</v>
      </c>
      <c r="Q159" s="315">
        <v>0</v>
      </c>
      <c r="R159" s="315">
        <f>Q159*H159</f>
        <v>0</v>
      </c>
      <c r="S159" s="315">
        <v>0</v>
      </c>
      <c r="T159" s="316">
        <f>S159*H159</f>
        <v>0</v>
      </c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R159" s="153" t="s">
        <v>113</v>
      </c>
      <c r="AT159" s="153" t="s">
        <v>152</v>
      </c>
      <c r="AU159" s="153" t="s">
        <v>82</v>
      </c>
      <c r="AY159" s="15" t="s">
        <v>150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5" t="s">
        <v>78</v>
      </c>
      <c r="BK159" s="154">
        <f>ROUND(I159*H159,2)</f>
        <v>0</v>
      </c>
      <c r="BL159" s="15" t="s">
        <v>113</v>
      </c>
      <c r="BM159" s="153" t="s">
        <v>946</v>
      </c>
    </row>
    <row r="160" spans="2:63" s="12" customFormat="1" ht="22.85" customHeight="1">
      <c r="B160" s="295"/>
      <c r="C160" s="296"/>
      <c r="D160" s="297" t="s">
        <v>72</v>
      </c>
      <c r="E160" s="304" t="s">
        <v>253</v>
      </c>
      <c r="F160" s="304" t="s">
        <v>254</v>
      </c>
      <c r="G160" s="296"/>
      <c r="H160" s="296"/>
      <c r="I160" s="246"/>
      <c r="J160" s="305">
        <f>BK160</f>
        <v>0</v>
      </c>
      <c r="K160" s="296"/>
      <c r="L160" s="130"/>
      <c r="M160" s="300"/>
      <c r="N160" s="301"/>
      <c r="O160" s="301"/>
      <c r="P160" s="302">
        <f>P161</f>
        <v>14.11956</v>
      </c>
      <c r="Q160" s="301"/>
      <c r="R160" s="302">
        <f>R161</f>
        <v>0</v>
      </c>
      <c r="S160" s="301"/>
      <c r="T160" s="303">
        <f>T161</f>
        <v>0</v>
      </c>
      <c r="AR160" s="131" t="s">
        <v>78</v>
      </c>
      <c r="AT160" s="138" t="s">
        <v>72</v>
      </c>
      <c r="AU160" s="138" t="s">
        <v>78</v>
      </c>
      <c r="AY160" s="131" t="s">
        <v>150</v>
      </c>
      <c r="BK160" s="139">
        <f>BK161</f>
        <v>0</v>
      </c>
    </row>
    <row r="161" spans="1:65" s="2" customFormat="1" ht="16.5" customHeight="1">
      <c r="A161" s="184"/>
      <c r="B161" s="250"/>
      <c r="C161" s="306" t="s">
        <v>228</v>
      </c>
      <c r="D161" s="306" t="s">
        <v>152</v>
      </c>
      <c r="E161" s="307" t="s">
        <v>947</v>
      </c>
      <c r="F161" s="308" t="s">
        <v>948</v>
      </c>
      <c r="G161" s="309" t="s">
        <v>242</v>
      </c>
      <c r="H161" s="310">
        <v>3.879</v>
      </c>
      <c r="I161" s="247"/>
      <c r="J161" s="311">
        <f>ROUND(I161*H161,2)</f>
        <v>0</v>
      </c>
      <c r="K161" s="308" t="s">
        <v>156</v>
      </c>
      <c r="L161" s="28"/>
      <c r="M161" s="312" t="s">
        <v>1</v>
      </c>
      <c r="N161" s="313" t="s">
        <v>38</v>
      </c>
      <c r="O161" s="314">
        <v>3.64</v>
      </c>
      <c r="P161" s="315">
        <f>O161*H161</f>
        <v>14.11956</v>
      </c>
      <c r="Q161" s="315">
        <v>0</v>
      </c>
      <c r="R161" s="315">
        <f>Q161*H161</f>
        <v>0</v>
      </c>
      <c r="S161" s="315">
        <v>0</v>
      </c>
      <c r="T161" s="316">
        <f>S161*H161</f>
        <v>0</v>
      </c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R161" s="153" t="s">
        <v>113</v>
      </c>
      <c r="AT161" s="153" t="s">
        <v>152</v>
      </c>
      <c r="AU161" s="153" t="s">
        <v>82</v>
      </c>
      <c r="AY161" s="15" t="s">
        <v>150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5" t="s">
        <v>78</v>
      </c>
      <c r="BK161" s="154">
        <f>ROUND(I161*H161,2)</f>
        <v>0</v>
      </c>
      <c r="BL161" s="15" t="s">
        <v>113</v>
      </c>
      <c r="BM161" s="153" t="s">
        <v>949</v>
      </c>
    </row>
    <row r="162" spans="2:63" s="12" customFormat="1" ht="25.9" customHeight="1">
      <c r="B162" s="295"/>
      <c r="C162" s="296"/>
      <c r="D162" s="297" t="s">
        <v>72</v>
      </c>
      <c r="E162" s="298" t="s">
        <v>258</v>
      </c>
      <c r="F162" s="298" t="s">
        <v>259</v>
      </c>
      <c r="G162" s="296"/>
      <c r="H162" s="296"/>
      <c r="I162" s="246"/>
      <c r="J162" s="299">
        <f>BK162</f>
        <v>0</v>
      </c>
      <c r="K162" s="296"/>
      <c r="L162" s="130"/>
      <c r="M162" s="300"/>
      <c r="N162" s="301"/>
      <c r="O162" s="301"/>
      <c r="P162" s="302">
        <f>P163+P241+P243</f>
        <v>973.69286</v>
      </c>
      <c r="Q162" s="301"/>
      <c r="R162" s="302">
        <f>R163+R241+R243</f>
        <v>6.366242699999998</v>
      </c>
      <c r="S162" s="301"/>
      <c r="T162" s="303">
        <f>T163+T241+T243</f>
        <v>1.187951</v>
      </c>
      <c r="AR162" s="131" t="s">
        <v>82</v>
      </c>
      <c r="AT162" s="138" t="s">
        <v>72</v>
      </c>
      <c r="AU162" s="138" t="s">
        <v>73</v>
      </c>
      <c r="AY162" s="131" t="s">
        <v>150</v>
      </c>
      <c r="BK162" s="139">
        <f>BK163+BK241+BK243</f>
        <v>0</v>
      </c>
    </row>
    <row r="163" spans="2:63" s="12" customFormat="1" ht="22.85" customHeight="1">
      <c r="B163" s="295"/>
      <c r="C163" s="296"/>
      <c r="D163" s="297" t="s">
        <v>72</v>
      </c>
      <c r="E163" s="304" t="s">
        <v>950</v>
      </c>
      <c r="F163" s="304" t="s">
        <v>951</v>
      </c>
      <c r="G163" s="296"/>
      <c r="H163" s="296"/>
      <c r="I163" s="246"/>
      <c r="J163" s="305">
        <f>BK163</f>
        <v>0</v>
      </c>
      <c r="K163" s="296"/>
      <c r="L163" s="130"/>
      <c r="M163" s="300"/>
      <c r="N163" s="301"/>
      <c r="O163" s="301"/>
      <c r="P163" s="302">
        <f>SUM(P164:P240)</f>
        <v>298.10900000000004</v>
      </c>
      <c r="Q163" s="301"/>
      <c r="R163" s="302">
        <f>SUM(R164:R240)</f>
        <v>0.6151454999999999</v>
      </c>
      <c r="S163" s="301"/>
      <c r="T163" s="303">
        <f>SUM(T164:T240)</f>
        <v>0</v>
      </c>
      <c r="AR163" s="131" t="s">
        <v>82</v>
      </c>
      <c r="AT163" s="138" t="s">
        <v>72</v>
      </c>
      <c r="AU163" s="138" t="s">
        <v>78</v>
      </c>
      <c r="AY163" s="131" t="s">
        <v>150</v>
      </c>
      <c r="BK163" s="139">
        <f>SUM(BK164:BK240)</f>
        <v>0</v>
      </c>
    </row>
    <row r="164" spans="1:65" s="2" customFormat="1" ht="21.75" customHeight="1">
      <c r="A164" s="184"/>
      <c r="B164" s="250"/>
      <c r="C164" s="306" t="s">
        <v>232</v>
      </c>
      <c r="D164" s="306" t="s">
        <v>152</v>
      </c>
      <c r="E164" s="307" t="s">
        <v>1166</v>
      </c>
      <c r="F164" s="308" t="s">
        <v>1167</v>
      </c>
      <c r="G164" s="309" t="s">
        <v>214</v>
      </c>
      <c r="H164" s="310">
        <v>10</v>
      </c>
      <c r="I164" s="247"/>
      <c r="J164" s="311">
        <f>ROUND(I164*H164,2)</f>
        <v>0</v>
      </c>
      <c r="K164" s="308" t="s">
        <v>156</v>
      </c>
      <c r="L164" s="28"/>
      <c r="M164" s="312" t="s">
        <v>1</v>
      </c>
      <c r="N164" s="313" t="s">
        <v>38</v>
      </c>
      <c r="O164" s="314">
        <v>0.106</v>
      </c>
      <c r="P164" s="315">
        <f>O164*H164</f>
        <v>1.06</v>
      </c>
      <c r="Q164" s="315">
        <v>0</v>
      </c>
      <c r="R164" s="315">
        <f>Q164*H164</f>
        <v>0</v>
      </c>
      <c r="S164" s="315">
        <v>0</v>
      </c>
      <c r="T164" s="316">
        <f>S164*H164</f>
        <v>0</v>
      </c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R164" s="153" t="s">
        <v>228</v>
      </c>
      <c r="AT164" s="153" t="s">
        <v>152</v>
      </c>
      <c r="AU164" s="153" t="s">
        <v>82</v>
      </c>
      <c r="AY164" s="15" t="s">
        <v>150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5" t="s">
        <v>78</v>
      </c>
      <c r="BK164" s="154">
        <f>ROUND(I164*H164,2)</f>
        <v>0</v>
      </c>
      <c r="BL164" s="15" t="s">
        <v>228</v>
      </c>
      <c r="BM164" s="153" t="s">
        <v>1168</v>
      </c>
    </row>
    <row r="165" spans="1:65" s="2" customFormat="1" ht="16.5" customHeight="1">
      <c r="A165" s="184"/>
      <c r="B165" s="250"/>
      <c r="C165" s="326" t="s">
        <v>239</v>
      </c>
      <c r="D165" s="326" t="s">
        <v>655</v>
      </c>
      <c r="E165" s="327" t="s">
        <v>1169</v>
      </c>
      <c r="F165" s="328" t="s">
        <v>1170</v>
      </c>
      <c r="G165" s="329" t="s">
        <v>214</v>
      </c>
      <c r="H165" s="330">
        <v>10.5</v>
      </c>
      <c r="I165" s="249"/>
      <c r="J165" s="331">
        <f>ROUND(I165*H165,2)</f>
        <v>0</v>
      </c>
      <c r="K165" s="328" t="s">
        <v>156</v>
      </c>
      <c r="L165" s="169"/>
      <c r="M165" s="332" t="s">
        <v>1</v>
      </c>
      <c r="N165" s="333" t="s">
        <v>38</v>
      </c>
      <c r="O165" s="314">
        <v>0</v>
      </c>
      <c r="P165" s="315">
        <f>O165*H165</f>
        <v>0</v>
      </c>
      <c r="Q165" s="315">
        <v>0.0001</v>
      </c>
      <c r="R165" s="315">
        <f>Q165*H165</f>
        <v>0.0010500000000000002</v>
      </c>
      <c r="S165" s="315">
        <v>0</v>
      </c>
      <c r="T165" s="316">
        <f>S165*H165</f>
        <v>0</v>
      </c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R165" s="153" t="s">
        <v>302</v>
      </c>
      <c r="AT165" s="153" t="s">
        <v>655</v>
      </c>
      <c r="AU165" s="153" t="s">
        <v>82</v>
      </c>
      <c r="AY165" s="15" t="s">
        <v>150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5" t="s">
        <v>78</v>
      </c>
      <c r="BK165" s="154">
        <f>ROUND(I165*H165,2)</f>
        <v>0</v>
      </c>
      <c r="BL165" s="15" t="s">
        <v>228</v>
      </c>
      <c r="BM165" s="153" t="s">
        <v>1171</v>
      </c>
    </row>
    <row r="166" spans="2:51" s="13" customFormat="1" ht="12">
      <c r="B166" s="317"/>
      <c r="C166" s="318"/>
      <c r="D166" s="319" t="s">
        <v>158</v>
      </c>
      <c r="E166" s="318"/>
      <c r="F166" s="321" t="s">
        <v>1172</v>
      </c>
      <c r="G166" s="318"/>
      <c r="H166" s="322">
        <v>10.5</v>
      </c>
      <c r="I166" s="248"/>
      <c r="J166" s="318"/>
      <c r="K166" s="318"/>
      <c r="L166" s="155"/>
      <c r="M166" s="323"/>
      <c r="N166" s="324"/>
      <c r="O166" s="324"/>
      <c r="P166" s="324"/>
      <c r="Q166" s="324"/>
      <c r="R166" s="324"/>
      <c r="S166" s="324"/>
      <c r="T166" s="325"/>
      <c r="AT166" s="157" t="s">
        <v>158</v>
      </c>
      <c r="AU166" s="157" t="s">
        <v>82</v>
      </c>
      <c r="AV166" s="13" t="s">
        <v>82</v>
      </c>
      <c r="AW166" s="13" t="s">
        <v>3</v>
      </c>
      <c r="AX166" s="13" t="s">
        <v>78</v>
      </c>
      <c r="AY166" s="157" t="s">
        <v>150</v>
      </c>
    </row>
    <row r="167" spans="1:65" s="2" customFormat="1" ht="21.75" customHeight="1">
      <c r="A167" s="184"/>
      <c r="B167" s="250"/>
      <c r="C167" s="306" t="s">
        <v>244</v>
      </c>
      <c r="D167" s="306" t="s">
        <v>152</v>
      </c>
      <c r="E167" s="307" t="s">
        <v>1173</v>
      </c>
      <c r="F167" s="308" t="s">
        <v>1174</v>
      </c>
      <c r="G167" s="309" t="s">
        <v>214</v>
      </c>
      <c r="H167" s="310">
        <v>23</v>
      </c>
      <c r="I167" s="247"/>
      <c r="J167" s="311">
        <f aca="true" t="shared" si="10" ref="J167:J173">ROUND(I167*H167,2)</f>
        <v>0</v>
      </c>
      <c r="K167" s="308" t="s">
        <v>156</v>
      </c>
      <c r="L167" s="28"/>
      <c r="M167" s="312" t="s">
        <v>1</v>
      </c>
      <c r="N167" s="313" t="s">
        <v>38</v>
      </c>
      <c r="O167" s="314">
        <v>0.289</v>
      </c>
      <c r="P167" s="315">
        <f aca="true" t="shared" si="11" ref="P167:P173">O167*H167</f>
        <v>6.646999999999999</v>
      </c>
      <c r="Q167" s="315">
        <v>0</v>
      </c>
      <c r="R167" s="315">
        <f aca="true" t="shared" si="12" ref="R167:R173">Q167*H167</f>
        <v>0</v>
      </c>
      <c r="S167" s="315">
        <v>0</v>
      </c>
      <c r="T167" s="316">
        <f aca="true" t="shared" si="13" ref="T167:T173">S167*H167</f>
        <v>0</v>
      </c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R167" s="153" t="s">
        <v>228</v>
      </c>
      <c r="AT167" s="153" t="s">
        <v>152</v>
      </c>
      <c r="AU167" s="153" t="s">
        <v>82</v>
      </c>
      <c r="AY167" s="15" t="s">
        <v>150</v>
      </c>
      <c r="BE167" s="154">
        <f aca="true" t="shared" si="14" ref="BE167:BE173">IF(N167="základní",J167,0)</f>
        <v>0</v>
      </c>
      <c r="BF167" s="154">
        <f aca="true" t="shared" si="15" ref="BF167:BF173">IF(N167="snížená",J167,0)</f>
        <v>0</v>
      </c>
      <c r="BG167" s="154">
        <f aca="true" t="shared" si="16" ref="BG167:BG173">IF(N167="zákl. přenesená",J167,0)</f>
        <v>0</v>
      </c>
      <c r="BH167" s="154">
        <f aca="true" t="shared" si="17" ref="BH167:BH173">IF(N167="sníž. přenesená",J167,0)</f>
        <v>0</v>
      </c>
      <c r="BI167" s="154">
        <f aca="true" t="shared" si="18" ref="BI167:BI173">IF(N167="nulová",J167,0)</f>
        <v>0</v>
      </c>
      <c r="BJ167" s="15" t="s">
        <v>78</v>
      </c>
      <c r="BK167" s="154">
        <f aca="true" t="shared" si="19" ref="BK167:BK173">ROUND(I167*H167,2)</f>
        <v>0</v>
      </c>
      <c r="BL167" s="15" t="s">
        <v>228</v>
      </c>
      <c r="BM167" s="153" t="s">
        <v>1175</v>
      </c>
    </row>
    <row r="168" spans="1:65" s="2" customFormat="1" ht="16.5" customHeight="1">
      <c r="A168" s="184"/>
      <c r="B168" s="250"/>
      <c r="C168" s="326" t="s">
        <v>248</v>
      </c>
      <c r="D168" s="326" t="s">
        <v>655</v>
      </c>
      <c r="E168" s="327" t="s">
        <v>1176</v>
      </c>
      <c r="F168" s="328" t="s">
        <v>1177</v>
      </c>
      <c r="G168" s="329" t="s">
        <v>214</v>
      </c>
      <c r="H168" s="330">
        <v>10</v>
      </c>
      <c r="I168" s="249"/>
      <c r="J168" s="331">
        <f t="shared" si="10"/>
        <v>0</v>
      </c>
      <c r="K168" s="328" t="s">
        <v>995</v>
      </c>
      <c r="L168" s="169"/>
      <c r="M168" s="332" t="s">
        <v>1</v>
      </c>
      <c r="N168" s="333" t="s">
        <v>38</v>
      </c>
      <c r="O168" s="314">
        <v>0</v>
      </c>
      <c r="P168" s="315">
        <f t="shared" si="11"/>
        <v>0</v>
      </c>
      <c r="Q168" s="315">
        <v>0</v>
      </c>
      <c r="R168" s="315">
        <f t="shared" si="12"/>
        <v>0</v>
      </c>
      <c r="S168" s="315">
        <v>0</v>
      </c>
      <c r="T168" s="316">
        <f t="shared" si="13"/>
        <v>0</v>
      </c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R168" s="153" t="s">
        <v>302</v>
      </c>
      <c r="AT168" s="153" t="s">
        <v>655</v>
      </c>
      <c r="AU168" s="153" t="s">
        <v>82</v>
      </c>
      <c r="AY168" s="15" t="s">
        <v>150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5" t="s">
        <v>78</v>
      </c>
      <c r="BK168" s="154">
        <f t="shared" si="19"/>
        <v>0</v>
      </c>
      <c r="BL168" s="15" t="s">
        <v>228</v>
      </c>
      <c r="BM168" s="153" t="s">
        <v>1178</v>
      </c>
    </row>
    <row r="169" spans="1:65" s="2" customFormat="1" ht="16.5" customHeight="1">
      <c r="A169" s="184"/>
      <c r="B169" s="250"/>
      <c r="C169" s="326" t="s">
        <v>7</v>
      </c>
      <c r="D169" s="326" t="s">
        <v>655</v>
      </c>
      <c r="E169" s="327" t="s">
        <v>1179</v>
      </c>
      <c r="F169" s="328" t="s">
        <v>1180</v>
      </c>
      <c r="G169" s="329" t="s">
        <v>214</v>
      </c>
      <c r="H169" s="330">
        <v>13</v>
      </c>
      <c r="I169" s="249"/>
      <c r="J169" s="331">
        <f t="shared" si="10"/>
        <v>0</v>
      </c>
      <c r="K169" s="328" t="s">
        <v>995</v>
      </c>
      <c r="L169" s="169"/>
      <c r="M169" s="332" t="s">
        <v>1</v>
      </c>
      <c r="N169" s="333" t="s">
        <v>38</v>
      </c>
      <c r="O169" s="314">
        <v>0</v>
      </c>
      <c r="P169" s="315">
        <f t="shared" si="11"/>
        <v>0</v>
      </c>
      <c r="Q169" s="315">
        <v>0</v>
      </c>
      <c r="R169" s="315">
        <f t="shared" si="12"/>
        <v>0</v>
      </c>
      <c r="S169" s="315">
        <v>0</v>
      </c>
      <c r="T169" s="316">
        <f t="shared" si="13"/>
        <v>0</v>
      </c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R169" s="153" t="s">
        <v>302</v>
      </c>
      <c r="AT169" s="153" t="s">
        <v>655</v>
      </c>
      <c r="AU169" s="153" t="s">
        <v>82</v>
      </c>
      <c r="AY169" s="15" t="s">
        <v>150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5" t="s">
        <v>78</v>
      </c>
      <c r="BK169" s="154">
        <f t="shared" si="19"/>
        <v>0</v>
      </c>
      <c r="BL169" s="15" t="s">
        <v>228</v>
      </c>
      <c r="BM169" s="153" t="s">
        <v>1181</v>
      </c>
    </row>
    <row r="170" spans="1:65" s="2" customFormat="1" ht="16.5" customHeight="1">
      <c r="A170" s="184"/>
      <c r="B170" s="250"/>
      <c r="C170" s="306" t="s">
        <v>262</v>
      </c>
      <c r="D170" s="306" t="s">
        <v>152</v>
      </c>
      <c r="E170" s="307" t="s">
        <v>1182</v>
      </c>
      <c r="F170" s="308" t="s">
        <v>1183</v>
      </c>
      <c r="G170" s="309" t="s">
        <v>173</v>
      </c>
      <c r="H170" s="310">
        <v>170</v>
      </c>
      <c r="I170" s="247"/>
      <c r="J170" s="311">
        <f t="shared" si="10"/>
        <v>0</v>
      </c>
      <c r="K170" s="308" t="s">
        <v>156</v>
      </c>
      <c r="L170" s="28"/>
      <c r="M170" s="312" t="s">
        <v>1</v>
      </c>
      <c r="N170" s="313" t="s">
        <v>38</v>
      </c>
      <c r="O170" s="314">
        <v>0.2</v>
      </c>
      <c r="P170" s="315">
        <f t="shared" si="11"/>
        <v>34</v>
      </c>
      <c r="Q170" s="315">
        <v>0</v>
      </c>
      <c r="R170" s="315">
        <f t="shared" si="12"/>
        <v>0</v>
      </c>
      <c r="S170" s="315">
        <v>0</v>
      </c>
      <c r="T170" s="316">
        <f t="shared" si="13"/>
        <v>0</v>
      </c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R170" s="153" t="s">
        <v>228</v>
      </c>
      <c r="AT170" s="153" t="s">
        <v>152</v>
      </c>
      <c r="AU170" s="153" t="s">
        <v>82</v>
      </c>
      <c r="AY170" s="15" t="s">
        <v>150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5" t="s">
        <v>78</v>
      </c>
      <c r="BK170" s="154">
        <f t="shared" si="19"/>
        <v>0</v>
      </c>
      <c r="BL170" s="15" t="s">
        <v>228</v>
      </c>
      <c r="BM170" s="153" t="s">
        <v>1184</v>
      </c>
    </row>
    <row r="171" spans="1:65" s="2" customFormat="1" ht="21.75" customHeight="1">
      <c r="A171" s="184"/>
      <c r="B171" s="250"/>
      <c r="C171" s="326" t="s">
        <v>266</v>
      </c>
      <c r="D171" s="326" t="s">
        <v>655</v>
      </c>
      <c r="E171" s="327" t="s">
        <v>1185</v>
      </c>
      <c r="F171" s="328" t="s">
        <v>1186</v>
      </c>
      <c r="G171" s="329" t="s">
        <v>173</v>
      </c>
      <c r="H171" s="330">
        <v>170</v>
      </c>
      <c r="I171" s="249"/>
      <c r="J171" s="331">
        <f t="shared" si="10"/>
        <v>0</v>
      </c>
      <c r="K171" s="328" t="s">
        <v>156</v>
      </c>
      <c r="L171" s="169"/>
      <c r="M171" s="332" t="s">
        <v>1</v>
      </c>
      <c r="N171" s="333" t="s">
        <v>38</v>
      </c>
      <c r="O171" s="314">
        <v>0</v>
      </c>
      <c r="P171" s="315">
        <f t="shared" si="11"/>
        <v>0</v>
      </c>
      <c r="Q171" s="315">
        <v>5E-05</v>
      </c>
      <c r="R171" s="315">
        <f t="shared" si="12"/>
        <v>0.0085</v>
      </c>
      <c r="S171" s="315">
        <v>0</v>
      </c>
      <c r="T171" s="316">
        <f t="shared" si="13"/>
        <v>0</v>
      </c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R171" s="153" t="s">
        <v>302</v>
      </c>
      <c r="AT171" s="153" t="s">
        <v>655</v>
      </c>
      <c r="AU171" s="153" t="s">
        <v>82</v>
      </c>
      <c r="AY171" s="15" t="s">
        <v>150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5" t="s">
        <v>78</v>
      </c>
      <c r="BK171" s="154">
        <f t="shared" si="19"/>
        <v>0</v>
      </c>
      <c r="BL171" s="15" t="s">
        <v>228</v>
      </c>
      <c r="BM171" s="153" t="s">
        <v>1187</v>
      </c>
    </row>
    <row r="172" spans="1:65" s="2" customFormat="1" ht="21.75" customHeight="1">
      <c r="A172" s="184"/>
      <c r="B172" s="250"/>
      <c r="C172" s="306" t="s">
        <v>270</v>
      </c>
      <c r="D172" s="306" t="s">
        <v>152</v>
      </c>
      <c r="E172" s="307" t="s">
        <v>1188</v>
      </c>
      <c r="F172" s="308" t="s">
        <v>1189</v>
      </c>
      <c r="G172" s="309" t="s">
        <v>214</v>
      </c>
      <c r="H172" s="310">
        <v>20</v>
      </c>
      <c r="I172" s="247"/>
      <c r="J172" s="311">
        <f t="shared" si="10"/>
        <v>0</v>
      </c>
      <c r="K172" s="308" t="s">
        <v>156</v>
      </c>
      <c r="L172" s="28"/>
      <c r="M172" s="312" t="s">
        <v>1</v>
      </c>
      <c r="N172" s="313" t="s">
        <v>38</v>
      </c>
      <c r="O172" s="314">
        <v>0.139</v>
      </c>
      <c r="P172" s="315">
        <f t="shared" si="11"/>
        <v>2.7800000000000002</v>
      </c>
      <c r="Q172" s="315">
        <v>0</v>
      </c>
      <c r="R172" s="315">
        <f t="shared" si="12"/>
        <v>0</v>
      </c>
      <c r="S172" s="315">
        <v>0</v>
      </c>
      <c r="T172" s="316">
        <f t="shared" si="13"/>
        <v>0</v>
      </c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R172" s="153" t="s">
        <v>228</v>
      </c>
      <c r="AT172" s="153" t="s">
        <v>152</v>
      </c>
      <c r="AU172" s="153" t="s">
        <v>82</v>
      </c>
      <c r="AY172" s="15" t="s">
        <v>150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5" t="s">
        <v>78</v>
      </c>
      <c r="BK172" s="154">
        <f t="shared" si="19"/>
        <v>0</v>
      </c>
      <c r="BL172" s="15" t="s">
        <v>228</v>
      </c>
      <c r="BM172" s="153" t="s">
        <v>1190</v>
      </c>
    </row>
    <row r="173" spans="1:65" s="2" customFormat="1" ht="16.5" customHeight="1">
      <c r="A173" s="184"/>
      <c r="B173" s="250"/>
      <c r="C173" s="326" t="s">
        <v>274</v>
      </c>
      <c r="D173" s="326" t="s">
        <v>655</v>
      </c>
      <c r="E173" s="327" t="s">
        <v>1191</v>
      </c>
      <c r="F173" s="328" t="s">
        <v>1192</v>
      </c>
      <c r="G173" s="329" t="s">
        <v>214</v>
      </c>
      <c r="H173" s="330">
        <v>21</v>
      </c>
      <c r="I173" s="249"/>
      <c r="J173" s="331">
        <f t="shared" si="10"/>
        <v>0</v>
      </c>
      <c r="K173" s="328" t="s">
        <v>156</v>
      </c>
      <c r="L173" s="169"/>
      <c r="M173" s="332" t="s">
        <v>1</v>
      </c>
      <c r="N173" s="333" t="s">
        <v>38</v>
      </c>
      <c r="O173" s="314">
        <v>0</v>
      </c>
      <c r="P173" s="315">
        <f t="shared" si="11"/>
        <v>0</v>
      </c>
      <c r="Q173" s="315">
        <v>7E-05</v>
      </c>
      <c r="R173" s="315">
        <f t="shared" si="12"/>
        <v>0.00147</v>
      </c>
      <c r="S173" s="315">
        <v>0</v>
      </c>
      <c r="T173" s="316">
        <f t="shared" si="13"/>
        <v>0</v>
      </c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R173" s="153" t="s">
        <v>302</v>
      </c>
      <c r="AT173" s="153" t="s">
        <v>655</v>
      </c>
      <c r="AU173" s="153" t="s">
        <v>82</v>
      </c>
      <c r="AY173" s="15" t="s">
        <v>150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5" t="s">
        <v>78</v>
      </c>
      <c r="BK173" s="154">
        <f t="shared" si="19"/>
        <v>0</v>
      </c>
      <c r="BL173" s="15" t="s">
        <v>228</v>
      </c>
      <c r="BM173" s="153" t="s">
        <v>1193</v>
      </c>
    </row>
    <row r="174" spans="2:51" s="13" customFormat="1" ht="12">
      <c r="B174" s="317"/>
      <c r="C174" s="318"/>
      <c r="D174" s="319" t="s">
        <v>158</v>
      </c>
      <c r="E174" s="318"/>
      <c r="F174" s="321" t="s">
        <v>1194</v>
      </c>
      <c r="G174" s="318"/>
      <c r="H174" s="322">
        <v>21</v>
      </c>
      <c r="I174" s="248"/>
      <c r="J174" s="318"/>
      <c r="K174" s="318"/>
      <c r="L174" s="155"/>
      <c r="M174" s="323"/>
      <c r="N174" s="324"/>
      <c r="O174" s="324"/>
      <c r="P174" s="324"/>
      <c r="Q174" s="324"/>
      <c r="R174" s="324"/>
      <c r="S174" s="324"/>
      <c r="T174" s="325"/>
      <c r="AT174" s="157" t="s">
        <v>158</v>
      </c>
      <c r="AU174" s="157" t="s">
        <v>82</v>
      </c>
      <c r="AV174" s="13" t="s">
        <v>82</v>
      </c>
      <c r="AW174" s="13" t="s">
        <v>3</v>
      </c>
      <c r="AX174" s="13" t="s">
        <v>78</v>
      </c>
      <c r="AY174" s="157" t="s">
        <v>150</v>
      </c>
    </row>
    <row r="175" spans="1:65" s="2" customFormat="1" ht="21.75" customHeight="1">
      <c r="A175" s="184"/>
      <c r="B175" s="250"/>
      <c r="C175" s="306" t="s">
        <v>278</v>
      </c>
      <c r="D175" s="306" t="s">
        <v>152</v>
      </c>
      <c r="E175" s="307" t="s">
        <v>952</v>
      </c>
      <c r="F175" s="308" t="s">
        <v>953</v>
      </c>
      <c r="G175" s="309" t="s">
        <v>214</v>
      </c>
      <c r="H175" s="310">
        <v>60</v>
      </c>
      <c r="I175" s="247"/>
      <c r="J175" s="311">
        <f>ROUND(I175*H175,2)</f>
        <v>0</v>
      </c>
      <c r="K175" s="308" t="s">
        <v>156</v>
      </c>
      <c r="L175" s="28"/>
      <c r="M175" s="312" t="s">
        <v>1</v>
      </c>
      <c r="N175" s="313" t="s">
        <v>38</v>
      </c>
      <c r="O175" s="314">
        <v>0.155</v>
      </c>
      <c r="P175" s="315">
        <f>O175*H175</f>
        <v>9.3</v>
      </c>
      <c r="Q175" s="315">
        <v>0</v>
      </c>
      <c r="R175" s="315">
        <f>Q175*H175</f>
        <v>0</v>
      </c>
      <c r="S175" s="315">
        <v>0</v>
      </c>
      <c r="T175" s="316">
        <f>S175*H175</f>
        <v>0</v>
      </c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R175" s="153" t="s">
        <v>228</v>
      </c>
      <c r="AT175" s="153" t="s">
        <v>152</v>
      </c>
      <c r="AU175" s="153" t="s">
        <v>82</v>
      </c>
      <c r="AY175" s="15" t="s">
        <v>150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5" t="s">
        <v>78</v>
      </c>
      <c r="BK175" s="154">
        <f>ROUND(I175*H175,2)</f>
        <v>0</v>
      </c>
      <c r="BL175" s="15" t="s">
        <v>228</v>
      </c>
      <c r="BM175" s="153" t="s">
        <v>954</v>
      </c>
    </row>
    <row r="176" spans="1:65" s="2" customFormat="1" ht="16.5" customHeight="1">
      <c r="A176" s="184"/>
      <c r="B176" s="250"/>
      <c r="C176" s="326" t="s">
        <v>282</v>
      </c>
      <c r="D176" s="326" t="s">
        <v>655</v>
      </c>
      <c r="E176" s="327" t="s">
        <v>955</v>
      </c>
      <c r="F176" s="328" t="s">
        <v>956</v>
      </c>
      <c r="G176" s="329" t="s">
        <v>214</v>
      </c>
      <c r="H176" s="330">
        <v>63</v>
      </c>
      <c r="I176" s="249"/>
      <c r="J176" s="331">
        <f>ROUND(I176*H176,2)</f>
        <v>0</v>
      </c>
      <c r="K176" s="328" t="s">
        <v>156</v>
      </c>
      <c r="L176" s="169"/>
      <c r="M176" s="332" t="s">
        <v>1</v>
      </c>
      <c r="N176" s="333" t="s">
        <v>38</v>
      </c>
      <c r="O176" s="314">
        <v>0</v>
      </c>
      <c r="P176" s="315">
        <f>O176*H176</f>
        <v>0</v>
      </c>
      <c r="Q176" s="315">
        <v>0.00018</v>
      </c>
      <c r="R176" s="315">
        <f>Q176*H176</f>
        <v>0.011340000000000001</v>
      </c>
      <c r="S176" s="315">
        <v>0</v>
      </c>
      <c r="T176" s="316">
        <f>S176*H176</f>
        <v>0</v>
      </c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R176" s="153" t="s">
        <v>302</v>
      </c>
      <c r="AT176" s="153" t="s">
        <v>655</v>
      </c>
      <c r="AU176" s="153" t="s">
        <v>82</v>
      </c>
      <c r="AY176" s="15" t="s">
        <v>150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5" t="s">
        <v>78</v>
      </c>
      <c r="BK176" s="154">
        <f>ROUND(I176*H176,2)</f>
        <v>0</v>
      </c>
      <c r="BL176" s="15" t="s">
        <v>228</v>
      </c>
      <c r="BM176" s="153" t="s">
        <v>957</v>
      </c>
    </row>
    <row r="177" spans="2:51" s="13" customFormat="1" ht="12">
      <c r="B177" s="317"/>
      <c r="C177" s="318"/>
      <c r="D177" s="319" t="s">
        <v>158</v>
      </c>
      <c r="E177" s="318"/>
      <c r="F177" s="321" t="s">
        <v>958</v>
      </c>
      <c r="G177" s="318"/>
      <c r="H177" s="322">
        <v>63</v>
      </c>
      <c r="I177" s="248"/>
      <c r="J177" s="318"/>
      <c r="K177" s="318"/>
      <c r="L177" s="155"/>
      <c r="M177" s="323"/>
      <c r="N177" s="324"/>
      <c r="O177" s="324"/>
      <c r="P177" s="324"/>
      <c r="Q177" s="324"/>
      <c r="R177" s="324"/>
      <c r="S177" s="324"/>
      <c r="T177" s="325"/>
      <c r="AT177" s="157" t="s">
        <v>158</v>
      </c>
      <c r="AU177" s="157" t="s">
        <v>82</v>
      </c>
      <c r="AV177" s="13" t="s">
        <v>82</v>
      </c>
      <c r="AW177" s="13" t="s">
        <v>3</v>
      </c>
      <c r="AX177" s="13" t="s">
        <v>78</v>
      </c>
      <c r="AY177" s="157" t="s">
        <v>150</v>
      </c>
    </row>
    <row r="178" spans="1:65" s="2" customFormat="1" ht="21.75" customHeight="1">
      <c r="A178" s="184"/>
      <c r="B178" s="250"/>
      <c r="C178" s="306" t="s">
        <v>286</v>
      </c>
      <c r="D178" s="306" t="s">
        <v>152</v>
      </c>
      <c r="E178" s="307" t="s">
        <v>1195</v>
      </c>
      <c r="F178" s="308" t="s">
        <v>1196</v>
      </c>
      <c r="G178" s="309" t="s">
        <v>214</v>
      </c>
      <c r="H178" s="310">
        <v>7</v>
      </c>
      <c r="I178" s="247"/>
      <c r="J178" s="311">
        <f>ROUND(I178*H178,2)</f>
        <v>0</v>
      </c>
      <c r="K178" s="308" t="s">
        <v>156</v>
      </c>
      <c r="L178" s="28"/>
      <c r="M178" s="312" t="s">
        <v>1</v>
      </c>
      <c r="N178" s="313" t="s">
        <v>38</v>
      </c>
      <c r="O178" s="314">
        <v>0.174</v>
      </c>
      <c r="P178" s="315">
        <f>O178*H178</f>
        <v>1.218</v>
      </c>
      <c r="Q178" s="315">
        <v>0</v>
      </c>
      <c r="R178" s="315">
        <f>Q178*H178</f>
        <v>0</v>
      </c>
      <c r="S178" s="315">
        <v>0</v>
      </c>
      <c r="T178" s="316">
        <f>S178*H178</f>
        <v>0</v>
      </c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R178" s="153" t="s">
        <v>228</v>
      </c>
      <c r="AT178" s="153" t="s">
        <v>152</v>
      </c>
      <c r="AU178" s="153" t="s">
        <v>82</v>
      </c>
      <c r="AY178" s="15" t="s">
        <v>150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5" t="s">
        <v>78</v>
      </c>
      <c r="BK178" s="154">
        <f>ROUND(I178*H178,2)</f>
        <v>0</v>
      </c>
      <c r="BL178" s="15" t="s">
        <v>228</v>
      </c>
      <c r="BM178" s="153" t="s">
        <v>1197</v>
      </c>
    </row>
    <row r="179" spans="1:65" s="2" customFormat="1" ht="16.5" customHeight="1">
      <c r="A179" s="184"/>
      <c r="B179" s="250"/>
      <c r="C179" s="326" t="s">
        <v>290</v>
      </c>
      <c r="D179" s="326" t="s">
        <v>655</v>
      </c>
      <c r="E179" s="327" t="s">
        <v>1198</v>
      </c>
      <c r="F179" s="328" t="s">
        <v>1199</v>
      </c>
      <c r="G179" s="329" t="s">
        <v>214</v>
      </c>
      <c r="H179" s="330">
        <v>7.35</v>
      </c>
      <c r="I179" s="249"/>
      <c r="J179" s="331">
        <f>ROUND(I179*H179,2)</f>
        <v>0</v>
      </c>
      <c r="K179" s="328" t="s">
        <v>156</v>
      </c>
      <c r="L179" s="169"/>
      <c r="M179" s="332" t="s">
        <v>1</v>
      </c>
      <c r="N179" s="333" t="s">
        <v>38</v>
      </c>
      <c r="O179" s="314">
        <v>0</v>
      </c>
      <c r="P179" s="315">
        <f>O179*H179</f>
        <v>0</v>
      </c>
      <c r="Q179" s="315">
        <v>0.00027</v>
      </c>
      <c r="R179" s="315">
        <f>Q179*H179</f>
        <v>0.0019844999999999997</v>
      </c>
      <c r="S179" s="315">
        <v>0</v>
      </c>
      <c r="T179" s="316">
        <f>S179*H179</f>
        <v>0</v>
      </c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R179" s="153" t="s">
        <v>302</v>
      </c>
      <c r="AT179" s="153" t="s">
        <v>655</v>
      </c>
      <c r="AU179" s="153" t="s">
        <v>82</v>
      </c>
      <c r="AY179" s="15" t="s">
        <v>150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5" t="s">
        <v>78</v>
      </c>
      <c r="BK179" s="154">
        <f>ROUND(I179*H179,2)</f>
        <v>0</v>
      </c>
      <c r="BL179" s="15" t="s">
        <v>228</v>
      </c>
      <c r="BM179" s="153" t="s">
        <v>1200</v>
      </c>
    </row>
    <row r="180" spans="2:51" s="13" customFormat="1" ht="12">
      <c r="B180" s="317"/>
      <c r="C180" s="318"/>
      <c r="D180" s="319" t="s">
        <v>158</v>
      </c>
      <c r="E180" s="318"/>
      <c r="F180" s="321" t="s">
        <v>1201</v>
      </c>
      <c r="G180" s="318"/>
      <c r="H180" s="322">
        <v>7.35</v>
      </c>
      <c r="I180" s="248"/>
      <c r="J180" s="318"/>
      <c r="K180" s="318"/>
      <c r="L180" s="155"/>
      <c r="M180" s="323"/>
      <c r="N180" s="324"/>
      <c r="O180" s="324"/>
      <c r="P180" s="324"/>
      <c r="Q180" s="324"/>
      <c r="R180" s="324"/>
      <c r="S180" s="324"/>
      <c r="T180" s="325"/>
      <c r="AT180" s="157" t="s">
        <v>158</v>
      </c>
      <c r="AU180" s="157" t="s">
        <v>82</v>
      </c>
      <c r="AV180" s="13" t="s">
        <v>82</v>
      </c>
      <c r="AW180" s="13" t="s">
        <v>3</v>
      </c>
      <c r="AX180" s="13" t="s">
        <v>78</v>
      </c>
      <c r="AY180" s="157" t="s">
        <v>150</v>
      </c>
    </row>
    <row r="181" spans="1:65" s="2" customFormat="1" ht="21.75" customHeight="1">
      <c r="A181" s="184"/>
      <c r="B181" s="250"/>
      <c r="C181" s="306" t="s">
        <v>294</v>
      </c>
      <c r="D181" s="306" t="s">
        <v>152</v>
      </c>
      <c r="E181" s="307" t="s">
        <v>1202</v>
      </c>
      <c r="F181" s="308" t="s">
        <v>1203</v>
      </c>
      <c r="G181" s="309" t="s">
        <v>214</v>
      </c>
      <c r="H181" s="310">
        <v>7</v>
      </c>
      <c r="I181" s="247"/>
      <c r="J181" s="311">
        <f>ROUND(I181*H181,2)</f>
        <v>0</v>
      </c>
      <c r="K181" s="308" t="s">
        <v>156</v>
      </c>
      <c r="L181" s="28"/>
      <c r="M181" s="312" t="s">
        <v>1</v>
      </c>
      <c r="N181" s="313" t="s">
        <v>38</v>
      </c>
      <c r="O181" s="314">
        <v>0.096</v>
      </c>
      <c r="P181" s="315">
        <f>O181*H181</f>
        <v>0.672</v>
      </c>
      <c r="Q181" s="315">
        <v>0</v>
      </c>
      <c r="R181" s="315">
        <f>Q181*H181</f>
        <v>0</v>
      </c>
      <c r="S181" s="315">
        <v>0</v>
      </c>
      <c r="T181" s="316">
        <f>S181*H181</f>
        <v>0</v>
      </c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R181" s="153" t="s">
        <v>228</v>
      </c>
      <c r="AT181" s="153" t="s">
        <v>152</v>
      </c>
      <c r="AU181" s="153" t="s">
        <v>82</v>
      </c>
      <c r="AY181" s="15" t="s">
        <v>150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5" t="s">
        <v>78</v>
      </c>
      <c r="BK181" s="154">
        <f>ROUND(I181*H181,2)</f>
        <v>0</v>
      </c>
      <c r="BL181" s="15" t="s">
        <v>228</v>
      </c>
      <c r="BM181" s="153" t="s">
        <v>1204</v>
      </c>
    </row>
    <row r="182" spans="1:65" s="2" customFormat="1" ht="16.5" customHeight="1">
      <c r="A182" s="184"/>
      <c r="B182" s="250"/>
      <c r="C182" s="326" t="s">
        <v>298</v>
      </c>
      <c r="D182" s="326" t="s">
        <v>655</v>
      </c>
      <c r="E182" s="327" t="s">
        <v>1205</v>
      </c>
      <c r="F182" s="328" t="s">
        <v>1206</v>
      </c>
      <c r="G182" s="329" t="s">
        <v>214</v>
      </c>
      <c r="H182" s="330">
        <v>7.35</v>
      </c>
      <c r="I182" s="249"/>
      <c r="J182" s="331">
        <f>ROUND(I182*H182,2)</f>
        <v>0</v>
      </c>
      <c r="K182" s="328" t="s">
        <v>995</v>
      </c>
      <c r="L182" s="169"/>
      <c r="M182" s="332" t="s">
        <v>1</v>
      </c>
      <c r="N182" s="333" t="s">
        <v>38</v>
      </c>
      <c r="O182" s="314">
        <v>0</v>
      </c>
      <c r="P182" s="315">
        <f>O182*H182</f>
        <v>0</v>
      </c>
      <c r="Q182" s="315">
        <v>0.00116</v>
      </c>
      <c r="R182" s="315">
        <f>Q182*H182</f>
        <v>0.008525999999999999</v>
      </c>
      <c r="S182" s="315">
        <v>0</v>
      </c>
      <c r="T182" s="316">
        <f>S182*H182</f>
        <v>0</v>
      </c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R182" s="153" t="s">
        <v>302</v>
      </c>
      <c r="AT182" s="153" t="s">
        <v>655</v>
      </c>
      <c r="AU182" s="153" t="s">
        <v>82</v>
      </c>
      <c r="AY182" s="15" t="s">
        <v>150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5" t="s">
        <v>78</v>
      </c>
      <c r="BK182" s="154">
        <f>ROUND(I182*H182,2)</f>
        <v>0</v>
      </c>
      <c r="BL182" s="15" t="s">
        <v>228</v>
      </c>
      <c r="BM182" s="153" t="s">
        <v>1207</v>
      </c>
    </row>
    <row r="183" spans="2:51" s="13" customFormat="1" ht="12">
      <c r="B183" s="317"/>
      <c r="C183" s="318"/>
      <c r="D183" s="319" t="s">
        <v>158</v>
      </c>
      <c r="E183" s="318"/>
      <c r="F183" s="321" t="s">
        <v>1201</v>
      </c>
      <c r="G183" s="318"/>
      <c r="H183" s="322">
        <v>7.35</v>
      </c>
      <c r="I183" s="248"/>
      <c r="J183" s="318"/>
      <c r="K183" s="318"/>
      <c r="L183" s="155"/>
      <c r="M183" s="323"/>
      <c r="N183" s="324"/>
      <c r="O183" s="324"/>
      <c r="P183" s="324"/>
      <c r="Q183" s="324"/>
      <c r="R183" s="324"/>
      <c r="S183" s="324"/>
      <c r="T183" s="325"/>
      <c r="AT183" s="157" t="s">
        <v>158</v>
      </c>
      <c r="AU183" s="157" t="s">
        <v>82</v>
      </c>
      <c r="AV183" s="13" t="s">
        <v>82</v>
      </c>
      <c r="AW183" s="13" t="s">
        <v>3</v>
      </c>
      <c r="AX183" s="13" t="s">
        <v>78</v>
      </c>
      <c r="AY183" s="157" t="s">
        <v>150</v>
      </c>
    </row>
    <row r="184" spans="1:65" s="2" customFormat="1" ht="21.75" customHeight="1">
      <c r="A184" s="184"/>
      <c r="B184" s="250"/>
      <c r="C184" s="306" t="s">
        <v>302</v>
      </c>
      <c r="D184" s="306" t="s">
        <v>152</v>
      </c>
      <c r="E184" s="307" t="s">
        <v>959</v>
      </c>
      <c r="F184" s="308" t="s">
        <v>960</v>
      </c>
      <c r="G184" s="309" t="s">
        <v>214</v>
      </c>
      <c r="H184" s="310">
        <v>950</v>
      </c>
      <c r="I184" s="247"/>
      <c r="J184" s="311">
        <f>ROUND(I184*H184,2)</f>
        <v>0</v>
      </c>
      <c r="K184" s="308" t="s">
        <v>156</v>
      </c>
      <c r="L184" s="28"/>
      <c r="M184" s="312" t="s">
        <v>1</v>
      </c>
      <c r="N184" s="313" t="s">
        <v>38</v>
      </c>
      <c r="O184" s="314">
        <v>0.046</v>
      </c>
      <c r="P184" s="315">
        <f>O184*H184</f>
        <v>43.699999999999996</v>
      </c>
      <c r="Q184" s="315">
        <v>0</v>
      </c>
      <c r="R184" s="315">
        <f>Q184*H184</f>
        <v>0</v>
      </c>
      <c r="S184" s="315">
        <v>0</v>
      </c>
      <c r="T184" s="316">
        <f>S184*H184</f>
        <v>0</v>
      </c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R184" s="153" t="s">
        <v>228</v>
      </c>
      <c r="AT184" s="153" t="s">
        <v>152</v>
      </c>
      <c r="AU184" s="153" t="s">
        <v>82</v>
      </c>
      <c r="AY184" s="15" t="s">
        <v>150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5" t="s">
        <v>78</v>
      </c>
      <c r="BK184" s="154">
        <f>ROUND(I184*H184,2)</f>
        <v>0</v>
      </c>
      <c r="BL184" s="15" t="s">
        <v>228</v>
      </c>
      <c r="BM184" s="153" t="s">
        <v>961</v>
      </c>
    </row>
    <row r="185" spans="1:65" s="2" customFormat="1" ht="16.5" customHeight="1">
      <c r="A185" s="184"/>
      <c r="B185" s="250"/>
      <c r="C185" s="326" t="s">
        <v>306</v>
      </c>
      <c r="D185" s="326" t="s">
        <v>655</v>
      </c>
      <c r="E185" s="327" t="s">
        <v>962</v>
      </c>
      <c r="F185" s="328" t="s">
        <v>963</v>
      </c>
      <c r="G185" s="329" t="s">
        <v>214</v>
      </c>
      <c r="H185" s="330">
        <v>997.5</v>
      </c>
      <c r="I185" s="249"/>
      <c r="J185" s="331">
        <f>ROUND(I185*H185,2)</f>
        <v>0</v>
      </c>
      <c r="K185" s="328" t="s">
        <v>156</v>
      </c>
      <c r="L185" s="169"/>
      <c r="M185" s="332" t="s">
        <v>1</v>
      </c>
      <c r="N185" s="333" t="s">
        <v>38</v>
      </c>
      <c r="O185" s="314">
        <v>0</v>
      </c>
      <c r="P185" s="315">
        <f>O185*H185</f>
        <v>0</v>
      </c>
      <c r="Q185" s="315">
        <v>0.00017</v>
      </c>
      <c r="R185" s="315">
        <f>Q185*H185</f>
        <v>0.169575</v>
      </c>
      <c r="S185" s="315">
        <v>0</v>
      </c>
      <c r="T185" s="316">
        <f>S185*H185</f>
        <v>0</v>
      </c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R185" s="153" t="s">
        <v>302</v>
      </c>
      <c r="AT185" s="153" t="s">
        <v>655</v>
      </c>
      <c r="AU185" s="153" t="s">
        <v>82</v>
      </c>
      <c r="AY185" s="15" t="s">
        <v>150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5" t="s">
        <v>78</v>
      </c>
      <c r="BK185" s="154">
        <f>ROUND(I185*H185,2)</f>
        <v>0</v>
      </c>
      <c r="BL185" s="15" t="s">
        <v>228</v>
      </c>
      <c r="BM185" s="153" t="s">
        <v>964</v>
      </c>
    </row>
    <row r="186" spans="2:51" s="13" customFormat="1" ht="12">
      <c r="B186" s="317"/>
      <c r="C186" s="318"/>
      <c r="D186" s="319" t="s">
        <v>158</v>
      </c>
      <c r="E186" s="318"/>
      <c r="F186" s="321" t="s">
        <v>1208</v>
      </c>
      <c r="G186" s="318"/>
      <c r="H186" s="322">
        <v>997.5</v>
      </c>
      <c r="I186" s="248"/>
      <c r="J186" s="318"/>
      <c r="K186" s="318"/>
      <c r="L186" s="155"/>
      <c r="M186" s="323"/>
      <c r="N186" s="324"/>
      <c r="O186" s="324"/>
      <c r="P186" s="324"/>
      <c r="Q186" s="324"/>
      <c r="R186" s="324"/>
      <c r="S186" s="324"/>
      <c r="T186" s="325"/>
      <c r="AT186" s="157" t="s">
        <v>158</v>
      </c>
      <c r="AU186" s="157" t="s">
        <v>82</v>
      </c>
      <c r="AV186" s="13" t="s">
        <v>82</v>
      </c>
      <c r="AW186" s="13" t="s">
        <v>3</v>
      </c>
      <c r="AX186" s="13" t="s">
        <v>78</v>
      </c>
      <c r="AY186" s="157" t="s">
        <v>150</v>
      </c>
    </row>
    <row r="187" spans="1:65" s="2" customFormat="1" ht="21.75" customHeight="1">
      <c r="A187" s="184"/>
      <c r="B187" s="250"/>
      <c r="C187" s="306" t="s">
        <v>310</v>
      </c>
      <c r="D187" s="306" t="s">
        <v>152</v>
      </c>
      <c r="E187" s="307" t="s">
        <v>959</v>
      </c>
      <c r="F187" s="308" t="s">
        <v>960</v>
      </c>
      <c r="G187" s="309" t="s">
        <v>214</v>
      </c>
      <c r="H187" s="310">
        <v>430</v>
      </c>
      <c r="I187" s="247"/>
      <c r="J187" s="311">
        <f>ROUND(I187*H187,2)</f>
        <v>0</v>
      </c>
      <c r="K187" s="308" t="s">
        <v>156</v>
      </c>
      <c r="L187" s="28"/>
      <c r="M187" s="312" t="s">
        <v>1</v>
      </c>
      <c r="N187" s="313" t="s">
        <v>38</v>
      </c>
      <c r="O187" s="314">
        <v>0.046</v>
      </c>
      <c r="P187" s="315">
        <f>O187*H187</f>
        <v>19.78</v>
      </c>
      <c r="Q187" s="315">
        <v>0</v>
      </c>
      <c r="R187" s="315">
        <f>Q187*H187</f>
        <v>0</v>
      </c>
      <c r="S187" s="315">
        <v>0</v>
      </c>
      <c r="T187" s="316">
        <f>S187*H187</f>
        <v>0</v>
      </c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R187" s="153" t="s">
        <v>228</v>
      </c>
      <c r="AT187" s="153" t="s">
        <v>152</v>
      </c>
      <c r="AU187" s="153" t="s">
        <v>82</v>
      </c>
      <c r="AY187" s="15" t="s">
        <v>150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5" t="s">
        <v>78</v>
      </c>
      <c r="BK187" s="154">
        <f>ROUND(I187*H187,2)</f>
        <v>0</v>
      </c>
      <c r="BL187" s="15" t="s">
        <v>228</v>
      </c>
      <c r="BM187" s="153" t="s">
        <v>966</v>
      </c>
    </row>
    <row r="188" spans="1:65" s="2" customFormat="1" ht="16.5" customHeight="1">
      <c r="A188" s="184"/>
      <c r="B188" s="250"/>
      <c r="C188" s="326" t="s">
        <v>314</v>
      </c>
      <c r="D188" s="326" t="s">
        <v>655</v>
      </c>
      <c r="E188" s="327" t="s">
        <v>967</v>
      </c>
      <c r="F188" s="328" t="s">
        <v>968</v>
      </c>
      <c r="G188" s="329" t="s">
        <v>214</v>
      </c>
      <c r="H188" s="330">
        <v>451.5</v>
      </c>
      <c r="I188" s="249"/>
      <c r="J188" s="331">
        <f>ROUND(I188*H188,2)</f>
        <v>0</v>
      </c>
      <c r="K188" s="328" t="s">
        <v>156</v>
      </c>
      <c r="L188" s="169"/>
      <c r="M188" s="332" t="s">
        <v>1</v>
      </c>
      <c r="N188" s="333" t="s">
        <v>38</v>
      </c>
      <c r="O188" s="314">
        <v>0</v>
      </c>
      <c r="P188" s="315">
        <f>O188*H188</f>
        <v>0</v>
      </c>
      <c r="Q188" s="315">
        <v>0.00012</v>
      </c>
      <c r="R188" s="315">
        <f>Q188*H188</f>
        <v>0.05418</v>
      </c>
      <c r="S188" s="315">
        <v>0</v>
      </c>
      <c r="T188" s="316">
        <f>S188*H188</f>
        <v>0</v>
      </c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R188" s="153" t="s">
        <v>302</v>
      </c>
      <c r="AT188" s="153" t="s">
        <v>655</v>
      </c>
      <c r="AU188" s="153" t="s">
        <v>82</v>
      </c>
      <c r="AY188" s="15" t="s">
        <v>150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5" t="s">
        <v>78</v>
      </c>
      <c r="BK188" s="154">
        <f>ROUND(I188*H188,2)</f>
        <v>0</v>
      </c>
      <c r="BL188" s="15" t="s">
        <v>228</v>
      </c>
      <c r="BM188" s="153" t="s">
        <v>969</v>
      </c>
    </row>
    <row r="189" spans="2:51" s="13" customFormat="1" ht="12">
      <c r="B189" s="317"/>
      <c r="C189" s="318"/>
      <c r="D189" s="319" t="s">
        <v>158</v>
      </c>
      <c r="E189" s="318"/>
      <c r="F189" s="321" t="s">
        <v>1209</v>
      </c>
      <c r="G189" s="318"/>
      <c r="H189" s="322">
        <v>451.5</v>
      </c>
      <c r="I189" s="248"/>
      <c r="J189" s="318"/>
      <c r="K189" s="318"/>
      <c r="L189" s="155"/>
      <c r="M189" s="323"/>
      <c r="N189" s="324"/>
      <c r="O189" s="324"/>
      <c r="P189" s="324"/>
      <c r="Q189" s="324"/>
      <c r="R189" s="324"/>
      <c r="S189" s="324"/>
      <c r="T189" s="325"/>
      <c r="AT189" s="157" t="s">
        <v>158</v>
      </c>
      <c r="AU189" s="157" t="s">
        <v>82</v>
      </c>
      <c r="AV189" s="13" t="s">
        <v>82</v>
      </c>
      <c r="AW189" s="13" t="s">
        <v>3</v>
      </c>
      <c r="AX189" s="13" t="s">
        <v>78</v>
      </c>
      <c r="AY189" s="157" t="s">
        <v>150</v>
      </c>
    </row>
    <row r="190" spans="1:65" s="2" customFormat="1" ht="21.75" customHeight="1">
      <c r="A190" s="184"/>
      <c r="B190" s="250"/>
      <c r="C190" s="306" t="s">
        <v>318</v>
      </c>
      <c r="D190" s="306" t="s">
        <v>152</v>
      </c>
      <c r="E190" s="307" t="s">
        <v>1210</v>
      </c>
      <c r="F190" s="308" t="s">
        <v>1211</v>
      </c>
      <c r="G190" s="309" t="s">
        <v>214</v>
      </c>
      <c r="H190" s="310">
        <v>40</v>
      </c>
      <c r="I190" s="247"/>
      <c r="J190" s="311">
        <f>ROUND(I190*H190,2)</f>
        <v>0</v>
      </c>
      <c r="K190" s="308" t="s">
        <v>995</v>
      </c>
      <c r="L190" s="28"/>
      <c r="M190" s="312" t="s">
        <v>1</v>
      </c>
      <c r="N190" s="313" t="s">
        <v>38</v>
      </c>
      <c r="O190" s="314">
        <v>0.068</v>
      </c>
      <c r="P190" s="315">
        <f>O190*H190</f>
        <v>2.72</v>
      </c>
      <c r="Q190" s="315">
        <v>0</v>
      </c>
      <c r="R190" s="315">
        <f>Q190*H190</f>
        <v>0</v>
      </c>
      <c r="S190" s="315">
        <v>0</v>
      </c>
      <c r="T190" s="316">
        <f>S190*H190</f>
        <v>0</v>
      </c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R190" s="153" t="s">
        <v>228</v>
      </c>
      <c r="AT190" s="153" t="s">
        <v>152</v>
      </c>
      <c r="AU190" s="153" t="s">
        <v>82</v>
      </c>
      <c r="AY190" s="15" t="s">
        <v>150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5" t="s">
        <v>78</v>
      </c>
      <c r="BK190" s="154">
        <f>ROUND(I190*H190,2)</f>
        <v>0</v>
      </c>
      <c r="BL190" s="15" t="s">
        <v>228</v>
      </c>
      <c r="BM190" s="153" t="s">
        <v>1212</v>
      </c>
    </row>
    <row r="191" spans="1:65" s="2" customFormat="1" ht="16.5" customHeight="1">
      <c r="A191" s="184"/>
      <c r="B191" s="250"/>
      <c r="C191" s="326" t="s">
        <v>322</v>
      </c>
      <c r="D191" s="326" t="s">
        <v>655</v>
      </c>
      <c r="E191" s="327" t="s">
        <v>1213</v>
      </c>
      <c r="F191" s="328" t="s">
        <v>1214</v>
      </c>
      <c r="G191" s="329" t="s">
        <v>214</v>
      </c>
      <c r="H191" s="330">
        <v>42</v>
      </c>
      <c r="I191" s="249"/>
      <c r="J191" s="331">
        <f>ROUND(I191*H191,2)</f>
        <v>0</v>
      </c>
      <c r="K191" s="328" t="s">
        <v>995</v>
      </c>
      <c r="L191" s="169"/>
      <c r="M191" s="332" t="s">
        <v>1</v>
      </c>
      <c r="N191" s="333" t="s">
        <v>38</v>
      </c>
      <c r="O191" s="314">
        <v>0</v>
      </c>
      <c r="P191" s="315">
        <f>O191*H191</f>
        <v>0</v>
      </c>
      <c r="Q191" s="315">
        <v>0.00194</v>
      </c>
      <c r="R191" s="315">
        <f>Q191*H191</f>
        <v>0.08148000000000001</v>
      </c>
      <c r="S191" s="315">
        <v>0</v>
      </c>
      <c r="T191" s="316">
        <f>S191*H191</f>
        <v>0</v>
      </c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R191" s="153" t="s">
        <v>302</v>
      </c>
      <c r="AT191" s="153" t="s">
        <v>655</v>
      </c>
      <c r="AU191" s="153" t="s">
        <v>82</v>
      </c>
      <c r="AY191" s="15" t="s">
        <v>150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5" t="s">
        <v>78</v>
      </c>
      <c r="BK191" s="154">
        <f>ROUND(I191*H191,2)</f>
        <v>0</v>
      </c>
      <c r="BL191" s="15" t="s">
        <v>228</v>
      </c>
      <c r="BM191" s="153" t="s">
        <v>1215</v>
      </c>
    </row>
    <row r="192" spans="2:51" s="13" customFormat="1" ht="12">
      <c r="B192" s="317"/>
      <c r="C192" s="318"/>
      <c r="D192" s="319" t="s">
        <v>158</v>
      </c>
      <c r="E192" s="318"/>
      <c r="F192" s="321" t="s">
        <v>1216</v>
      </c>
      <c r="G192" s="318"/>
      <c r="H192" s="322">
        <v>42</v>
      </c>
      <c r="I192" s="248"/>
      <c r="J192" s="318"/>
      <c r="K192" s="318"/>
      <c r="L192" s="155"/>
      <c r="M192" s="323"/>
      <c r="N192" s="324"/>
      <c r="O192" s="324"/>
      <c r="P192" s="324"/>
      <c r="Q192" s="324"/>
      <c r="R192" s="324"/>
      <c r="S192" s="324"/>
      <c r="T192" s="325"/>
      <c r="AT192" s="157" t="s">
        <v>158</v>
      </c>
      <c r="AU192" s="157" t="s">
        <v>82</v>
      </c>
      <c r="AV192" s="13" t="s">
        <v>82</v>
      </c>
      <c r="AW192" s="13" t="s">
        <v>3</v>
      </c>
      <c r="AX192" s="13" t="s">
        <v>78</v>
      </c>
      <c r="AY192" s="157" t="s">
        <v>150</v>
      </c>
    </row>
    <row r="193" spans="1:65" s="2" customFormat="1" ht="21.75" customHeight="1">
      <c r="A193" s="184"/>
      <c r="B193" s="250"/>
      <c r="C193" s="306" t="s">
        <v>326</v>
      </c>
      <c r="D193" s="306" t="s">
        <v>152</v>
      </c>
      <c r="E193" s="307" t="s">
        <v>971</v>
      </c>
      <c r="F193" s="308" t="s">
        <v>972</v>
      </c>
      <c r="G193" s="309" t="s">
        <v>214</v>
      </c>
      <c r="H193" s="310">
        <v>260</v>
      </c>
      <c r="I193" s="247"/>
      <c r="J193" s="311">
        <f>ROUND(I193*H193,2)</f>
        <v>0</v>
      </c>
      <c r="K193" s="308" t="s">
        <v>156</v>
      </c>
      <c r="L193" s="28"/>
      <c r="M193" s="312" t="s">
        <v>1</v>
      </c>
      <c r="N193" s="313" t="s">
        <v>38</v>
      </c>
      <c r="O193" s="314">
        <v>0.046</v>
      </c>
      <c r="P193" s="315">
        <f>O193*H193</f>
        <v>11.959999999999999</v>
      </c>
      <c r="Q193" s="315">
        <v>0</v>
      </c>
      <c r="R193" s="315">
        <f>Q193*H193</f>
        <v>0</v>
      </c>
      <c r="S193" s="315">
        <v>0</v>
      </c>
      <c r="T193" s="316">
        <f>S193*H193</f>
        <v>0</v>
      </c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R193" s="153" t="s">
        <v>228</v>
      </c>
      <c r="AT193" s="153" t="s">
        <v>152</v>
      </c>
      <c r="AU193" s="153" t="s">
        <v>82</v>
      </c>
      <c r="AY193" s="15" t="s">
        <v>150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5" t="s">
        <v>78</v>
      </c>
      <c r="BK193" s="154">
        <f>ROUND(I193*H193,2)</f>
        <v>0</v>
      </c>
      <c r="BL193" s="15" t="s">
        <v>228</v>
      </c>
      <c r="BM193" s="153" t="s">
        <v>973</v>
      </c>
    </row>
    <row r="194" spans="1:65" s="2" customFormat="1" ht="16.5" customHeight="1">
      <c r="A194" s="184"/>
      <c r="B194" s="250"/>
      <c r="C194" s="326" t="s">
        <v>330</v>
      </c>
      <c r="D194" s="326" t="s">
        <v>655</v>
      </c>
      <c r="E194" s="327" t="s">
        <v>974</v>
      </c>
      <c r="F194" s="328" t="s">
        <v>975</v>
      </c>
      <c r="G194" s="329" t="s">
        <v>214</v>
      </c>
      <c r="H194" s="330">
        <v>273</v>
      </c>
      <c r="I194" s="249"/>
      <c r="J194" s="331">
        <f>ROUND(I194*H194,2)</f>
        <v>0</v>
      </c>
      <c r="K194" s="328" t="s">
        <v>156</v>
      </c>
      <c r="L194" s="169"/>
      <c r="M194" s="332" t="s">
        <v>1</v>
      </c>
      <c r="N194" s="333" t="s">
        <v>38</v>
      </c>
      <c r="O194" s="314">
        <v>0</v>
      </c>
      <c r="P194" s="315">
        <f>O194*H194</f>
        <v>0</v>
      </c>
      <c r="Q194" s="315">
        <v>0.00016</v>
      </c>
      <c r="R194" s="315">
        <f>Q194*H194</f>
        <v>0.043680000000000004</v>
      </c>
      <c r="S194" s="315">
        <v>0</v>
      </c>
      <c r="T194" s="316">
        <f>S194*H194</f>
        <v>0</v>
      </c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R194" s="153" t="s">
        <v>302</v>
      </c>
      <c r="AT194" s="153" t="s">
        <v>655</v>
      </c>
      <c r="AU194" s="153" t="s">
        <v>82</v>
      </c>
      <c r="AY194" s="15" t="s">
        <v>150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5" t="s">
        <v>78</v>
      </c>
      <c r="BK194" s="154">
        <f>ROUND(I194*H194,2)</f>
        <v>0</v>
      </c>
      <c r="BL194" s="15" t="s">
        <v>228</v>
      </c>
      <c r="BM194" s="153" t="s">
        <v>976</v>
      </c>
    </row>
    <row r="195" spans="2:51" s="13" customFormat="1" ht="12">
      <c r="B195" s="317"/>
      <c r="C195" s="318"/>
      <c r="D195" s="319" t="s">
        <v>158</v>
      </c>
      <c r="E195" s="318"/>
      <c r="F195" s="321" t="s">
        <v>1217</v>
      </c>
      <c r="G195" s="318"/>
      <c r="H195" s="322">
        <v>273</v>
      </c>
      <c r="I195" s="248"/>
      <c r="J195" s="318"/>
      <c r="K195" s="318"/>
      <c r="L195" s="155"/>
      <c r="M195" s="323"/>
      <c r="N195" s="324"/>
      <c r="O195" s="324"/>
      <c r="P195" s="324"/>
      <c r="Q195" s="324"/>
      <c r="R195" s="324"/>
      <c r="S195" s="324"/>
      <c r="T195" s="325"/>
      <c r="AT195" s="157" t="s">
        <v>158</v>
      </c>
      <c r="AU195" s="157" t="s">
        <v>82</v>
      </c>
      <c r="AV195" s="13" t="s">
        <v>82</v>
      </c>
      <c r="AW195" s="13" t="s">
        <v>3</v>
      </c>
      <c r="AX195" s="13" t="s">
        <v>78</v>
      </c>
      <c r="AY195" s="157" t="s">
        <v>150</v>
      </c>
    </row>
    <row r="196" spans="1:65" s="2" customFormat="1" ht="21.75" customHeight="1">
      <c r="A196" s="184"/>
      <c r="B196" s="250"/>
      <c r="C196" s="306" t="s">
        <v>334</v>
      </c>
      <c r="D196" s="306" t="s">
        <v>152</v>
      </c>
      <c r="E196" s="307" t="s">
        <v>983</v>
      </c>
      <c r="F196" s="308" t="s">
        <v>984</v>
      </c>
      <c r="G196" s="309" t="s">
        <v>214</v>
      </c>
      <c r="H196" s="310">
        <v>80</v>
      </c>
      <c r="I196" s="247"/>
      <c r="J196" s="311">
        <f>ROUND(I196*H196,2)</f>
        <v>0</v>
      </c>
      <c r="K196" s="308" t="s">
        <v>156</v>
      </c>
      <c r="L196" s="28"/>
      <c r="M196" s="312" t="s">
        <v>1</v>
      </c>
      <c r="N196" s="313" t="s">
        <v>38</v>
      </c>
      <c r="O196" s="314">
        <v>0.052</v>
      </c>
      <c r="P196" s="315">
        <f>O196*H196</f>
        <v>4.16</v>
      </c>
      <c r="Q196" s="315">
        <v>0</v>
      </c>
      <c r="R196" s="315">
        <f>Q196*H196</f>
        <v>0</v>
      </c>
      <c r="S196" s="315">
        <v>0</v>
      </c>
      <c r="T196" s="316">
        <f>S196*H196</f>
        <v>0</v>
      </c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R196" s="153" t="s">
        <v>228</v>
      </c>
      <c r="AT196" s="153" t="s">
        <v>152</v>
      </c>
      <c r="AU196" s="153" t="s">
        <v>82</v>
      </c>
      <c r="AY196" s="15" t="s">
        <v>150</v>
      </c>
      <c r="BE196" s="154">
        <f>IF(N196="základní",J196,0)</f>
        <v>0</v>
      </c>
      <c r="BF196" s="154">
        <f>IF(N196="snížená",J196,0)</f>
        <v>0</v>
      </c>
      <c r="BG196" s="154">
        <f>IF(N196="zákl. přenesená",J196,0)</f>
        <v>0</v>
      </c>
      <c r="BH196" s="154">
        <f>IF(N196="sníž. přenesená",J196,0)</f>
        <v>0</v>
      </c>
      <c r="BI196" s="154">
        <f>IF(N196="nulová",J196,0)</f>
        <v>0</v>
      </c>
      <c r="BJ196" s="15" t="s">
        <v>78</v>
      </c>
      <c r="BK196" s="154">
        <f>ROUND(I196*H196,2)</f>
        <v>0</v>
      </c>
      <c r="BL196" s="15" t="s">
        <v>228</v>
      </c>
      <c r="BM196" s="153" t="s">
        <v>985</v>
      </c>
    </row>
    <row r="197" spans="1:65" s="2" customFormat="1" ht="16.5" customHeight="1">
      <c r="A197" s="184"/>
      <c r="B197" s="250"/>
      <c r="C197" s="326" t="s">
        <v>338</v>
      </c>
      <c r="D197" s="326" t="s">
        <v>655</v>
      </c>
      <c r="E197" s="327" t="s">
        <v>986</v>
      </c>
      <c r="F197" s="328" t="s">
        <v>987</v>
      </c>
      <c r="G197" s="329" t="s">
        <v>214</v>
      </c>
      <c r="H197" s="330">
        <v>84</v>
      </c>
      <c r="I197" s="249"/>
      <c r="J197" s="331">
        <f>ROUND(I197*H197,2)</f>
        <v>0</v>
      </c>
      <c r="K197" s="328" t="s">
        <v>156</v>
      </c>
      <c r="L197" s="169"/>
      <c r="M197" s="332" t="s">
        <v>1</v>
      </c>
      <c r="N197" s="333" t="s">
        <v>38</v>
      </c>
      <c r="O197" s="314">
        <v>0</v>
      </c>
      <c r="P197" s="315">
        <f>O197*H197</f>
        <v>0</v>
      </c>
      <c r="Q197" s="315">
        <v>0.00034</v>
      </c>
      <c r="R197" s="315">
        <f>Q197*H197</f>
        <v>0.028560000000000002</v>
      </c>
      <c r="S197" s="315">
        <v>0</v>
      </c>
      <c r="T197" s="316">
        <f>S197*H197</f>
        <v>0</v>
      </c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R197" s="153" t="s">
        <v>302</v>
      </c>
      <c r="AT197" s="153" t="s">
        <v>655</v>
      </c>
      <c r="AU197" s="153" t="s">
        <v>82</v>
      </c>
      <c r="AY197" s="15" t="s">
        <v>150</v>
      </c>
      <c r="BE197" s="154">
        <f>IF(N197="základní",J197,0)</f>
        <v>0</v>
      </c>
      <c r="BF197" s="154">
        <f>IF(N197="snížená",J197,0)</f>
        <v>0</v>
      </c>
      <c r="BG197" s="154">
        <f>IF(N197="zákl. přenesená",J197,0)</f>
        <v>0</v>
      </c>
      <c r="BH197" s="154">
        <f>IF(N197="sníž. přenesená",J197,0)</f>
        <v>0</v>
      </c>
      <c r="BI197" s="154">
        <f>IF(N197="nulová",J197,0)</f>
        <v>0</v>
      </c>
      <c r="BJ197" s="15" t="s">
        <v>78</v>
      </c>
      <c r="BK197" s="154">
        <f>ROUND(I197*H197,2)</f>
        <v>0</v>
      </c>
      <c r="BL197" s="15" t="s">
        <v>228</v>
      </c>
      <c r="BM197" s="153" t="s">
        <v>988</v>
      </c>
    </row>
    <row r="198" spans="2:51" s="13" customFormat="1" ht="12">
      <c r="B198" s="317"/>
      <c r="C198" s="318"/>
      <c r="D198" s="319" t="s">
        <v>158</v>
      </c>
      <c r="E198" s="318"/>
      <c r="F198" s="321" t="s">
        <v>1218</v>
      </c>
      <c r="G198" s="318"/>
      <c r="H198" s="322">
        <v>84</v>
      </c>
      <c r="I198" s="248"/>
      <c r="J198" s="318"/>
      <c r="K198" s="318"/>
      <c r="L198" s="155"/>
      <c r="M198" s="323"/>
      <c r="N198" s="324"/>
      <c r="O198" s="324"/>
      <c r="P198" s="324"/>
      <c r="Q198" s="324"/>
      <c r="R198" s="324"/>
      <c r="S198" s="324"/>
      <c r="T198" s="325"/>
      <c r="AT198" s="157" t="s">
        <v>158</v>
      </c>
      <c r="AU198" s="157" t="s">
        <v>82</v>
      </c>
      <c r="AV198" s="13" t="s">
        <v>82</v>
      </c>
      <c r="AW198" s="13" t="s">
        <v>3</v>
      </c>
      <c r="AX198" s="13" t="s">
        <v>78</v>
      </c>
      <c r="AY198" s="157" t="s">
        <v>150</v>
      </c>
    </row>
    <row r="199" spans="1:65" s="2" customFormat="1" ht="21.75" customHeight="1">
      <c r="A199" s="184"/>
      <c r="B199" s="250"/>
      <c r="C199" s="306" t="s">
        <v>342</v>
      </c>
      <c r="D199" s="306" t="s">
        <v>152</v>
      </c>
      <c r="E199" s="307" t="s">
        <v>1219</v>
      </c>
      <c r="F199" s="308" t="s">
        <v>1220</v>
      </c>
      <c r="G199" s="309" t="s">
        <v>214</v>
      </c>
      <c r="H199" s="310">
        <v>100</v>
      </c>
      <c r="I199" s="247"/>
      <c r="J199" s="311">
        <f>ROUND(I199*H199,2)</f>
        <v>0</v>
      </c>
      <c r="K199" s="308" t="s">
        <v>156</v>
      </c>
      <c r="L199" s="28"/>
      <c r="M199" s="312" t="s">
        <v>1</v>
      </c>
      <c r="N199" s="313" t="s">
        <v>38</v>
      </c>
      <c r="O199" s="314">
        <v>0.068</v>
      </c>
      <c r="P199" s="315">
        <f>O199*H199</f>
        <v>6.800000000000001</v>
      </c>
      <c r="Q199" s="315">
        <v>0</v>
      </c>
      <c r="R199" s="315">
        <f>Q199*H199</f>
        <v>0</v>
      </c>
      <c r="S199" s="315">
        <v>0</v>
      </c>
      <c r="T199" s="316">
        <f>S199*H199</f>
        <v>0</v>
      </c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R199" s="153" t="s">
        <v>228</v>
      </c>
      <c r="AT199" s="153" t="s">
        <v>152</v>
      </c>
      <c r="AU199" s="153" t="s">
        <v>82</v>
      </c>
      <c r="AY199" s="15" t="s">
        <v>150</v>
      </c>
      <c r="BE199" s="154">
        <f>IF(N199="základní",J199,0)</f>
        <v>0</v>
      </c>
      <c r="BF199" s="154">
        <f>IF(N199="snížená",J199,0)</f>
        <v>0</v>
      </c>
      <c r="BG199" s="154">
        <f>IF(N199="zákl. přenesená",J199,0)</f>
        <v>0</v>
      </c>
      <c r="BH199" s="154">
        <f>IF(N199="sníž. přenesená",J199,0)</f>
        <v>0</v>
      </c>
      <c r="BI199" s="154">
        <f>IF(N199="nulová",J199,0)</f>
        <v>0</v>
      </c>
      <c r="BJ199" s="15" t="s">
        <v>78</v>
      </c>
      <c r="BK199" s="154">
        <f>ROUND(I199*H199,2)</f>
        <v>0</v>
      </c>
      <c r="BL199" s="15" t="s">
        <v>228</v>
      </c>
      <c r="BM199" s="153" t="s">
        <v>1221</v>
      </c>
    </row>
    <row r="200" spans="1:65" s="2" customFormat="1" ht="16.5" customHeight="1">
      <c r="A200" s="184"/>
      <c r="B200" s="250"/>
      <c r="C200" s="326" t="s">
        <v>346</v>
      </c>
      <c r="D200" s="326" t="s">
        <v>655</v>
      </c>
      <c r="E200" s="327" t="s">
        <v>1222</v>
      </c>
      <c r="F200" s="328" t="s">
        <v>1223</v>
      </c>
      <c r="G200" s="329" t="s">
        <v>214</v>
      </c>
      <c r="H200" s="330">
        <v>105</v>
      </c>
      <c r="I200" s="249"/>
      <c r="J200" s="331">
        <f>ROUND(I200*H200,2)</f>
        <v>0</v>
      </c>
      <c r="K200" s="328" t="s">
        <v>995</v>
      </c>
      <c r="L200" s="169"/>
      <c r="M200" s="332" t="s">
        <v>1</v>
      </c>
      <c r="N200" s="333" t="s">
        <v>38</v>
      </c>
      <c r="O200" s="314">
        <v>0</v>
      </c>
      <c r="P200" s="315">
        <f>O200*H200</f>
        <v>0</v>
      </c>
      <c r="Q200" s="315">
        <v>0.00183</v>
      </c>
      <c r="R200" s="315">
        <f>Q200*H200</f>
        <v>0.19215000000000002</v>
      </c>
      <c r="S200" s="315">
        <v>0</v>
      </c>
      <c r="T200" s="316">
        <f>S200*H200</f>
        <v>0</v>
      </c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R200" s="153" t="s">
        <v>302</v>
      </c>
      <c r="AT200" s="153" t="s">
        <v>655</v>
      </c>
      <c r="AU200" s="153" t="s">
        <v>82</v>
      </c>
      <c r="AY200" s="15" t="s">
        <v>150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15" t="s">
        <v>78</v>
      </c>
      <c r="BK200" s="154">
        <f>ROUND(I200*H200,2)</f>
        <v>0</v>
      </c>
      <c r="BL200" s="15" t="s">
        <v>228</v>
      </c>
      <c r="BM200" s="153" t="s">
        <v>1224</v>
      </c>
    </row>
    <row r="201" spans="2:51" s="13" customFormat="1" ht="12">
      <c r="B201" s="317"/>
      <c r="C201" s="318"/>
      <c r="D201" s="319" t="s">
        <v>158</v>
      </c>
      <c r="E201" s="318"/>
      <c r="F201" s="321" t="s">
        <v>1225</v>
      </c>
      <c r="G201" s="318"/>
      <c r="H201" s="322">
        <v>105</v>
      </c>
      <c r="I201" s="248"/>
      <c r="J201" s="318"/>
      <c r="K201" s="318"/>
      <c r="L201" s="155"/>
      <c r="M201" s="323"/>
      <c r="N201" s="324"/>
      <c r="O201" s="324"/>
      <c r="P201" s="324"/>
      <c r="Q201" s="324"/>
      <c r="R201" s="324"/>
      <c r="S201" s="324"/>
      <c r="T201" s="325"/>
      <c r="AT201" s="157" t="s">
        <v>158</v>
      </c>
      <c r="AU201" s="157" t="s">
        <v>82</v>
      </c>
      <c r="AV201" s="13" t="s">
        <v>82</v>
      </c>
      <c r="AW201" s="13" t="s">
        <v>3</v>
      </c>
      <c r="AX201" s="13" t="s">
        <v>78</v>
      </c>
      <c r="AY201" s="157" t="s">
        <v>150</v>
      </c>
    </row>
    <row r="202" spans="1:65" s="2" customFormat="1" ht="16.5" customHeight="1">
      <c r="A202" s="184"/>
      <c r="B202" s="250"/>
      <c r="C202" s="306" t="s">
        <v>350</v>
      </c>
      <c r="D202" s="306" t="s">
        <v>152</v>
      </c>
      <c r="E202" s="307" t="s">
        <v>1226</v>
      </c>
      <c r="F202" s="308" t="s">
        <v>1227</v>
      </c>
      <c r="G202" s="309" t="s">
        <v>173</v>
      </c>
      <c r="H202" s="310">
        <v>4</v>
      </c>
      <c r="I202" s="247"/>
      <c r="J202" s="311">
        <f aca="true" t="shared" si="20" ref="J202:J240">ROUND(I202*H202,2)</f>
        <v>0</v>
      </c>
      <c r="K202" s="308" t="s">
        <v>995</v>
      </c>
      <c r="L202" s="28"/>
      <c r="M202" s="312" t="s">
        <v>1</v>
      </c>
      <c r="N202" s="313" t="s">
        <v>38</v>
      </c>
      <c r="O202" s="314">
        <v>0</v>
      </c>
      <c r="P202" s="315">
        <f aca="true" t="shared" si="21" ref="P202:P240">O202*H202</f>
        <v>0</v>
      </c>
      <c r="Q202" s="315">
        <v>0</v>
      </c>
      <c r="R202" s="315">
        <f aca="true" t="shared" si="22" ref="R202:R240">Q202*H202</f>
        <v>0</v>
      </c>
      <c r="S202" s="315">
        <v>0</v>
      </c>
      <c r="T202" s="316">
        <f aca="true" t="shared" si="23" ref="T202:T240">S202*H202</f>
        <v>0</v>
      </c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R202" s="153" t="s">
        <v>228</v>
      </c>
      <c r="AT202" s="153" t="s">
        <v>152</v>
      </c>
      <c r="AU202" s="153" t="s">
        <v>82</v>
      </c>
      <c r="AY202" s="15" t="s">
        <v>150</v>
      </c>
      <c r="BE202" s="154">
        <f aca="true" t="shared" si="24" ref="BE202:BE240">IF(N202="základní",J202,0)</f>
        <v>0</v>
      </c>
      <c r="BF202" s="154">
        <f aca="true" t="shared" si="25" ref="BF202:BF240">IF(N202="snížená",J202,0)</f>
        <v>0</v>
      </c>
      <c r="BG202" s="154">
        <f aca="true" t="shared" si="26" ref="BG202:BG240">IF(N202="zákl. přenesená",J202,0)</f>
        <v>0</v>
      </c>
      <c r="BH202" s="154">
        <f aca="true" t="shared" si="27" ref="BH202:BH240">IF(N202="sníž. přenesená",J202,0)</f>
        <v>0</v>
      </c>
      <c r="BI202" s="154">
        <f aca="true" t="shared" si="28" ref="BI202:BI240">IF(N202="nulová",J202,0)</f>
        <v>0</v>
      </c>
      <c r="BJ202" s="15" t="s">
        <v>78</v>
      </c>
      <c r="BK202" s="154">
        <f aca="true" t="shared" si="29" ref="BK202:BK240">ROUND(I202*H202,2)</f>
        <v>0</v>
      </c>
      <c r="BL202" s="15" t="s">
        <v>228</v>
      </c>
      <c r="BM202" s="153" t="s">
        <v>1228</v>
      </c>
    </row>
    <row r="203" spans="1:65" s="2" customFormat="1" ht="21.75" customHeight="1">
      <c r="A203" s="184"/>
      <c r="B203" s="250"/>
      <c r="C203" s="306" t="s">
        <v>354</v>
      </c>
      <c r="D203" s="306" t="s">
        <v>152</v>
      </c>
      <c r="E203" s="307" t="s">
        <v>997</v>
      </c>
      <c r="F203" s="308" t="s">
        <v>998</v>
      </c>
      <c r="G203" s="309" t="s">
        <v>173</v>
      </c>
      <c r="H203" s="310">
        <v>24</v>
      </c>
      <c r="I203" s="247"/>
      <c r="J203" s="311">
        <f t="shared" si="20"/>
        <v>0</v>
      </c>
      <c r="K203" s="308" t="s">
        <v>156</v>
      </c>
      <c r="L203" s="28"/>
      <c r="M203" s="312" t="s">
        <v>1</v>
      </c>
      <c r="N203" s="313" t="s">
        <v>38</v>
      </c>
      <c r="O203" s="314">
        <v>0.39</v>
      </c>
      <c r="P203" s="315">
        <f t="shared" si="21"/>
        <v>9.36</v>
      </c>
      <c r="Q203" s="315">
        <v>0</v>
      </c>
      <c r="R203" s="315">
        <f t="shared" si="22"/>
        <v>0</v>
      </c>
      <c r="S203" s="315">
        <v>0</v>
      </c>
      <c r="T203" s="316">
        <f t="shared" si="23"/>
        <v>0</v>
      </c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R203" s="153" t="s">
        <v>228</v>
      </c>
      <c r="AT203" s="153" t="s">
        <v>152</v>
      </c>
      <c r="AU203" s="153" t="s">
        <v>82</v>
      </c>
      <c r="AY203" s="15" t="s">
        <v>150</v>
      </c>
      <c r="BE203" s="154">
        <f t="shared" si="24"/>
        <v>0</v>
      </c>
      <c r="BF203" s="154">
        <f t="shared" si="25"/>
        <v>0</v>
      </c>
      <c r="BG203" s="154">
        <f t="shared" si="26"/>
        <v>0</v>
      </c>
      <c r="BH203" s="154">
        <f t="shared" si="27"/>
        <v>0</v>
      </c>
      <c r="BI203" s="154">
        <f t="shared" si="28"/>
        <v>0</v>
      </c>
      <c r="BJ203" s="15" t="s">
        <v>78</v>
      </c>
      <c r="BK203" s="154">
        <f t="shared" si="29"/>
        <v>0</v>
      </c>
      <c r="BL203" s="15" t="s">
        <v>228</v>
      </c>
      <c r="BM203" s="153" t="s">
        <v>999</v>
      </c>
    </row>
    <row r="204" spans="1:65" s="2" customFormat="1" ht="21.75" customHeight="1">
      <c r="A204" s="184"/>
      <c r="B204" s="250"/>
      <c r="C204" s="326" t="s">
        <v>358</v>
      </c>
      <c r="D204" s="326" t="s">
        <v>655</v>
      </c>
      <c r="E204" s="327" t="s">
        <v>1000</v>
      </c>
      <c r="F204" s="328" t="s">
        <v>1001</v>
      </c>
      <c r="G204" s="329" t="s">
        <v>173</v>
      </c>
      <c r="H204" s="330">
        <v>24</v>
      </c>
      <c r="I204" s="249"/>
      <c r="J204" s="331">
        <f t="shared" si="20"/>
        <v>0</v>
      </c>
      <c r="K204" s="328" t="s">
        <v>995</v>
      </c>
      <c r="L204" s="169"/>
      <c r="M204" s="332" t="s">
        <v>1</v>
      </c>
      <c r="N204" s="333" t="s">
        <v>38</v>
      </c>
      <c r="O204" s="314">
        <v>0</v>
      </c>
      <c r="P204" s="315">
        <f t="shared" si="21"/>
        <v>0</v>
      </c>
      <c r="Q204" s="315">
        <v>0.0001</v>
      </c>
      <c r="R204" s="315">
        <f t="shared" si="22"/>
        <v>0.0024000000000000002</v>
      </c>
      <c r="S204" s="315">
        <v>0</v>
      </c>
      <c r="T204" s="316">
        <f t="shared" si="23"/>
        <v>0</v>
      </c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R204" s="153" t="s">
        <v>302</v>
      </c>
      <c r="AT204" s="153" t="s">
        <v>655</v>
      </c>
      <c r="AU204" s="153" t="s">
        <v>82</v>
      </c>
      <c r="AY204" s="15" t="s">
        <v>150</v>
      </c>
      <c r="BE204" s="154">
        <f t="shared" si="24"/>
        <v>0</v>
      </c>
      <c r="BF204" s="154">
        <f t="shared" si="25"/>
        <v>0</v>
      </c>
      <c r="BG204" s="154">
        <f t="shared" si="26"/>
        <v>0</v>
      </c>
      <c r="BH204" s="154">
        <f t="shared" si="27"/>
        <v>0</v>
      </c>
      <c r="BI204" s="154">
        <f t="shared" si="28"/>
        <v>0</v>
      </c>
      <c r="BJ204" s="15" t="s">
        <v>78</v>
      </c>
      <c r="BK204" s="154">
        <f t="shared" si="29"/>
        <v>0</v>
      </c>
      <c r="BL204" s="15" t="s">
        <v>228</v>
      </c>
      <c r="BM204" s="153" t="s">
        <v>1002</v>
      </c>
    </row>
    <row r="205" spans="1:65" s="2" customFormat="1" ht="21.75" customHeight="1">
      <c r="A205" s="184"/>
      <c r="B205" s="250"/>
      <c r="C205" s="306" t="s">
        <v>362</v>
      </c>
      <c r="D205" s="306" t="s">
        <v>152</v>
      </c>
      <c r="E205" s="307" t="s">
        <v>1003</v>
      </c>
      <c r="F205" s="308" t="s">
        <v>1004</v>
      </c>
      <c r="G205" s="309" t="s">
        <v>173</v>
      </c>
      <c r="H205" s="310">
        <v>2</v>
      </c>
      <c r="I205" s="247"/>
      <c r="J205" s="311">
        <f t="shared" si="20"/>
        <v>0</v>
      </c>
      <c r="K205" s="308" t="s">
        <v>156</v>
      </c>
      <c r="L205" s="28"/>
      <c r="M205" s="312" t="s">
        <v>1</v>
      </c>
      <c r="N205" s="313" t="s">
        <v>38</v>
      </c>
      <c r="O205" s="314">
        <v>0.39</v>
      </c>
      <c r="P205" s="315">
        <f t="shared" si="21"/>
        <v>0.78</v>
      </c>
      <c r="Q205" s="315">
        <v>0</v>
      </c>
      <c r="R205" s="315">
        <f t="shared" si="22"/>
        <v>0</v>
      </c>
      <c r="S205" s="315">
        <v>0</v>
      </c>
      <c r="T205" s="316">
        <f t="shared" si="23"/>
        <v>0</v>
      </c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R205" s="153" t="s">
        <v>228</v>
      </c>
      <c r="AT205" s="153" t="s">
        <v>152</v>
      </c>
      <c r="AU205" s="153" t="s">
        <v>82</v>
      </c>
      <c r="AY205" s="15" t="s">
        <v>150</v>
      </c>
      <c r="BE205" s="154">
        <f t="shared" si="24"/>
        <v>0</v>
      </c>
      <c r="BF205" s="154">
        <f t="shared" si="25"/>
        <v>0</v>
      </c>
      <c r="BG205" s="154">
        <f t="shared" si="26"/>
        <v>0</v>
      </c>
      <c r="BH205" s="154">
        <f t="shared" si="27"/>
        <v>0</v>
      </c>
      <c r="BI205" s="154">
        <f t="shared" si="28"/>
        <v>0</v>
      </c>
      <c r="BJ205" s="15" t="s">
        <v>78</v>
      </c>
      <c r="BK205" s="154">
        <f t="shared" si="29"/>
        <v>0</v>
      </c>
      <c r="BL205" s="15" t="s">
        <v>228</v>
      </c>
      <c r="BM205" s="153" t="s">
        <v>1005</v>
      </c>
    </row>
    <row r="206" spans="1:65" s="2" customFormat="1" ht="21.75" customHeight="1">
      <c r="A206" s="184"/>
      <c r="B206" s="250"/>
      <c r="C206" s="326" t="s">
        <v>366</v>
      </c>
      <c r="D206" s="326" t="s">
        <v>655</v>
      </c>
      <c r="E206" s="327" t="s">
        <v>1006</v>
      </c>
      <c r="F206" s="328" t="s">
        <v>1007</v>
      </c>
      <c r="G206" s="329" t="s">
        <v>1008</v>
      </c>
      <c r="H206" s="330">
        <v>2</v>
      </c>
      <c r="I206" s="249"/>
      <c r="J206" s="331">
        <f t="shared" si="20"/>
        <v>0</v>
      </c>
      <c r="K206" s="328" t="s">
        <v>995</v>
      </c>
      <c r="L206" s="169"/>
      <c r="M206" s="332" t="s">
        <v>1</v>
      </c>
      <c r="N206" s="333" t="s">
        <v>38</v>
      </c>
      <c r="O206" s="314">
        <v>0</v>
      </c>
      <c r="P206" s="315">
        <f t="shared" si="21"/>
        <v>0</v>
      </c>
      <c r="Q206" s="315">
        <v>0</v>
      </c>
      <c r="R206" s="315">
        <f t="shared" si="22"/>
        <v>0</v>
      </c>
      <c r="S206" s="315">
        <v>0</v>
      </c>
      <c r="T206" s="316">
        <f t="shared" si="23"/>
        <v>0</v>
      </c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R206" s="153" t="s">
        <v>1009</v>
      </c>
      <c r="AT206" s="153" t="s">
        <v>655</v>
      </c>
      <c r="AU206" s="153" t="s">
        <v>82</v>
      </c>
      <c r="AY206" s="15" t="s">
        <v>150</v>
      </c>
      <c r="BE206" s="154">
        <f t="shared" si="24"/>
        <v>0</v>
      </c>
      <c r="BF206" s="154">
        <f t="shared" si="25"/>
        <v>0</v>
      </c>
      <c r="BG206" s="154">
        <f t="shared" si="26"/>
        <v>0</v>
      </c>
      <c r="BH206" s="154">
        <f t="shared" si="27"/>
        <v>0</v>
      </c>
      <c r="BI206" s="154">
        <f t="shared" si="28"/>
        <v>0</v>
      </c>
      <c r="BJ206" s="15" t="s">
        <v>78</v>
      </c>
      <c r="BK206" s="154">
        <f t="shared" si="29"/>
        <v>0</v>
      </c>
      <c r="BL206" s="15" t="s">
        <v>433</v>
      </c>
      <c r="BM206" s="153" t="s">
        <v>1010</v>
      </c>
    </row>
    <row r="207" spans="1:65" s="2" customFormat="1" ht="21.75" customHeight="1">
      <c r="A207" s="184"/>
      <c r="B207" s="250"/>
      <c r="C207" s="306" t="s">
        <v>370</v>
      </c>
      <c r="D207" s="306" t="s">
        <v>152</v>
      </c>
      <c r="E207" s="307" t="s">
        <v>1229</v>
      </c>
      <c r="F207" s="308" t="s">
        <v>1230</v>
      </c>
      <c r="G207" s="309" t="s">
        <v>173</v>
      </c>
      <c r="H207" s="310">
        <v>20</v>
      </c>
      <c r="I207" s="247"/>
      <c r="J207" s="311">
        <f t="shared" si="20"/>
        <v>0</v>
      </c>
      <c r="K207" s="308" t="s">
        <v>156</v>
      </c>
      <c r="L207" s="28"/>
      <c r="M207" s="312" t="s">
        <v>1</v>
      </c>
      <c r="N207" s="313" t="s">
        <v>38</v>
      </c>
      <c r="O207" s="314">
        <v>0.134</v>
      </c>
      <c r="P207" s="315">
        <f t="shared" si="21"/>
        <v>2.68</v>
      </c>
      <c r="Q207" s="315">
        <v>0</v>
      </c>
      <c r="R207" s="315">
        <f t="shared" si="22"/>
        <v>0</v>
      </c>
      <c r="S207" s="315">
        <v>0</v>
      </c>
      <c r="T207" s="316">
        <f t="shared" si="23"/>
        <v>0</v>
      </c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R207" s="153" t="s">
        <v>228</v>
      </c>
      <c r="AT207" s="153" t="s">
        <v>152</v>
      </c>
      <c r="AU207" s="153" t="s">
        <v>82</v>
      </c>
      <c r="AY207" s="15" t="s">
        <v>150</v>
      </c>
      <c r="BE207" s="154">
        <f t="shared" si="24"/>
        <v>0</v>
      </c>
      <c r="BF207" s="154">
        <f t="shared" si="25"/>
        <v>0</v>
      </c>
      <c r="BG207" s="154">
        <f t="shared" si="26"/>
        <v>0</v>
      </c>
      <c r="BH207" s="154">
        <f t="shared" si="27"/>
        <v>0</v>
      </c>
      <c r="BI207" s="154">
        <f t="shared" si="28"/>
        <v>0</v>
      </c>
      <c r="BJ207" s="15" t="s">
        <v>78</v>
      </c>
      <c r="BK207" s="154">
        <f t="shared" si="29"/>
        <v>0</v>
      </c>
      <c r="BL207" s="15" t="s">
        <v>228</v>
      </c>
      <c r="BM207" s="153" t="s">
        <v>1231</v>
      </c>
    </row>
    <row r="208" spans="1:65" s="2" customFormat="1" ht="16.5" customHeight="1">
      <c r="A208" s="184"/>
      <c r="B208" s="250"/>
      <c r="C208" s="326" t="s">
        <v>374</v>
      </c>
      <c r="D208" s="326" t="s">
        <v>655</v>
      </c>
      <c r="E208" s="327" t="s">
        <v>1232</v>
      </c>
      <c r="F208" s="328" t="s">
        <v>1233</v>
      </c>
      <c r="G208" s="329" t="s">
        <v>173</v>
      </c>
      <c r="H208" s="330">
        <v>20</v>
      </c>
      <c r="I208" s="249"/>
      <c r="J208" s="331">
        <f t="shared" si="20"/>
        <v>0</v>
      </c>
      <c r="K208" s="328" t="s">
        <v>156</v>
      </c>
      <c r="L208" s="169"/>
      <c r="M208" s="332" t="s">
        <v>1</v>
      </c>
      <c r="N208" s="333" t="s">
        <v>38</v>
      </c>
      <c r="O208" s="314">
        <v>0</v>
      </c>
      <c r="P208" s="315">
        <f t="shared" si="21"/>
        <v>0</v>
      </c>
      <c r="Q208" s="315">
        <v>5E-05</v>
      </c>
      <c r="R208" s="315">
        <f t="shared" si="22"/>
        <v>0.001</v>
      </c>
      <c r="S208" s="315">
        <v>0</v>
      </c>
      <c r="T208" s="316">
        <f t="shared" si="23"/>
        <v>0</v>
      </c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R208" s="153" t="s">
        <v>302</v>
      </c>
      <c r="AT208" s="153" t="s">
        <v>655</v>
      </c>
      <c r="AU208" s="153" t="s">
        <v>82</v>
      </c>
      <c r="AY208" s="15" t="s">
        <v>150</v>
      </c>
      <c r="BE208" s="154">
        <f t="shared" si="24"/>
        <v>0</v>
      </c>
      <c r="BF208" s="154">
        <f t="shared" si="25"/>
        <v>0</v>
      </c>
      <c r="BG208" s="154">
        <f t="shared" si="26"/>
        <v>0</v>
      </c>
      <c r="BH208" s="154">
        <f t="shared" si="27"/>
        <v>0</v>
      </c>
      <c r="BI208" s="154">
        <f t="shared" si="28"/>
        <v>0</v>
      </c>
      <c r="BJ208" s="15" t="s">
        <v>78</v>
      </c>
      <c r="BK208" s="154">
        <f t="shared" si="29"/>
        <v>0</v>
      </c>
      <c r="BL208" s="15" t="s">
        <v>228</v>
      </c>
      <c r="BM208" s="153" t="s">
        <v>1234</v>
      </c>
    </row>
    <row r="209" spans="1:65" s="2" customFormat="1" ht="21.75" customHeight="1">
      <c r="A209" s="184"/>
      <c r="B209" s="250"/>
      <c r="C209" s="306" t="s">
        <v>378</v>
      </c>
      <c r="D209" s="306" t="s">
        <v>152</v>
      </c>
      <c r="E209" s="307" t="s">
        <v>1235</v>
      </c>
      <c r="F209" s="308" t="s">
        <v>1236</v>
      </c>
      <c r="G209" s="309" t="s">
        <v>173</v>
      </c>
      <c r="H209" s="310">
        <v>6</v>
      </c>
      <c r="I209" s="247"/>
      <c r="J209" s="311">
        <f t="shared" si="20"/>
        <v>0</v>
      </c>
      <c r="K209" s="308" t="s">
        <v>156</v>
      </c>
      <c r="L209" s="28"/>
      <c r="M209" s="312" t="s">
        <v>1</v>
      </c>
      <c r="N209" s="313" t="s">
        <v>38</v>
      </c>
      <c r="O209" s="314">
        <v>0.154</v>
      </c>
      <c r="P209" s="315">
        <f t="shared" si="21"/>
        <v>0.9239999999999999</v>
      </c>
      <c r="Q209" s="315">
        <v>0</v>
      </c>
      <c r="R209" s="315">
        <f t="shared" si="22"/>
        <v>0</v>
      </c>
      <c r="S209" s="315">
        <v>0</v>
      </c>
      <c r="T209" s="316">
        <f t="shared" si="23"/>
        <v>0</v>
      </c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R209" s="153" t="s">
        <v>228</v>
      </c>
      <c r="AT209" s="153" t="s">
        <v>152</v>
      </c>
      <c r="AU209" s="153" t="s">
        <v>82</v>
      </c>
      <c r="AY209" s="15" t="s">
        <v>150</v>
      </c>
      <c r="BE209" s="154">
        <f t="shared" si="24"/>
        <v>0</v>
      </c>
      <c r="BF209" s="154">
        <f t="shared" si="25"/>
        <v>0</v>
      </c>
      <c r="BG209" s="154">
        <f t="shared" si="26"/>
        <v>0</v>
      </c>
      <c r="BH209" s="154">
        <f t="shared" si="27"/>
        <v>0</v>
      </c>
      <c r="BI209" s="154">
        <f t="shared" si="28"/>
        <v>0</v>
      </c>
      <c r="BJ209" s="15" t="s">
        <v>78</v>
      </c>
      <c r="BK209" s="154">
        <f t="shared" si="29"/>
        <v>0</v>
      </c>
      <c r="BL209" s="15" t="s">
        <v>228</v>
      </c>
      <c r="BM209" s="153" t="s">
        <v>1237</v>
      </c>
    </row>
    <row r="210" spans="1:65" s="2" customFormat="1" ht="16.5" customHeight="1">
      <c r="A210" s="184"/>
      <c r="B210" s="250"/>
      <c r="C210" s="326" t="s">
        <v>382</v>
      </c>
      <c r="D210" s="326" t="s">
        <v>655</v>
      </c>
      <c r="E210" s="327" t="s">
        <v>1238</v>
      </c>
      <c r="F210" s="328" t="s">
        <v>1239</v>
      </c>
      <c r="G210" s="329" t="s">
        <v>173</v>
      </c>
      <c r="H210" s="330">
        <v>6</v>
      </c>
      <c r="I210" s="249"/>
      <c r="J210" s="331">
        <f t="shared" si="20"/>
        <v>0</v>
      </c>
      <c r="K210" s="328" t="s">
        <v>156</v>
      </c>
      <c r="L210" s="169"/>
      <c r="M210" s="332" t="s">
        <v>1</v>
      </c>
      <c r="N210" s="333" t="s">
        <v>38</v>
      </c>
      <c r="O210" s="314">
        <v>0</v>
      </c>
      <c r="P210" s="315">
        <f t="shared" si="21"/>
        <v>0</v>
      </c>
      <c r="Q210" s="315">
        <v>6E-05</v>
      </c>
      <c r="R210" s="315">
        <f t="shared" si="22"/>
        <v>0.00036</v>
      </c>
      <c r="S210" s="315">
        <v>0</v>
      </c>
      <c r="T210" s="316">
        <f t="shared" si="23"/>
        <v>0</v>
      </c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R210" s="153" t="s">
        <v>302</v>
      </c>
      <c r="AT210" s="153" t="s">
        <v>655</v>
      </c>
      <c r="AU210" s="153" t="s">
        <v>82</v>
      </c>
      <c r="AY210" s="15" t="s">
        <v>150</v>
      </c>
      <c r="BE210" s="154">
        <f t="shared" si="24"/>
        <v>0</v>
      </c>
      <c r="BF210" s="154">
        <f t="shared" si="25"/>
        <v>0</v>
      </c>
      <c r="BG210" s="154">
        <f t="shared" si="26"/>
        <v>0</v>
      </c>
      <c r="BH210" s="154">
        <f t="shared" si="27"/>
        <v>0</v>
      </c>
      <c r="BI210" s="154">
        <f t="shared" si="28"/>
        <v>0</v>
      </c>
      <c r="BJ210" s="15" t="s">
        <v>78</v>
      </c>
      <c r="BK210" s="154">
        <f t="shared" si="29"/>
        <v>0</v>
      </c>
      <c r="BL210" s="15" t="s">
        <v>228</v>
      </c>
      <c r="BM210" s="153" t="s">
        <v>1240</v>
      </c>
    </row>
    <row r="211" spans="1:65" s="2" customFormat="1" ht="21.75" customHeight="1">
      <c r="A211" s="184"/>
      <c r="B211" s="250"/>
      <c r="C211" s="306" t="s">
        <v>386</v>
      </c>
      <c r="D211" s="306" t="s">
        <v>152</v>
      </c>
      <c r="E211" s="307" t="s">
        <v>1241</v>
      </c>
      <c r="F211" s="308" t="s">
        <v>1242</v>
      </c>
      <c r="G211" s="309" t="s">
        <v>173</v>
      </c>
      <c r="H211" s="310">
        <v>6</v>
      </c>
      <c r="I211" s="247"/>
      <c r="J211" s="311">
        <f t="shared" si="20"/>
        <v>0</v>
      </c>
      <c r="K211" s="308" t="s">
        <v>156</v>
      </c>
      <c r="L211" s="28"/>
      <c r="M211" s="312" t="s">
        <v>1</v>
      </c>
      <c r="N211" s="313" t="s">
        <v>38</v>
      </c>
      <c r="O211" s="314">
        <v>0.154</v>
      </c>
      <c r="P211" s="315">
        <f t="shared" si="21"/>
        <v>0.9239999999999999</v>
      </c>
      <c r="Q211" s="315">
        <v>0</v>
      </c>
      <c r="R211" s="315">
        <f t="shared" si="22"/>
        <v>0</v>
      </c>
      <c r="S211" s="315">
        <v>0</v>
      </c>
      <c r="T211" s="316">
        <f t="shared" si="23"/>
        <v>0</v>
      </c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R211" s="153" t="s">
        <v>228</v>
      </c>
      <c r="AT211" s="153" t="s">
        <v>152</v>
      </c>
      <c r="AU211" s="153" t="s">
        <v>82</v>
      </c>
      <c r="AY211" s="15" t="s">
        <v>150</v>
      </c>
      <c r="BE211" s="154">
        <f t="shared" si="24"/>
        <v>0</v>
      </c>
      <c r="BF211" s="154">
        <f t="shared" si="25"/>
        <v>0</v>
      </c>
      <c r="BG211" s="154">
        <f t="shared" si="26"/>
        <v>0</v>
      </c>
      <c r="BH211" s="154">
        <f t="shared" si="27"/>
        <v>0</v>
      </c>
      <c r="BI211" s="154">
        <f t="shared" si="28"/>
        <v>0</v>
      </c>
      <c r="BJ211" s="15" t="s">
        <v>78</v>
      </c>
      <c r="BK211" s="154">
        <f t="shared" si="29"/>
        <v>0</v>
      </c>
      <c r="BL211" s="15" t="s">
        <v>228</v>
      </c>
      <c r="BM211" s="153" t="s">
        <v>1243</v>
      </c>
    </row>
    <row r="212" spans="1:65" s="2" customFormat="1" ht="16.5" customHeight="1">
      <c r="A212" s="184"/>
      <c r="B212" s="250"/>
      <c r="C212" s="326" t="s">
        <v>390</v>
      </c>
      <c r="D212" s="326" t="s">
        <v>655</v>
      </c>
      <c r="E212" s="327" t="s">
        <v>1244</v>
      </c>
      <c r="F212" s="328" t="s">
        <v>1245</v>
      </c>
      <c r="G212" s="329" t="s">
        <v>173</v>
      </c>
      <c r="H212" s="330">
        <v>6</v>
      </c>
      <c r="I212" s="249"/>
      <c r="J212" s="331">
        <f t="shared" si="20"/>
        <v>0</v>
      </c>
      <c r="K212" s="328" t="s">
        <v>156</v>
      </c>
      <c r="L212" s="169"/>
      <c r="M212" s="332" t="s">
        <v>1</v>
      </c>
      <c r="N212" s="333" t="s">
        <v>38</v>
      </c>
      <c r="O212" s="314">
        <v>0</v>
      </c>
      <c r="P212" s="315">
        <f t="shared" si="21"/>
        <v>0</v>
      </c>
      <c r="Q212" s="315">
        <v>5E-05</v>
      </c>
      <c r="R212" s="315">
        <f t="shared" si="22"/>
        <v>0.00030000000000000003</v>
      </c>
      <c r="S212" s="315">
        <v>0</v>
      </c>
      <c r="T212" s="316">
        <f t="shared" si="23"/>
        <v>0</v>
      </c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R212" s="153" t="s">
        <v>302</v>
      </c>
      <c r="AT212" s="153" t="s">
        <v>655</v>
      </c>
      <c r="AU212" s="153" t="s">
        <v>82</v>
      </c>
      <c r="AY212" s="15" t="s">
        <v>150</v>
      </c>
      <c r="BE212" s="154">
        <f t="shared" si="24"/>
        <v>0</v>
      </c>
      <c r="BF212" s="154">
        <f t="shared" si="25"/>
        <v>0</v>
      </c>
      <c r="BG212" s="154">
        <f t="shared" si="26"/>
        <v>0</v>
      </c>
      <c r="BH212" s="154">
        <f t="shared" si="27"/>
        <v>0</v>
      </c>
      <c r="BI212" s="154">
        <f t="shared" si="28"/>
        <v>0</v>
      </c>
      <c r="BJ212" s="15" t="s">
        <v>78</v>
      </c>
      <c r="BK212" s="154">
        <f t="shared" si="29"/>
        <v>0</v>
      </c>
      <c r="BL212" s="15" t="s">
        <v>228</v>
      </c>
      <c r="BM212" s="153" t="s">
        <v>1246</v>
      </c>
    </row>
    <row r="213" spans="1:65" s="2" customFormat="1" ht="21.75" customHeight="1">
      <c r="A213" s="184"/>
      <c r="B213" s="250"/>
      <c r="C213" s="306" t="s">
        <v>394</v>
      </c>
      <c r="D213" s="306" t="s">
        <v>152</v>
      </c>
      <c r="E213" s="307" t="s">
        <v>1247</v>
      </c>
      <c r="F213" s="308" t="s">
        <v>1248</v>
      </c>
      <c r="G213" s="309" t="s">
        <v>173</v>
      </c>
      <c r="H213" s="310">
        <v>3</v>
      </c>
      <c r="I213" s="247"/>
      <c r="J213" s="311">
        <f t="shared" si="20"/>
        <v>0</v>
      </c>
      <c r="K213" s="308" t="s">
        <v>156</v>
      </c>
      <c r="L213" s="28"/>
      <c r="M213" s="312" t="s">
        <v>1</v>
      </c>
      <c r="N213" s="313" t="s">
        <v>38</v>
      </c>
      <c r="O213" s="314">
        <v>0.173</v>
      </c>
      <c r="P213" s="315">
        <f t="shared" si="21"/>
        <v>0.5189999999999999</v>
      </c>
      <c r="Q213" s="315">
        <v>0</v>
      </c>
      <c r="R213" s="315">
        <f t="shared" si="22"/>
        <v>0</v>
      </c>
      <c r="S213" s="315">
        <v>0</v>
      </c>
      <c r="T213" s="316">
        <f t="shared" si="23"/>
        <v>0</v>
      </c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R213" s="153" t="s">
        <v>228</v>
      </c>
      <c r="AT213" s="153" t="s">
        <v>152</v>
      </c>
      <c r="AU213" s="153" t="s">
        <v>82</v>
      </c>
      <c r="AY213" s="15" t="s">
        <v>150</v>
      </c>
      <c r="BE213" s="154">
        <f t="shared" si="24"/>
        <v>0</v>
      </c>
      <c r="BF213" s="154">
        <f t="shared" si="25"/>
        <v>0</v>
      </c>
      <c r="BG213" s="154">
        <f t="shared" si="26"/>
        <v>0</v>
      </c>
      <c r="BH213" s="154">
        <f t="shared" si="27"/>
        <v>0</v>
      </c>
      <c r="BI213" s="154">
        <f t="shared" si="28"/>
        <v>0</v>
      </c>
      <c r="BJ213" s="15" t="s">
        <v>78</v>
      </c>
      <c r="BK213" s="154">
        <f t="shared" si="29"/>
        <v>0</v>
      </c>
      <c r="BL213" s="15" t="s">
        <v>228</v>
      </c>
      <c r="BM213" s="153" t="s">
        <v>1249</v>
      </c>
    </row>
    <row r="214" spans="1:65" s="2" customFormat="1" ht="16.5" customHeight="1">
      <c r="A214" s="184"/>
      <c r="B214" s="250"/>
      <c r="C214" s="326" t="s">
        <v>401</v>
      </c>
      <c r="D214" s="326" t="s">
        <v>655</v>
      </c>
      <c r="E214" s="327" t="s">
        <v>1250</v>
      </c>
      <c r="F214" s="328" t="s">
        <v>1251</v>
      </c>
      <c r="G214" s="329" t="s">
        <v>173</v>
      </c>
      <c r="H214" s="330">
        <v>3</v>
      </c>
      <c r="I214" s="249"/>
      <c r="J214" s="331">
        <f t="shared" si="20"/>
        <v>0</v>
      </c>
      <c r="K214" s="328" t="s">
        <v>156</v>
      </c>
      <c r="L214" s="169"/>
      <c r="M214" s="332" t="s">
        <v>1</v>
      </c>
      <c r="N214" s="333" t="s">
        <v>38</v>
      </c>
      <c r="O214" s="314">
        <v>0</v>
      </c>
      <c r="P214" s="315">
        <f t="shared" si="21"/>
        <v>0</v>
      </c>
      <c r="Q214" s="315">
        <v>6E-05</v>
      </c>
      <c r="R214" s="315">
        <f t="shared" si="22"/>
        <v>0.00018</v>
      </c>
      <c r="S214" s="315">
        <v>0</v>
      </c>
      <c r="T214" s="316">
        <f t="shared" si="23"/>
        <v>0</v>
      </c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R214" s="153" t="s">
        <v>302</v>
      </c>
      <c r="AT214" s="153" t="s">
        <v>655</v>
      </c>
      <c r="AU214" s="153" t="s">
        <v>82</v>
      </c>
      <c r="AY214" s="15" t="s">
        <v>150</v>
      </c>
      <c r="BE214" s="154">
        <f t="shared" si="24"/>
        <v>0</v>
      </c>
      <c r="BF214" s="154">
        <f t="shared" si="25"/>
        <v>0</v>
      </c>
      <c r="BG214" s="154">
        <f t="shared" si="26"/>
        <v>0</v>
      </c>
      <c r="BH214" s="154">
        <f t="shared" si="27"/>
        <v>0</v>
      </c>
      <c r="BI214" s="154">
        <f t="shared" si="28"/>
        <v>0</v>
      </c>
      <c r="BJ214" s="15" t="s">
        <v>78</v>
      </c>
      <c r="BK214" s="154">
        <f t="shared" si="29"/>
        <v>0</v>
      </c>
      <c r="BL214" s="15" t="s">
        <v>228</v>
      </c>
      <c r="BM214" s="153" t="s">
        <v>1252</v>
      </c>
    </row>
    <row r="215" spans="1:65" s="2" customFormat="1" ht="21.75" customHeight="1">
      <c r="A215" s="184"/>
      <c r="B215" s="250"/>
      <c r="C215" s="306" t="s">
        <v>405</v>
      </c>
      <c r="D215" s="306" t="s">
        <v>152</v>
      </c>
      <c r="E215" s="307" t="s">
        <v>1011</v>
      </c>
      <c r="F215" s="308" t="s">
        <v>1012</v>
      </c>
      <c r="G215" s="309" t="s">
        <v>173</v>
      </c>
      <c r="H215" s="310">
        <v>1</v>
      </c>
      <c r="I215" s="247"/>
      <c r="J215" s="311">
        <f t="shared" si="20"/>
        <v>0</v>
      </c>
      <c r="K215" s="308" t="s">
        <v>156</v>
      </c>
      <c r="L215" s="28"/>
      <c r="M215" s="312" t="s">
        <v>1</v>
      </c>
      <c r="N215" s="313" t="s">
        <v>38</v>
      </c>
      <c r="O215" s="314">
        <v>0.44</v>
      </c>
      <c r="P215" s="315">
        <f t="shared" si="21"/>
        <v>0.44</v>
      </c>
      <c r="Q215" s="315">
        <v>0</v>
      </c>
      <c r="R215" s="315">
        <f t="shared" si="22"/>
        <v>0</v>
      </c>
      <c r="S215" s="315">
        <v>0</v>
      </c>
      <c r="T215" s="316">
        <f t="shared" si="23"/>
        <v>0</v>
      </c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R215" s="153" t="s">
        <v>228</v>
      </c>
      <c r="AT215" s="153" t="s">
        <v>152</v>
      </c>
      <c r="AU215" s="153" t="s">
        <v>82</v>
      </c>
      <c r="AY215" s="15" t="s">
        <v>150</v>
      </c>
      <c r="BE215" s="154">
        <f t="shared" si="24"/>
        <v>0</v>
      </c>
      <c r="BF215" s="154">
        <f t="shared" si="25"/>
        <v>0</v>
      </c>
      <c r="BG215" s="154">
        <f t="shared" si="26"/>
        <v>0</v>
      </c>
      <c r="BH215" s="154">
        <f t="shared" si="27"/>
        <v>0</v>
      </c>
      <c r="BI215" s="154">
        <f t="shared" si="28"/>
        <v>0</v>
      </c>
      <c r="BJ215" s="15" t="s">
        <v>78</v>
      </c>
      <c r="BK215" s="154">
        <f t="shared" si="29"/>
        <v>0</v>
      </c>
      <c r="BL215" s="15" t="s">
        <v>228</v>
      </c>
      <c r="BM215" s="153" t="s">
        <v>1013</v>
      </c>
    </row>
    <row r="216" spans="1:65" s="2" customFormat="1" ht="21.75" customHeight="1">
      <c r="A216" s="184"/>
      <c r="B216" s="250"/>
      <c r="C216" s="326" t="s">
        <v>409</v>
      </c>
      <c r="D216" s="326" t="s">
        <v>655</v>
      </c>
      <c r="E216" s="327" t="s">
        <v>1014</v>
      </c>
      <c r="F216" s="328" t="s">
        <v>1015</v>
      </c>
      <c r="G216" s="329" t="s">
        <v>1008</v>
      </c>
      <c r="H216" s="330">
        <v>1</v>
      </c>
      <c r="I216" s="249"/>
      <c r="J216" s="331">
        <f t="shared" si="20"/>
        <v>0</v>
      </c>
      <c r="K216" s="328" t="s">
        <v>995</v>
      </c>
      <c r="L216" s="169"/>
      <c r="M216" s="332" t="s">
        <v>1</v>
      </c>
      <c r="N216" s="333" t="s">
        <v>38</v>
      </c>
      <c r="O216" s="314">
        <v>0</v>
      </c>
      <c r="P216" s="315">
        <f t="shared" si="21"/>
        <v>0</v>
      </c>
      <c r="Q216" s="315">
        <v>0</v>
      </c>
      <c r="R216" s="315">
        <f t="shared" si="22"/>
        <v>0</v>
      </c>
      <c r="S216" s="315">
        <v>0</v>
      </c>
      <c r="T216" s="316">
        <f t="shared" si="23"/>
        <v>0</v>
      </c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R216" s="153" t="s">
        <v>1009</v>
      </c>
      <c r="AT216" s="153" t="s">
        <v>655</v>
      </c>
      <c r="AU216" s="153" t="s">
        <v>82</v>
      </c>
      <c r="AY216" s="15" t="s">
        <v>150</v>
      </c>
      <c r="BE216" s="154">
        <f t="shared" si="24"/>
        <v>0</v>
      </c>
      <c r="BF216" s="154">
        <f t="shared" si="25"/>
        <v>0</v>
      </c>
      <c r="BG216" s="154">
        <f t="shared" si="26"/>
        <v>0</v>
      </c>
      <c r="BH216" s="154">
        <f t="shared" si="27"/>
        <v>0</v>
      </c>
      <c r="BI216" s="154">
        <f t="shared" si="28"/>
        <v>0</v>
      </c>
      <c r="BJ216" s="15" t="s">
        <v>78</v>
      </c>
      <c r="BK216" s="154">
        <f t="shared" si="29"/>
        <v>0</v>
      </c>
      <c r="BL216" s="15" t="s">
        <v>433</v>
      </c>
      <c r="BM216" s="153" t="s">
        <v>1016</v>
      </c>
    </row>
    <row r="217" spans="1:65" s="2" customFormat="1" ht="21.75" customHeight="1">
      <c r="A217" s="184"/>
      <c r="B217" s="250"/>
      <c r="C217" s="306" t="s">
        <v>413</v>
      </c>
      <c r="D217" s="306" t="s">
        <v>152</v>
      </c>
      <c r="E217" s="307" t="s">
        <v>1017</v>
      </c>
      <c r="F217" s="308" t="s">
        <v>1018</v>
      </c>
      <c r="G217" s="309" t="s">
        <v>173</v>
      </c>
      <c r="H217" s="310">
        <v>1</v>
      </c>
      <c r="I217" s="247"/>
      <c r="J217" s="311">
        <f t="shared" si="20"/>
        <v>0</v>
      </c>
      <c r="K217" s="308" t="s">
        <v>156</v>
      </c>
      <c r="L217" s="28"/>
      <c r="M217" s="312" t="s">
        <v>1</v>
      </c>
      <c r="N217" s="313" t="s">
        <v>38</v>
      </c>
      <c r="O217" s="314">
        <v>0.654</v>
      </c>
      <c r="P217" s="315">
        <f t="shared" si="21"/>
        <v>0.654</v>
      </c>
      <c r="Q217" s="315">
        <v>0</v>
      </c>
      <c r="R217" s="315">
        <f t="shared" si="22"/>
        <v>0</v>
      </c>
      <c r="S217" s="315">
        <v>0</v>
      </c>
      <c r="T217" s="316">
        <f t="shared" si="23"/>
        <v>0</v>
      </c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R217" s="153" t="s">
        <v>228</v>
      </c>
      <c r="AT217" s="153" t="s">
        <v>152</v>
      </c>
      <c r="AU217" s="153" t="s">
        <v>82</v>
      </c>
      <c r="AY217" s="15" t="s">
        <v>150</v>
      </c>
      <c r="BE217" s="154">
        <f t="shared" si="24"/>
        <v>0</v>
      </c>
      <c r="BF217" s="154">
        <f t="shared" si="25"/>
        <v>0</v>
      </c>
      <c r="BG217" s="154">
        <f t="shared" si="26"/>
        <v>0</v>
      </c>
      <c r="BH217" s="154">
        <f t="shared" si="27"/>
        <v>0</v>
      </c>
      <c r="BI217" s="154">
        <f t="shared" si="28"/>
        <v>0</v>
      </c>
      <c r="BJ217" s="15" t="s">
        <v>78</v>
      </c>
      <c r="BK217" s="154">
        <f t="shared" si="29"/>
        <v>0</v>
      </c>
      <c r="BL217" s="15" t="s">
        <v>228</v>
      </c>
      <c r="BM217" s="153" t="s">
        <v>1019</v>
      </c>
    </row>
    <row r="218" spans="1:65" s="2" customFormat="1" ht="21.75" customHeight="1">
      <c r="A218" s="184"/>
      <c r="B218" s="250"/>
      <c r="C218" s="326" t="s">
        <v>417</v>
      </c>
      <c r="D218" s="326" t="s">
        <v>655</v>
      </c>
      <c r="E218" s="327" t="s">
        <v>1020</v>
      </c>
      <c r="F218" s="328" t="s">
        <v>1021</v>
      </c>
      <c r="G218" s="329" t="s">
        <v>173</v>
      </c>
      <c r="H218" s="330">
        <v>1</v>
      </c>
      <c r="I218" s="249"/>
      <c r="J218" s="331">
        <f t="shared" si="20"/>
        <v>0</v>
      </c>
      <c r="K218" s="328" t="s">
        <v>156</v>
      </c>
      <c r="L218" s="169"/>
      <c r="M218" s="332" t="s">
        <v>1</v>
      </c>
      <c r="N218" s="333" t="s">
        <v>38</v>
      </c>
      <c r="O218" s="314">
        <v>0</v>
      </c>
      <c r="P218" s="315">
        <f t="shared" si="21"/>
        <v>0</v>
      </c>
      <c r="Q218" s="315">
        <v>0.00039</v>
      </c>
      <c r="R218" s="315">
        <f t="shared" si="22"/>
        <v>0.00039</v>
      </c>
      <c r="S218" s="315">
        <v>0</v>
      </c>
      <c r="T218" s="316">
        <f t="shared" si="23"/>
        <v>0</v>
      </c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R218" s="153" t="s">
        <v>302</v>
      </c>
      <c r="AT218" s="153" t="s">
        <v>655</v>
      </c>
      <c r="AU218" s="153" t="s">
        <v>82</v>
      </c>
      <c r="AY218" s="15" t="s">
        <v>150</v>
      </c>
      <c r="BE218" s="154">
        <f t="shared" si="24"/>
        <v>0</v>
      </c>
      <c r="BF218" s="154">
        <f t="shared" si="25"/>
        <v>0</v>
      </c>
      <c r="BG218" s="154">
        <f t="shared" si="26"/>
        <v>0</v>
      </c>
      <c r="BH218" s="154">
        <f t="shared" si="27"/>
        <v>0</v>
      </c>
      <c r="BI218" s="154">
        <f t="shared" si="28"/>
        <v>0</v>
      </c>
      <c r="BJ218" s="15" t="s">
        <v>78</v>
      </c>
      <c r="BK218" s="154">
        <f t="shared" si="29"/>
        <v>0</v>
      </c>
      <c r="BL218" s="15" t="s">
        <v>228</v>
      </c>
      <c r="BM218" s="153" t="s">
        <v>1022</v>
      </c>
    </row>
    <row r="219" spans="1:65" s="2" customFormat="1" ht="16.5" customHeight="1">
      <c r="A219" s="184"/>
      <c r="B219" s="250"/>
      <c r="C219" s="326" t="s">
        <v>421</v>
      </c>
      <c r="D219" s="326" t="s">
        <v>655</v>
      </c>
      <c r="E219" s="327" t="s">
        <v>1253</v>
      </c>
      <c r="F219" s="328" t="s">
        <v>1254</v>
      </c>
      <c r="G219" s="329" t="s">
        <v>173</v>
      </c>
      <c r="H219" s="330">
        <v>4</v>
      </c>
      <c r="I219" s="249"/>
      <c r="J219" s="331">
        <f t="shared" si="20"/>
        <v>0</v>
      </c>
      <c r="K219" s="328" t="s">
        <v>995</v>
      </c>
      <c r="L219" s="169"/>
      <c r="M219" s="332" t="s">
        <v>1</v>
      </c>
      <c r="N219" s="333" t="s">
        <v>38</v>
      </c>
      <c r="O219" s="314">
        <v>0</v>
      </c>
      <c r="P219" s="315">
        <f t="shared" si="21"/>
        <v>0</v>
      </c>
      <c r="Q219" s="315">
        <v>7E-05</v>
      </c>
      <c r="R219" s="315">
        <f t="shared" si="22"/>
        <v>0.00028</v>
      </c>
      <c r="S219" s="315">
        <v>0</v>
      </c>
      <c r="T219" s="316">
        <f t="shared" si="23"/>
        <v>0</v>
      </c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R219" s="153" t="s">
        <v>302</v>
      </c>
      <c r="AT219" s="153" t="s">
        <v>655</v>
      </c>
      <c r="AU219" s="153" t="s">
        <v>82</v>
      </c>
      <c r="AY219" s="15" t="s">
        <v>150</v>
      </c>
      <c r="BE219" s="154">
        <f t="shared" si="24"/>
        <v>0</v>
      </c>
      <c r="BF219" s="154">
        <f t="shared" si="25"/>
        <v>0</v>
      </c>
      <c r="BG219" s="154">
        <f t="shared" si="26"/>
        <v>0</v>
      </c>
      <c r="BH219" s="154">
        <f t="shared" si="27"/>
        <v>0</v>
      </c>
      <c r="BI219" s="154">
        <f t="shared" si="28"/>
        <v>0</v>
      </c>
      <c r="BJ219" s="15" t="s">
        <v>78</v>
      </c>
      <c r="BK219" s="154">
        <f t="shared" si="29"/>
        <v>0</v>
      </c>
      <c r="BL219" s="15" t="s">
        <v>228</v>
      </c>
      <c r="BM219" s="153" t="s">
        <v>1255</v>
      </c>
    </row>
    <row r="220" spans="1:65" s="2" customFormat="1" ht="21.75" customHeight="1">
      <c r="A220" s="184"/>
      <c r="B220" s="250"/>
      <c r="C220" s="306" t="s">
        <v>425</v>
      </c>
      <c r="D220" s="306" t="s">
        <v>152</v>
      </c>
      <c r="E220" s="307" t="s">
        <v>1023</v>
      </c>
      <c r="F220" s="308" t="s">
        <v>1024</v>
      </c>
      <c r="G220" s="309" t="s">
        <v>173</v>
      </c>
      <c r="H220" s="310">
        <v>109</v>
      </c>
      <c r="I220" s="247"/>
      <c r="J220" s="311">
        <f t="shared" si="20"/>
        <v>0</v>
      </c>
      <c r="K220" s="308" t="s">
        <v>156</v>
      </c>
      <c r="L220" s="28"/>
      <c r="M220" s="312" t="s">
        <v>1</v>
      </c>
      <c r="N220" s="313" t="s">
        <v>38</v>
      </c>
      <c r="O220" s="314">
        <v>0.249</v>
      </c>
      <c r="P220" s="315">
        <f t="shared" si="21"/>
        <v>27.141</v>
      </c>
      <c r="Q220" s="315">
        <v>0</v>
      </c>
      <c r="R220" s="315">
        <f t="shared" si="22"/>
        <v>0</v>
      </c>
      <c r="S220" s="315">
        <v>0</v>
      </c>
      <c r="T220" s="316">
        <f t="shared" si="23"/>
        <v>0</v>
      </c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R220" s="153" t="s">
        <v>228</v>
      </c>
      <c r="AT220" s="153" t="s">
        <v>152</v>
      </c>
      <c r="AU220" s="153" t="s">
        <v>82</v>
      </c>
      <c r="AY220" s="15" t="s">
        <v>150</v>
      </c>
      <c r="BE220" s="154">
        <f t="shared" si="24"/>
        <v>0</v>
      </c>
      <c r="BF220" s="154">
        <f t="shared" si="25"/>
        <v>0</v>
      </c>
      <c r="BG220" s="154">
        <f t="shared" si="26"/>
        <v>0</v>
      </c>
      <c r="BH220" s="154">
        <f t="shared" si="27"/>
        <v>0</v>
      </c>
      <c r="BI220" s="154">
        <f t="shared" si="28"/>
        <v>0</v>
      </c>
      <c r="BJ220" s="15" t="s">
        <v>78</v>
      </c>
      <c r="BK220" s="154">
        <f t="shared" si="29"/>
        <v>0</v>
      </c>
      <c r="BL220" s="15" t="s">
        <v>228</v>
      </c>
      <c r="BM220" s="153" t="s">
        <v>1025</v>
      </c>
    </row>
    <row r="221" spans="1:65" s="2" customFormat="1" ht="16.5" customHeight="1">
      <c r="A221" s="184"/>
      <c r="B221" s="250"/>
      <c r="C221" s="326" t="s">
        <v>429</v>
      </c>
      <c r="D221" s="326" t="s">
        <v>655</v>
      </c>
      <c r="E221" s="327" t="s">
        <v>1026</v>
      </c>
      <c r="F221" s="328" t="s">
        <v>1027</v>
      </c>
      <c r="G221" s="329" t="s">
        <v>173</v>
      </c>
      <c r="H221" s="330">
        <v>109</v>
      </c>
      <c r="I221" s="249"/>
      <c r="J221" s="331">
        <f t="shared" si="20"/>
        <v>0</v>
      </c>
      <c r="K221" s="328" t="s">
        <v>156</v>
      </c>
      <c r="L221" s="169"/>
      <c r="M221" s="332" t="s">
        <v>1</v>
      </c>
      <c r="N221" s="333" t="s">
        <v>38</v>
      </c>
      <c r="O221" s="314">
        <v>0</v>
      </c>
      <c r="P221" s="315">
        <f t="shared" si="21"/>
        <v>0</v>
      </c>
      <c r="Q221" s="315">
        <v>6E-05</v>
      </c>
      <c r="R221" s="315">
        <f t="shared" si="22"/>
        <v>0.00654</v>
      </c>
      <c r="S221" s="315">
        <v>0</v>
      </c>
      <c r="T221" s="316">
        <f t="shared" si="23"/>
        <v>0</v>
      </c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R221" s="153" t="s">
        <v>302</v>
      </c>
      <c r="AT221" s="153" t="s">
        <v>655</v>
      </c>
      <c r="AU221" s="153" t="s">
        <v>82</v>
      </c>
      <c r="AY221" s="15" t="s">
        <v>150</v>
      </c>
      <c r="BE221" s="154">
        <f t="shared" si="24"/>
        <v>0</v>
      </c>
      <c r="BF221" s="154">
        <f t="shared" si="25"/>
        <v>0</v>
      </c>
      <c r="BG221" s="154">
        <f t="shared" si="26"/>
        <v>0</v>
      </c>
      <c r="BH221" s="154">
        <f t="shared" si="27"/>
        <v>0</v>
      </c>
      <c r="BI221" s="154">
        <f t="shared" si="28"/>
        <v>0</v>
      </c>
      <c r="BJ221" s="15" t="s">
        <v>78</v>
      </c>
      <c r="BK221" s="154">
        <f t="shared" si="29"/>
        <v>0</v>
      </c>
      <c r="BL221" s="15" t="s">
        <v>228</v>
      </c>
      <c r="BM221" s="153" t="s">
        <v>1028</v>
      </c>
    </row>
    <row r="222" spans="1:65" s="2" customFormat="1" ht="16.5" customHeight="1">
      <c r="A222" s="184"/>
      <c r="B222" s="250"/>
      <c r="C222" s="326" t="s">
        <v>433</v>
      </c>
      <c r="D222" s="326" t="s">
        <v>655</v>
      </c>
      <c r="E222" s="327" t="s">
        <v>1029</v>
      </c>
      <c r="F222" s="328" t="s">
        <v>1030</v>
      </c>
      <c r="G222" s="329" t="s">
        <v>173</v>
      </c>
      <c r="H222" s="330">
        <v>10</v>
      </c>
      <c r="I222" s="249"/>
      <c r="J222" s="331">
        <f t="shared" si="20"/>
        <v>0</v>
      </c>
      <c r="K222" s="328" t="s">
        <v>995</v>
      </c>
      <c r="L222" s="169"/>
      <c r="M222" s="332" t="s">
        <v>1</v>
      </c>
      <c r="N222" s="333" t="s">
        <v>38</v>
      </c>
      <c r="O222" s="314">
        <v>0</v>
      </c>
      <c r="P222" s="315">
        <f t="shared" si="21"/>
        <v>0</v>
      </c>
      <c r="Q222" s="315">
        <v>0</v>
      </c>
      <c r="R222" s="315">
        <f t="shared" si="22"/>
        <v>0</v>
      </c>
      <c r="S222" s="315">
        <v>0</v>
      </c>
      <c r="T222" s="316">
        <f t="shared" si="23"/>
        <v>0</v>
      </c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R222" s="153" t="s">
        <v>302</v>
      </c>
      <c r="AT222" s="153" t="s">
        <v>655</v>
      </c>
      <c r="AU222" s="153" t="s">
        <v>82</v>
      </c>
      <c r="AY222" s="15" t="s">
        <v>150</v>
      </c>
      <c r="BE222" s="154">
        <f t="shared" si="24"/>
        <v>0</v>
      </c>
      <c r="BF222" s="154">
        <f t="shared" si="25"/>
        <v>0</v>
      </c>
      <c r="BG222" s="154">
        <f t="shared" si="26"/>
        <v>0</v>
      </c>
      <c r="BH222" s="154">
        <f t="shared" si="27"/>
        <v>0</v>
      </c>
      <c r="BI222" s="154">
        <f t="shared" si="28"/>
        <v>0</v>
      </c>
      <c r="BJ222" s="15" t="s">
        <v>78</v>
      </c>
      <c r="BK222" s="154">
        <f t="shared" si="29"/>
        <v>0</v>
      </c>
      <c r="BL222" s="15" t="s">
        <v>228</v>
      </c>
      <c r="BM222" s="153" t="s">
        <v>1031</v>
      </c>
    </row>
    <row r="223" spans="1:65" s="2" customFormat="1" ht="21.75" customHeight="1">
      <c r="A223" s="184"/>
      <c r="B223" s="250"/>
      <c r="C223" s="306" t="s">
        <v>437</v>
      </c>
      <c r="D223" s="306" t="s">
        <v>152</v>
      </c>
      <c r="E223" s="307" t="s">
        <v>1256</v>
      </c>
      <c r="F223" s="308" t="s">
        <v>1257</v>
      </c>
      <c r="G223" s="309" t="s">
        <v>173</v>
      </c>
      <c r="H223" s="310">
        <v>20</v>
      </c>
      <c r="I223" s="247"/>
      <c r="J223" s="311">
        <f t="shared" si="20"/>
        <v>0</v>
      </c>
      <c r="K223" s="308" t="s">
        <v>156</v>
      </c>
      <c r="L223" s="28"/>
      <c r="M223" s="312" t="s">
        <v>1</v>
      </c>
      <c r="N223" s="313" t="s">
        <v>38</v>
      </c>
      <c r="O223" s="314">
        <v>0.27</v>
      </c>
      <c r="P223" s="315">
        <f t="shared" si="21"/>
        <v>5.4</v>
      </c>
      <c r="Q223" s="315">
        <v>0</v>
      </c>
      <c r="R223" s="315">
        <f t="shared" si="22"/>
        <v>0</v>
      </c>
      <c r="S223" s="315">
        <v>0</v>
      </c>
      <c r="T223" s="316">
        <f t="shared" si="23"/>
        <v>0</v>
      </c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R223" s="153" t="s">
        <v>228</v>
      </c>
      <c r="AT223" s="153" t="s">
        <v>152</v>
      </c>
      <c r="AU223" s="153" t="s">
        <v>82</v>
      </c>
      <c r="AY223" s="15" t="s">
        <v>150</v>
      </c>
      <c r="BE223" s="154">
        <f t="shared" si="24"/>
        <v>0</v>
      </c>
      <c r="BF223" s="154">
        <f t="shared" si="25"/>
        <v>0</v>
      </c>
      <c r="BG223" s="154">
        <f t="shared" si="26"/>
        <v>0</v>
      </c>
      <c r="BH223" s="154">
        <f t="shared" si="27"/>
        <v>0</v>
      </c>
      <c r="BI223" s="154">
        <f t="shared" si="28"/>
        <v>0</v>
      </c>
      <c r="BJ223" s="15" t="s">
        <v>78</v>
      </c>
      <c r="BK223" s="154">
        <f t="shared" si="29"/>
        <v>0</v>
      </c>
      <c r="BL223" s="15" t="s">
        <v>228</v>
      </c>
      <c r="BM223" s="153" t="s">
        <v>1258</v>
      </c>
    </row>
    <row r="224" spans="1:65" s="2" customFormat="1" ht="16.5" customHeight="1">
      <c r="A224" s="184"/>
      <c r="B224" s="250"/>
      <c r="C224" s="326" t="s">
        <v>441</v>
      </c>
      <c r="D224" s="326" t="s">
        <v>655</v>
      </c>
      <c r="E224" s="327" t="s">
        <v>1259</v>
      </c>
      <c r="F224" s="328" t="s">
        <v>1260</v>
      </c>
      <c r="G224" s="329" t="s">
        <v>173</v>
      </c>
      <c r="H224" s="330">
        <v>20</v>
      </c>
      <c r="I224" s="249"/>
      <c r="J224" s="331">
        <f t="shared" si="20"/>
        <v>0</v>
      </c>
      <c r="K224" s="328" t="s">
        <v>995</v>
      </c>
      <c r="L224" s="169"/>
      <c r="M224" s="332" t="s">
        <v>1</v>
      </c>
      <c r="N224" s="333" t="s">
        <v>38</v>
      </c>
      <c r="O224" s="314">
        <v>0</v>
      </c>
      <c r="P224" s="315">
        <f t="shared" si="21"/>
        <v>0</v>
      </c>
      <c r="Q224" s="315">
        <v>6E-05</v>
      </c>
      <c r="R224" s="315">
        <f t="shared" si="22"/>
        <v>0.0012000000000000001</v>
      </c>
      <c r="S224" s="315">
        <v>0</v>
      </c>
      <c r="T224" s="316">
        <f t="shared" si="23"/>
        <v>0</v>
      </c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R224" s="153" t="s">
        <v>302</v>
      </c>
      <c r="AT224" s="153" t="s">
        <v>655</v>
      </c>
      <c r="AU224" s="153" t="s">
        <v>82</v>
      </c>
      <c r="AY224" s="15" t="s">
        <v>150</v>
      </c>
      <c r="BE224" s="154">
        <f t="shared" si="24"/>
        <v>0</v>
      </c>
      <c r="BF224" s="154">
        <f t="shared" si="25"/>
        <v>0</v>
      </c>
      <c r="BG224" s="154">
        <f t="shared" si="26"/>
        <v>0</v>
      </c>
      <c r="BH224" s="154">
        <f t="shared" si="27"/>
        <v>0</v>
      </c>
      <c r="BI224" s="154">
        <f t="shared" si="28"/>
        <v>0</v>
      </c>
      <c r="BJ224" s="15" t="s">
        <v>78</v>
      </c>
      <c r="BK224" s="154">
        <f t="shared" si="29"/>
        <v>0</v>
      </c>
      <c r="BL224" s="15" t="s">
        <v>228</v>
      </c>
      <c r="BM224" s="153" t="s">
        <v>1261</v>
      </c>
    </row>
    <row r="225" spans="1:65" s="2" customFormat="1" ht="21.75" customHeight="1">
      <c r="A225" s="184"/>
      <c r="B225" s="250"/>
      <c r="C225" s="306" t="s">
        <v>445</v>
      </c>
      <c r="D225" s="306" t="s">
        <v>152</v>
      </c>
      <c r="E225" s="307" t="s">
        <v>1038</v>
      </c>
      <c r="F225" s="308" t="s">
        <v>1039</v>
      </c>
      <c r="G225" s="309" t="s">
        <v>173</v>
      </c>
      <c r="H225" s="310">
        <v>55</v>
      </c>
      <c r="I225" s="247"/>
      <c r="J225" s="311">
        <f t="shared" si="20"/>
        <v>0</v>
      </c>
      <c r="K225" s="308" t="s">
        <v>156</v>
      </c>
      <c r="L225" s="28"/>
      <c r="M225" s="312" t="s">
        <v>1</v>
      </c>
      <c r="N225" s="313" t="s">
        <v>38</v>
      </c>
      <c r="O225" s="314">
        <v>0.486</v>
      </c>
      <c r="P225" s="315">
        <f t="shared" si="21"/>
        <v>26.73</v>
      </c>
      <c r="Q225" s="315">
        <v>0</v>
      </c>
      <c r="R225" s="315">
        <f t="shared" si="22"/>
        <v>0</v>
      </c>
      <c r="S225" s="315">
        <v>0</v>
      </c>
      <c r="T225" s="316">
        <f t="shared" si="23"/>
        <v>0</v>
      </c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R225" s="153" t="s">
        <v>228</v>
      </c>
      <c r="AT225" s="153" t="s">
        <v>152</v>
      </c>
      <c r="AU225" s="153" t="s">
        <v>82</v>
      </c>
      <c r="AY225" s="15" t="s">
        <v>150</v>
      </c>
      <c r="BE225" s="154">
        <f t="shared" si="24"/>
        <v>0</v>
      </c>
      <c r="BF225" s="154">
        <f t="shared" si="25"/>
        <v>0</v>
      </c>
      <c r="BG225" s="154">
        <f t="shared" si="26"/>
        <v>0</v>
      </c>
      <c r="BH225" s="154">
        <f t="shared" si="27"/>
        <v>0</v>
      </c>
      <c r="BI225" s="154">
        <f t="shared" si="28"/>
        <v>0</v>
      </c>
      <c r="BJ225" s="15" t="s">
        <v>78</v>
      </c>
      <c r="BK225" s="154">
        <f t="shared" si="29"/>
        <v>0</v>
      </c>
      <c r="BL225" s="15" t="s">
        <v>228</v>
      </c>
      <c r="BM225" s="153" t="s">
        <v>1040</v>
      </c>
    </row>
    <row r="226" spans="1:65" s="2" customFormat="1" ht="16.5" customHeight="1">
      <c r="A226" s="184"/>
      <c r="B226" s="250"/>
      <c r="C226" s="326" t="s">
        <v>449</v>
      </c>
      <c r="D226" s="326" t="s">
        <v>655</v>
      </c>
      <c r="E226" s="327" t="s">
        <v>1262</v>
      </c>
      <c r="F226" s="328" t="s">
        <v>1263</v>
      </c>
      <c r="G226" s="329" t="s">
        <v>173</v>
      </c>
      <c r="H226" s="330">
        <v>25</v>
      </c>
      <c r="I226" s="249"/>
      <c r="J226" s="331">
        <f t="shared" si="20"/>
        <v>0</v>
      </c>
      <c r="K226" s="328" t="s">
        <v>995</v>
      </c>
      <c r="L226" s="169"/>
      <c r="M226" s="332" t="s">
        <v>1</v>
      </c>
      <c r="N226" s="333" t="s">
        <v>38</v>
      </c>
      <c r="O226" s="314">
        <v>0</v>
      </c>
      <c r="P226" s="315">
        <f t="shared" si="21"/>
        <v>0</v>
      </c>
      <c r="Q226" s="315">
        <v>0</v>
      </c>
      <c r="R226" s="315">
        <f t="shared" si="22"/>
        <v>0</v>
      </c>
      <c r="S226" s="315">
        <v>0</v>
      </c>
      <c r="T226" s="316">
        <f t="shared" si="23"/>
        <v>0</v>
      </c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R226" s="153" t="s">
        <v>302</v>
      </c>
      <c r="AT226" s="153" t="s">
        <v>655</v>
      </c>
      <c r="AU226" s="153" t="s">
        <v>82</v>
      </c>
      <c r="AY226" s="15" t="s">
        <v>150</v>
      </c>
      <c r="BE226" s="154">
        <f t="shared" si="24"/>
        <v>0</v>
      </c>
      <c r="BF226" s="154">
        <f t="shared" si="25"/>
        <v>0</v>
      </c>
      <c r="BG226" s="154">
        <f t="shared" si="26"/>
        <v>0</v>
      </c>
      <c r="BH226" s="154">
        <f t="shared" si="27"/>
        <v>0</v>
      </c>
      <c r="BI226" s="154">
        <f t="shared" si="28"/>
        <v>0</v>
      </c>
      <c r="BJ226" s="15" t="s">
        <v>78</v>
      </c>
      <c r="BK226" s="154">
        <f t="shared" si="29"/>
        <v>0</v>
      </c>
      <c r="BL226" s="15" t="s">
        <v>228</v>
      </c>
      <c r="BM226" s="153" t="s">
        <v>1264</v>
      </c>
    </row>
    <row r="227" spans="1:65" s="2" customFormat="1" ht="16.5" customHeight="1">
      <c r="A227" s="184"/>
      <c r="B227" s="250"/>
      <c r="C227" s="326" t="s">
        <v>453</v>
      </c>
      <c r="D227" s="326" t="s">
        <v>655</v>
      </c>
      <c r="E227" s="327" t="s">
        <v>1044</v>
      </c>
      <c r="F227" s="328" t="s">
        <v>1045</v>
      </c>
      <c r="G227" s="329" t="s">
        <v>173</v>
      </c>
      <c r="H227" s="330">
        <v>4</v>
      </c>
      <c r="I227" s="249"/>
      <c r="J227" s="331">
        <f t="shared" si="20"/>
        <v>0</v>
      </c>
      <c r="K227" s="328" t="s">
        <v>995</v>
      </c>
      <c r="L227" s="169"/>
      <c r="M227" s="332" t="s">
        <v>1</v>
      </c>
      <c r="N227" s="333" t="s">
        <v>38</v>
      </c>
      <c r="O227" s="314">
        <v>0</v>
      </c>
      <c r="P227" s="315">
        <f t="shared" si="21"/>
        <v>0</v>
      </c>
      <c r="Q227" s="315">
        <v>0</v>
      </c>
      <c r="R227" s="315">
        <f t="shared" si="22"/>
        <v>0</v>
      </c>
      <c r="S227" s="315">
        <v>0</v>
      </c>
      <c r="T227" s="316">
        <f t="shared" si="23"/>
        <v>0</v>
      </c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R227" s="153" t="s">
        <v>302</v>
      </c>
      <c r="AT227" s="153" t="s">
        <v>655</v>
      </c>
      <c r="AU227" s="153" t="s">
        <v>82</v>
      </c>
      <c r="AY227" s="15" t="s">
        <v>150</v>
      </c>
      <c r="BE227" s="154">
        <f t="shared" si="24"/>
        <v>0</v>
      </c>
      <c r="BF227" s="154">
        <f t="shared" si="25"/>
        <v>0</v>
      </c>
      <c r="BG227" s="154">
        <f t="shared" si="26"/>
        <v>0</v>
      </c>
      <c r="BH227" s="154">
        <f t="shared" si="27"/>
        <v>0</v>
      </c>
      <c r="BI227" s="154">
        <f t="shared" si="28"/>
        <v>0</v>
      </c>
      <c r="BJ227" s="15" t="s">
        <v>78</v>
      </c>
      <c r="BK227" s="154">
        <f t="shared" si="29"/>
        <v>0</v>
      </c>
      <c r="BL227" s="15" t="s">
        <v>228</v>
      </c>
      <c r="BM227" s="153" t="s">
        <v>1046</v>
      </c>
    </row>
    <row r="228" spans="1:65" s="2" customFormat="1" ht="16.5" customHeight="1">
      <c r="A228" s="184"/>
      <c r="B228" s="250"/>
      <c r="C228" s="326" t="s">
        <v>457</v>
      </c>
      <c r="D228" s="326" t="s">
        <v>655</v>
      </c>
      <c r="E228" s="327" t="s">
        <v>1265</v>
      </c>
      <c r="F228" s="328" t="s">
        <v>1266</v>
      </c>
      <c r="G228" s="329" t="s">
        <v>173</v>
      </c>
      <c r="H228" s="330">
        <v>16</v>
      </c>
      <c r="I228" s="249"/>
      <c r="J228" s="331">
        <f t="shared" si="20"/>
        <v>0</v>
      </c>
      <c r="K228" s="328" t="s">
        <v>995</v>
      </c>
      <c r="L228" s="169"/>
      <c r="M228" s="332" t="s">
        <v>1</v>
      </c>
      <c r="N228" s="333" t="s">
        <v>38</v>
      </c>
      <c r="O228" s="314">
        <v>0</v>
      </c>
      <c r="P228" s="315">
        <f t="shared" si="21"/>
        <v>0</v>
      </c>
      <c r="Q228" s="315">
        <v>0</v>
      </c>
      <c r="R228" s="315">
        <f t="shared" si="22"/>
        <v>0</v>
      </c>
      <c r="S228" s="315">
        <v>0</v>
      </c>
      <c r="T228" s="316">
        <f t="shared" si="23"/>
        <v>0</v>
      </c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R228" s="153" t="s">
        <v>302</v>
      </c>
      <c r="AT228" s="153" t="s">
        <v>655</v>
      </c>
      <c r="AU228" s="153" t="s">
        <v>82</v>
      </c>
      <c r="AY228" s="15" t="s">
        <v>150</v>
      </c>
      <c r="BE228" s="154">
        <f t="shared" si="24"/>
        <v>0</v>
      </c>
      <c r="BF228" s="154">
        <f t="shared" si="25"/>
        <v>0</v>
      </c>
      <c r="BG228" s="154">
        <f t="shared" si="26"/>
        <v>0</v>
      </c>
      <c r="BH228" s="154">
        <f t="shared" si="27"/>
        <v>0</v>
      </c>
      <c r="BI228" s="154">
        <f t="shared" si="28"/>
        <v>0</v>
      </c>
      <c r="BJ228" s="15" t="s">
        <v>78</v>
      </c>
      <c r="BK228" s="154">
        <f t="shared" si="29"/>
        <v>0</v>
      </c>
      <c r="BL228" s="15" t="s">
        <v>228</v>
      </c>
      <c r="BM228" s="153" t="s">
        <v>1267</v>
      </c>
    </row>
    <row r="229" spans="1:65" s="2" customFormat="1" ht="16.5" customHeight="1">
      <c r="A229" s="184"/>
      <c r="B229" s="250"/>
      <c r="C229" s="326" t="s">
        <v>461</v>
      </c>
      <c r="D229" s="326" t="s">
        <v>655</v>
      </c>
      <c r="E229" s="327" t="s">
        <v>1268</v>
      </c>
      <c r="F229" s="328" t="s">
        <v>1269</v>
      </c>
      <c r="G229" s="329" t="s">
        <v>173</v>
      </c>
      <c r="H229" s="330">
        <v>10</v>
      </c>
      <c r="I229" s="249"/>
      <c r="J229" s="331">
        <f t="shared" si="20"/>
        <v>0</v>
      </c>
      <c r="K229" s="328" t="s">
        <v>995</v>
      </c>
      <c r="L229" s="169"/>
      <c r="M229" s="332" t="s">
        <v>1</v>
      </c>
      <c r="N229" s="333" t="s">
        <v>38</v>
      </c>
      <c r="O229" s="314">
        <v>0</v>
      </c>
      <c r="P229" s="315">
        <f t="shared" si="21"/>
        <v>0</v>
      </c>
      <c r="Q229" s="315">
        <v>0</v>
      </c>
      <c r="R229" s="315">
        <f t="shared" si="22"/>
        <v>0</v>
      </c>
      <c r="S229" s="315">
        <v>0</v>
      </c>
      <c r="T229" s="316">
        <f t="shared" si="23"/>
        <v>0</v>
      </c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R229" s="153" t="s">
        <v>302</v>
      </c>
      <c r="AT229" s="153" t="s">
        <v>655</v>
      </c>
      <c r="AU229" s="153" t="s">
        <v>82</v>
      </c>
      <c r="AY229" s="15" t="s">
        <v>150</v>
      </c>
      <c r="BE229" s="154">
        <f t="shared" si="24"/>
        <v>0</v>
      </c>
      <c r="BF229" s="154">
        <f t="shared" si="25"/>
        <v>0</v>
      </c>
      <c r="BG229" s="154">
        <f t="shared" si="26"/>
        <v>0</v>
      </c>
      <c r="BH229" s="154">
        <f t="shared" si="27"/>
        <v>0</v>
      </c>
      <c r="BI229" s="154">
        <f t="shared" si="28"/>
        <v>0</v>
      </c>
      <c r="BJ229" s="15" t="s">
        <v>78</v>
      </c>
      <c r="BK229" s="154">
        <f t="shared" si="29"/>
        <v>0</v>
      </c>
      <c r="BL229" s="15" t="s">
        <v>228</v>
      </c>
      <c r="BM229" s="153" t="s">
        <v>1270</v>
      </c>
    </row>
    <row r="230" spans="1:65" s="2" customFormat="1" ht="21.75" customHeight="1">
      <c r="A230" s="184"/>
      <c r="B230" s="250"/>
      <c r="C230" s="306" t="s">
        <v>465</v>
      </c>
      <c r="D230" s="306" t="s">
        <v>152</v>
      </c>
      <c r="E230" s="307" t="s">
        <v>1050</v>
      </c>
      <c r="F230" s="308" t="s">
        <v>1051</v>
      </c>
      <c r="G230" s="309" t="s">
        <v>173</v>
      </c>
      <c r="H230" s="310">
        <v>90</v>
      </c>
      <c r="I230" s="247"/>
      <c r="J230" s="311">
        <f t="shared" si="20"/>
        <v>0</v>
      </c>
      <c r="K230" s="308" t="s">
        <v>156</v>
      </c>
      <c r="L230" s="28"/>
      <c r="M230" s="312" t="s">
        <v>1</v>
      </c>
      <c r="N230" s="313" t="s">
        <v>38</v>
      </c>
      <c r="O230" s="314">
        <v>0.864</v>
      </c>
      <c r="P230" s="315">
        <f t="shared" si="21"/>
        <v>77.76</v>
      </c>
      <c r="Q230" s="315">
        <v>0</v>
      </c>
      <c r="R230" s="315">
        <f t="shared" si="22"/>
        <v>0</v>
      </c>
      <c r="S230" s="315">
        <v>0</v>
      </c>
      <c r="T230" s="316">
        <f t="shared" si="23"/>
        <v>0</v>
      </c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R230" s="153" t="s">
        <v>228</v>
      </c>
      <c r="AT230" s="153" t="s">
        <v>152</v>
      </c>
      <c r="AU230" s="153" t="s">
        <v>82</v>
      </c>
      <c r="AY230" s="15" t="s">
        <v>150</v>
      </c>
      <c r="BE230" s="154">
        <f t="shared" si="24"/>
        <v>0</v>
      </c>
      <c r="BF230" s="154">
        <f t="shared" si="25"/>
        <v>0</v>
      </c>
      <c r="BG230" s="154">
        <f t="shared" si="26"/>
        <v>0</v>
      </c>
      <c r="BH230" s="154">
        <f t="shared" si="27"/>
        <v>0</v>
      </c>
      <c r="BI230" s="154">
        <f t="shared" si="28"/>
        <v>0</v>
      </c>
      <c r="BJ230" s="15" t="s">
        <v>78</v>
      </c>
      <c r="BK230" s="154">
        <f t="shared" si="29"/>
        <v>0</v>
      </c>
      <c r="BL230" s="15" t="s">
        <v>228</v>
      </c>
      <c r="BM230" s="153" t="s">
        <v>1052</v>
      </c>
    </row>
    <row r="231" spans="1:65" s="2" customFormat="1" ht="16.5" customHeight="1">
      <c r="A231" s="184"/>
      <c r="B231" s="250"/>
      <c r="C231" s="326" t="s">
        <v>469</v>
      </c>
      <c r="D231" s="326" t="s">
        <v>655</v>
      </c>
      <c r="E231" s="327" t="s">
        <v>1271</v>
      </c>
      <c r="F231" s="328" t="s">
        <v>1272</v>
      </c>
      <c r="G231" s="329" t="s">
        <v>173</v>
      </c>
      <c r="H231" s="330">
        <v>6</v>
      </c>
      <c r="I231" s="249"/>
      <c r="J231" s="331">
        <f t="shared" si="20"/>
        <v>0</v>
      </c>
      <c r="K231" s="328" t="s">
        <v>995</v>
      </c>
      <c r="L231" s="169"/>
      <c r="M231" s="332" t="s">
        <v>1</v>
      </c>
      <c r="N231" s="333" t="s">
        <v>38</v>
      </c>
      <c r="O231" s="314">
        <v>0</v>
      </c>
      <c r="P231" s="315">
        <f t="shared" si="21"/>
        <v>0</v>
      </c>
      <c r="Q231" s="315">
        <v>0</v>
      </c>
      <c r="R231" s="315">
        <f t="shared" si="22"/>
        <v>0</v>
      </c>
      <c r="S231" s="315">
        <v>0</v>
      </c>
      <c r="T231" s="316">
        <f t="shared" si="23"/>
        <v>0</v>
      </c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R231" s="153" t="s">
        <v>302</v>
      </c>
      <c r="AT231" s="153" t="s">
        <v>655</v>
      </c>
      <c r="AU231" s="153" t="s">
        <v>82</v>
      </c>
      <c r="AY231" s="15" t="s">
        <v>150</v>
      </c>
      <c r="BE231" s="154">
        <f t="shared" si="24"/>
        <v>0</v>
      </c>
      <c r="BF231" s="154">
        <f t="shared" si="25"/>
        <v>0</v>
      </c>
      <c r="BG231" s="154">
        <f t="shared" si="26"/>
        <v>0</v>
      </c>
      <c r="BH231" s="154">
        <f t="shared" si="27"/>
        <v>0</v>
      </c>
      <c r="BI231" s="154">
        <f t="shared" si="28"/>
        <v>0</v>
      </c>
      <c r="BJ231" s="15" t="s">
        <v>78</v>
      </c>
      <c r="BK231" s="154">
        <f t="shared" si="29"/>
        <v>0</v>
      </c>
      <c r="BL231" s="15" t="s">
        <v>228</v>
      </c>
      <c r="BM231" s="153" t="s">
        <v>1273</v>
      </c>
    </row>
    <row r="232" spans="1:65" s="2" customFormat="1" ht="16.5" customHeight="1">
      <c r="A232" s="184"/>
      <c r="B232" s="250"/>
      <c r="C232" s="326" t="s">
        <v>473</v>
      </c>
      <c r="D232" s="326" t="s">
        <v>655</v>
      </c>
      <c r="E232" s="327" t="s">
        <v>1274</v>
      </c>
      <c r="F232" s="328" t="s">
        <v>1275</v>
      </c>
      <c r="G232" s="329" t="s">
        <v>173</v>
      </c>
      <c r="H232" s="330">
        <v>30</v>
      </c>
      <c r="I232" s="249"/>
      <c r="J232" s="331">
        <f t="shared" si="20"/>
        <v>0</v>
      </c>
      <c r="K232" s="328" t="s">
        <v>995</v>
      </c>
      <c r="L232" s="169"/>
      <c r="M232" s="332" t="s">
        <v>1</v>
      </c>
      <c r="N232" s="333" t="s">
        <v>38</v>
      </c>
      <c r="O232" s="314">
        <v>0</v>
      </c>
      <c r="P232" s="315">
        <f t="shared" si="21"/>
        <v>0</v>
      </c>
      <c r="Q232" s="315">
        <v>0</v>
      </c>
      <c r="R232" s="315">
        <f t="shared" si="22"/>
        <v>0</v>
      </c>
      <c r="S232" s="315">
        <v>0</v>
      </c>
      <c r="T232" s="316">
        <f t="shared" si="23"/>
        <v>0</v>
      </c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R232" s="153" t="s">
        <v>302</v>
      </c>
      <c r="AT232" s="153" t="s">
        <v>655</v>
      </c>
      <c r="AU232" s="153" t="s">
        <v>82</v>
      </c>
      <c r="AY232" s="15" t="s">
        <v>150</v>
      </c>
      <c r="BE232" s="154">
        <f t="shared" si="24"/>
        <v>0</v>
      </c>
      <c r="BF232" s="154">
        <f t="shared" si="25"/>
        <v>0</v>
      </c>
      <c r="BG232" s="154">
        <f t="shared" si="26"/>
        <v>0</v>
      </c>
      <c r="BH232" s="154">
        <f t="shared" si="27"/>
        <v>0</v>
      </c>
      <c r="BI232" s="154">
        <f t="shared" si="28"/>
        <v>0</v>
      </c>
      <c r="BJ232" s="15" t="s">
        <v>78</v>
      </c>
      <c r="BK232" s="154">
        <f t="shared" si="29"/>
        <v>0</v>
      </c>
      <c r="BL232" s="15" t="s">
        <v>228</v>
      </c>
      <c r="BM232" s="153" t="s">
        <v>1276</v>
      </c>
    </row>
    <row r="233" spans="1:65" s="2" customFormat="1" ht="16.5" customHeight="1">
      <c r="A233" s="184"/>
      <c r="B233" s="250"/>
      <c r="C233" s="326" t="s">
        <v>477</v>
      </c>
      <c r="D233" s="326" t="s">
        <v>655</v>
      </c>
      <c r="E233" s="327" t="s">
        <v>1277</v>
      </c>
      <c r="F233" s="328" t="s">
        <v>1278</v>
      </c>
      <c r="G233" s="329" t="s">
        <v>173</v>
      </c>
      <c r="H233" s="330">
        <v>6</v>
      </c>
      <c r="I233" s="249"/>
      <c r="J233" s="331">
        <f t="shared" si="20"/>
        <v>0</v>
      </c>
      <c r="K233" s="328" t="s">
        <v>995</v>
      </c>
      <c r="L233" s="169"/>
      <c r="M233" s="332" t="s">
        <v>1</v>
      </c>
      <c r="N233" s="333" t="s">
        <v>38</v>
      </c>
      <c r="O233" s="314">
        <v>0</v>
      </c>
      <c r="P233" s="315">
        <f t="shared" si="21"/>
        <v>0</v>
      </c>
      <c r="Q233" s="315">
        <v>0</v>
      </c>
      <c r="R233" s="315">
        <f t="shared" si="22"/>
        <v>0</v>
      </c>
      <c r="S233" s="315">
        <v>0</v>
      </c>
      <c r="T233" s="316">
        <f t="shared" si="23"/>
        <v>0</v>
      </c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  <c r="AR233" s="153" t="s">
        <v>302</v>
      </c>
      <c r="AT233" s="153" t="s">
        <v>655</v>
      </c>
      <c r="AU233" s="153" t="s">
        <v>82</v>
      </c>
      <c r="AY233" s="15" t="s">
        <v>150</v>
      </c>
      <c r="BE233" s="154">
        <f t="shared" si="24"/>
        <v>0</v>
      </c>
      <c r="BF233" s="154">
        <f t="shared" si="25"/>
        <v>0</v>
      </c>
      <c r="BG233" s="154">
        <f t="shared" si="26"/>
        <v>0</v>
      </c>
      <c r="BH233" s="154">
        <f t="shared" si="27"/>
        <v>0</v>
      </c>
      <c r="BI233" s="154">
        <f t="shared" si="28"/>
        <v>0</v>
      </c>
      <c r="BJ233" s="15" t="s">
        <v>78</v>
      </c>
      <c r="BK233" s="154">
        <f t="shared" si="29"/>
        <v>0</v>
      </c>
      <c r="BL233" s="15" t="s">
        <v>228</v>
      </c>
      <c r="BM233" s="153" t="s">
        <v>1279</v>
      </c>
    </row>
    <row r="234" spans="1:65" s="2" customFormat="1" ht="16.5" customHeight="1">
      <c r="A234" s="184"/>
      <c r="B234" s="250"/>
      <c r="C234" s="326" t="s">
        <v>481</v>
      </c>
      <c r="D234" s="326" t="s">
        <v>655</v>
      </c>
      <c r="E234" s="327" t="s">
        <v>1280</v>
      </c>
      <c r="F234" s="328" t="s">
        <v>1281</v>
      </c>
      <c r="G234" s="329" t="s">
        <v>173</v>
      </c>
      <c r="H234" s="330">
        <v>6</v>
      </c>
      <c r="I234" s="249"/>
      <c r="J234" s="331">
        <f t="shared" si="20"/>
        <v>0</v>
      </c>
      <c r="K234" s="328" t="s">
        <v>995</v>
      </c>
      <c r="L234" s="169"/>
      <c r="M234" s="332" t="s">
        <v>1</v>
      </c>
      <c r="N234" s="333" t="s">
        <v>38</v>
      </c>
      <c r="O234" s="314">
        <v>0</v>
      </c>
      <c r="P234" s="315">
        <f t="shared" si="21"/>
        <v>0</v>
      </c>
      <c r="Q234" s="315">
        <v>0</v>
      </c>
      <c r="R234" s="315">
        <f t="shared" si="22"/>
        <v>0</v>
      </c>
      <c r="S234" s="315">
        <v>0</v>
      </c>
      <c r="T234" s="316">
        <f t="shared" si="23"/>
        <v>0</v>
      </c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R234" s="153" t="s">
        <v>302</v>
      </c>
      <c r="AT234" s="153" t="s">
        <v>655</v>
      </c>
      <c r="AU234" s="153" t="s">
        <v>82</v>
      </c>
      <c r="AY234" s="15" t="s">
        <v>150</v>
      </c>
      <c r="BE234" s="154">
        <f t="shared" si="24"/>
        <v>0</v>
      </c>
      <c r="BF234" s="154">
        <f t="shared" si="25"/>
        <v>0</v>
      </c>
      <c r="BG234" s="154">
        <f t="shared" si="26"/>
        <v>0</v>
      </c>
      <c r="BH234" s="154">
        <f t="shared" si="27"/>
        <v>0</v>
      </c>
      <c r="BI234" s="154">
        <f t="shared" si="28"/>
        <v>0</v>
      </c>
      <c r="BJ234" s="15" t="s">
        <v>78</v>
      </c>
      <c r="BK234" s="154">
        <f t="shared" si="29"/>
        <v>0</v>
      </c>
      <c r="BL234" s="15" t="s">
        <v>228</v>
      </c>
      <c r="BM234" s="153" t="s">
        <v>1282</v>
      </c>
    </row>
    <row r="235" spans="1:65" s="2" customFormat="1" ht="16.5" customHeight="1">
      <c r="A235" s="184"/>
      <c r="B235" s="250"/>
      <c r="C235" s="326" t="s">
        <v>485</v>
      </c>
      <c r="D235" s="326" t="s">
        <v>655</v>
      </c>
      <c r="E235" s="327" t="s">
        <v>1053</v>
      </c>
      <c r="F235" s="328" t="s">
        <v>1054</v>
      </c>
      <c r="G235" s="329" t="s">
        <v>173</v>
      </c>
      <c r="H235" s="330">
        <v>6</v>
      </c>
      <c r="I235" s="249"/>
      <c r="J235" s="331">
        <f t="shared" si="20"/>
        <v>0</v>
      </c>
      <c r="K235" s="328" t="s">
        <v>995</v>
      </c>
      <c r="L235" s="169"/>
      <c r="M235" s="332" t="s">
        <v>1</v>
      </c>
      <c r="N235" s="333" t="s">
        <v>38</v>
      </c>
      <c r="O235" s="314">
        <v>0</v>
      </c>
      <c r="P235" s="315">
        <f t="shared" si="21"/>
        <v>0</v>
      </c>
      <c r="Q235" s="315">
        <v>0</v>
      </c>
      <c r="R235" s="315">
        <f t="shared" si="22"/>
        <v>0</v>
      </c>
      <c r="S235" s="315">
        <v>0</v>
      </c>
      <c r="T235" s="316">
        <f t="shared" si="23"/>
        <v>0</v>
      </c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R235" s="153" t="s">
        <v>302</v>
      </c>
      <c r="AT235" s="153" t="s">
        <v>655</v>
      </c>
      <c r="AU235" s="153" t="s">
        <v>82</v>
      </c>
      <c r="AY235" s="15" t="s">
        <v>150</v>
      </c>
      <c r="BE235" s="154">
        <f t="shared" si="24"/>
        <v>0</v>
      </c>
      <c r="BF235" s="154">
        <f t="shared" si="25"/>
        <v>0</v>
      </c>
      <c r="BG235" s="154">
        <f t="shared" si="26"/>
        <v>0</v>
      </c>
      <c r="BH235" s="154">
        <f t="shared" si="27"/>
        <v>0</v>
      </c>
      <c r="BI235" s="154">
        <f t="shared" si="28"/>
        <v>0</v>
      </c>
      <c r="BJ235" s="15" t="s">
        <v>78</v>
      </c>
      <c r="BK235" s="154">
        <f t="shared" si="29"/>
        <v>0</v>
      </c>
      <c r="BL235" s="15" t="s">
        <v>228</v>
      </c>
      <c r="BM235" s="153" t="s">
        <v>1055</v>
      </c>
    </row>
    <row r="236" spans="1:65" s="2" customFormat="1" ht="16.5" customHeight="1">
      <c r="A236" s="184"/>
      <c r="B236" s="250"/>
      <c r="C236" s="326" t="s">
        <v>489</v>
      </c>
      <c r="D236" s="326" t="s">
        <v>655</v>
      </c>
      <c r="E236" s="327" t="s">
        <v>1283</v>
      </c>
      <c r="F236" s="328" t="s">
        <v>1284</v>
      </c>
      <c r="G236" s="329" t="s">
        <v>173</v>
      </c>
      <c r="H236" s="330">
        <v>9</v>
      </c>
      <c r="I236" s="249"/>
      <c r="J236" s="331">
        <f t="shared" si="20"/>
        <v>0</v>
      </c>
      <c r="K236" s="328" t="s">
        <v>995</v>
      </c>
      <c r="L236" s="169"/>
      <c r="M236" s="332" t="s">
        <v>1</v>
      </c>
      <c r="N236" s="333" t="s">
        <v>38</v>
      </c>
      <c r="O236" s="314">
        <v>0</v>
      </c>
      <c r="P236" s="315">
        <f t="shared" si="21"/>
        <v>0</v>
      </c>
      <c r="Q236" s="315">
        <v>0</v>
      </c>
      <c r="R236" s="315">
        <f t="shared" si="22"/>
        <v>0</v>
      </c>
      <c r="S236" s="315">
        <v>0</v>
      </c>
      <c r="T236" s="316">
        <f t="shared" si="23"/>
        <v>0</v>
      </c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R236" s="153" t="s">
        <v>302</v>
      </c>
      <c r="AT236" s="153" t="s">
        <v>655</v>
      </c>
      <c r="AU236" s="153" t="s">
        <v>82</v>
      </c>
      <c r="AY236" s="15" t="s">
        <v>150</v>
      </c>
      <c r="BE236" s="154">
        <f t="shared" si="24"/>
        <v>0</v>
      </c>
      <c r="BF236" s="154">
        <f t="shared" si="25"/>
        <v>0</v>
      </c>
      <c r="BG236" s="154">
        <f t="shared" si="26"/>
        <v>0</v>
      </c>
      <c r="BH236" s="154">
        <f t="shared" si="27"/>
        <v>0</v>
      </c>
      <c r="BI236" s="154">
        <f t="shared" si="28"/>
        <v>0</v>
      </c>
      <c r="BJ236" s="15" t="s">
        <v>78</v>
      </c>
      <c r="BK236" s="154">
        <f t="shared" si="29"/>
        <v>0</v>
      </c>
      <c r="BL236" s="15" t="s">
        <v>228</v>
      </c>
      <c r="BM236" s="153" t="s">
        <v>1285</v>
      </c>
    </row>
    <row r="237" spans="1:65" s="2" customFormat="1" ht="16.5" customHeight="1">
      <c r="A237" s="184"/>
      <c r="B237" s="250"/>
      <c r="C237" s="326" t="s">
        <v>493</v>
      </c>
      <c r="D237" s="326" t="s">
        <v>655</v>
      </c>
      <c r="E237" s="327" t="s">
        <v>1286</v>
      </c>
      <c r="F237" s="328" t="s">
        <v>1287</v>
      </c>
      <c r="G237" s="329" t="s">
        <v>173</v>
      </c>
      <c r="H237" s="330">
        <v>12</v>
      </c>
      <c r="I237" s="249"/>
      <c r="J237" s="331">
        <f t="shared" si="20"/>
        <v>0</v>
      </c>
      <c r="K237" s="328" t="s">
        <v>995</v>
      </c>
      <c r="L237" s="169"/>
      <c r="M237" s="332" t="s">
        <v>1</v>
      </c>
      <c r="N237" s="333" t="s">
        <v>38</v>
      </c>
      <c r="O237" s="314">
        <v>0</v>
      </c>
      <c r="P237" s="315">
        <f t="shared" si="21"/>
        <v>0</v>
      </c>
      <c r="Q237" s="315">
        <v>0</v>
      </c>
      <c r="R237" s="315">
        <f t="shared" si="22"/>
        <v>0</v>
      </c>
      <c r="S237" s="315">
        <v>0</v>
      </c>
      <c r="T237" s="316">
        <f t="shared" si="23"/>
        <v>0</v>
      </c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4"/>
      <c r="AE237" s="184"/>
      <c r="AR237" s="153" t="s">
        <v>302</v>
      </c>
      <c r="AT237" s="153" t="s">
        <v>655</v>
      </c>
      <c r="AU237" s="153" t="s">
        <v>82</v>
      </c>
      <c r="AY237" s="15" t="s">
        <v>150</v>
      </c>
      <c r="BE237" s="154">
        <f t="shared" si="24"/>
        <v>0</v>
      </c>
      <c r="BF237" s="154">
        <f t="shared" si="25"/>
        <v>0</v>
      </c>
      <c r="BG237" s="154">
        <f t="shared" si="26"/>
        <v>0</v>
      </c>
      <c r="BH237" s="154">
        <f t="shared" si="27"/>
        <v>0</v>
      </c>
      <c r="BI237" s="154">
        <f t="shared" si="28"/>
        <v>0</v>
      </c>
      <c r="BJ237" s="15" t="s">
        <v>78</v>
      </c>
      <c r="BK237" s="154">
        <f t="shared" si="29"/>
        <v>0</v>
      </c>
      <c r="BL237" s="15" t="s">
        <v>228</v>
      </c>
      <c r="BM237" s="153" t="s">
        <v>1288</v>
      </c>
    </row>
    <row r="238" spans="1:65" s="2" customFormat="1" ht="16.5" customHeight="1">
      <c r="A238" s="184"/>
      <c r="B238" s="250"/>
      <c r="C238" s="326" t="s">
        <v>497</v>
      </c>
      <c r="D238" s="326" t="s">
        <v>655</v>
      </c>
      <c r="E238" s="327" t="s">
        <v>1289</v>
      </c>
      <c r="F238" s="328" t="s">
        <v>1290</v>
      </c>
      <c r="G238" s="329" t="s">
        <v>173</v>
      </c>
      <c r="H238" s="330">
        <v>6</v>
      </c>
      <c r="I238" s="249"/>
      <c r="J238" s="331">
        <f t="shared" si="20"/>
        <v>0</v>
      </c>
      <c r="K238" s="328" t="s">
        <v>995</v>
      </c>
      <c r="L238" s="169"/>
      <c r="M238" s="332" t="s">
        <v>1</v>
      </c>
      <c r="N238" s="333" t="s">
        <v>38</v>
      </c>
      <c r="O238" s="314">
        <v>0</v>
      </c>
      <c r="P238" s="315">
        <f t="shared" si="21"/>
        <v>0</v>
      </c>
      <c r="Q238" s="315">
        <v>0</v>
      </c>
      <c r="R238" s="315">
        <f t="shared" si="22"/>
        <v>0</v>
      </c>
      <c r="S238" s="315">
        <v>0</v>
      </c>
      <c r="T238" s="316">
        <f t="shared" si="23"/>
        <v>0</v>
      </c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R238" s="153" t="s">
        <v>302</v>
      </c>
      <c r="AT238" s="153" t="s">
        <v>655</v>
      </c>
      <c r="AU238" s="153" t="s">
        <v>82</v>
      </c>
      <c r="AY238" s="15" t="s">
        <v>150</v>
      </c>
      <c r="BE238" s="154">
        <f t="shared" si="24"/>
        <v>0</v>
      </c>
      <c r="BF238" s="154">
        <f t="shared" si="25"/>
        <v>0</v>
      </c>
      <c r="BG238" s="154">
        <f t="shared" si="26"/>
        <v>0</v>
      </c>
      <c r="BH238" s="154">
        <f t="shared" si="27"/>
        <v>0</v>
      </c>
      <c r="BI238" s="154">
        <f t="shared" si="28"/>
        <v>0</v>
      </c>
      <c r="BJ238" s="15" t="s">
        <v>78</v>
      </c>
      <c r="BK238" s="154">
        <f t="shared" si="29"/>
        <v>0</v>
      </c>
      <c r="BL238" s="15" t="s">
        <v>228</v>
      </c>
      <c r="BM238" s="153" t="s">
        <v>1291</v>
      </c>
    </row>
    <row r="239" spans="1:65" s="2" customFormat="1" ht="16.5" customHeight="1">
      <c r="A239" s="184"/>
      <c r="B239" s="250"/>
      <c r="C239" s="326" t="s">
        <v>501</v>
      </c>
      <c r="D239" s="326" t="s">
        <v>655</v>
      </c>
      <c r="E239" s="327" t="s">
        <v>1292</v>
      </c>
      <c r="F239" s="328" t="s">
        <v>1293</v>
      </c>
      <c r="G239" s="329" t="s">
        <v>173</v>
      </c>
      <c r="H239" s="330">
        <v>9</v>
      </c>
      <c r="I239" s="249"/>
      <c r="J239" s="331">
        <f t="shared" si="20"/>
        <v>0</v>
      </c>
      <c r="K239" s="328" t="s">
        <v>995</v>
      </c>
      <c r="L239" s="169"/>
      <c r="M239" s="332" t="s">
        <v>1</v>
      </c>
      <c r="N239" s="333" t="s">
        <v>38</v>
      </c>
      <c r="O239" s="314">
        <v>0</v>
      </c>
      <c r="P239" s="315">
        <f t="shared" si="21"/>
        <v>0</v>
      </c>
      <c r="Q239" s="315">
        <v>0</v>
      </c>
      <c r="R239" s="315">
        <f t="shared" si="22"/>
        <v>0</v>
      </c>
      <c r="S239" s="315">
        <v>0</v>
      </c>
      <c r="T239" s="316">
        <f t="shared" si="23"/>
        <v>0</v>
      </c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R239" s="153" t="s">
        <v>302</v>
      </c>
      <c r="AT239" s="153" t="s">
        <v>655</v>
      </c>
      <c r="AU239" s="153" t="s">
        <v>82</v>
      </c>
      <c r="AY239" s="15" t="s">
        <v>150</v>
      </c>
      <c r="BE239" s="154">
        <f t="shared" si="24"/>
        <v>0</v>
      </c>
      <c r="BF239" s="154">
        <f t="shared" si="25"/>
        <v>0</v>
      </c>
      <c r="BG239" s="154">
        <f t="shared" si="26"/>
        <v>0</v>
      </c>
      <c r="BH239" s="154">
        <f t="shared" si="27"/>
        <v>0</v>
      </c>
      <c r="BI239" s="154">
        <f t="shared" si="28"/>
        <v>0</v>
      </c>
      <c r="BJ239" s="15" t="s">
        <v>78</v>
      </c>
      <c r="BK239" s="154">
        <f t="shared" si="29"/>
        <v>0</v>
      </c>
      <c r="BL239" s="15" t="s">
        <v>228</v>
      </c>
      <c r="BM239" s="153" t="s">
        <v>1294</v>
      </c>
    </row>
    <row r="240" spans="1:65" s="2" customFormat="1" ht="16.5" customHeight="1">
      <c r="A240" s="184"/>
      <c r="B240" s="250"/>
      <c r="C240" s="306" t="s">
        <v>505</v>
      </c>
      <c r="D240" s="306" t="s">
        <v>152</v>
      </c>
      <c r="E240" s="307" t="s">
        <v>1295</v>
      </c>
      <c r="F240" s="308" t="s">
        <v>1296</v>
      </c>
      <c r="G240" s="309" t="s">
        <v>173</v>
      </c>
      <c r="H240" s="310">
        <v>1</v>
      </c>
      <c r="I240" s="247"/>
      <c r="J240" s="311">
        <f t="shared" si="20"/>
        <v>0</v>
      </c>
      <c r="K240" s="308" t="s">
        <v>995</v>
      </c>
      <c r="L240" s="28"/>
      <c r="M240" s="312" t="s">
        <v>1</v>
      </c>
      <c r="N240" s="313" t="s">
        <v>38</v>
      </c>
      <c r="O240" s="314">
        <v>0</v>
      </c>
      <c r="P240" s="315">
        <f t="shared" si="21"/>
        <v>0</v>
      </c>
      <c r="Q240" s="315">
        <v>0</v>
      </c>
      <c r="R240" s="315">
        <f t="shared" si="22"/>
        <v>0</v>
      </c>
      <c r="S240" s="315">
        <v>0</v>
      </c>
      <c r="T240" s="316">
        <f t="shared" si="23"/>
        <v>0</v>
      </c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R240" s="153" t="s">
        <v>228</v>
      </c>
      <c r="AT240" s="153" t="s">
        <v>152</v>
      </c>
      <c r="AU240" s="153" t="s">
        <v>82</v>
      </c>
      <c r="AY240" s="15" t="s">
        <v>150</v>
      </c>
      <c r="BE240" s="154">
        <f t="shared" si="24"/>
        <v>0</v>
      </c>
      <c r="BF240" s="154">
        <f t="shared" si="25"/>
        <v>0</v>
      </c>
      <c r="BG240" s="154">
        <f t="shared" si="26"/>
        <v>0</v>
      </c>
      <c r="BH240" s="154">
        <f t="shared" si="27"/>
        <v>0</v>
      </c>
      <c r="BI240" s="154">
        <f t="shared" si="28"/>
        <v>0</v>
      </c>
      <c r="BJ240" s="15" t="s">
        <v>78</v>
      </c>
      <c r="BK240" s="154">
        <f t="shared" si="29"/>
        <v>0</v>
      </c>
      <c r="BL240" s="15" t="s">
        <v>228</v>
      </c>
      <c r="BM240" s="153" t="s">
        <v>1297</v>
      </c>
    </row>
    <row r="241" spans="2:63" s="12" customFormat="1" ht="22.85" customHeight="1">
      <c r="B241" s="295"/>
      <c r="C241" s="296"/>
      <c r="D241" s="297" t="s">
        <v>72</v>
      </c>
      <c r="E241" s="304" t="s">
        <v>1298</v>
      </c>
      <c r="F241" s="304" t="s">
        <v>1299</v>
      </c>
      <c r="G241" s="296"/>
      <c r="H241" s="296"/>
      <c r="I241" s="246"/>
      <c r="J241" s="305">
        <f>BK241</f>
        <v>0</v>
      </c>
      <c r="K241" s="296"/>
      <c r="L241" s="130"/>
      <c r="M241" s="300"/>
      <c r="N241" s="301"/>
      <c r="O241" s="301"/>
      <c r="P241" s="302">
        <f>P242</f>
        <v>0</v>
      </c>
      <c r="Q241" s="301"/>
      <c r="R241" s="302">
        <f>R242</f>
        <v>0</v>
      </c>
      <c r="S241" s="301"/>
      <c r="T241" s="303">
        <f>T242</f>
        <v>0</v>
      </c>
      <c r="AR241" s="131" t="s">
        <v>82</v>
      </c>
      <c r="AT241" s="138" t="s">
        <v>72</v>
      </c>
      <c r="AU241" s="138" t="s">
        <v>78</v>
      </c>
      <c r="AY241" s="131" t="s">
        <v>150</v>
      </c>
      <c r="BK241" s="139">
        <f>BK242</f>
        <v>0</v>
      </c>
    </row>
    <row r="242" spans="1:65" s="2" customFormat="1" ht="16.5" customHeight="1">
      <c r="A242" s="184"/>
      <c r="B242" s="250"/>
      <c r="C242" s="306" t="s">
        <v>509</v>
      </c>
      <c r="D242" s="306" t="s">
        <v>152</v>
      </c>
      <c r="E242" s="307" t="s">
        <v>1300</v>
      </c>
      <c r="F242" s="308" t="s">
        <v>1301</v>
      </c>
      <c r="G242" s="309" t="s">
        <v>214</v>
      </c>
      <c r="H242" s="310">
        <v>10</v>
      </c>
      <c r="I242" s="247"/>
      <c r="J242" s="311">
        <f>ROUND(I242*H242,2)</f>
        <v>0</v>
      </c>
      <c r="K242" s="308" t="s">
        <v>995</v>
      </c>
      <c r="L242" s="28"/>
      <c r="M242" s="312" t="s">
        <v>1</v>
      </c>
      <c r="N242" s="313" t="s">
        <v>38</v>
      </c>
      <c r="O242" s="314">
        <v>0</v>
      </c>
      <c r="P242" s="315">
        <f>O242*H242</f>
        <v>0</v>
      </c>
      <c r="Q242" s="315">
        <v>0</v>
      </c>
      <c r="R242" s="315">
        <f>Q242*H242</f>
        <v>0</v>
      </c>
      <c r="S242" s="315">
        <v>0</v>
      </c>
      <c r="T242" s="316">
        <f>S242*H242</f>
        <v>0</v>
      </c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R242" s="153" t="s">
        <v>228</v>
      </c>
      <c r="AT242" s="153" t="s">
        <v>152</v>
      </c>
      <c r="AU242" s="153" t="s">
        <v>82</v>
      </c>
      <c r="AY242" s="15" t="s">
        <v>150</v>
      </c>
      <c r="BE242" s="154">
        <f>IF(N242="základní",J242,0)</f>
        <v>0</v>
      </c>
      <c r="BF242" s="154">
        <f>IF(N242="snížená",J242,0)</f>
        <v>0</v>
      </c>
      <c r="BG242" s="154">
        <f>IF(N242="zákl. přenesená",J242,0)</f>
        <v>0</v>
      </c>
      <c r="BH242" s="154">
        <f>IF(N242="sníž. přenesená",J242,0)</f>
        <v>0</v>
      </c>
      <c r="BI242" s="154">
        <f>IF(N242="nulová",J242,0)</f>
        <v>0</v>
      </c>
      <c r="BJ242" s="15" t="s">
        <v>78</v>
      </c>
      <c r="BK242" s="154">
        <f>ROUND(I242*H242,2)</f>
        <v>0</v>
      </c>
      <c r="BL242" s="15" t="s">
        <v>228</v>
      </c>
      <c r="BM242" s="153" t="s">
        <v>1302</v>
      </c>
    </row>
    <row r="243" spans="2:63" s="12" customFormat="1" ht="22.85" customHeight="1">
      <c r="B243" s="295"/>
      <c r="C243" s="296"/>
      <c r="D243" s="297" t="s">
        <v>72</v>
      </c>
      <c r="E243" s="304" t="s">
        <v>1056</v>
      </c>
      <c r="F243" s="304" t="s">
        <v>1057</v>
      </c>
      <c r="G243" s="296"/>
      <c r="H243" s="296"/>
      <c r="I243" s="246"/>
      <c r="J243" s="305">
        <f>BK243</f>
        <v>0</v>
      </c>
      <c r="K243" s="296"/>
      <c r="L243" s="130"/>
      <c r="M243" s="300"/>
      <c r="N243" s="301"/>
      <c r="O243" s="301"/>
      <c r="P243" s="302">
        <f>SUM(P244:P255)</f>
        <v>675.58386</v>
      </c>
      <c r="Q243" s="301"/>
      <c r="R243" s="302">
        <f>SUM(R244:R255)</f>
        <v>5.7510971999999985</v>
      </c>
      <c r="S243" s="301"/>
      <c r="T243" s="303">
        <f>SUM(T244:T255)</f>
        <v>1.187951</v>
      </c>
      <c r="AR243" s="131" t="s">
        <v>82</v>
      </c>
      <c r="AT243" s="138" t="s">
        <v>72</v>
      </c>
      <c r="AU243" s="138" t="s">
        <v>78</v>
      </c>
      <c r="AY243" s="131" t="s">
        <v>150</v>
      </c>
      <c r="BK243" s="139">
        <f>SUM(BK244:BK255)</f>
        <v>0</v>
      </c>
    </row>
    <row r="244" spans="1:65" s="2" customFormat="1" ht="16.5" customHeight="1">
      <c r="A244" s="184"/>
      <c r="B244" s="250"/>
      <c r="C244" s="306" t="s">
        <v>513</v>
      </c>
      <c r="D244" s="306" t="s">
        <v>152</v>
      </c>
      <c r="E244" s="307" t="s">
        <v>1058</v>
      </c>
      <c r="F244" s="308" t="s">
        <v>1059</v>
      </c>
      <c r="G244" s="309" t="s">
        <v>166</v>
      </c>
      <c r="H244" s="310">
        <v>3832.1</v>
      </c>
      <c r="I244" s="247"/>
      <c r="J244" s="311">
        <f>ROUND(I244*H244,2)</f>
        <v>0</v>
      </c>
      <c r="K244" s="308" t="s">
        <v>156</v>
      </c>
      <c r="L244" s="28"/>
      <c r="M244" s="312" t="s">
        <v>1</v>
      </c>
      <c r="N244" s="313" t="s">
        <v>38</v>
      </c>
      <c r="O244" s="314">
        <v>0.074</v>
      </c>
      <c r="P244" s="315">
        <f>O244*H244</f>
        <v>283.5754</v>
      </c>
      <c r="Q244" s="315">
        <v>0.001</v>
      </c>
      <c r="R244" s="315">
        <f>Q244*H244</f>
        <v>3.8321</v>
      </c>
      <c r="S244" s="315">
        <v>0.00031</v>
      </c>
      <c r="T244" s="316">
        <f>S244*H244</f>
        <v>1.187951</v>
      </c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R244" s="153" t="s">
        <v>228</v>
      </c>
      <c r="AT244" s="153" t="s">
        <v>152</v>
      </c>
      <c r="AU244" s="153" t="s">
        <v>82</v>
      </c>
      <c r="AY244" s="15" t="s">
        <v>150</v>
      </c>
      <c r="BE244" s="154">
        <f>IF(N244="základní",J244,0)</f>
        <v>0</v>
      </c>
      <c r="BF244" s="154">
        <f>IF(N244="snížená",J244,0)</f>
        <v>0</v>
      </c>
      <c r="BG244" s="154">
        <f>IF(N244="zákl. přenesená",J244,0)</f>
        <v>0</v>
      </c>
      <c r="BH244" s="154">
        <f>IF(N244="sníž. přenesená",J244,0)</f>
        <v>0</v>
      </c>
      <c r="BI244" s="154">
        <f>IF(N244="nulová",J244,0)</f>
        <v>0</v>
      </c>
      <c r="BJ244" s="15" t="s">
        <v>78</v>
      </c>
      <c r="BK244" s="154">
        <f>ROUND(I244*H244,2)</f>
        <v>0</v>
      </c>
      <c r="BL244" s="15" t="s">
        <v>228</v>
      </c>
      <c r="BM244" s="153" t="s">
        <v>1060</v>
      </c>
    </row>
    <row r="245" spans="2:51" s="13" customFormat="1" ht="12">
      <c r="B245" s="317"/>
      <c r="C245" s="318"/>
      <c r="D245" s="319" t="s">
        <v>158</v>
      </c>
      <c r="E245" s="320" t="s">
        <v>1</v>
      </c>
      <c r="F245" s="321" t="s">
        <v>1303</v>
      </c>
      <c r="G245" s="318"/>
      <c r="H245" s="322">
        <v>1100</v>
      </c>
      <c r="I245" s="248"/>
      <c r="J245" s="318"/>
      <c r="K245" s="318"/>
      <c r="L245" s="155"/>
      <c r="M245" s="323"/>
      <c r="N245" s="324"/>
      <c r="O245" s="324"/>
      <c r="P245" s="324"/>
      <c r="Q245" s="324"/>
      <c r="R245" s="324"/>
      <c r="S245" s="324"/>
      <c r="T245" s="325"/>
      <c r="AT245" s="157" t="s">
        <v>158</v>
      </c>
      <c r="AU245" s="157" t="s">
        <v>82</v>
      </c>
      <c r="AV245" s="13" t="s">
        <v>82</v>
      </c>
      <c r="AW245" s="13" t="s">
        <v>29</v>
      </c>
      <c r="AX245" s="13" t="s">
        <v>73</v>
      </c>
      <c r="AY245" s="157" t="s">
        <v>150</v>
      </c>
    </row>
    <row r="246" spans="2:51" s="13" customFormat="1" ht="12">
      <c r="B246" s="317"/>
      <c r="C246" s="318"/>
      <c r="D246" s="319" t="s">
        <v>158</v>
      </c>
      <c r="E246" s="320" t="s">
        <v>1</v>
      </c>
      <c r="F246" s="321" t="s">
        <v>1304</v>
      </c>
      <c r="G246" s="318"/>
      <c r="H246" s="322">
        <v>2732.1</v>
      </c>
      <c r="I246" s="248"/>
      <c r="J246" s="318"/>
      <c r="K246" s="318"/>
      <c r="L246" s="155"/>
      <c r="M246" s="323"/>
      <c r="N246" s="324"/>
      <c r="O246" s="324"/>
      <c r="P246" s="324"/>
      <c r="Q246" s="324"/>
      <c r="R246" s="324"/>
      <c r="S246" s="324"/>
      <c r="T246" s="325"/>
      <c r="AT246" s="157" t="s">
        <v>158</v>
      </c>
      <c r="AU246" s="157" t="s">
        <v>82</v>
      </c>
      <c r="AV246" s="13" t="s">
        <v>82</v>
      </c>
      <c r="AW246" s="13" t="s">
        <v>29</v>
      </c>
      <c r="AX246" s="13" t="s">
        <v>73</v>
      </c>
      <c r="AY246" s="157" t="s">
        <v>150</v>
      </c>
    </row>
    <row r="247" spans="1:65" s="2" customFormat="1" ht="16.5" customHeight="1">
      <c r="A247" s="184"/>
      <c r="B247" s="250"/>
      <c r="C247" s="306" t="s">
        <v>517</v>
      </c>
      <c r="D247" s="306" t="s">
        <v>152</v>
      </c>
      <c r="E247" s="307" t="s">
        <v>1063</v>
      </c>
      <c r="F247" s="308" t="s">
        <v>1064</v>
      </c>
      <c r="G247" s="309" t="s">
        <v>166</v>
      </c>
      <c r="H247" s="310">
        <v>1100</v>
      </c>
      <c r="I247" s="247"/>
      <c r="J247" s="311">
        <f>ROUND(I247*H247,2)</f>
        <v>0</v>
      </c>
      <c r="K247" s="308" t="s">
        <v>156</v>
      </c>
      <c r="L247" s="28"/>
      <c r="M247" s="312" t="s">
        <v>1</v>
      </c>
      <c r="N247" s="313" t="s">
        <v>38</v>
      </c>
      <c r="O247" s="314">
        <v>0.012</v>
      </c>
      <c r="P247" s="315">
        <f>O247*H247</f>
        <v>13.200000000000001</v>
      </c>
      <c r="Q247" s="315">
        <v>0</v>
      </c>
      <c r="R247" s="315">
        <f>Q247*H247</f>
        <v>0</v>
      </c>
      <c r="S247" s="315">
        <v>0</v>
      </c>
      <c r="T247" s="316">
        <f>S247*H247</f>
        <v>0</v>
      </c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R247" s="153" t="s">
        <v>228</v>
      </c>
      <c r="AT247" s="153" t="s">
        <v>152</v>
      </c>
      <c r="AU247" s="153" t="s">
        <v>82</v>
      </c>
      <c r="AY247" s="15" t="s">
        <v>150</v>
      </c>
      <c r="BE247" s="154">
        <f>IF(N247="základní",J247,0)</f>
        <v>0</v>
      </c>
      <c r="BF247" s="154">
        <f>IF(N247="snížená",J247,0)</f>
        <v>0</v>
      </c>
      <c r="BG247" s="154">
        <f>IF(N247="zákl. přenesená",J247,0)</f>
        <v>0</v>
      </c>
      <c r="BH247" s="154">
        <f>IF(N247="sníž. přenesená",J247,0)</f>
        <v>0</v>
      </c>
      <c r="BI247" s="154">
        <f>IF(N247="nulová",J247,0)</f>
        <v>0</v>
      </c>
      <c r="BJ247" s="15" t="s">
        <v>78</v>
      </c>
      <c r="BK247" s="154">
        <f>ROUND(I247*H247,2)</f>
        <v>0</v>
      </c>
      <c r="BL247" s="15" t="s">
        <v>228</v>
      </c>
      <c r="BM247" s="153" t="s">
        <v>1065</v>
      </c>
    </row>
    <row r="248" spans="1:65" s="2" customFormat="1" ht="16.5" customHeight="1">
      <c r="A248" s="184"/>
      <c r="B248" s="250"/>
      <c r="C248" s="326" t="s">
        <v>521</v>
      </c>
      <c r="D248" s="326" t="s">
        <v>655</v>
      </c>
      <c r="E248" s="327" t="s">
        <v>1066</v>
      </c>
      <c r="F248" s="328" t="s">
        <v>1067</v>
      </c>
      <c r="G248" s="329" t="s">
        <v>166</v>
      </c>
      <c r="H248" s="330">
        <v>1155</v>
      </c>
      <c r="I248" s="249"/>
      <c r="J248" s="331">
        <f>ROUND(I248*H248,2)</f>
        <v>0</v>
      </c>
      <c r="K248" s="328" t="s">
        <v>945</v>
      </c>
      <c r="L248" s="169"/>
      <c r="M248" s="332" t="s">
        <v>1</v>
      </c>
      <c r="N248" s="333" t="s">
        <v>38</v>
      </c>
      <c r="O248" s="314">
        <v>0</v>
      </c>
      <c r="P248" s="315">
        <f>O248*H248</f>
        <v>0</v>
      </c>
      <c r="Q248" s="315">
        <v>0</v>
      </c>
      <c r="R248" s="315">
        <f>Q248*H248</f>
        <v>0</v>
      </c>
      <c r="S248" s="315">
        <v>0</v>
      </c>
      <c r="T248" s="316">
        <f>S248*H248</f>
        <v>0</v>
      </c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R248" s="153" t="s">
        <v>302</v>
      </c>
      <c r="AT248" s="153" t="s">
        <v>655</v>
      </c>
      <c r="AU248" s="153" t="s">
        <v>82</v>
      </c>
      <c r="AY248" s="15" t="s">
        <v>150</v>
      </c>
      <c r="BE248" s="154">
        <f>IF(N248="základní",J248,0)</f>
        <v>0</v>
      </c>
      <c r="BF248" s="154">
        <f>IF(N248="snížená",J248,0)</f>
        <v>0</v>
      </c>
      <c r="BG248" s="154">
        <f>IF(N248="zákl. přenesená",J248,0)</f>
        <v>0</v>
      </c>
      <c r="BH248" s="154">
        <f>IF(N248="sníž. přenesená",J248,0)</f>
        <v>0</v>
      </c>
      <c r="BI248" s="154">
        <f>IF(N248="nulová",J248,0)</f>
        <v>0</v>
      </c>
      <c r="BJ248" s="15" t="s">
        <v>78</v>
      </c>
      <c r="BK248" s="154">
        <f>ROUND(I248*H248,2)</f>
        <v>0</v>
      </c>
      <c r="BL248" s="15" t="s">
        <v>228</v>
      </c>
      <c r="BM248" s="153" t="s">
        <v>1068</v>
      </c>
    </row>
    <row r="249" spans="2:51" s="13" customFormat="1" ht="12">
      <c r="B249" s="317"/>
      <c r="C249" s="318"/>
      <c r="D249" s="319" t="s">
        <v>158</v>
      </c>
      <c r="E249" s="318"/>
      <c r="F249" s="321" t="s">
        <v>1305</v>
      </c>
      <c r="G249" s="318"/>
      <c r="H249" s="322">
        <v>1155</v>
      </c>
      <c r="I249" s="248"/>
      <c r="J249" s="318"/>
      <c r="K249" s="318"/>
      <c r="L249" s="155"/>
      <c r="M249" s="323"/>
      <c r="N249" s="324"/>
      <c r="O249" s="324"/>
      <c r="P249" s="324"/>
      <c r="Q249" s="324"/>
      <c r="R249" s="324"/>
      <c r="S249" s="324"/>
      <c r="T249" s="325"/>
      <c r="AT249" s="157" t="s">
        <v>158</v>
      </c>
      <c r="AU249" s="157" t="s">
        <v>82</v>
      </c>
      <c r="AV249" s="13" t="s">
        <v>82</v>
      </c>
      <c r="AW249" s="13" t="s">
        <v>3</v>
      </c>
      <c r="AX249" s="13" t="s">
        <v>78</v>
      </c>
      <c r="AY249" s="157" t="s">
        <v>150</v>
      </c>
    </row>
    <row r="250" spans="1:65" s="2" customFormat="1" ht="21.75" customHeight="1">
      <c r="A250" s="184"/>
      <c r="B250" s="250"/>
      <c r="C250" s="306" t="s">
        <v>525</v>
      </c>
      <c r="D250" s="306" t="s">
        <v>152</v>
      </c>
      <c r="E250" s="307" t="s">
        <v>1070</v>
      </c>
      <c r="F250" s="308" t="s">
        <v>1071</v>
      </c>
      <c r="G250" s="309" t="s">
        <v>166</v>
      </c>
      <c r="H250" s="310">
        <v>3832.1</v>
      </c>
      <c r="I250" s="247"/>
      <c r="J250" s="311">
        <f>ROUND(I250*H250,2)</f>
        <v>0</v>
      </c>
      <c r="K250" s="308" t="s">
        <v>156</v>
      </c>
      <c r="L250" s="28"/>
      <c r="M250" s="312" t="s">
        <v>1</v>
      </c>
      <c r="N250" s="313" t="s">
        <v>38</v>
      </c>
      <c r="O250" s="314">
        <v>0.033</v>
      </c>
      <c r="P250" s="315">
        <f>O250*H250</f>
        <v>126.4593</v>
      </c>
      <c r="Q250" s="315">
        <v>0.0002</v>
      </c>
      <c r="R250" s="315">
        <f>Q250*H250</f>
        <v>0.76642</v>
      </c>
      <c r="S250" s="315">
        <v>0</v>
      </c>
      <c r="T250" s="316">
        <f>S250*H250</f>
        <v>0</v>
      </c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84"/>
      <c r="AE250" s="184"/>
      <c r="AR250" s="153" t="s">
        <v>228</v>
      </c>
      <c r="AT250" s="153" t="s">
        <v>152</v>
      </c>
      <c r="AU250" s="153" t="s">
        <v>82</v>
      </c>
      <c r="AY250" s="15" t="s">
        <v>150</v>
      </c>
      <c r="BE250" s="154">
        <f>IF(N250="základní",J250,0)</f>
        <v>0</v>
      </c>
      <c r="BF250" s="154">
        <f>IF(N250="snížená",J250,0)</f>
        <v>0</v>
      </c>
      <c r="BG250" s="154">
        <f>IF(N250="zákl. přenesená",J250,0)</f>
        <v>0</v>
      </c>
      <c r="BH250" s="154">
        <f>IF(N250="sníž. přenesená",J250,0)</f>
        <v>0</v>
      </c>
      <c r="BI250" s="154">
        <f>IF(N250="nulová",J250,0)</f>
        <v>0</v>
      </c>
      <c r="BJ250" s="15" t="s">
        <v>78</v>
      </c>
      <c r="BK250" s="154">
        <f>ROUND(I250*H250,2)</f>
        <v>0</v>
      </c>
      <c r="BL250" s="15" t="s">
        <v>228</v>
      </c>
      <c r="BM250" s="153" t="s">
        <v>1072</v>
      </c>
    </row>
    <row r="251" spans="1:65" s="2" customFormat="1" ht="21.75" customHeight="1">
      <c r="A251" s="184"/>
      <c r="B251" s="250"/>
      <c r="C251" s="306" t="s">
        <v>529</v>
      </c>
      <c r="D251" s="306" t="s">
        <v>152</v>
      </c>
      <c r="E251" s="307" t="s">
        <v>1073</v>
      </c>
      <c r="F251" s="308" t="s">
        <v>1074</v>
      </c>
      <c r="G251" s="309" t="s">
        <v>166</v>
      </c>
      <c r="H251" s="310">
        <v>108.36</v>
      </c>
      <c r="I251" s="247"/>
      <c r="J251" s="311">
        <f>ROUND(I251*H251,2)</f>
        <v>0</v>
      </c>
      <c r="K251" s="308" t="s">
        <v>156</v>
      </c>
      <c r="L251" s="28"/>
      <c r="M251" s="312" t="s">
        <v>1</v>
      </c>
      <c r="N251" s="313" t="s">
        <v>38</v>
      </c>
      <c r="O251" s="314">
        <v>0.041</v>
      </c>
      <c r="P251" s="315">
        <f>O251*H251</f>
        <v>4.44276</v>
      </c>
      <c r="Q251" s="315">
        <v>2E-05</v>
      </c>
      <c r="R251" s="315">
        <f>Q251*H251</f>
        <v>0.0021672</v>
      </c>
      <c r="S251" s="315">
        <v>0</v>
      </c>
      <c r="T251" s="316">
        <f>S251*H251</f>
        <v>0</v>
      </c>
      <c r="U251" s="184"/>
      <c r="V251" s="184"/>
      <c r="W251" s="184"/>
      <c r="X251" s="184"/>
      <c r="Y251" s="184"/>
      <c r="Z251" s="184"/>
      <c r="AA251" s="184"/>
      <c r="AB251" s="184"/>
      <c r="AC251" s="184"/>
      <c r="AD251" s="184"/>
      <c r="AE251" s="184"/>
      <c r="AR251" s="153" t="s">
        <v>228</v>
      </c>
      <c r="AT251" s="153" t="s">
        <v>152</v>
      </c>
      <c r="AU251" s="153" t="s">
        <v>82</v>
      </c>
      <c r="AY251" s="15" t="s">
        <v>150</v>
      </c>
      <c r="BE251" s="154">
        <f>IF(N251="základní",J251,0)</f>
        <v>0</v>
      </c>
      <c r="BF251" s="154">
        <f>IF(N251="snížená",J251,0)</f>
        <v>0</v>
      </c>
      <c r="BG251" s="154">
        <f>IF(N251="zákl. přenesená",J251,0)</f>
        <v>0</v>
      </c>
      <c r="BH251" s="154">
        <f>IF(N251="sníž. přenesená",J251,0)</f>
        <v>0</v>
      </c>
      <c r="BI251" s="154">
        <f>IF(N251="nulová",J251,0)</f>
        <v>0</v>
      </c>
      <c r="BJ251" s="15" t="s">
        <v>78</v>
      </c>
      <c r="BK251" s="154">
        <f>ROUND(I251*H251,2)</f>
        <v>0</v>
      </c>
      <c r="BL251" s="15" t="s">
        <v>228</v>
      </c>
      <c r="BM251" s="153" t="s">
        <v>1075</v>
      </c>
    </row>
    <row r="252" spans="1:65" s="2" customFormat="1" ht="21.75" customHeight="1">
      <c r="A252" s="184"/>
      <c r="B252" s="250"/>
      <c r="C252" s="306" t="s">
        <v>533</v>
      </c>
      <c r="D252" s="306" t="s">
        <v>152</v>
      </c>
      <c r="E252" s="307" t="s">
        <v>1076</v>
      </c>
      <c r="F252" s="308" t="s">
        <v>1077</v>
      </c>
      <c r="G252" s="309" t="s">
        <v>166</v>
      </c>
      <c r="H252" s="310">
        <v>78</v>
      </c>
      <c r="I252" s="247"/>
      <c r="J252" s="311">
        <f>ROUND(I252*H252,2)</f>
        <v>0</v>
      </c>
      <c r="K252" s="308" t="s">
        <v>156</v>
      </c>
      <c r="L252" s="28"/>
      <c r="M252" s="312" t="s">
        <v>1</v>
      </c>
      <c r="N252" s="313" t="s">
        <v>38</v>
      </c>
      <c r="O252" s="314">
        <v>0.034</v>
      </c>
      <c r="P252" s="315">
        <f>O252*H252</f>
        <v>2.652</v>
      </c>
      <c r="Q252" s="315">
        <v>1E-05</v>
      </c>
      <c r="R252" s="315">
        <f>Q252*H252</f>
        <v>0.0007800000000000001</v>
      </c>
      <c r="S252" s="315">
        <v>0</v>
      </c>
      <c r="T252" s="316">
        <f>S252*H252</f>
        <v>0</v>
      </c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4"/>
      <c r="AE252" s="184"/>
      <c r="AR252" s="153" t="s">
        <v>228</v>
      </c>
      <c r="AT252" s="153" t="s">
        <v>152</v>
      </c>
      <c r="AU252" s="153" t="s">
        <v>82</v>
      </c>
      <c r="AY252" s="15" t="s">
        <v>150</v>
      </c>
      <c r="BE252" s="154">
        <f>IF(N252="základní",J252,0)</f>
        <v>0</v>
      </c>
      <c r="BF252" s="154">
        <f>IF(N252="snížená",J252,0)</f>
        <v>0</v>
      </c>
      <c r="BG252" s="154">
        <f>IF(N252="zákl. přenesená",J252,0)</f>
        <v>0</v>
      </c>
      <c r="BH252" s="154">
        <f>IF(N252="sníž. přenesená",J252,0)</f>
        <v>0</v>
      </c>
      <c r="BI252" s="154">
        <f>IF(N252="nulová",J252,0)</f>
        <v>0</v>
      </c>
      <c r="BJ252" s="15" t="s">
        <v>78</v>
      </c>
      <c r="BK252" s="154">
        <f>ROUND(I252*H252,2)</f>
        <v>0</v>
      </c>
      <c r="BL252" s="15" t="s">
        <v>228</v>
      </c>
      <c r="BM252" s="153" t="s">
        <v>1078</v>
      </c>
    </row>
    <row r="253" spans="2:51" s="13" customFormat="1" ht="12">
      <c r="B253" s="317"/>
      <c r="C253" s="318"/>
      <c r="D253" s="319" t="s">
        <v>158</v>
      </c>
      <c r="E253" s="320" t="s">
        <v>1</v>
      </c>
      <c r="F253" s="321" t="s">
        <v>1306</v>
      </c>
      <c r="G253" s="318"/>
      <c r="H253" s="322">
        <v>78</v>
      </c>
      <c r="I253" s="248"/>
      <c r="J253" s="318"/>
      <c r="K253" s="318"/>
      <c r="L253" s="155"/>
      <c r="M253" s="323"/>
      <c r="N253" s="324"/>
      <c r="O253" s="324"/>
      <c r="P253" s="324"/>
      <c r="Q253" s="324"/>
      <c r="R253" s="324"/>
      <c r="S253" s="324"/>
      <c r="T253" s="325"/>
      <c r="AT253" s="157" t="s">
        <v>158</v>
      </c>
      <c r="AU253" s="157" t="s">
        <v>82</v>
      </c>
      <c r="AV253" s="13" t="s">
        <v>82</v>
      </c>
      <c r="AW253" s="13" t="s">
        <v>29</v>
      </c>
      <c r="AX253" s="13" t="s">
        <v>73</v>
      </c>
      <c r="AY253" s="157" t="s">
        <v>150</v>
      </c>
    </row>
    <row r="254" spans="1:65" s="2" customFormat="1" ht="21.75" customHeight="1">
      <c r="A254" s="184"/>
      <c r="B254" s="250"/>
      <c r="C254" s="306" t="s">
        <v>539</v>
      </c>
      <c r="D254" s="306" t="s">
        <v>152</v>
      </c>
      <c r="E254" s="307" t="s">
        <v>1080</v>
      </c>
      <c r="F254" s="308" t="s">
        <v>1081</v>
      </c>
      <c r="G254" s="309" t="s">
        <v>166</v>
      </c>
      <c r="H254" s="310">
        <v>3832.1</v>
      </c>
      <c r="I254" s="247"/>
      <c r="J254" s="311">
        <f>ROUND(I254*H254,2)</f>
        <v>0</v>
      </c>
      <c r="K254" s="308" t="s">
        <v>156</v>
      </c>
      <c r="L254" s="28"/>
      <c r="M254" s="312" t="s">
        <v>1</v>
      </c>
      <c r="N254" s="313" t="s">
        <v>38</v>
      </c>
      <c r="O254" s="314">
        <v>0.064</v>
      </c>
      <c r="P254" s="315">
        <f>O254*H254</f>
        <v>245.2544</v>
      </c>
      <c r="Q254" s="315">
        <v>0.00029</v>
      </c>
      <c r="R254" s="315">
        <f>Q254*H254</f>
        <v>1.1113089999999999</v>
      </c>
      <c r="S254" s="315">
        <v>0</v>
      </c>
      <c r="T254" s="316">
        <f>S254*H254</f>
        <v>0</v>
      </c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R254" s="153" t="s">
        <v>228</v>
      </c>
      <c r="AT254" s="153" t="s">
        <v>152</v>
      </c>
      <c r="AU254" s="153" t="s">
        <v>82</v>
      </c>
      <c r="AY254" s="15" t="s">
        <v>150</v>
      </c>
      <c r="BE254" s="154">
        <f>IF(N254="základní",J254,0)</f>
        <v>0</v>
      </c>
      <c r="BF254" s="154">
        <f>IF(N254="snížená",J254,0)</f>
        <v>0</v>
      </c>
      <c r="BG254" s="154">
        <f>IF(N254="zákl. přenesená",J254,0)</f>
        <v>0</v>
      </c>
      <c r="BH254" s="154">
        <f>IF(N254="sníž. přenesená",J254,0)</f>
        <v>0</v>
      </c>
      <c r="BI254" s="154">
        <f>IF(N254="nulová",J254,0)</f>
        <v>0</v>
      </c>
      <c r="BJ254" s="15" t="s">
        <v>78</v>
      </c>
      <c r="BK254" s="154">
        <f>ROUND(I254*H254,2)</f>
        <v>0</v>
      </c>
      <c r="BL254" s="15" t="s">
        <v>228</v>
      </c>
      <c r="BM254" s="153" t="s">
        <v>1082</v>
      </c>
    </row>
    <row r="255" spans="1:65" s="2" customFormat="1" ht="21.75" customHeight="1">
      <c r="A255" s="184"/>
      <c r="B255" s="250"/>
      <c r="C255" s="306" t="s">
        <v>544</v>
      </c>
      <c r="D255" s="306" t="s">
        <v>152</v>
      </c>
      <c r="E255" s="307" t="s">
        <v>1083</v>
      </c>
      <c r="F255" s="308" t="s">
        <v>1084</v>
      </c>
      <c r="G255" s="309" t="s">
        <v>166</v>
      </c>
      <c r="H255" s="310">
        <v>3832.1</v>
      </c>
      <c r="I255" s="247"/>
      <c r="J255" s="311">
        <f>ROUND(I255*H255,2)</f>
        <v>0</v>
      </c>
      <c r="K255" s="308" t="s">
        <v>156</v>
      </c>
      <c r="L255" s="28"/>
      <c r="M255" s="312" t="s">
        <v>1</v>
      </c>
      <c r="N255" s="313" t="s">
        <v>38</v>
      </c>
      <c r="O255" s="314">
        <v>0</v>
      </c>
      <c r="P255" s="315">
        <f>O255*H255</f>
        <v>0</v>
      </c>
      <c r="Q255" s="315">
        <v>1E-05</v>
      </c>
      <c r="R255" s="315">
        <f>Q255*H255</f>
        <v>0.038321</v>
      </c>
      <c r="S255" s="315">
        <v>0</v>
      </c>
      <c r="T255" s="316">
        <f>S255*H255</f>
        <v>0</v>
      </c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R255" s="153" t="s">
        <v>228</v>
      </c>
      <c r="AT255" s="153" t="s">
        <v>152</v>
      </c>
      <c r="AU255" s="153" t="s">
        <v>82</v>
      </c>
      <c r="AY255" s="15" t="s">
        <v>150</v>
      </c>
      <c r="BE255" s="154">
        <f>IF(N255="základní",J255,0)</f>
        <v>0</v>
      </c>
      <c r="BF255" s="154">
        <f>IF(N255="snížená",J255,0)</f>
        <v>0</v>
      </c>
      <c r="BG255" s="154">
        <f>IF(N255="zákl. přenesená",J255,0)</f>
        <v>0</v>
      </c>
      <c r="BH255" s="154">
        <f>IF(N255="sníž. přenesená",J255,0)</f>
        <v>0</v>
      </c>
      <c r="BI255" s="154">
        <f>IF(N255="nulová",J255,0)</f>
        <v>0</v>
      </c>
      <c r="BJ255" s="15" t="s">
        <v>78</v>
      </c>
      <c r="BK255" s="154">
        <f>ROUND(I255*H255,2)</f>
        <v>0</v>
      </c>
      <c r="BL255" s="15" t="s">
        <v>228</v>
      </c>
      <c r="BM255" s="153" t="s">
        <v>1085</v>
      </c>
    </row>
    <row r="256" spans="2:63" s="12" customFormat="1" ht="25.9" customHeight="1">
      <c r="B256" s="295"/>
      <c r="C256" s="296"/>
      <c r="D256" s="297" t="s">
        <v>72</v>
      </c>
      <c r="E256" s="298" t="s">
        <v>655</v>
      </c>
      <c r="F256" s="298" t="s">
        <v>1086</v>
      </c>
      <c r="G256" s="296"/>
      <c r="H256" s="296"/>
      <c r="I256" s="246"/>
      <c r="J256" s="299">
        <f>BK256</f>
        <v>0</v>
      </c>
      <c r="K256" s="296"/>
      <c r="L256" s="130"/>
      <c r="M256" s="300"/>
      <c r="N256" s="301"/>
      <c r="O256" s="301"/>
      <c r="P256" s="302">
        <f>P257</f>
        <v>87.75800000000001</v>
      </c>
      <c r="Q256" s="301"/>
      <c r="R256" s="302">
        <f>R257</f>
        <v>0</v>
      </c>
      <c r="S256" s="301"/>
      <c r="T256" s="303">
        <f>T257</f>
        <v>0</v>
      </c>
      <c r="AR256" s="131" t="s">
        <v>89</v>
      </c>
      <c r="AT256" s="138" t="s">
        <v>72</v>
      </c>
      <c r="AU256" s="138" t="s">
        <v>73</v>
      </c>
      <c r="AY256" s="131" t="s">
        <v>150</v>
      </c>
      <c r="BK256" s="139">
        <f>BK257</f>
        <v>0</v>
      </c>
    </row>
    <row r="257" spans="2:63" s="12" customFormat="1" ht="22.85" customHeight="1">
      <c r="B257" s="295"/>
      <c r="C257" s="296"/>
      <c r="D257" s="297" t="s">
        <v>72</v>
      </c>
      <c r="E257" s="304" t="s">
        <v>1087</v>
      </c>
      <c r="F257" s="304" t="s">
        <v>1088</v>
      </c>
      <c r="G257" s="296"/>
      <c r="H257" s="296"/>
      <c r="I257" s="246"/>
      <c r="J257" s="305">
        <f>BK257</f>
        <v>0</v>
      </c>
      <c r="K257" s="296"/>
      <c r="L257" s="130"/>
      <c r="M257" s="300"/>
      <c r="N257" s="301"/>
      <c r="O257" s="301"/>
      <c r="P257" s="302">
        <f>P258+P277</f>
        <v>87.75800000000001</v>
      </c>
      <c r="Q257" s="301"/>
      <c r="R257" s="302">
        <f>R258+R277</f>
        <v>0</v>
      </c>
      <c r="S257" s="301"/>
      <c r="T257" s="303">
        <f>T258+T277</f>
        <v>0</v>
      </c>
      <c r="AR257" s="131" t="s">
        <v>89</v>
      </c>
      <c r="AT257" s="138" t="s">
        <v>72</v>
      </c>
      <c r="AU257" s="138" t="s">
        <v>78</v>
      </c>
      <c r="AY257" s="131" t="s">
        <v>150</v>
      </c>
      <c r="BK257" s="139">
        <f>BK258+BK277</f>
        <v>0</v>
      </c>
    </row>
    <row r="258" spans="2:63" s="12" customFormat="1" ht="21" customHeight="1">
      <c r="B258" s="295"/>
      <c r="C258" s="296"/>
      <c r="D258" s="297" t="s">
        <v>72</v>
      </c>
      <c r="E258" s="304" t="s">
        <v>1089</v>
      </c>
      <c r="F258" s="304" t="s">
        <v>1090</v>
      </c>
      <c r="G258" s="296"/>
      <c r="H258" s="296"/>
      <c r="I258" s="246"/>
      <c r="J258" s="305">
        <f>BK258</f>
        <v>0</v>
      </c>
      <c r="K258" s="296"/>
      <c r="L258" s="130"/>
      <c r="M258" s="300"/>
      <c r="N258" s="301"/>
      <c r="O258" s="301"/>
      <c r="P258" s="302">
        <f>SUM(P259:P276)</f>
        <v>87.75800000000001</v>
      </c>
      <c r="Q258" s="301"/>
      <c r="R258" s="302">
        <f>SUM(R259:R276)</f>
        <v>0</v>
      </c>
      <c r="S258" s="301"/>
      <c r="T258" s="303">
        <f>SUM(T259:T276)</f>
        <v>0</v>
      </c>
      <c r="AR258" s="131" t="s">
        <v>89</v>
      </c>
      <c r="AT258" s="138" t="s">
        <v>72</v>
      </c>
      <c r="AU258" s="138" t="s">
        <v>82</v>
      </c>
      <c r="AY258" s="131" t="s">
        <v>150</v>
      </c>
      <c r="BK258" s="139">
        <f>SUM(BK259:BK276)</f>
        <v>0</v>
      </c>
    </row>
    <row r="259" spans="1:65" s="2" customFormat="1" ht="21.75" customHeight="1">
      <c r="A259" s="184"/>
      <c r="B259" s="250"/>
      <c r="C259" s="306" t="s">
        <v>548</v>
      </c>
      <c r="D259" s="306" t="s">
        <v>152</v>
      </c>
      <c r="E259" s="307" t="s">
        <v>1091</v>
      </c>
      <c r="F259" s="308" t="s">
        <v>1092</v>
      </c>
      <c r="G259" s="309" t="s">
        <v>173</v>
      </c>
      <c r="H259" s="310">
        <v>238</v>
      </c>
      <c r="I259" s="247"/>
      <c r="J259" s="311">
        <f aca="true" t="shared" si="30" ref="J259:J276">ROUND(I259*H259,2)</f>
        <v>0</v>
      </c>
      <c r="K259" s="308" t="s">
        <v>156</v>
      </c>
      <c r="L259" s="28"/>
      <c r="M259" s="312" t="s">
        <v>1</v>
      </c>
      <c r="N259" s="313" t="s">
        <v>38</v>
      </c>
      <c r="O259" s="314">
        <v>0.051</v>
      </c>
      <c r="P259" s="315">
        <f aca="true" t="shared" si="31" ref="P259:P276">O259*H259</f>
        <v>12.138</v>
      </c>
      <c r="Q259" s="315">
        <v>0</v>
      </c>
      <c r="R259" s="315">
        <f aca="true" t="shared" si="32" ref="R259:R276">Q259*H259</f>
        <v>0</v>
      </c>
      <c r="S259" s="315">
        <v>0</v>
      </c>
      <c r="T259" s="316">
        <f aca="true" t="shared" si="33" ref="T259:T276">S259*H259</f>
        <v>0</v>
      </c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R259" s="153" t="s">
        <v>433</v>
      </c>
      <c r="AT259" s="153" t="s">
        <v>152</v>
      </c>
      <c r="AU259" s="153" t="s">
        <v>89</v>
      </c>
      <c r="AY259" s="15" t="s">
        <v>150</v>
      </c>
      <c r="BE259" s="154">
        <f aca="true" t="shared" si="34" ref="BE259:BE276">IF(N259="základní",J259,0)</f>
        <v>0</v>
      </c>
      <c r="BF259" s="154">
        <f aca="true" t="shared" si="35" ref="BF259:BF276">IF(N259="snížená",J259,0)</f>
        <v>0</v>
      </c>
      <c r="BG259" s="154">
        <f aca="true" t="shared" si="36" ref="BG259:BG276">IF(N259="zákl. přenesená",J259,0)</f>
        <v>0</v>
      </c>
      <c r="BH259" s="154">
        <f aca="true" t="shared" si="37" ref="BH259:BH276">IF(N259="sníž. přenesená",J259,0)</f>
        <v>0</v>
      </c>
      <c r="BI259" s="154">
        <f aca="true" t="shared" si="38" ref="BI259:BI276">IF(N259="nulová",J259,0)</f>
        <v>0</v>
      </c>
      <c r="BJ259" s="15" t="s">
        <v>78</v>
      </c>
      <c r="BK259" s="154">
        <f aca="true" t="shared" si="39" ref="BK259:BK276">ROUND(I259*H259,2)</f>
        <v>0</v>
      </c>
      <c r="BL259" s="15" t="s">
        <v>433</v>
      </c>
      <c r="BM259" s="153" t="s">
        <v>1093</v>
      </c>
    </row>
    <row r="260" spans="1:65" s="2" customFormat="1" ht="21.75" customHeight="1">
      <c r="A260" s="184"/>
      <c r="B260" s="250"/>
      <c r="C260" s="306" t="s">
        <v>552</v>
      </c>
      <c r="D260" s="306" t="s">
        <v>152</v>
      </c>
      <c r="E260" s="307" t="s">
        <v>1094</v>
      </c>
      <c r="F260" s="308" t="s">
        <v>1095</v>
      </c>
      <c r="G260" s="309" t="s">
        <v>173</v>
      </c>
      <c r="H260" s="310">
        <v>10</v>
      </c>
      <c r="I260" s="247"/>
      <c r="J260" s="311">
        <f t="shared" si="30"/>
        <v>0</v>
      </c>
      <c r="K260" s="308" t="s">
        <v>156</v>
      </c>
      <c r="L260" s="28"/>
      <c r="M260" s="312" t="s">
        <v>1</v>
      </c>
      <c r="N260" s="313" t="s">
        <v>38</v>
      </c>
      <c r="O260" s="314">
        <v>0.068</v>
      </c>
      <c r="P260" s="315">
        <f t="shared" si="31"/>
        <v>0.68</v>
      </c>
      <c r="Q260" s="315">
        <v>0</v>
      </c>
      <c r="R260" s="315">
        <f t="shared" si="32"/>
        <v>0</v>
      </c>
      <c r="S260" s="315">
        <v>0</v>
      </c>
      <c r="T260" s="316">
        <f t="shared" si="33"/>
        <v>0</v>
      </c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R260" s="153" t="s">
        <v>433</v>
      </c>
      <c r="AT260" s="153" t="s">
        <v>152</v>
      </c>
      <c r="AU260" s="153" t="s">
        <v>89</v>
      </c>
      <c r="AY260" s="15" t="s">
        <v>150</v>
      </c>
      <c r="BE260" s="154">
        <f t="shared" si="34"/>
        <v>0</v>
      </c>
      <c r="BF260" s="154">
        <f t="shared" si="35"/>
        <v>0</v>
      </c>
      <c r="BG260" s="154">
        <f t="shared" si="36"/>
        <v>0</v>
      </c>
      <c r="BH260" s="154">
        <f t="shared" si="37"/>
        <v>0</v>
      </c>
      <c r="BI260" s="154">
        <f t="shared" si="38"/>
        <v>0</v>
      </c>
      <c r="BJ260" s="15" t="s">
        <v>78</v>
      </c>
      <c r="BK260" s="154">
        <f t="shared" si="39"/>
        <v>0</v>
      </c>
      <c r="BL260" s="15" t="s">
        <v>433</v>
      </c>
      <c r="BM260" s="153" t="s">
        <v>1096</v>
      </c>
    </row>
    <row r="261" spans="1:65" s="2" customFormat="1" ht="21.75" customHeight="1">
      <c r="A261" s="184"/>
      <c r="B261" s="250"/>
      <c r="C261" s="306" t="s">
        <v>556</v>
      </c>
      <c r="D261" s="306" t="s">
        <v>152</v>
      </c>
      <c r="E261" s="307" t="s">
        <v>1097</v>
      </c>
      <c r="F261" s="308" t="s">
        <v>1098</v>
      </c>
      <c r="G261" s="309" t="s">
        <v>173</v>
      </c>
      <c r="H261" s="310">
        <v>10</v>
      </c>
      <c r="I261" s="247"/>
      <c r="J261" s="311">
        <f t="shared" si="30"/>
        <v>0</v>
      </c>
      <c r="K261" s="308" t="s">
        <v>156</v>
      </c>
      <c r="L261" s="28"/>
      <c r="M261" s="312" t="s">
        <v>1</v>
      </c>
      <c r="N261" s="313" t="s">
        <v>38</v>
      </c>
      <c r="O261" s="314">
        <v>0.506</v>
      </c>
      <c r="P261" s="315">
        <f t="shared" si="31"/>
        <v>5.0600000000000005</v>
      </c>
      <c r="Q261" s="315">
        <v>0</v>
      </c>
      <c r="R261" s="315">
        <f t="shared" si="32"/>
        <v>0</v>
      </c>
      <c r="S261" s="315">
        <v>0</v>
      </c>
      <c r="T261" s="316">
        <f t="shared" si="33"/>
        <v>0</v>
      </c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R261" s="153" t="s">
        <v>228</v>
      </c>
      <c r="AT261" s="153" t="s">
        <v>152</v>
      </c>
      <c r="AU261" s="153" t="s">
        <v>89</v>
      </c>
      <c r="AY261" s="15" t="s">
        <v>150</v>
      </c>
      <c r="BE261" s="154">
        <f t="shared" si="34"/>
        <v>0</v>
      </c>
      <c r="BF261" s="154">
        <f t="shared" si="35"/>
        <v>0</v>
      </c>
      <c r="BG261" s="154">
        <f t="shared" si="36"/>
        <v>0</v>
      </c>
      <c r="BH261" s="154">
        <f t="shared" si="37"/>
        <v>0</v>
      </c>
      <c r="BI261" s="154">
        <f t="shared" si="38"/>
        <v>0</v>
      </c>
      <c r="BJ261" s="15" t="s">
        <v>78</v>
      </c>
      <c r="BK261" s="154">
        <f t="shared" si="39"/>
        <v>0</v>
      </c>
      <c r="BL261" s="15" t="s">
        <v>228</v>
      </c>
      <c r="BM261" s="153" t="s">
        <v>1099</v>
      </c>
    </row>
    <row r="262" spans="1:65" s="2" customFormat="1" ht="21.75" customHeight="1">
      <c r="A262" s="184"/>
      <c r="B262" s="250"/>
      <c r="C262" s="326" t="s">
        <v>560</v>
      </c>
      <c r="D262" s="326" t="s">
        <v>655</v>
      </c>
      <c r="E262" s="327" t="s">
        <v>1307</v>
      </c>
      <c r="F262" s="328" t="s">
        <v>1308</v>
      </c>
      <c r="G262" s="329" t="s">
        <v>173</v>
      </c>
      <c r="H262" s="330">
        <v>1</v>
      </c>
      <c r="I262" s="249"/>
      <c r="J262" s="331">
        <f t="shared" si="30"/>
        <v>0</v>
      </c>
      <c r="K262" s="328" t="s">
        <v>995</v>
      </c>
      <c r="L262" s="169"/>
      <c r="M262" s="332" t="s">
        <v>1</v>
      </c>
      <c r="N262" s="333" t="s">
        <v>38</v>
      </c>
      <c r="O262" s="314">
        <v>0</v>
      </c>
      <c r="P262" s="315">
        <f t="shared" si="31"/>
        <v>0</v>
      </c>
      <c r="Q262" s="315">
        <v>0</v>
      </c>
      <c r="R262" s="315">
        <f t="shared" si="32"/>
        <v>0</v>
      </c>
      <c r="S262" s="315">
        <v>0</v>
      </c>
      <c r="T262" s="316">
        <f t="shared" si="33"/>
        <v>0</v>
      </c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R262" s="153" t="s">
        <v>1009</v>
      </c>
      <c r="AT262" s="153" t="s">
        <v>655</v>
      </c>
      <c r="AU262" s="153" t="s">
        <v>89</v>
      </c>
      <c r="AY262" s="15" t="s">
        <v>150</v>
      </c>
      <c r="BE262" s="154">
        <f t="shared" si="34"/>
        <v>0</v>
      </c>
      <c r="BF262" s="154">
        <f t="shared" si="35"/>
        <v>0</v>
      </c>
      <c r="BG262" s="154">
        <f t="shared" si="36"/>
        <v>0</v>
      </c>
      <c r="BH262" s="154">
        <f t="shared" si="37"/>
        <v>0</v>
      </c>
      <c r="BI262" s="154">
        <f t="shared" si="38"/>
        <v>0</v>
      </c>
      <c r="BJ262" s="15" t="s">
        <v>78</v>
      </c>
      <c r="BK262" s="154">
        <f t="shared" si="39"/>
        <v>0</v>
      </c>
      <c r="BL262" s="15" t="s">
        <v>433</v>
      </c>
      <c r="BM262" s="153" t="s">
        <v>1309</v>
      </c>
    </row>
    <row r="263" spans="1:65" s="2" customFormat="1" ht="16.5" customHeight="1">
      <c r="A263" s="184"/>
      <c r="B263" s="250"/>
      <c r="C263" s="326" t="s">
        <v>564</v>
      </c>
      <c r="D263" s="326" t="s">
        <v>655</v>
      </c>
      <c r="E263" s="327" t="s">
        <v>1310</v>
      </c>
      <c r="F263" s="328" t="s">
        <v>1311</v>
      </c>
      <c r="G263" s="329" t="s">
        <v>173</v>
      </c>
      <c r="H263" s="330">
        <v>1</v>
      </c>
      <c r="I263" s="249"/>
      <c r="J263" s="331">
        <f t="shared" si="30"/>
        <v>0</v>
      </c>
      <c r="K263" s="328" t="s">
        <v>995</v>
      </c>
      <c r="L263" s="169"/>
      <c r="M263" s="332" t="s">
        <v>1</v>
      </c>
      <c r="N263" s="333" t="s">
        <v>38</v>
      </c>
      <c r="O263" s="314">
        <v>0</v>
      </c>
      <c r="P263" s="315">
        <f t="shared" si="31"/>
        <v>0</v>
      </c>
      <c r="Q263" s="315">
        <v>0</v>
      </c>
      <c r="R263" s="315">
        <f t="shared" si="32"/>
        <v>0</v>
      </c>
      <c r="S263" s="315">
        <v>0</v>
      </c>
      <c r="T263" s="316">
        <f t="shared" si="33"/>
        <v>0</v>
      </c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R263" s="153" t="s">
        <v>1009</v>
      </c>
      <c r="AT263" s="153" t="s">
        <v>655</v>
      </c>
      <c r="AU263" s="153" t="s">
        <v>89</v>
      </c>
      <c r="AY263" s="15" t="s">
        <v>150</v>
      </c>
      <c r="BE263" s="154">
        <f t="shared" si="34"/>
        <v>0</v>
      </c>
      <c r="BF263" s="154">
        <f t="shared" si="35"/>
        <v>0</v>
      </c>
      <c r="BG263" s="154">
        <f t="shared" si="36"/>
        <v>0</v>
      </c>
      <c r="BH263" s="154">
        <f t="shared" si="37"/>
        <v>0</v>
      </c>
      <c r="BI263" s="154">
        <f t="shared" si="38"/>
        <v>0</v>
      </c>
      <c r="BJ263" s="15" t="s">
        <v>78</v>
      </c>
      <c r="BK263" s="154">
        <f t="shared" si="39"/>
        <v>0</v>
      </c>
      <c r="BL263" s="15" t="s">
        <v>433</v>
      </c>
      <c r="BM263" s="153" t="s">
        <v>1312</v>
      </c>
    </row>
    <row r="264" spans="1:65" s="2" customFormat="1" ht="16.5" customHeight="1">
      <c r="A264" s="184"/>
      <c r="B264" s="250"/>
      <c r="C264" s="326" t="s">
        <v>568</v>
      </c>
      <c r="D264" s="326" t="s">
        <v>655</v>
      </c>
      <c r="E264" s="327" t="s">
        <v>1313</v>
      </c>
      <c r="F264" s="328" t="s">
        <v>1314</v>
      </c>
      <c r="G264" s="329" t="s">
        <v>173</v>
      </c>
      <c r="H264" s="330">
        <v>1</v>
      </c>
      <c r="I264" s="249"/>
      <c r="J264" s="331">
        <f t="shared" si="30"/>
        <v>0</v>
      </c>
      <c r="K264" s="328" t="s">
        <v>995</v>
      </c>
      <c r="L264" s="169"/>
      <c r="M264" s="332" t="s">
        <v>1</v>
      </c>
      <c r="N264" s="333" t="s">
        <v>38</v>
      </c>
      <c r="O264" s="314">
        <v>0</v>
      </c>
      <c r="P264" s="315">
        <f t="shared" si="31"/>
        <v>0</v>
      </c>
      <c r="Q264" s="315">
        <v>0</v>
      </c>
      <c r="R264" s="315">
        <f t="shared" si="32"/>
        <v>0</v>
      </c>
      <c r="S264" s="315">
        <v>0</v>
      </c>
      <c r="T264" s="316">
        <f t="shared" si="33"/>
        <v>0</v>
      </c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R264" s="153" t="s">
        <v>1009</v>
      </c>
      <c r="AT264" s="153" t="s">
        <v>655</v>
      </c>
      <c r="AU264" s="153" t="s">
        <v>89</v>
      </c>
      <c r="AY264" s="15" t="s">
        <v>150</v>
      </c>
      <c r="BE264" s="154">
        <f t="shared" si="34"/>
        <v>0</v>
      </c>
      <c r="BF264" s="154">
        <f t="shared" si="35"/>
        <v>0</v>
      </c>
      <c r="BG264" s="154">
        <f t="shared" si="36"/>
        <v>0</v>
      </c>
      <c r="BH264" s="154">
        <f t="shared" si="37"/>
        <v>0</v>
      </c>
      <c r="BI264" s="154">
        <f t="shared" si="38"/>
        <v>0</v>
      </c>
      <c r="BJ264" s="15" t="s">
        <v>78</v>
      </c>
      <c r="BK264" s="154">
        <f t="shared" si="39"/>
        <v>0</v>
      </c>
      <c r="BL264" s="15" t="s">
        <v>433</v>
      </c>
      <c r="BM264" s="153" t="s">
        <v>1315</v>
      </c>
    </row>
    <row r="265" spans="1:65" s="2" customFormat="1" ht="16.5" customHeight="1">
      <c r="A265" s="184"/>
      <c r="B265" s="250"/>
      <c r="C265" s="326" t="s">
        <v>572</v>
      </c>
      <c r="D265" s="326" t="s">
        <v>655</v>
      </c>
      <c r="E265" s="327" t="s">
        <v>1316</v>
      </c>
      <c r="F265" s="328" t="s">
        <v>1317</v>
      </c>
      <c r="G265" s="329" t="s">
        <v>173</v>
      </c>
      <c r="H265" s="330">
        <v>1</v>
      </c>
      <c r="I265" s="249"/>
      <c r="J265" s="331">
        <f t="shared" si="30"/>
        <v>0</v>
      </c>
      <c r="K265" s="328" t="s">
        <v>995</v>
      </c>
      <c r="L265" s="169"/>
      <c r="M265" s="332" t="s">
        <v>1</v>
      </c>
      <c r="N265" s="333" t="s">
        <v>38</v>
      </c>
      <c r="O265" s="314">
        <v>0</v>
      </c>
      <c r="P265" s="315">
        <f t="shared" si="31"/>
        <v>0</v>
      </c>
      <c r="Q265" s="315">
        <v>0</v>
      </c>
      <c r="R265" s="315">
        <f t="shared" si="32"/>
        <v>0</v>
      </c>
      <c r="S265" s="315">
        <v>0</v>
      </c>
      <c r="T265" s="316">
        <f t="shared" si="33"/>
        <v>0</v>
      </c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R265" s="153" t="s">
        <v>1009</v>
      </c>
      <c r="AT265" s="153" t="s">
        <v>655</v>
      </c>
      <c r="AU265" s="153" t="s">
        <v>89</v>
      </c>
      <c r="AY265" s="15" t="s">
        <v>150</v>
      </c>
      <c r="BE265" s="154">
        <f t="shared" si="34"/>
        <v>0</v>
      </c>
      <c r="BF265" s="154">
        <f t="shared" si="35"/>
        <v>0</v>
      </c>
      <c r="BG265" s="154">
        <f t="shared" si="36"/>
        <v>0</v>
      </c>
      <c r="BH265" s="154">
        <f t="shared" si="37"/>
        <v>0</v>
      </c>
      <c r="BI265" s="154">
        <f t="shared" si="38"/>
        <v>0</v>
      </c>
      <c r="BJ265" s="15" t="s">
        <v>78</v>
      </c>
      <c r="BK265" s="154">
        <f t="shared" si="39"/>
        <v>0</v>
      </c>
      <c r="BL265" s="15" t="s">
        <v>433</v>
      </c>
      <c r="BM265" s="153" t="s">
        <v>1318</v>
      </c>
    </row>
    <row r="266" spans="1:65" s="2" customFormat="1" ht="16.5" customHeight="1">
      <c r="A266" s="184"/>
      <c r="B266" s="250"/>
      <c r="C266" s="326" t="s">
        <v>576</v>
      </c>
      <c r="D266" s="326" t="s">
        <v>655</v>
      </c>
      <c r="E266" s="327" t="s">
        <v>1319</v>
      </c>
      <c r="F266" s="328" t="s">
        <v>1320</v>
      </c>
      <c r="G266" s="329" t="s">
        <v>173</v>
      </c>
      <c r="H266" s="330">
        <v>1</v>
      </c>
      <c r="I266" s="249"/>
      <c r="J266" s="331">
        <f t="shared" si="30"/>
        <v>0</v>
      </c>
      <c r="K266" s="328" t="s">
        <v>995</v>
      </c>
      <c r="L266" s="169"/>
      <c r="M266" s="332" t="s">
        <v>1</v>
      </c>
      <c r="N266" s="333" t="s">
        <v>38</v>
      </c>
      <c r="O266" s="314">
        <v>0</v>
      </c>
      <c r="P266" s="315">
        <f t="shared" si="31"/>
        <v>0</v>
      </c>
      <c r="Q266" s="315">
        <v>0</v>
      </c>
      <c r="R266" s="315">
        <f t="shared" si="32"/>
        <v>0</v>
      </c>
      <c r="S266" s="315">
        <v>0</v>
      </c>
      <c r="T266" s="316">
        <f t="shared" si="33"/>
        <v>0</v>
      </c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R266" s="153" t="s">
        <v>1009</v>
      </c>
      <c r="AT266" s="153" t="s">
        <v>655</v>
      </c>
      <c r="AU266" s="153" t="s">
        <v>89</v>
      </c>
      <c r="AY266" s="15" t="s">
        <v>150</v>
      </c>
      <c r="BE266" s="154">
        <f t="shared" si="34"/>
        <v>0</v>
      </c>
      <c r="BF266" s="154">
        <f t="shared" si="35"/>
        <v>0</v>
      </c>
      <c r="BG266" s="154">
        <f t="shared" si="36"/>
        <v>0</v>
      </c>
      <c r="BH266" s="154">
        <f t="shared" si="37"/>
        <v>0</v>
      </c>
      <c r="BI266" s="154">
        <f t="shared" si="38"/>
        <v>0</v>
      </c>
      <c r="BJ266" s="15" t="s">
        <v>78</v>
      </c>
      <c r="BK266" s="154">
        <f t="shared" si="39"/>
        <v>0</v>
      </c>
      <c r="BL266" s="15" t="s">
        <v>433</v>
      </c>
      <c r="BM266" s="153" t="s">
        <v>1321</v>
      </c>
    </row>
    <row r="267" spans="1:65" s="2" customFormat="1" ht="21.75" customHeight="1">
      <c r="A267" s="184"/>
      <c r="B267" s="250"/>
      <c r="C267" s="326" t="s">
        <v>580</v>
      </c>
      <c r="D267" s="326" t="s">
        <v>655</v>
      </c>
      <c r="E267" s="327" t="s">
        <v>1322</v>
      </c>
      <c r="F267" s="328" t="s">
        <v>1323</v>
      </c>
      <c r="G267" s="329" t="s">
        <v>173</v>
      </c>
      <c r="H267" s="330">
        <v>1</v>
      </c>
      <c r="I267" s="249"/>
      <c r="J267" s="331">
        <f t="shared" si="30"/>
        <v>0</v>
      </c>
      <c r="K267" s="328" t="s">
        <v>995</v>
      </c>
      <c r="L267" s="169"/>
      <c r="M267" s="332" t="s">
        <v>1</v>
      </c>
      <c r="N267" s="333" t="s">
        <v>38</v>
      </c>
      <c r="O267" s="314">
        <v>0</v>
      </c>
      <c r="P267" s="315">
        <f t="shared" si="31"/>
        <v>0</v>
      </c>
      <c r="Q267" s="315">
        <v>0</v>
      </c>
      <c r="R267" s="315">
        <f t="shared" si="32"/>
        <v>0</v>
      </c>
      <c r="S267" s="315">
        <v>0</v>
      </c>
      <c r="T267" s="316">
        <f t="shared" si="33"/>
        <v>0</v>
      </c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R267" s="153" t="s">
        <v>1009</v>
      </c>
      <c r="AT267" s="153" t="s">
        <v>655</v>
      </c>
      <c r="AU267" s="153" t="s">
        <v>89</v>
      </c>
      <c r="AY267" s="15" t="s">
        <v>150</v>
      </c>
      <c r="BE267" s="154">
        <f t="shared" si="34"/>
        <v>0</v>
      </c>
      <c r="BF267" s="154">
        <f t="shared" si="35"/>
        <v>0</v>
      </c>
      <c r="BG267" s="154">
        <f t="shared" si="36"/>
        <v>0</v>
      </c>
      <c r="BH267" s="154">
        <f t="shared" si="37"/>
        <v>0</v>
      </c>
      <c r="BI267" s="154">
        <f t="shared" si="38"/>
        <v>0</v>
      </c>
      <c r="BJ267" s="15" t="s">
        <v>78</v>
      </c>
      <c r="BK267" s="154">
        <f t="shared" si="39"/>
        <v>0</v>
      </c>
      <c r="BL267" s="15" t="s">
        <v>433</v>
      </c>
      <c r="BM267" s="153" t="s">
        <v>1324</v>
      </c>
    </row>
    <row r="268" spans="1:65" s="2" customFormat="1" ht="21.75" customHeight="1">
      <c r="A268" s="184"/>
      <c r="B268" s="250"/>
      <c r="C268" s="326" t="s">
        <v>584</v>
      </c>
      <c r="D268" s="326" t="s">
        <v>655</v>
      </c>
      <c r="E268" s="327" t="s">
        <v>1325</v>
      </c>
      <c r="F268" s="328" t="s">
        <v>1326</v>
      </c>
      <c r="G268" s="329" t="s">
        <v>173</v>
      </c>
      <c r="H268" s="330">
        <v>1</v>
      </c>
      <c r="I268" s="249"/>
      <c r="J268" s="331">
        <f t="shared" si="30"/>
        <v>0</v>
      </c>
      <c r="K268" s="328" t="s">
        <v>995</v>
      </c>
      <c r="L268" s="169"/>
      <c r="M268" s="332" t="s">
        <v>1</v>
      </c>
      <c r="N268" s="333" t="s">
        <v>38</v>
      </c>
      <c r="O268" s="314">
        <v>0</v>
      </c>
      <c r="P268" s="315">
        <f t="shared" si="31"/>
        <v>0</v>
      </c>
      <c r="Q268" s="315">
        <v>0</v>
      </c>
      <c r="R268" s="315">
        <f t="shared" si="32"/>
        <v>0</v>
      </c>
      <c r="S268" s="315">
        <v>0</v>
      </c>
      <c r="T268" s="316">
        <f t="shared" si="33"/>
        <v>0</v>
      </c>
      <c r="U268" s="184"/>
      <c r="V268" s="184"/>
      <c r="W268" s="184"/>
      <c r="X268" s="184"/>
      <c r="Y268" s="184"/>
      <c r="Z268" s="184"/>
      <c r="AA268" s="184"/>
      <c r="AB268" s="184"/>
      <c r="AC268" s="184"/>
      <c r="AD268" s="184"/>
      <c r="AE268" s="184"/>
      <c r="AR268" s="153" t="s">
        <v>1009</v>
      </c>
      <c r="AT268" s="153" t="s">
        <v>655</v>
      </c>
      <c r="AU268" s="153" t="s">
        <v>89</v>
      </c>
      <c r="AY268" s="15" t="s">
        <v>150</v>
      </c>
      <c r="BE268" s="154">
        <f t="shared" si="34"/>
        <v>0</v>
      </c>
      <c r="BF268" s="154">
        <f t="shared" si="35"/>
        <v>0</v>
      </c>
      <c r="BG268" s="154">
        <f t="shared" si="36"/>
        <v>0</v>
      </c>
      <c r="BH268" s="154">
        <f t="shared" si="37"/>
        <v>0</v>
      </c>
      <c r="BI268" s="154">
        <f t="shared" si="38"/>
        <v>0</v>
      </c>
      <c r="BJ268" s="15" t="s">
        <v>78</v>
      </c>
      <c r="BK268" s="154">
        <f t="shared" si="39"/>
        <v>0</v>
      </c>
      <c r="BL268" s="15" t="s">
        <v>433</v>
      </c>
      <c r="BM268" s="153" t="s">
        <v>1327</v>
      </c>
    </row>
    <row r="269" spans="1:65" s="2" customFormat="1" ht="21.75" customHeight="1">
      <c r="A269" s="184"/>
      <c r="B269" s="250"/>
      <c r="C269" s="326" t="s">
        <v>588</v>
      </c>
      <c r="D269" s="326" t="s">
        <v>655</v>
      </c>
      <c r="E269" s="327" t="s">
        <v>1328</v>
      </c>
      <c r="F269" s="328" t="s">
        <v>1329</v>
      </c>
      <c r="G269" s="329" t="s">
        <v>173</v>
      </c>
      <c r="H269" s="330">
        <v>1</v>
      </c>
      <c r="I269" s="249"/>
      <c r="J269" s="331">
        <f t="shared" si="30"/>
        <v>0</v>
      </c>
      <c r="K269" s="328" t="s">
        <v>995</v>
      </c>
      <c r="L269" s="169"/>
      <c r="M269" s="332" t="s">
        <v>1</v>
      </c>
      <c r="N269" s="333" t="s">
        <v>38</v>
      </c>
      <c r="O269" s="314">
        <v>0</v>
      </c>
      <c r="P269" s="315">
        <f t="shared" si="31"/>
        <v>0</v>
      </c>
      <c r="Q269" s="315">
        <v>0</v>
      </c>
      <c r="R269" s="315">
        <f t="shared" si="32"/>
        <v>0</v>
      </c>
      <c r="S269" s="315">
        <v>0</v>
      </c>
      <c r="T269" s="316">
        <f t="shared" si="33"/>
        <v>0</v>
      </c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  <c r="AR269" s="153" t="s">
        <v>1009</v>
      </c>
      <c r="AT269" s="153" t="s">
        <v>655</v>
      </c>
      <c r="AU269" s="153" t="s">
        <v>89</v>
      </c>
      <c r="AY269" s="15" t="s">
        <v>150</v>
      </c>
      <c r="BE269" s="154">
        <f t="shared" si="34"/>
        <v>0</v>
      </c>
      <c r="BF269" s="154">
        <f t="shared" si="35"/>
        <v>0</v>
      </c>
      <c r="BG269" s="154">
        <f t="shared" si="36"/>
        <v>0</v>
      </c>
      <c r="BH269" s="154">
        <f t="shared" si="37"/>
        <v>0</v>
      </c>
      <c r="BI269" s="154">
        <f t="shared" si="38"/>
        <v>0</v>
      </c>
      <c r="BJ269" s="15" t="s">
        <v>78</v>
      </c>
      <c r="BK269" s="154">
        <f t="shared" si="39"/>
        <v>0</v>
      </c>
      <c r="BL269" s="15" t="s">
        <v>433</v>
      </c>
      <c r="BM269" s="153" t="s">
        <v>1330</v>
      </c>
    </row>
    <row r="270" spans="1:65" s="2" customFormat="1" ht="21.75" customHeight="1">
      <c r="A270" s="184"/>
      <c r="B270" s="250"/>
      <c r="C270" s="326" t="s">
        <v>592</v>
      </c>
      <c r="D270" s="326" t="s">
        <v>655</v>
      </c>
      <c r="E270" s="327" t="s">
        <v>1331</v>
      </c>
      <c r="F270" s="328" t="s">
        <v>1332</v>
      </c>
      <c r="G270" s="329" t="s">
        <v>173</v>
      </c>
      <c r="H270" s="330">
        <v>1</v>
      </c>
      <c r="I270" s="249"/>
      <c r="J270" s="331">
        <f t="shared" si="30"/>
        <v>0</v>
      </c>
      <c r="K270" s="328" t="s">
        <v>995</v>
      </c>
      <c r="L270" s="169"/>
      <c r="M270" s="332" t="s">
        <v>1</v>
      </c>
      <c r="N270" s="333" t="s">
        <v>38</v>
      </c>
      <c r="O270" s="314">
        <v>0</v>
      </c>
      <c r="P270" s="315">
        <f t="shared" si="31"/>
        <v>0</v>
      </c>
      <c r="Q270" s="315">
        <v>0</v>
      </c>
      <c r="R270" s="315">
        <f t="shared" si="32"/>
        <v>0</v>
      </c>
      <c r="S270" s="315">
        <v>0</v>
      </c>
      <c r="T270" s="316">
        <f t="shared" si="33"/>
        <v>0</v>
      </c>
      <c r="U270" s="184"/>
      <c r="V270" s="184"/>
      <c r="W270" s="184"/>
      <c r="X270" s="184"/>
      <c r="Y270" s="184"/>
      <c r="Z270" s="184"/>
      <c r="AA270" s="184"/>
      <c r="AB270" s="184"/>
      <c r="AC270" s="184"/>
      <c r="AD270" s="184"/>
      <c r="AE270" s="184"/>
      <c r="AR270" s="153" t="s">
        <v>1009</v>
      </c>
      <c r="AT270" s="153" t="s">
        <v>655</v>
      </c>
      <c r="AU270" s="153" t="s">
        <v>89</v>
      </c>
      <c r="AY270" s="15" t="s">
        <v>150</v>
      </c>
      <c r="BE270" s="154">
        <f t="shared" si="34"/>
        <v>0</v>
      </c>
      <c r="BF270" s="154">
        <f t="shared" si="35"/>
        <v>0</v>
      </c>
      <c r="BG270" s="154">
        <f t="shared" si="36"/>
        <v>0</v>
      </c>
      <c r="BH270" s="154">
        <f t="shared" si="37"/>
        <v>0</v>
      </c>
      <c r="BI270" s="154">
        <f t="shared" si="38"/>
        <v>0</v>
      </c>
      <c r="BJ270" s="15" t="s">
        <v>78</v>
      </c>
      <c r="BK270" s="154">
        <f t="shared" si="39"/>
        <v>0</v>
      </c>
      <c r="BL270" s="15" t="s">
        <v>433</v>
      </c>
      <c r="BM270" s="153" t="s">
        <v>1333</v>
      </c>
    </row>
    <row r="271" spans="1:65" s="2" customFormat="1" ht="21.75" customHeight="1">
      <c r="A271" s="184"/>
      <c r="B271" s="250"/>
      <c r="C271" s="326" t="s">
        <v>596</v>
      </c>
      <c r="D271" s="326" t="s">
        <v>655</v>
      </c>
      <c r="E271" s="327" t="s">
        <v>1334</v>
      </c>
      <c r="F271" s="328" t="s">
        <v>1335</v>
      </c>
      <c r="G271" s="329" t="s">
        <v>173</v>
      </c>
      <c r="H271" s="330">
        <v>1</v>
      </c>
      <c r="I271" s="249"/>
      <c r="J271" s="331">
        <f t="shared" si="30"/>
        <v>0</v>
      </c>
      <c r="K271" s="328" t="s">
        <v>995</v>
      </c>
      <c r="L271" s="169"/>
      <c r="M271" s="332" t="s">
        <v>1</v>
      </c>
      <c r="N271" s="333" t="s">
        <v>38</v>
      </c>
      <c r="O271" s="314">
        <v>0</v>
      </c>
      <c r="P271" s="315">
        <f t="shared" si="31"/>
        <v>0</v>
      </c>
      <c r="Q271" s="315">
        <v>0</v>
      </c>
      <c r="R271" s="315">
        <f t="shared" si="32"/>
        <v>0</v>
      </c>
      <c r="S271" s="315">
        <v>0</v>
      </c>
      <c r="T271" s="316">
        <f t="shared" si="33"/>
        <v>0</v>
      </c>
      <c r="U271" s="184"/>
      <c r="V271" s="184"/>
      <c r="W271" s="184"/>
      <c r="X271" s="184"/>
      <c r="Y271" s="184"/>
      <c r="Z271" s="184"/>
      <c r="AA271" s="184"/>
      <c r="AB271" s="184"/>
      <c r="AC271" s="184"/>
      <c r="AD271" s="184"/>
      <c r="AE271" s="184"/>
      <c r="AR271" s="153" t="s">
        <v>1009</v>
      </c>
      <c r="AT271" s="153" t="s">
        <v>655</v>
      </c>
      <c r="AU271" s="153" t="s">
        <v>89</v>
      </c>
      <c r="AY271" s="15" t="s">
        <v>150</v>
      </c>
      <c r="BE271" s="154">
        <f t="shared" si="34"/>
        <v>0</v>
      </c>
      <c r="BF271" s="154">
        <f t="shared" si="35"/>
        <v>0</v>
      </c>
      <c r="BG271" s="154">
        <f t="shared" si="36"/>
        <v>0</v>
      </c>
      <c r="BH271" s="154">
        <f t="shared" si="37"/>
        <v>0</v>
      </c>
      <c r="BI271" s="154">
        <f t="shared" si="38"/>
        <v>0</v>
      </c>
      <c r="BJ271" s="15" t="s">
        <v>78</v>
      </c>
      <c r="BK271" s="154">
        <f t="shared" si="39"/>
        <v>0</v>
      </c>
      <c r="BL271" s="15" t="s">
        <v>433</v>
      </c>
      <c r="BM271" s="153" t="s">
        <v>1336</v>
      </c>
    </row>
    <row r="272" spans="1:65" s="2" customFormat="1" ht="21.75" customHeight="1">
      <c r="A272" s="184"/>
      <c r="B272" s="250"/>
      <c r="C272" s="306" t="s">
        <v>600</v>
      </c>
      <c r="D272" s="306" t="s">
        <v>152</v>
      </c>
      <c r="E272" s="307" t="s">
        <v>1112</v>
      </c>
      <c r="F272" s="308" t="s">
        <v>1113</v>
      </c>
      <c r="G272" s="309" t="s">
        <v>173</v>
      </c>
      <c r="H272" s="310">
        <v>38</v>
      </c>
      <c r="I272" s="247"/>
      <c r="J272" s="311">
        <f t="shared" si="30"/>
        <v>0</v>
      </c>
      <c r="K272" s="308" t="s">
        <v>156</v>
      </c>
      <c r="L272" s="28"/>
      <c r="M272" s="312" t="s">
        <v>1</v>
      </c>
      <c r="N272" s="313" t="s">
        <v>38</v>
      </c>
      <c r="O272" s="314">
        <v>0.26</v>
      </c>
      <c r="P272" s="315">
        <f t="shared" si="31"/>
        <v>9.88</v>
      </c>
      <c r="Q272" s="315">
        <v>0</v>
      </c>
      <c r="R272" s="315">
        <f t="shared" si="32"/>
        <v>0</v>
      </c>
      <c r="S272" s="315">
        <v>0</v>
      </c>
      <c r="T272" s="316">
        <f t="shared" si="33"/>
        <v>0</v>
      </c>
      <c r="U272" s="184"/>
      <c r="V272" s="184"/>
      <c r="W272" s="184"/>
      <c r="X272" s="184"/>
      <c r="Y272" s="184"/>
      <c r="Z272" s="184"/>
      <c r="AA272" s="184"/>
      <c r="AB272" s="184"/>
      <c r="AC272" s="184"/>
      <c r="AD272" s="184"/>
      <c r="AE272" s="184"/>
      <c r="AR272" s="153" t="s">
        <v>433</v>
      </c>
      <c r="AT272" s="153" t="s">
        <v>152</v>
      </c>
      <c r="AU272" s="153" t="s">
        <v>89</v>
      </c>
      <c r="AY272" s="15" t="s">
        <v>150</v>
      </c>
      <c r="BE272" s="154">
        <f t="shared" si="34"/>
        <v>0</v>
      </c>
      <c r="BF272" s="154">
        <f t="shared" si="35"/>
        <v>0</v>
      </c>
      <c r="BG272" s="154">
        <f t="shared" si="36"/>
        <v>0</v>
      </c>
      <c r="BH272" s="154">
        <f t="shared" si="37"/>
        <v>0</v>
      </c>
      <c r="BI272" s="154">
        <f t="shared" si="38"/>
        <v>0</v>
      </c>
      <c r="BJ272" s="15" t="s">
        <v>78</v>
      </c>
      <c r="BK272" s="154">
        <f t="shared" si="39"/>
        <v>0</v>
      </c>
      <c r="BL272" s="15" t="s">
        <v>433</v>
      </c>
      <c r="BM272" s="153" t="s">
        <v>1114</v>
      </c>
    </row>
    <row r="273" spans="1:65" s="2" customFormat="1" ht="21.75" customHeight="1">
      <c r="A273" s="184"/>
      <c r="B273" s="250"/>
      <c r="C273" s="326" t="s">
        <v>606</v>
      </c>
      <c r="D273" s="326" t="s">
        <v>655</v>
      </c>
      <c r="E273" s="327" t="s">
        <v>1115</v>
      </c>
      <c r="F273" s="328" t="s">
        <v>1337</v>
      </c>
      <c r="G273" s="329" t="s">
        <v>1008</v>
      </c>
      <c r="H273" s="330">
        <v>38</v>
      </c>
      <c r="I273" s="249"/>
      <c r="J273" s="331">
        <f t="shared" si="30"/>
        <v>0</v>
      </c>
      <c r="K273" s="328" t="s">
        <v>995</v>
      </c>
      <c r="L273" s="169"/>
      <c r="M273" s="332" t="s">
        <v>1</v>
      </c>
      <c r="N273" s="333" t="s">
        <v>38</v>
      </c>
      <c r="O273" s="314">
        <v>0</v>
      </c>
      <c r="P273" s="315">
        <f t="shared" si="31"/>
        <v>0</v>
      </c>
      <c r="Q273" s="315">
        <v>0</v>
      </c>
      <c r="R273" s="315">
        <f t="shared" si="32"/>
        <v>0</v>
      </c>
      <c r="S273" s="315">
        <v>0</v>
      </c>
      <c r="T273" s="316">
        <f t="shared" si="33"/>
        <v>0</v>
      </c>
      <c r="U273" s="184"/>
      <c r="V273" s="184"/>
      <c r="W273" s="184"/>
      <c r="X273" s="184"/>
      <c r="Y273" s="184"/>
      <c r="Z273" s="184"/>
      <c r="AA273" s="184"/>
      <c r="AB273" s="184"/>
      <c r="AC273" s="184"/>
      <c r="AD273" s="184"/>
      <c r="AE273" s="184"/>
      <c r="AR273" s="153" t="s">
        <v>1009</v>
      </c>
      <c r="AT273" s="153" t="s">
        <v>655</v>
      </c>
      <c r="AU273" s="153" t="s">
        <v>89</v>
      </c>
      <c r="AY273" s="15" t="s">
        <v>150</v>
      </c>
      <c r="BE273" s="154">
        <f t="shared" si="34"/>
        <v>0</v>
      </c>
      <c r="BF273" s="154">
        <f t="shared" si="35"/>
        <v>0</v>
      </c>
      <c r="BG273" s="154">
        <f t="shared" si="36"/>
        <v>0</v>
      </c>
      <c r="BH273" s="154">
        <f t="shared" si="37"/>
        <v>0</v>
      </c>
      <c r="BI273" s="154">
        <f t="shared" si="38"/>
        <v>0</v>
      </c>
      <c r="BJ273" s="15" t="s">
        <v>78</v>
      </c>
      <c r="BK273" s="154">
        <f t="shared" si="39"/>
        <v>0</v>
      </c>
      <c r="BL273" s="15" t="s">
        <v>433</v>
      </c>
      <c r="BM273" s="153" t="s">
        <v>1117</v>
      </c>
    </row>
    <row r="274" spans="1:65" s="2" customFormat="1" ht="16.5" customHeight="1">
      <c r="A274" s="184"/>
      <c r="B274" s="250"/>
      <c r="C274" s="306" t="s">
        <v>611</v>
      </c>
      <c r="D274" s="306" t="s">
        <v>152</v>
      </c>
      <c r="E274" s="307" t="s">
        <v>1118</v>
      </c>
      <c r="F274" s="308" t="s">
        <v>1119</v>
      </c>
      <c r="G274" s="309" t="s">
        <v>1120</v>
      </c>
      <c r="H274" s="310">
        <v>60</v>
      </c>
      <c r="I274" s="247"/>
      <c r="J274" s="311">
        <f t="shared" si="30"/>
        <v>0</v>
      </c>
      <c r="K274" s="308" t="s">
        <v>156</v>
      </c>
      <c r="L274" s="28"/>
      <c r="M274" s="312" t="s">
        <v>1</v>
      </c>
      <c r="N274" s="313" t="s">
        <v>38</v>
      </c>
      <c r="O274" s="314">
        <v>1</v>
      </c>
      <c r="P274" s="315">
        <f t="shared" si="31"/>
        <v>60</v>
      </c>
      <c r="Q274" s="315">
        <v>0</v>
      </c>
      <c r="R274" s="315">
        <f t="shared" si="32"/>
        <v>0</v>
      </c>
      <c r="S274" s="315">
        <v>0</v>
      </c>
      <c r="T274" s="316">
        <f t="shared" si="33"/>
        <v>0</v>
      </c>
      <c r="U274" s="184"/>
      <c r="V274" s="184"/>
      <c r="W274" s="184"/>
      <c r="X274" s="184"/>
      <c r="Y274" s="184"/>
      <c r="Z274" s="184"/>
      <c r="AA274" s="184"/>
      <c r="AB274" s="184"/>
      <c r="AC274" s="184"/>
      <c r="AD274" s="184"/>
      <c r="AE274" s="184"/>
      <c r="AR274" s="153" t="s">
        <v>433</v>
      </c>
      <c r="AT274" s="153" t="s">
        <v>152</v>
      </c>
      <c r="AU274" s="153" t="s">
        <v>89</v>
      </c>
      <c r="AY274" s="15" t="s">
        <v>150</v>
      </c>
      <c r="BE274" s="154">
        <f t="shared" si="34"/>
        <v>0</v>
      </c>
      <c r="BF274" s="154">
        <f t="shared" si="35"/>
        <v>0</v>
      </c>
      <c r="BG274" s="154">
        <f t="shared" si="36"/>
        <v>0</v>
      </c>
      <c r="BH274" s="154">
        <f t="shared" si="37"/>
        <v>0</v>
      </c>
      <c r="BI274" s="154">
        <f t="shared" si="38"/>
        <v>0</v>
      </c>
      <c r="BJ274" s="15" t="s">
        <v>78</v>
      </c>
      <c r="BK274" s="154">
        <f t="shared" si="39"/>
        <v>0</v>
      </c>
      <c r="BL274" s="15" t="s">
        <v>433</v>
      </c>
      <c r="BM274" s="153" t="s">
        <v>1121</v>
      </c>
    </row>
    <row r="275" spans="1:65" s="2" customFormat="1" ht="16.5" customHeight="1">
      <c r="A275" s="184"/>
      <c r="B275" s="250"/>
      <c r="C275" s="306" t="s">
        <v>615</v>
      </c>
      <c r="D275" s="306" t="s">
        <v>152</v>
      </c>
      <c r="E275" s="307" t="s">
        <v>1122</v>
      </c>
      <c r="F275" s="308" t="s">
        <v>1123</v>
      </c>
      <c r="G275" s="309" t="s">
        <v>1120</v>
      </c>
      <c r="H275" s="310">
        <v>80</v>
      </c>
      <c r="I275" s="247"/>
      <c r="J275" s="311">
        <f t="shared" si="30"/>
        <v>0</v>
      </c>
      <c r="K275" s="308" t="s">
        <v>995</v>
      </c>
      <c r="L275" s="28"/>
      <c r="M275" s="312" t="s">
        <v>1</v>
      </c>
      <c r="N275" s="313" t="s">
        <v>38</v>
      </c>
      <c r="O275" s="314">
        <v>0</v>
      </c>
      <c r="P275" s="315">
        <f t="shared" si="31"/>
        <v>0</v>
      </c>
      <c r="Q275" s="315">
        <v>0</v>
      </c>
      <c r="R275" s="315">
        <f t="shared" si="32"/>
        <v>0</v>
      </c>
      <c r="S275" s="315">
        <v>0</v>
      </c>
      <c r="T275" s="316">
        <f t="shared" si="33"/>
        <v>0</v>
      </c>
      <c r="U275" s="184"/>
      <c r="V275" s="184"/>
      <c r="W275" s="184"/>
      <c r="X275" s="184"/>
      <c r="Y275" s="184"/>
      <c r="Z275" s="184"/>
      <c r="AA275" s="184"/>
      <c r="AB275" s="184"/>
      <c r="AC275" s="184"/>
      <c r="AD275" s="184"/>
      <c r="AE275" s="184"/>
      <c r="AR275" s="153" t="s">
        <v>433</v>
      </c>
      <c r="AT275" s="153" t="s">
        <v>152</v>
      </c>
      <c r="AU275" s="153" t="s">
        <v>89</v>
      </c>
      <c r="AY275" s="15" t="s">
        <v>150</v>
      </c>
      <c r="BE275" s="154">
        <f t="shared" si="34"/>
        <v>0</v>
      </c>
      <c r="BF275" s="154">
        <f t="shared" si="35"/>
        <v>0</v>
      </c>
      <c r="BG275" s="154">
        <f t="shared" si="36"/>
        <v>0</v>
      </c>
      <c r="BH275" s="154">
        <f t="shared" si="37"/>
        <v>0</v>
      </c>
      <c r="BI275" s="154">
        <f t="shared" si="38"/>
        <v>0</v>
      </c>
      <c r="BJ275" s="15" t="s">
        <v>78</v>
      </c>
      <c r="BK275" s="154">
        <f t="shared" si="39"/>
        <v>0</v>
      </c>
      <c r="BL275" s="15" t="s">
        <v>433</v>
      </c>
      <c r="BM275" s="153" t="s">
        <v>1124</v>
      </c>
    </row>
    <row r="276" spans="1:65" s="2" customFormat="1" ht="16.5" customHeight="1">
      <c r="A276" s="184"/>
      <c r="B276" s="250"/>
      <c r="C276" s="326" t="s">
        <v>620</v>
      </c>
      <c r="D276" s="326" t="s">
        <v>655</v>
      </c>
      <c r="E276" s="327" t="s">
        <v>1125</v>
      </c>
      <c r="F276" s="328" t="s">
        <v>1126</v>
      </c>
      <c r="G276" s="329" t="s">
        <v>173</v>
      </c>
      <c r="H276" s="330">
        <v>1</v>
      </c>
      <c r="I276" s="249"/>
      <c r="J276" s="331">
        <f t="shared" si="30"/>
        <v>0</v>
      </c>
      <c r="K276" s="328" t="s">
        <v>995</v>
      </c>
      <c r="L276" s="169"/>
      <c r="M276" s="332" t="s">
        <v>1</v>
      </c>
      <c r="N276" s="333" t="s">
        <v>38</v>
      </c>
      <c r="O276" s="314">
        <v>0</v>
      </c>
      <c r="P276" s="315">
        <f t="shared" si="31"/>
        <v>0</v>
      </c>
      <c r="Q276" s="315">
        <v>0</v>
      </c>
      <c r="R276" s="315">
        <f t="shared" si="32"/>
        <v>0</v>
      </c>
      <c r="S276" s="315">
        <v>0</v>
      </c>
      <c r="T276" s="316">
        <f t="shared" si="33"/>
        <v>0</v>
      </c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R276" s="153" t="s">
        <v>1009</v>
      </c>
      <c r="AT276" s="153" t="s">
        <v>655</v>
      </c>
      <c r="AU276" s="153" t="s">
        <v>89</v>
      </c>
      <c r="AY276" s="15" t="s">
        <v>150</v>
      </c>
      <c r="BE276" s="154">
        <f t="shared" si="34"/>
        <v>0</v>
      </c>
      <c r="BF276" s="154">
        <f t="shared" si="35"/>
        <v>0</v>
      </c>
      <c r="BG276" s="154">
        <f t="shared" si="36"/>
        <v>0</v>
      </c>
      <c r="BH276" s="154">
        <f t="shared" si="37"/>
        <v>0</v>
      </c>
      <c r="BI276" s="154">
        <f t="shared" si="38"/>
        <v>0</v>
      </c>
      <c r="BJ276" s="15" t="s">
        <v>78</v>
      </c>
      <c r="BK276" s="154">
        <f t="shared" si="39"/>
        <v>0</v>
      </c>
      <c r="BL276" s="15" t="s">
        <v>433</v>
      </c>
      <c r="BM276" s="153" t="s">
        <v>1127</v>
      </c>
    </row>
    <row r="277" spans="2:63" s="12" customFormat="1" ht="21" customHeight="1">
      <c r="B277" s="295"/>
      <c r="C277" s="296"/>
      <c r="D277" s="297" t="s">
        <v>72</v>
      </c>
      <c r="E277" s="304" t="s">
        <v>1128</v>
      </c>
      <c r="F277" s="304" t="s">
        <v>1129</v>
      </c>
      <c r="G277" s="296"/>
      <c r="H277" s="296"/>
      <c r="I277" s="246"/>
      <c r="J277" s="305">
        <f>BK277</f>
        <v>0</v>
      </c>
      <c r="K277" s="296"/>
      <c r="L277" s="130"/>
      <c r="M277" s="300"/>
      <c r="N277" s="301"/>
      <c r="O277" s="301"/>
      <c r="P277" s="302">
        <f>SUM(P278:P281)</f>
        <v>0</v>
      </c>
      <c r="Q277" s="301"/>
      <c r="R277" s="302">
        <f>SUM(R278:R281)</f>
        <v>0</v>
      </c>
      <c r="S277" s="301"/>
      <c r="T277" s="303">
        <f>SUM(T278:T281)</f>
        <v>0</v>
      </c>
      <c r="AR277" s="131" t="s">
        <v>89</v>
      </c>
      <c r="AT277" s="138" t="s">
        <v>72</v>
      </c>
      <c r="AU277" s="138" t="s">
        <v>82</v>
      </c>
      <c r="AY277" s="131" t="s">
        <v>150</v>
      </c>
      <c r="BK277" s="139">
        <f>SUM(BK278:BK281)</f>
        <v>0</v>
      </c>
    </row>
    <row r="278" spans="1:65" s="2" customFormat="1" ht="16.5" customHeight="1">
      <c r="A278" s="184"/>
      <c r="B278" s="250"/>
      <c r="C278" s="306" t="s">
        <v>624</v>
      </c>
      <c r="D278" s="306" t="s">
        <v>152</v>
      </c>
      <c r="E278" s="307" t="s">
        <v>1130</v>
      </c>
      <c r="F278" s="308" t="s">
        <v>1131</v>
      </c>
      <c r="G278" s="309" t="s">
        <v>1008</v>
      </c>
      <c r="H278" s="310">
        <v>40</v>
      </c>
      <c r="I278" s="247"/>
      <c r="J278" s="311">
        <f>ROUND(I278*H278,2)</f>
        <v>0</v>
      </c>
      <c r="K278" s="308" t="s">
        <v>995</v>
      </c>
      <c r="L278" s="28"/>
      <c r="M278" s="312" t="s">
        <v>1</v>
      </c>
      <c r="N278" s="313" t="s">
        <v>38</v>
      </c>
      <c r="O278" s="314">
        <v>0</v>
      </c>
      <c r="P278" s="315">
        <f>O278*H278</f>
        <v>0</v>
      </c>
      <c r="Q278" s="315">
        <v>0</v>
      </c>
      <c r="R278" s="315">
        <f>Q278*H278</f>
        <v>0</v>
      </c>
      <c r="S278" s="315">
        <v>0</v>
      </c>
      <c r="T278" s="316">
        <f>S278*H278</f>
        <v>0</v>
      </c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R278" s="153" t="s">
        <v>113</v>
      </c>
      <c r="AT278" s="153" t="s">
        <v>152</v>
      </c>
      <c r="AU278" s="153" t="s">
        <v>89</v>
      </c>
      <c r="AY278" s="15" t="s">
        <v>150</v>
      </c>
      <c r="BE278" s="154">
        <f>IF(N278="základní",J278,0)</f>
        <v>0</v>
      </c>
      <c r="BF278" s="154">
        <f>IF(N278="snížená",J278,0)</f>
        <v>0</v>
      </c>
      <c r="BG278" s="154">
        <f>IF(N278="zákl. přenesená",J278,0)</f>
        <v>0</v>
      </c>
      <c r="BH278" s="154">
        <f>IF(N278="sníž. přenesená",J278,0)</f>
        <v>0</v>
      </c>
      <c r="BI278" s="154">
        <f>IF(N278="nulová",J278,0)</f>
        <v>0</v>
      </c>
      <c r="BJ278" s="15" t="s">
        <v>78</v>
      </c>
      <c r="BK278" s="154">
        <f>ROUND(I278*H278,2)</f>
        <v>0</v>
      </c>
      <c r="BL278" s="15" t="s">
        <v>113</v>
      </c>
      <c r="BM278" s="153" t="s">
        <v>1132</v>
      </c>
    </row>
    <row r="279" spans="1:65" s="2" customFormat="1" ht="16.5" customHeight="1">
      <c r="A279" s="184"/>
      <c r="B279" s="250"/>
      <c r="C279" s="306" t="s">
        <v>628</v>
      </c>
      <c r="D279" s="306" t="s">
        <v>152</v>
      </c>
      <c r="E279" s="307" t="s">
        <v>1133</v>
      </c>
      <c r="F279" s="308" t="s">
        <v>1134</v>
      </c>
      <c r="G279" s="309" t="s">
        <v>1008</v>
      </c>
      <c r="H279" s="310">
        <v>30</v>
      </c>
      <c r="I279" s="247"/>
      <c r="J279" s="311">
        <f>ROUND(I279*H279,2)</f>
        <v>0</v>
      </c>
      <c r="K279" s="308" t="s">
        <v>995</v>
      </c>
      <c r="L279" s="28"/>
      <c r="M279" s="312" t="s">
        <v>1</v>
      </c>
      <c r="N279" s="313" t="s">
        <v>38</v>
      </c>
      <c r="O279" s="314">
        <v>0</v>
      </c>
      <c r="P279" s="315">
        <f>O279*H279</f>
        <v>0</v>
      </c>
      <c r="Q279" s="315">
        <v>0</v>
      </c>
      <c r="R279" s="315">
        <f>Q279*H279</f>
        <v>0</v>
      </c>
      <c r="S279" s="315">
        <v>0</v>
      </c>
      <c r="T279" s="316">
        <f>S279*H279</f>
        <v>0</v>
      </c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R279" s="153" t="s">
        <v>113</v>
      </c>
      <c r="AT279" s="153" t="s">
        <v>152</v>
      </c>
      <c r="AU279" s="153" t="s">
        <v>89</v>
      </c>
      <c r="AY279" s="15" t="s">
        <v>150</v>
      </c>
      <c r="BE279" s="154">
        <f>IF(N279="základní",J279,0)</f>
        <v>0</v>
      </c>
      <c r="BF279" s="154">
        <f>IF(N279="snížená",J279,0)</f>
        <v>0</v>
      </c>
      <c r="BG279" s="154">
        <f>IF(N279="zákl. přenesená",J279,0)</f>
        <v>0</v>
      </c>
      <c r="BH279" s="154">
        <f>IF(N279="sníž. přenesená",J279,0)</f>
        <v>0</v>
      </c>
      <c r="BI279" s="154">
        <f>IF(N279="nulová",J279,0)</f>
        <v>0</v>
      </c>
      <c r="BJ279" s="15" t="s">
        <v>78</v>
      </c>
      <c r="BK279" s="154">
        <f>ROUND(I279*H279,2)</f>
        <v>0</v>
      </c>
      <c r="BL279" s="15" t="s">
        <v>113</v>
      </c>
      <c r="BM279" s="153" t="s">
        <v>1135</v>
      </c>
    </row>
    <row r="280" spans="1:65" s="2" customFormat="1" ht="16.5" customHeight="1">
      <c r="A280" s="184"/>
      <c r="B280" s="250"/>
      <c r="C280" s="306" t="s">
        <v>632</v>
      </c>
      <c r="D280" s="306" t="s">
        <v>152</v>
      </c>
      <c r="E280" s="307" t="s">
        <v>1136</v>
      </c>
      <c r="F280" s="308" t="s">
        <v>1137</v>
      </c>
      <c r="G280" s="309" t="s">
        <v>1008</v>
      </c>
      <c r="H280" s="310">
        <v>20</v>
      </c>
      <c r="I280" s="247"/>
      <c r="J280" s="311">
        <f>ROUND(I280*H280,2)</f>
        <v>0</v>
      </c>
      <c r="K280" s="308" t="s">
        <v>995</v>
      </c>
      <c r="L280" s="28"/>
      <c r="M280" s="312" t="s">
        <v>1</v>
      </c>
      <c r="N280" s="313" t="s">
        <v>38</v>
      </c>
      <c r="O280" s="314">
        <v>0</v>
      </c>
      <c r="P280" s="315">
        <f>O280*H280</f>
        <v>0</v>
      </c>
      <c r="Q280" s="315">
        <v>0</v>
      </c>
      <c r="R280" s="315">
        <f>Q280*H280</f>
        <v>0</v>
      </c>
      <c r="S280" s="315">
        <v>0</v>
      </c>
      <c r="T280" s="316">
        <f>S280*H280</f>
        <v>0</v>
      </c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4"/>
      <c r="AE280" s="184"/>
      <c r="AR280" s="153" t="s">
        <v>113</v>
      </c>
      <c r="AT280" s="153" t="s">
        <v>152</v>
      </c>
      <c r="AU280" s="153" t="s">
        <v>89</v>
      </c>
      <c r="AY280" s="15" t="s">
        <v>150</v>
      </c>
      <c r="BE280" s="154">
        <f>IF(N280="základní",J280,0)</f>
        <v>0</v>
      </c>
      <c r="BF280" s="154">
        <f>IF(N280="snížená",J280,0)</f>
        <v>0</v>
      </c>
      <c r="BG280" s="154">
        <f>IF(N280="zákl. přenesená",J280,0)</f>
        <v>0</v>
      </c>
      <c r="BH280" s="154">
        <f>IF(N280="sníž. přenesená",J280,0)</f>
        <v>0</v>
      </c>
      <c r="BI280" s="154">
        <f>IF(N280="nulová",J280,0)</f>
        <v>0</v>
      </c>
      <c r="BJ280" s="15" t="s">
        <v>78</v>
      </c>
      <c r="BK280" s="154">
        <f>ROUND(I280*H280,2)</f>
        <v>0</v>
      </c>
      <c r="BL280" s="15" t="s">
        <v>113</v>
      </c>
      <c r="BM280" s="153" t="s">
        <v>1138</v>
      </c>
    </row>
    <row r="281" spans="1:65" s="2" customFormat="1" ht="16.5" customHeight="1">
      <c r="A281" s="184"/>
      <c r="B281" s="250"/>
      <c r="C281" s="306" t="s">
        <v>636</v>
      </c>
      <c r="D281" s="306" t="s">
        <v>152</v>
      </c>
      <c r="E281" s="307" t="s">
        <v>1139</v>
      </c>
      <c r="F281" s="308" t="s">
        <v>1140</v>
      </c>
      <c r="G281" s="309" t="s">
        <v>1008</v>
      </c>
      <c r="H281" s="310">
        <v>20</v>
      </c>
      <c r="I281" s="247"/>
      <c r="J281" s="311">
        <f>ROUND(I281*H281,2)</f>
        <v>0</v>
      </c>
      <c r="K281" s="308" t="s">
        <v>995</v>
      </c>
      <c r="L281" s="28"/>
      <c r="M281" s="312" t="s">
        <v>1</v>
      </c>
      <c r="N281" s="313" t="s">
        <v>38</v>
      </c>
      <c r="O281" s="314">
        <v>0</v>
      </c>
      <c r="P281" s="315">
        <f>O281*H281</f>
        <v>0</v>
      </c>
      <c r="Q281" s="315">
        <v>0</v>
      </c>
      <c r="R281" s="315">
        <f>Q281*H281</f>
        <v>0</v>
      </c>
      <c r="S281" s="315">
        <v>0</v>
      </c>
      <c r="T281" s="316">
        <f>S281*H281</f>
        <v>0</v>
      </c>
      <c r="U281" s="184"/>
      <c r="V281" s="184"/>
      <c r="W281" s="184"/>
      <c r="X281" s="184"/>
      <c r="Y281" s="184"/>
      <c r="Z281" s="184"/>
      <c r="AA281" s="184"/>
      <c r="AB281" s="184"/>
      <c r="AC281" s="184"/>
      <c r="AD281" s="184"/>
      <c r="AE281" s="184"/>
      <c r="AR281" s="153" t="s">
        <v>113</v>
      </c>
      <c r="AT281" s="153" t="s">
        <v>152</v>
      </c>
      <c r="AU281" s="153" t="s">
        <v>89</v>
      </c>
      <c r="AY281" s="15" t="s">
        <v>150</v>
      </c>
      <c r="BE281" s="154">
        <f>IF(N281="základní",J281,0)</f>
        <v>0</v>
      </c>
      <c r="BF281" s="154">
        <f>IF(N281="snížená",J281,0)</f>
        <v>0</v>
      </c>
      <c r="BG281" s="154">
        <f>IF(N281="zákl. přenesená",J281,0)</f>
        <v>0</v>
      </c>
      <c r="BH281" s="154">
        <f>IF(N281="sníž. přenesená",J281,0)</f>
        <v>0</v>
      </c>
      <c r="BI281" s="154">
        <f>IF(N281="nulová",J281,0)</f>
        <v>0</v>
      </c>
      <c r="BJ281" s="15" t="s">
        <v>78</v>
      </c>
      <c r="BK281" s="154">
        <f>ROUND(I281*H281,2)</f>
        <v>0</v>
      </c>
      <c r="BL281" s="15" t="s">
        <v>113</v>
      </c>
      <c r="BM281" s="153" t="s">
        <v>1141</v>
      </c>
    </row>
    <row r="282" spans="2:63" s="12" customFormat="1" ht="25.9" customHeight="1">
      <c r="B282" s="295"/>
      <c r="C282" s="296"/>
      <c r="D282" s="297" t="s">
        <v>72</v>
      </c>
      <c r="E282" s="298" t="s">
        <v>889</v>
      </c>
      <c r="F282" s="298" t="s">
        <v>890</v>
      </c>
      <c r="G282" s="296"/>
      <c r="H282" s="296"/>
      <c r="I282" s="246"/>
      <c r="J282" s="299">
        <f>BK282</f>
        <v>0</v>
      </c>
      <c r="K282" s="296"/>
      <c r="L282" s="130"/>
      <c r="M282" s="300"/>
      <c r="N282" s="301"/>
      <c r="O282" s="301"/>
      <c r="P282" s="302">
        <f>P283</f>
        <v>31.842</v>
      </c>
      <c r="Q282" s="301"/>
      <c r="R282" s="302">
        <f>R283</f>
        <v>0</v>
      </c>
      <c r="S282" s="301"/>
      <c r="T282" s="303">
        <f>T283</f>
        <v>0</v>
      </c>
      <c r="AR282" s="131" t="s">
        <v>113</v>
      </c>
      <c r="AT282" s="138" t="s">
        <v>72</v>
      </c>
      <c r="AU282" s="138" t="s">
        <v>73</v>
      </c>
      <c r="AY282" s="131" t="s">
        <v>150</v>
      </c>
      <c r="BK282" s="139">
        <f>BK283</f>
        <v>0</v>
      </c>
    </row>
    <row r="283" spans="2:63" s="12" customFormat="1" ht="22.85" customHeight="1">
      <c r="B283" s="295"/>
      <c r="C283" s="296"/>
      <c r="D283" s="297" t="s">
        <v>72</v>
      </c>
      <c r="E283" s="304" t="s">
        <v>1142</v>
      </c>
      <c r="F283" s="304" t="s">
        <v>1143</v>
      </c>
      <c r="G283" s="296"/>
      <c r="H283" s="296"/>
      <c r="I283" s="246"/>
      <c r="J283" s="305">
        <f>BK283</f>
        <v>0</v>
      </c>
      <c r="K283" s="296"/>
      <c r="L283" s="130"/>
      <c r="M283" s="300"/>
      <c r="N283" s="301"/>
      <c r="O283" s="301"/>
      <c r="P283" s="302">
        <f>SUM(P284:P288)</f>
        <v>31.842</v>
      </c>
      <c r="Q283" s="301"/>
      <c r="R283" s="302">
        <f>SUM(R284:R288)</f>
        <v>0</v>
      </c>
      <c r="S283" s="301"/>
      <c r="T283" s="303">
        <f>SUM(T284:T288)</f>
        <v>0</v>
      </c>
      <c r="AR283" s="131" t="s">
        <v>113</v>
      </c>
      <c r="AT283" s="138" t="s">
        <v>72</v>
      </c>
      <c r="AU283" s="138" t="s">
        <v>78</v>
      </c>
      <c r="AY283" s="131" t="s">
        <v>150</v>
      </c>
      <c r="BK283" s="139">
        <f>SUM(BK284:BK288)</f>
        <v>0</v>
      </c>
    </row>
    <row r="284" spans="1:65" s="2" customFormat="1" ht="16.5" customHeight="1">
      <c r="A284" s="184"/>
      <c r="B284" s="250"/>
      <c r="C284" s="306" t="s">
        <v>640</v>
      </c>
      <c r="D284" s="306" t="s">
        <v>152</v>
      </c>
      <c r="E284" s="307" t="s">
        <v>1144</v>
      </c>
      <c r="F284" s="308" t="s">
        <v>1145</v>
      </c>
      <c r="G284" s="309" t="s">
        <v>173</v>
      </c>
      <c r="H284" s="310">
        <v>1</v>
      </c>
      <c r="I284" s="247"/>
      <c r="J284" s="311">
        <f>ROUND(I284*H284,2)</f>
        <v>0</v>
      </c>
      <c r="K284" s="308" t="s">
        <v>156</v>
      </c>
      <c r="L284" s="28"/>
      <c r="M284" s="312" t="s">
        <v>1</v>
      </c>
      <c r="N284" s="313" t="s">
        <v>38</v>
      </c>
      <c r="O284" s="314">
        <v>0</v>
      </c>
      <c r="P284" s="315">
        <f>O284*H284</f>
        <v>0</v>
      </c>
      <c r="Q284" s="315">
        <v>0</v>
      </c>
      <c r="R284" s="315">
        <f>Q284*H284</f>
        <v>0</v>
      </c>
      <c r="S284" s="315">
        <v>0</v>
      </c>
      <c r="T284" s="316">
        <f>S284*H284</f>
        <v>0</v>
      </c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R284" s="153" t="s">
        <v>1146</v>
      </c>
      <c r="AT284" s="153" t="s">
        <v>152</v>
      </c>
      <c r="AU284" s="153" t="s">
        <v>82</v>
      </c>
      <c r="AY284" s="15" t="s">
        <v>150</v>
      </c>
      <c r="BE284" s="154">
        <f>IF(N284="základní",J284,0)</f>
        <v>0</v>
      </c>
      <c r="BF284" s="154">
        <f>IF(N284="snížená",J284,0)</f>
        <v>0</v>
      </c>
      <c r="BG284" s="154">
        <f>IF(N284="zákl. přenesená",J284,0)</f>
        <v>0</v>
      </c>
      <c r="BH284" s="154">
        <f>IF(N284="sníž. přenesená",J284,0)</f>
        <v>0</v>
      </c>
      <c r="BI284" s="154">
        <f>IF(N284="nulová",J284,0)</f>
        <v>0</v>
      </c>
      <c r="BJ284" s="15" t="s">
        <v>78</v>
      </c>
      <c r="BK284" s="154">
        <f>ROUND(I284*H284,2)</f>
        <v>0</v>
      </c>
      <c r="BL284" s="15" t="s">
        <v>1146</v>
      </c>
      <c r="BM284" s="153" t="s">
        <v>1147</v>
      </c>
    </row>
    <row r="285" spans="1:65" s="2" customFormat="1" ht="16.5" customHeight="1">
      <c r="A285" s="184"/>
      <c r="B285" s="250"/>
      <c r="C285" s="306" t="s">
        <v>644</v>
      </c>
      <c r="D285" s="306" t="s">
        <v>152</v>
      </c>
      <c r="E285" s="307" t="s">
        <v>1148</v>
      </c>
      <c r="F285" s="308" t="s">
        <v>1149</v>
      </c>
      <c r="G285" s="309" t="s">
        <v>1120</v>
      </c>
      <c r="H285" s="310">
        <v>40</v>
      </c>
      <c r="I285" s="247"/>
      <c r="J285" s="311">
        <f>ROUND(I285*H285,2)</f>
        <v>0</v>
      </c>
      <c r="K285" s="308" t="s">
        <v>156</v>
      </c>
      <c r="L285" s="28"/>
      <c r="M285" s="312" t="s">
        <v>1</v>
      </c>
      <c r="N285" s="313" t="s">
        <v>38</v>
      </c>
      <c r="O285" s="314">
        <v>0</v>
      </c>
      <c r="P285" s="315">
        <f>O285*H285</f>
        <v>0</v>
      </c>
      <c r="Q285" s="315">
        <v>0</v>
      </c>
      <c r="R285" s="315">
        <f>Q285*H285</f>
        <v>0</v>
      </c>
      <c r="S285" s="315">
        <v>0</v>
      </c>
      <c r="T285" s="316">
        <f>S285*H285</f>
        <v>0</v>
      </c>
      <c r="U285" s="184"/>
      <c r="V285" s="184"/>
      <c r="W285" s="184"/>
      <c r="X285" s="184"/>
      <c r="Y285" s="184"/>
      <c r="Z285" s="184"/>
      <c r="AA285" s="184"/>
      <c r="AB285" s="184"/>
      <c r="AC285" s="184"/>
      <c r="AD285" s="184"/>
      <c r="AE285" s="184"/>
      <c r="AR285" s="153" t="s">
        <v>1146</v>
      </c>
      <c r="AT285" s="153" t="s">
        <v>152</v>
      </c>
      <c r="AU285" s="153" t="s">
        <v>82</v>
      </c>
      <c r="AY285" s="15" t="s">
        <v>150</v>
      </c>
      <c r="BE285" s="154">
        <f>IF(N285="základní",J285,0)</f>
        <v>0</v>
      </c>
      <c r="BF285" s="154">
        <f>IF(N285="snížená",J285,0)</f>
        <v>0</v>
      </c>
      <c r="BG285" s="154">
        <f>IF(N285="zákl. přenesená",J285,0)</f>
        <v>0</v>
      </c>
      <c r="BH285" s="154">
        <f>IF(N285="sníž. přenesená",J285,0)</f>
        <v>0</v>
      </c>
      <c r="BI285" s="154">
        <f>IF(N285="nulová",J285,0)</f>
        <v>0</v>
      </c>
      <c r="BJ285" s="15" t="s">
        <v>78</v>
      </c>
      <c r="BK285" s="154">
        <f>ROUND(I285*H285,2)</f>
        <v>0</v>
      </c>
      <c r="BL285" s="15" t="s">
        <v>1146</v>
      </c>
      <c r="BM285" s="153" t="s">
        <v>1150</v>
      </c>
    </row>
    <row r="286" spans="1:65" s="2" customFormat="1" ht="21.75" customHeight="1">
      <c r="A286" s="184"/>
      <c r="B286" s="250"/>
      <c r="C286" s="306" t="s">
        <v>650</v>
      </c>
      <c r="D286" s="306" t="s">
        <v>152</v>
      </c>
      <c r="E286" s="307" t="s">
        <v>1151</v>
      </c>
      <c r="F286" s="308" t="s">
        <v>1152</v>
      </c>
      <c r="G286" s="309" t="s">
        <v>173</v>
      </c>
      <c r="H286" s="310">
        <v>1</v>
      </c>
      <c r="I286" s="247"/>
      <c r="J286" s="311">
        <f>ROUND(I286*H286,2)</f>
        <v>0</v>
      </c>
      <c r="K286" s="308" t="s">
        <v>156</v>
      </c>
      <c r="L286" s="28"/>
      <c r="M286" s="312" t="s">
        <v>1</v>
      </c>
      <c r="N286" s="313" t="s">
        <v>38</v>
      </c>
      <c r="O286" s="314">
        <v>31.842</v>
      </c>
      <c r="P286" s="315">
        <f>O286*H286</f>
        <v>31.842</v>
      </c>
      <c r="Q286" s="315">
        <v>0</v>
      </c>
      <c r="R286" s="315">
        <f>Q286*H286</f>
        <v>0</v>
      </c>
      <c r="S286" s="315">
        <v>0</v>
      </c>
      <c r="T286" s="316">
        <f>S286*H286</f>
        <v>0</v>
      </c>
      <c r="U286" s="184"/>
      <c r="V286" s="184"/>
      <c r="W286" s="184"/>
      <c r="X286" s="184"/>
      <c r="Y286" s="184"/>
      <c r="Z286" s="184"/>
      <c r="AA286" s="184"/>
      <c r="AB286" s="184"/>
      <c r="AC286" s="184"/>
      <c r="AD286" s="184"/>
      <c r="AE286" s="184"/>
      <c r="AR286" s="153" t="s">
        <v>433</v>
      </c>
      <c r="AT286" s="153" t="s">
        <v>152</v>
      </c>
      <c r="AU286" s="153" t="s">
        <v>82</v>
      </c>
      <c r="AY286" s="15" t="s">
        <v>150</v>
      </c>
      <c r="BE286" s="154">
        <f>IF(N286="základní",J286,0)</f>
        <v>0</v>
      </c>
      <c r="BF286" s="154">
        <f>IF(N286="snížená",J286,0)</f>
        <v>0</v>
      </c>
      <c r="BG286" s="154">
        <f>IF(N286="zákl. přenesená",J286,0)</f>
        <v>0</v>
      </c>
      <c r="BH286" s="154">
        <f>IF(N286="sníž. přenesená",J286,0)</f>
        <v>0</v>
      </c>
      <c r="BI286" s="154">
        <f>IF(N286="nulová",J286,0)</f>
        <v>0</v>
      </c>
      <c r="BJ286" s="15" t="s">
        <v>78</v>
      </c>
      <c r="BK286" s="154">
        <f>ROUND(I286*H286,2)</f>
        <v>0</v>
      </c>
      <c r="BL286" s="15" t="s">
        <v>433</v>
      </c>
      <c r="BM286" s="153" t="s">
        <v>1153</v>
      </c>
    </row>
    <row r="287" spans="1:65" s="2" customFormat="1" ht="16.5" customHeight="1">
      <c r="A287" s="184"/>
      <c r="B287" s="250"/>
      <c r="C287" s="306" t="s">
        <v>654</v>
      </c>
      <c r="D287" s="306" t="s">
        <v>152</v>
      </c>
      <c r="E287" s="307" t="s">
        <v>1154</v>
      </c>
      <c r="F287" s="308" t="s">
        <v>1155</v>
      </c>
      <c r="G287" s="309" t="s">
        <v>397</v>
      </c>
      <c r="H287" s="334">
        <v>1303907.68</v>
      </c>
      <c r="I287" s="247"/>
      <c r="J287" s="311">
        <f>ROUND(I287*H287,2)</f>
        <v>0</v>
      </c>
      <c r="K287" s="308" t="s">
        <v>995</v>
      </c>
      <c r="L287" s="28"/>
      <c r="M287" s="312" t="s">
        <v>1</v>
      </c>
      <c r="N287" s="313" t="s">
        <v>38</v>
      </c>
      <c r="O287" s="314">
        <v>0</v>
      </c>
      <c r="P287" s="315">
        <f>O287*H287</f>
        <v>0</v>
      </c>
      <c r="Q287" s="315">
        <v>0</v>
      </c>
      <c r="R287" s="315">
        <f>Q287*H287</f>
        <v>0</v>
      </c>
      <c r="S287" s="315">
        <v>0</v>
      </c>
      <c r="T287" s="316">
        <f>S287*H287</f>
        <v>0</v>
      </c>
      <c r="U287" s="184"/>
      <c r="V287" s="184"/>
      <c r="W287" s="184"/>
      <c r="X287" s="184"/>
      <c r="Y287" s="184"/>
      <c r="Z287" s="184"/>
      <c r="AA287" s="184"/>
      <c r="AB287" s="184"/>
      <c r="AC287" s="184"/>
      <c r="AD287" s="184"/>
      <c r="AE287" s="184"/>
      <c r="AR287" s="153" t="s">
        <v>1156</v>
      </c>
      <c r="AT287" s="153" t="s">
        <v>152</v>
      </c>
      <c r="AU287" s="153" t="s">
        <v>82</v>
      </c>
      <c r="AY287" s="15" t="s">
        <v>150</v>
      </c>
      <c r="BE287" s="154">
        <f>IF(N287="základní",J287,0)</f>
        <v>0</v>
      </c>
      <c r="BF287" s="154">
        <f>IF(N287="snížená",J287,0)</f>
        <v>0</v>
      </c>
      <c r="BG287" s="154">
        <f>IF(N287="zákl. přenesená",J287,0)</f>
        <v>0</v>
      </c>
      <c r="BH287" s="154">
        <f>IF(N287="sníž. přenesená",J287,0)</f>
        <v>0</v>
      </c>
      <c r="BI287" s="154">
        <f>IF(N287="nulová",J287,0)</f>
        <v>0</v>
      </c>
      <c r="BJ287" s="15" t="s">
        <v>78</v>
      </c>
      <c r="BK287" s="154">
        <f>ROUND(I287*H287,2)</f>
        <v>0</v>
      </c>
      <c r="BL287" s="15" t="s">
        <v>1156</v>
      </c>
      <c r="BM287" s="153" t="s">
        <v>1157</v>
      </c>
    </row>
    <row r="288" spans="2:51" s="13" customFormat="1" ht="12">
      <c r="B288" s="317"/>
      <c r="C288" s="318"/>
      <c r="D288" s="319" t="s">
        <v>158</v>
      </c>
      <c r="E288" s="318"/>
      <c r="F288" s="321" t="s">
        <v>1338</v>
      </c>
      <c r="G288" s="318"/>
      <c r="H288" s="322">
        <v>1303907.68</v>
      </c>
      <c r="I288" s="248"/>
      <c r="J288" s="318"/>
      <c r="K288" s="318"/>
      <c r="L288" s="155"/>
      <c r="M288" s="340"/>
      <c r="N288" s="341"/>
      <c r="O288" s="341"/>
      <c r="P288" s="341"/>
      <c r="Q288" s="341"/>
      <c r="R288" s="341"/>
      <c r="S288" s="341"/>
      <c r="T288" s="342"/>
      <c r="AT288" s="157" t="s">
        <v>158</v>
      </c>
      <c r="AU288" s="157" t="s">
        <v>82</v>
      </c>
      <c r="AV288" s="13" t="s">
        <v>82</v>
      </c>
      <c r="AW288" s="13" t="s">
        <v>3</v>
      </c>
      <c r="AX288" s="13" t="s">
        <v>78</v>
      </c>
      <c r="AY288" s="157" t="s">
        <v>150</v>
      </c>
    </row>
    <row r="289" spans="1:31" s="2" customFormat="1" ht="6.95" customHeight="1">
      <c r="A289" s="184"/>
      <c r="B289" s="277"/>
      <c r="C289" s="278"/>
      <c r="D289" s="278"/>
      <c r="E289" s="278"/>
      <c r="F289" s="278"/>
      <c r="G289" s="278"/>
      <c r="H289" s="278"/>
      <c r="I289" s="240"/>
      <c r="J289" s="278"/>
      <c r="K289" s="278"/>
      <c r="L289" s="28"/>
      <c r="M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4"/>
      <c r="AA289" s="184"/>
      <c r="AB289" s="184"/>
      <c r="AC289" s="184"/>
      <c r="AD289" s="184"/>
      <c r="AE289" s="184"/>
    </row>
  </sheetData>
  <autoFilter ref="C134:K288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0"/>
  <sheetViews>
    <sheetView showGridLines="0" workbookViewId="0" topLeftCell="A25">
      <selection activeCell="J41" sqref="J41"/>
    </sheetView>
  </sheetViews>
  <sheetFormatPr defaultColWidth="9.140625" defaultRowHeight="12"/>
  <cols>
    <col min="1" max="1" width="8.421875" style="177" customWidth="1"/>
    <col min="2" max="2" width="1.57421875" style="177" customWidth="1"/>
    <col min="3" max="3" width="4.140625" style="177" customWidth="1"/>
    <col min="4" max="4" width="4.421875" style="177" customWidth="1"/>
    <col min="5" max="5" width="17.140625" style="177" customWidth="1"/>
    <col min="6" max="6" width="50.8515625" style="177" customWidth="1"/>
    <col min="7" max="7" width="7.00390625" style="177" customWidth="1"/>
    <col min="8" max="8" width="11.421875" style="177" customWidth="1"/>
    <col min="9" max="9" width="20.140625" style="228" customWidth="1"/>
    <col min="10" max="11" width="20.140625" style="177" customWidth="1"/>
    <col min="12" max="12" width="9.421875" style="177" customWidth="1"/>
    <col min="13" max="13" width="10.8515625" style="177" hidden="1" customWidth="1"/>
    <col min="14" max="14" width="9.00390625" style="177" customWidth="1"/>
    <col min="15" max="20" width="14.140625" style="177" hidden="1" customWidth="1"/>
    <col min="21" max="21" width="16.421875" style="177" hidden="1" customWidth="1"/>
    <col min="22" max="22" width="12.421875" style="177" customWidth="1"/>
    <col min="23" max="23" width="16.421875" style="177" customWidth="1"/>
    <col min="24" max="24" width="12.421875" style="177" customWidth="1"/>
    <col min="25" max="25" width="15.00390625" style="177" customWidth="1"/>
    <col min="26" max="26" width="11.00390625" style="177" customWidth="1"/>
    <col min="27" max="27" width="15.00390625" style="177" customWidth="1"/>
    <col min="28" max="28" width="16.421875" style="177" customWidth="1"/>
    <col min="29" max="29" width="11.00390625" style="177" customWidth="1"/>
    <col min="30" max="30" width="15.00390625" style="177" customWidth="1"/>
    <col min="31" max="31" width="16.421875" style="177" customWidth="1"/>
    <col min="32" max="16384" width="9.00390625" style="177" customWidth="1"/>
  </cols>
  <sheetData>
    <row r="1" ht="12"/>
    <row r="2" spans="12:46" ht="37" customHeight="1">
      <c r="L2" s="196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5" t="s">
        <v>100</v>
      </c>
    </row>
    <row r="3" spans="2:46" ht="6.95" customHeight="1">
      <c r="B3" s="16"/>
      <c r="C3" s="17"/>
      <c r="D3" s="17"/>
      <c r="E3" s="17"/>
      <c r="F3" s="17"/>
      <c r="G3" s="17"/>
      <c r="H3" s="17"/>
      <c r="I3" s="229"/>
      <c r="J3" s="17"/>
      <c r="K3" s="17"/>
      <c r="L3" s="18"/>
      <c r="AT3" s="15" t="s">
        <v>82</v>
      </c>
    </row>
    <row r="4" spans="2:46" ht="24.95" customHeight="1">
      <c r="B4" s="18"/>
      <c r="D4" s="19" t="s">
        <v>114</v>
      </c>
      <c r="L4" s="18"/>
      <c r="M4" s="94" t="s">
        <v>10</v>
      </c>
      <c r="AT4" s="15" t="s">
        <v>3</v>
      </c>
    </row>
    <row r="5" spans="2:12" ht="6.95" customHeight="1">
      <c r="B5" s="18"/>
      <c r="L5" s="18"/>
    </row>
    <row r="6" spans="2:12" ht="12.05" customHeight="1">
      <c r="B6" s="18"/>
      <c r="D6" s="183" t="s">
        <v>14</v>
      </c>
      <c r="L6" s="18"/>
    </row>
    <row r="7" spans="2:12" ht="16.5" customHeight="1">
      <c r="B7" s="18"/>
      <c r="E7" s="224" t="str">
        <f>'Rekapitulace stavby'!K6</f>
        <v>SOŠ Stříbro</v>
      </c>
      <c r="F7" s="225"/>
      <c r="G7" s="225"/>
      <c r="H7" s="225"/>
      <c r="L7" s="18"/>
    </row>
    <row r="8" spans="2:12" ht="12.05" customHeight="1">
      <c r="B8" s="18"/>
      <c r="D8" s="183" t="s">
        <v>115</v>
      </c>
      <c r="L8" s="18"/>
    </row>
    <row r="9" spans="1:31" s="2" customFormat="1" ht="16.5" customHeight="1">
      <c r="A9" s="184"/>
      <c r="B9" s="28"/>
      <c r="C9" s="184"/>
      <c r="D9" s="184"/>
      <c r="E9" s="224" t="s">
        <v>897</v>
      </c>
      <c r="F9" s="223"/>
      <c r="G9" s="223"/>
      <c r="H9" s="223"/>
      <c r="I9" s="230"/>
      <c r="J9" s="184"/>
      <c r="K9" s="184"/>
      <c r="L9" s="37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</row>
    <row r="10" spans="1:31" s="2" customFormat="1" ht="12.05" customHeight="1">
      <c r="A10" s="184"/>
      <c r="B10" s="28"/>
      <c r="C10" s="184"/>
      <c r="D10" s="183" t="s">
        <v>669</v>
      </c>
      <c r="E10" s="184"/>
      <c r="F10" s="184"/>
      <c r="G10" s="184"/>
      <c r="H10" s="184"/>
      <c r="I10" s="230"/>
      <c r="J10" s="184"/>
      <c r="K10" s="184"/>
      <c r="L10" s="37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</row>
    <row r="11" spans="1:31" s="2" customFormat="1" ht="16.5" customHeight="1">
      <c r="A11" s="184"/>
      <c r="B11" s="28"/>
      <c r="C11" s="184"/>
      <c r="D11" s="184"/>
      <c r="E11" s="217" t="s">
        <v>1339</v>
      </c>
      <c r="F11" s="223"/>
      <c r="G11" s="223"/>
      <c r="H11" s="223"/>
      <c r="I11" s="230"/>
      <c r="J11" s="184"/>
      <c r="K11" s="184"/>
      <c r="L11" s="37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</row>
    <row r="12" spans="1:31" s="2" customFormat="1" ht="12">
      <c r="A12" s="184"/>
      <c r="B12" s="28"/>
      <c r="C12" s="184"/>
      <c r="D12" s="184"/>
      <c r="E12" s="184"/>
      <c r="F12" s="184"/>
      <c r="G12" s="184"/>
      <c r="H12" s="184"/>
      <c r="I12" s="230"/>
      <c r="J12" s="184"/>
      <c r="K12" s="184"/>
      <c r="L12" s="37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</row>
    <row r="13" spans="1:31" s="2" customFormat="1" ht="12.05" customHeight="1">
      <c r="A13" s="184"/>
      <c r="B13" s="28"/>
      <c r="C13" s="184"/>
      <c r="D13" s="183" t="s">
        <v>16</v>
      </c>
      <c r="E13" s="184"/>
      <c r="F13" s="176" t="s">
        <v>1</v>
      </c>
      <c r="G13" s="184"/>
      <c r="H13" s="184"/>
      <c r="I13" s="231" t="s">
        <v>17</v>
      </c>
      <c r="J13" s="176" t="s">
        <v>1</v>
      </c>
      <c r="K13" s="184"/>
      <c r="L13" s="37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</row>
    <row r="14" spans="1:31" s="2" customFormat="1" ht="12.05" customHeight="1">
      <c r="A14" s="184"/>
      <c r="B14" s="28"/>
      <c r="C14" s="184"/>
      <c r="D14" s="183" t="s">
        <v>18</v>
      </c>
      <c r="E14" s="184"/>
      <c r="F14" s="176" t="s">
        <v>19</v>
      </c>
      <c r="G14" s="184"/>
      <c r="H14" s="184"/>
      <c r="I14" s="231" t="s">
        <v>20</v>
      </c>
      <c r="J14" s="181" t="str">
        <f>'Rekapitulace stavby'!AN8</f>
        <v>12. 4. 2020</v>
      </c>
      <c r="K14" s="184"/>
      <c r="L14" s="37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</row>
    <row r="15" spans="1:31" s="2" customFormat="1" ht="10.8" customHeight="1">
      <c r="A15" s="184"/>
      <c r="B15" s="28"/>
      <c r="C15" s="184"/>
      <c r="D15" s="184"/>
      <c r="E15" s="184"/>
      <c r="F15" s="184"/>
      <c r="G15" s="184"/>
      <c r="H15" s="184"/>
      <c r="I15" s="230"/>
      <c r="J15" s="184"/>
      <c r="K15" s="184"/>
      <c r="L15" s="37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</row>
    <row r="16" spans="1:31" s="2" customFormat="1" ht="12.05" customHeight="1">
      <c r="A16" s="184"/>
      <c r="B16" s="28"/>
      <c r="C16" s="184"/>
      <c r="D16" s="183" t="s">
        <v>22</v>
      </c>
      <c r="E16" s="184"/>
      <c r="F16" s="184"/>
      <c r="G16" s="184"/>
      <c r="H16" s="184"/>
      <c r="I16" s="231" t="s">
        <v>23</v>
      </c>
      <c r="J16" s="176" t="s">
        <v>1</v>
      </c>
      <c r="K16" s="184"/>
      <c r="L16" s="37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</row>
    <row r="17" spans="1:31" s="2" customFormat="1" ht="18" customHeight="1">
      <c r="A17" s="184"/>
      <c r="B17" s="28"/>
      <c r="C17" s="184"/>
      <c r="D17" s="184"/>
      <c r="E17" s="176" t="s">
        <v>15</v>
      </c>
      <c r="F17" s="184"/>
      <c r="G17" s="184"/>
      <c r="H17" s="184"/>
      <c r="I17" s="231" t="s">
        <v>24</v>
      </c>
      <c r="J17" s="176" t="s">
        <v>1</v>
      </c>
      <c r="K17" s="184"/>
      <c r="L17" s="37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</row>
    <row r="18" spans="1:31" s="2" customFormat="1" ht="6.95" customHeight="1">
      <c r="A18" s="184"/>
      <c r="B18" s="28"/>
      <c r="C18" s="184"/>
      <c r="D18" s="184"/>
      <c r="E18" s="184"/>
      <c r="F18" s="184"/>
      <c r="G18" s="184"/>
      <c r="H18" s="184"/>
      <c r="I18" s="230"/>
      <c r="J18" s="184"/>
      <c r="K18" s="184"/>
      <c r="L18" s="3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</row>
    <row r="19" spans="1:31" s="2" customFormat="1" ht="12.05" customHeight="1">
      <c r="A19" s="184"/>
      <c r="B19" s="28"/>
      <c r="C19" s="184"/>
      <c r="D19" s="183" t="s">
        <v>25</v>
      </c>
      <c r="E19" s="184"/>
      <c r="F19" s="184"/>
      <c r="G19" s="184"/>
      <c r="H19" s="184"/>
      <c r="I19" s="231" t="s">
        <v>23</v>
      </c>
      <c r="J19" s="226" t="str">
        <f>'Rekapitulace stavby'!AN13</f>
        <v/>
      </c>
      <c r="K19" s="184"/>
      <c r="L19" s="37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</row>
    <row r="20" spans="1:31" s="2" customFormat="1" ht="18" customHeight="1">
      <c r="A20" s="184"/>
      <c r="B20" s="28"/>
      <c r="C20" s="184"/>
      <c r="D20" s="184"/>
      <c r="E20" s="227" t="str">
        <f>'Rekapitulace stavby'!E14</f>
        <v xml:space="preserve"> </v>
      </c>
      <c r="F20" s="210"/>
      <c r="G20" s="210"/>
      <c r="H20" s="210"/>
      <c r="I20" s="231" t="s">
        <v>24</v>
      </c>
      <c r="J20" s="226" t="str">
        <f>'Rekapitulace stavby'!AN14</f>
        <v/>
      </c>
      <c r="K20" s="184"/>
      <c r="L20" s="37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</row>
    <row r="21" spans="1:31" s="2" customFormat="1" ht="6.95" customHeight="1">
      <c r="A21" s="184"/>
      <c r="B21" s="28"/>
      <c r="C21" s="184"/>
      <c r="D21" s="184"/>
      <c r="E21" s="184"/>
      <c r="F21" s="184"/>
      <c r="G21" s="184"/>
      <c r="H21" s="184"/>
      <c r="I21" s="230"/>
      <c r="J21" s="184"/>
      <c r="K21" s="184"/>
      <c r="L21" s="3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</row>
    <row r="22" spans="1:31" s="2" customFormat="1" ht="12.05" customHeight="1">
      <c r="A22" s="184"/>
      <c r="B22" s="28"/>
      <c r="C22" s="184"/>
      <c r="D22" s="183" t="s">
        <v>27</v>
      </c>
      <c r="E22" s="184"/>
      <c r="F22" s="184"/>
      <c r="G22" s="184"/>
      <c r="H22" s="184"/>
      <c r="I22" s="231" t="s">
        <v>23</v>
      </c>
      <c r="J22" s="176" t="s">
        <v>1</v>
      </c>
      <c r="K22" s="184"/>
      <c r="L22" s="37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</row>
    <row r="23" spans="1:31" s="2" customFormat="1" ht="18" customHeight="1">
      <c r="A23" s="184"/>
      <c r="B23" s="28"/>
      <c r="C23" s="184"/>
      <c r="D23" s="184"/>
      <c r="E23" s="176" t="s">
        <v>28</v>
      </c>
      <c r="F23" s="184"/>
      <c r="G23" s="184"/>
      <c r="H23" s="184"/>
      <c r="I23" s="231" t="s">
        <v>24</v>
      </c>
      <c r="J23" s="176" t="s">
        <v>1</v>
      </c>
      <c r="K23" s="184"/>
      <c r="L23" s="37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</row>
    <row r="24" spans="1:31" s="2" customFormat="1" ht="6.95" customHeight="1">
      <c r="A24" s="184"/>
      <c r="B24" s="28"/>
      <c r="C24" s="184"/>
      <c r="D24" s="184"/>
      <c r="E24" s="184"/>
      <c r="F24" s="184"/>
      <c r="G24" s="184"/>
      <c r="H24" s="184"/>
      <c r="I24" s="230"/>
      <c r="J24" s="184"/>
      <c r="K24" s="184"/>
      <c r="L24" s="37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</row>
    <row r="25" spans="1:31" s="2" customFormat="1" ht="12.05" customHeight="1">
      <c r="A25" s="184"/>
      <c r="B25" s="28"/>
      <c r="C25" s="184"/>
      <c r="D25" s="183" t="s">
        <v>30</v>
      </c>
      <c r="E25" s="184"/>
      <c r="F25" s="184"/>
      <c r="G25" s="184"/>
      <c r="H25" s="184"/>
      <c r="I25" s="231" t="s">
        <v>23</v>
      </c>
      <c r="J25" s="176" t="s">
        <v>1</v>
      </c>
      <c r="K25" s="184"/>
      <c r="L25" s="37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</row>
    <row r="26" spans="1:31" s="2" customFormat="1" ht="18" customHeight="1">
      <c r="A26" s="184"/>
      <c r="B26" s="28"/>
      <c r="C26" s="184"/>
      <c r="D26" s="184"/>
      <c r="E26" s="176" t="s">
        <v>31</v>
      </c>
      <c r="F26" s="184"/>
      <c r="G26" s="184"/>
      <c r="H26" s="184"/>
      <c r="I26" s="231" t="s">
        <v>24</v>
      </c>
      <c r="J26" s="176" t="s">
        <v>1</v>
      </c>
      <c r="K26" s="184"/>
      <c r="L26" s="37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</row>
    <row r="27" spans="1:31" s="2" customFormat="1" ht="6.95" customHeight="1">
      <c r="A27" s="184"/>
      <c r="B27" s="28"/>
      <c r="C27" s="184"/>
      <c r="D27" s="184"/>
      <c r="E27" s="184"/>
      <c r="F27" s="184"/>
      <c r="G27" s="184"/>
      <c r="H27" s="184"/>
      <c r="I27" s="230"/>
      <c r="J27" s="184"/>
      <c r="K27" s="184"/>
      <c r="L27" s="37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</row>
    <row r="28" spans="1:31" s="2" customFormat="1" ht="12.05" customHeight="1">
      <c r="A28" s="184"/>
      <c r="B28" s="28"/>
      <c r="C28" s="184"/>
      <c r="D28" s="183" t="s">
        <v>32</v>
      </c>
      <c r="E28" s="184"/>
      <c r="F28" s="184"/>
      <c r="G28" s="184"/>
      <c r="H28" s="184"/>
      <c r="I28" s="230"/>
      <c r="J28" s="184"/>
      <c r="K28" s="184"/>
      <c r="L28" s="37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</row>
    <row r="29" spans="1:31" s="8" customFormat="1" ht="16.5" customHeight="1">
      <c r="A29" s="95"/>
      <c r="B29" s="96"/>
      <c r="C29" s="95"/>
      <c r="D29" s="95"/>
      <c r="E29" s="212" t="s">
        <v>1</v>
      </c>
      <c r="F29" s="212"/>
      <c r="G29" s="212"/>
      <c r="H29" s="212"/>
      <c r="I29" s="232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5" customHeight="1">
      <c r="A30" s="184"/>
      <c r="B30" s="28"/>
      <c r="C30" s="184"/>
      <c r="D30" s="184"/>
      <c r="E30" s="184"/>
      <c r="F30" s="184"/>
      <c r="G30" s="184"/>
      <c r="H30" s="184"/>
      <c r="I30" s="230"/>
      <c r="J30" s="184"/>
      <c r="K30" s="184"/>
      <c r="L30" s="37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</row>
    <row r="31" spans="1:31" s="2" customFormat="1" ht="6.95" customHeight="1">
      <c r="A31" s="184"/>
      <c r="B31" s="28"/>
      <c r="C31" s="184"/>
      <c r="D31" s="61"/>
      <c r="E31" s="61"/>
      <c r="F31" s="61"/>
      <c r="G31" s="61"/>
      <c r="H31" s="61"/>
      <c r="I31" s="233"/>
      <c r="J31" s="61"/>
      <c r="K31" s="61"/>
      <c r="L31" s="37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</row>
    <row r="32" spans="1:31" s="2" customFormat="1" ht="25.35" customHeight="1">
      <c r="A32" s="184"/>
      <c r="B32" s="28"/>
      <c r="C32" s="184"/>
      <c r="D32" s="98" t="s">
        <v>33</v>
      </c>
      <c r="E32" s="184"/>
      <c r="F32" s="184"/>
      <c r="G32" s="184"/>
      <c r="H32" s="184"/>
      <c r="I32" s="230"/>
      <c r="J32" s="182">
        <f>ROUND(J132,2)</f>
        <v>0</v>
      </c>
      <c r="K32" s="184"/>
      <c r="L32" s="37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</row>
    <row r="33" spans="1:31" s="2" customFormat="1" ht="6.95" customHeight="1">
      <c r="A33" s="184"/>
      <c r="B33" s="28"/>
      <c r="C33" s="184"/>
      <c r="D33" s="61"/>
      <c r="E33" s="61"/>
      <c r="F33" s="61"/>
      <c r="G33" s="61"/>
      <c r="H33" s="61"/>
      <c r="I33" s="233"/>
      <c r="J33" s="61"/>
      <c r="K33" s="61"/>
      <c r="L33" s="37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</row>
    <row r="34" spans="1:31" s="2" customFormat="1" ht="14.4" customHeight="1">
      <c r="A34" s="184"/>
      <c r="B34" s="28"/>
      <c r="C34" s="184"/>
      <c r="D34" s="184"/>
      <c r="E34" s="184"/>
      <c r="F34" s="179" t="s">
        <v>35</v>
      </c>
      <c r="G34" s="184"/>
      <c r="H34" s="184"/>
      <c r="I34" s="234" t="s">
        <v>34</v>
      </c>
      <c r="J34" s="179" t="s">
        <v>36</v>
      </c>
      <c r="K34" s="184"/>
      <c r="L34" s="37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</row>
    <row r="35" spans="1:31" s="2" customFormat="1" ht="14.4" customHeight="1">
      <c r="A35" s="184"/>
      <c r="B35" s="28"/>
      <c r="C35" s="184"/>
      <c r="D35" s="99" t="s">
        <v>37</v>
      </c>
      <c r="E35" s="183" t="s">
        <v>38</v>
      </c>
      <c r="F35" s="100">
        <f>ROUND((SUM(BE132:BE209)),2)</f>
        <v>0</v>
      </c>
      <c r="G35" s="184"/>
      <c r="H35" s="184"/>
      <c r="I35" s="235">
        <v>0.21</v>
      </c>
      <c r="J35" s="100">
        <f>ROUND(((SUM(BE132:BE209))*I35),2)</f>
        <v>0</v>
      </c>
      <c r="K35" s="184"/>
      <c r="L35" s="37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</row>
    <row r="36" spans="1:31" s="2" customFormat="1" ht="14.4" customHeight="1">
      <c r="A36" s="184"/>
      <c r="B36" s="28"/>
      <c r="C36" s="184"/>
      <c r="D36" s="184"/>
      <c r="E36" s="183" t="s">
        <v>39</v>
      </c>
      <c r="F36" s="100">
        <f>ROUND((SUM(BF132:BF209)),2)</f>
        <v>0</v>
      </c>
      <c r="G36" s="184"/>
      <c r="H36" s="184"/>
      <c r="I36" s="235">
        <v>0.15</v>
      </c>
      <c r="J36" s="100">
        <f>ROUND(((SUM(BF132:BF209))*I36),2)</f>
        <v>0</v>
      </c>
      <c r="K36" s="184"/>
      <c r="L36" s="37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</row>
    <row r="37" spans="1:31" s="2" customFormat="1" ht="14.4" customHeight="1" hidden="1">
      <c r="A37" s="184"/>
      <c r="B37" s="28"/>
      <c r="C37" s="184"/>
      <c r="D37" s="184"/>
      <c r="E37" s="183" t="s">
        <v>40</v>
      </c>
      <c r="F37" s="100">
        <f>ROUND((SUM(BG132:BG209)),2)</f>
        <v>0</v>
      </c>
      <c r="G37" s="184"/>
      <c r="H37" s="184"/>
      <c r="I37" s="235">
        <v>0.21</v>
      </c>
      <c r="J37" s="100">
        <f>0</f>
        <v>0</v>
      </c>
      <c r="K37" s="184"/>
      <c r="L37" s="37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</row>
    <row r="38" spans="1:31" s="2" customFormat="1" ht="14.4" customHeight="1" hidden="1">
      <c r="A38" s="184"/>
      <c r="B38" s="28"/>
      <c r="C38" s="184"/>
      <c r="D38" s="184"/>
      <c r="E38" s="183" t="s">
        <v>41</v>
      </c>
      <c r="F38" s="100">
        <f>ROUND((SUM(BH132:BH209)),2)</f>
        <v>0</v>
      </c>
      <c r="G38" s="184"/>
      <c r="H38" s="184"/>
      <c r="I38" s="235">
        <v>0.15</v>
      </c>
      <c r="J38" s="100">
        <f>0</f>
        <v>0</v>
      </c>
      <c r="K38" s="184"/>
      <c r="L38" s="37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</row>
    <row r="39" spans="1:31" s="2" customFormat="1" ht="14.4" customHeight="1" hidden="1">
      <c r="A39" s="184"/>
      <c r="B39" s="28"/>
      <c r="C39" s="184"/>
      <c r="D39" s="184"/>
      <c r="E39" s="183" t="s">
        <v>42</v>
      </c>
      <c r="F39" s="100">
        <f>ROUND((SUM(BI132:BI209)),2)</f>
        <v>0</v>
      </c>
      <c r="G39" s="184"/>
      <c r="H39" s="184"/>
      <c r="I39" s="235">
        <v>0</v>
      </c>
      <c r="J39" s="100">
        <f>0</f>
        <v>0</v>
      </c>
      <c r="K39" s="184"/>
      <c r="L39" s="37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</row>
    <row r="40" spans="1:31" s="2" customFormat="1" ht="6.95" customHeight="1">
      <c r="A40" s="184"/>
      <c r="B40" s="28"/>
      <c r="C40" s="184"/>
      <c r="D40" s="184"/>
      <c r="E40" s="184"/>
      <c r="F40" s="184"/>
      <c r="G40" s="184"/>
      <c r="H40" s="184"/>
      <c r="I40" s="230"/>
      <c r="J40" s="184"/>
      <c r="K40" s="184"/>
      <c r="L40" s="37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</row>
    <row r="41" spans="1:31" s="2" customFormat="1" ht="25.35" customHeight="1">
      <c r="A41" s="184"/>
      <c r="B41" s="28"/>
      <c r="C41" s="101"/>
      <c r="D41" s="102" t="s">
        <v>43</v>
      </c>
      <c r="E41" s="55"/>
      <c r="F41" s="55"/>
      <c r="G41" s="103" t="s">
        <v>44</v>
      </c>
      <c r="H41" s="104" t="s">
        <v>45</v>
      </c>
      <c r="I41" s="236"/>
      <c r="J41" s="105">
        <f>SUM(J32:J39)</f>
        <v>0</v>
      </c>
      <c r="K41" s="106"/>
      <c r="L41" s="37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</row>
    <row r="42" spans="1:31" s="2" customFormat="1" ht="14.4" customHeight="1">
      <c r="A42" s="184"/>
      <c r="B42" s="28"/>
      <c r="C42" s="184"/>
      <c r="D42" s="184"/>
      <c r="E42" s="184"/>
      <c r="F42" s="184"/>
      <c r="G42" s="184"/>
      <c r="H42" s="184"/>
      <c r="I42" s="230"/>
      <c r="J42" s="184"/>
      <c r="K42" s="184"/>
      <c r="L42" s="37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2" customFormat="1" ht="14.4" customHeight="1">
      <c r="B50" s="37"/>
      <c r="D50" s="38" t="s">
        <v>46</v>
      </c>
      <c r="E50" s="39"/>
      <c r="F50" s="39"/>
      <c r="G50" s="38" t="s">
        <v>47</v>
      </c>
      <c r="H50" s="39"/>
      <c r="I50" s="237"/>
      <c r="J50" s="39"/>
      <c r="K50" s="39"/>
      <c r="L50" s="3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184"/>
      <c r="B61" s="28"/>
      <c r="C61" s="184"/>
      <c r="D61" s="40" t="s">
        <v>48</v>
      </c>
      <c r="E61" s="178"/>
      <c r="F61" s="107" t="s">
        <v>49</v>
      </c>
      <c r="G61" s="40" t="s">
        <v>48</v>
      </c>
      <c r="H61" s="178"/>
      <c r="I61" s="238"/>
      <c r="J61" s="108" t="s">
        <v>49</v>
      </c>
      <c r="K61" s="178"/>
      <c r="L61" s="37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184"/>
      <c r="B65" s="28"/>
      <c r="C65" s="184"/>
      <c r="D65" s="38" t="s">
        <v>50</v>
      </c>
      <c r="E65" s="41"/>
      <c r="F65" s="41"/>
      <c r="G65" s="38" t="s">
        <v>51</v>
      </c>
      <c r="H65" s="41"/>
      <c r="I65" s="239"/>
      <c r="J65" s="41"/>
      <c r="K65" s="41"/>
      <c r="L65" s="37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184"/>
      <c r="B76" s="28"/>
      <c r="C76" s="184"/>
      <c r="D76" s="40" t="s">
        <v>48</v>
      </c>
      <c r="E76" s="178"/>
      <c r="F76" s="107" t="s">
        <v>49</v>
      </c>
      <c r="G76" s="40" t="s">
        <v>48</v>
      </c>
      <c r="H76" s="178"/>
      <c r="I76" s="238"/>
      <c r="J76" s="108" t="s">
        <v>49</v>
      </c>
      <c r="K76" s="178"/>
      <c r="L76" s="37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</row>
    <row r="77" spans="1:31" s="2" customFormat="1" ht="14.4" customHeight="1">
      <c r="A77" s="184"/>
      <c r="B77" s="42"/>
      <c r="C77" s="43"/>
      <c r="D77" s="43"/>
      <c r="E77" s="43"/>
      <c r="F77" s="43"/>
      <c r="G77" s="43"/>
      <c r="H77" s="43"/>
      <c r="I77" s="240"/>
      <c r="J77" s="43"/>
      <c r="K77" s="43"/>
      <c r="L77" s="37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</row>
    <row r="81" spans="1:31" s="2" customFormat="1" ht="6.95" customHeight="1">
      <c r="A81" s="184"/>
      <c r="B81" s="44"/>
      <c r="C81" s="45"/>
      <c r="D81" s="45"/>
      <c r="E81" s="45"/>
      <c r="F81" s="45"/>
      <c r="G81" s="45"/>
      <c r="H81" s="45"/>
      <c r="I81" s="241"/>
      <c r="J81" s="45"/>
      <c r="K81" s="45"/>
      <c r="L81" s="37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</row>
    <row r="82" spans="1:31" s="2" customFormat="1" ht="24.95" customHeight="1">
      <c r="A82" s="184"/>
      <c r="B82" s="250"/>
      <c r="C82" s="251" t="s">
        <v>118</v>
      </c>
      <c r="D82" s="252"/>
      <c r="E82" s="252"/>
      <c r="F82" s="252"/>
      <c r="G82" s="252"/>
      <c r="H82" s="252"/>
      <c r="I82" s="230"/>
      <c r="J82" s="252"/>
      <c r="K82" s="252"/>
      <c r="L82" s="37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</row>
    <row r="83" spans="1:31" s="2" customFormat="1" ht="6.95" customHeight="1">
      <c r="A83" s="184"/>
      <c r="B83" s="250"/>
      <c r="C83" s="252"/>
      <c r="D83" s="252"/>
      <c r="E83" s="252"/>
      <c r="F83" s="252"/>
      <c r="G83" s="252"/>
      <c r="H83" s="252"/>
      <c r="I83" s="230"/>
      <c r="J83" s="252"/>
      <c r="K83" s="252"/>
      <c r="L83" s="37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</row>
    <row r="84" spans="1:31" s="2" customFormat="1" ht="12.05" customHeight="1">
      <c r="A84" s="184"/>
      <c r="B84" s="250"/>
      <c r="C84" s="253" t="s">
        <v>14</v>
      </c>
      <c r="D84" s="252"/>
      <c r="E84" s="252"/>
      <c r="F84" s="252"/>
      <c r="G84" s="252"/>
      <c r="H84" s="252"/>
      <c r="I84" s="230"/>
      <c r="J84" s="252"/>
      <c r="K84" s="252"/>
      <c r="L84" s="37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</row>
    <row r="85" spans="1:31" s="2" customFormat="1" ht="16.5" customHeight="1">
      <c r="A85" s="184"/>
      <c r="B85" s="250"/>
      <c r="C85" s="252"/>
      <c r="D85" s="252"/>
      <c r="E85" s="254" t="str">
        <f>E7</f>
        <v>SOŠ Stříbro</v>
      </c>
      <c r="F85" s="255"/>
      <c r="G85" s="255"/>
      <c r="H85" s="255"/>
      <c r="I85" s="230"/>
      <c r="J85" s="252"/>
      <c r="K85" s="252"/>
      <c r="L85" s="37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</row>
    <row r="86" spans="2:12" ht="12.05" customHeight="1">
      <c r="B86" s="256"/>
      <c r="C86" s="253" t="s">
        <v>115</v>
      </c>
      <c r="D86" s="93"/>
      <c r="E86" s="93"/>
      <c r="F86" s="93"/>
      <c r="G86" s="93"/>
      <c r="H86" s="93"/>
      <c r="J86" s="93"/>
      <c r="K86" s="93"/>
      <c r="L86" s="18"/>
    </row>
    <row r="87" spans="1:31" s="2" customFormat="1" ht="16.5" customHeight="1">
      <c r="A87" s="184"/>
      <c r="B87" s="250"/>
      <c r="C87" s="252"/>
      <c r="D87" s="252"/>
      <c r="E87" s="254" t="s">
        <v>897</v>
      </c>
      <c r="F87" s="257"/>
      <c r="G87" s="257"/>
      <c r="H87" s="257"/>
      <c r="I87" s="230"/>
      <c r="J87" s="252"/>
      <c r="K87" s="252"/>
      <c r="L87" s="37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</row>
    <row r="88" spans="1:31" s="2" customFormat="1" ht="12.05" customHeight="1">
      <c r="A88" s="184"/>
      <c r="B88" s="250"/>
      <c r="C88" s="253" t="s">
        <v>669</v>
      </c>
      <c r="D88" s="252"/>
      <c r="E88" s="252"/>
      <c r="F88" s="252"/>
      <c r="G88" s="252"/>
      <c r="H88" s="252"/>
      <c r="I88" s="230"/>
      <c r="J88" s="252"/>
      <c r="K88" s="252"/>
      <c r="L88" s="37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</row>
    <row r="89" spans="1:31" s="2" customFormat="1" ht="16.5" customHeight="1">
      <c r="A89" s="184"/>
      <c r="B89" s="250"/>
      <c r="C89" s="252"/>
      <c r="D89" s="252"/>
      <c r="E89" s="258" t="str">
        <f>E11</f>
        <v>3-2-2 - 1NP - technologie</v>
      </c>
      <c r="F89" s="257"/>
      <c r="G89" s="257"/>
      <c r="H89" s="257"/>
      <c r="I89" s="230"/>
      <c r="J89" s="252"/>
      <c r="K89" s="252"/>
      <c r="L89" s="37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</row>
    <row r="90" spans="1:31" s="2" customFormat="1" ht="6.95" customHeight="1">
      <c r="A90" s="184"/>
      <c r="B90" s="250"/>
      <c r="C90" s="252"/>
      <c r="D90" s="252"/>
      <c r="E90" s="252"/>
      <c r="F90" s="252"/>
      <c r="G90" s="252"/>
      <c r="H90" s="252"/>
      <c r="I90" s="230"/>
      <c r="J90" s="252"/>
      <c r="K90" s="252"/>
      <c r="L90" s="37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</row>
    <row r="91" spans="1:31" s="2" customFormat="1" ht="12.05" customHeight="1">
      <c r="A91" s="184"/>
      <c r="B91" s="250"/>
      <c r="C91" s="253" t="s">
        <v>18</v>
      </c>
      <c r="D91" s="252"/>
      <c r="E91" s="252"/>
      <c r="F91" s="259" t="str">
        <f>F14</f>
        <v>Stříbro</v>
      </c>
      <c r="G91" s="252"/>
      <c r="H91" s="252"/>
      <c r="I91" s="231" t="s">
        <v>20</v>
      </c>
      <c r="J91" s="260" t="str">
        <f>IF(J14="","",J14)</f>
        <v>12. 4. 2020</v>
      </c>
      <c r="K91" s="252"/>
      <c r="L91" s="37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</row>
    <row r="92" spans="1:31" s="2" customFormat="1" ht="6.95" customHeight="1">
      <c r="A92" s="184"/>
      <c r="B92" s="250"/>
      <c r="C92" s="252"/>
      <c r="D92" s="252"/>
      <c r="E92" s="252"/>
      <c r="F92" s="252"/>
      <c r="G92" s="252"/>
      <c r="H92" s="252"/>
      <c r="I92" s="230"/>
      <c r="J92" s="252"/>
      <c r="K92" s="252"/>
      <c r="L92" s="37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</row>
    <row r="93" spans="1:31" s="2" customFormat="1" ht="15.1" customHeight="1">
      <c r="A93" s="184"/>
      <c r="B93" s="250"/>
      <c r="C93" s="253" t="s">
        <v>22</v>
      </c>
      <c r="D93" s="252"/>
      <c r="E93" s="252"/>
      <c r="F93" s="259" t="str">
        <f>E17</f>
        <v>SOŠ Stříbro</v>
      </c>
      <c r="G93" s="252"/>
      <c r="H93" s="252"/>
      <c r="I93" s="231" t="s">
        <v>27</v>
      </c>
      <c r="J93" s="261" t="str">
        <f>E23</f>
        <v>Ing.Volný Martin</v>
      </c>
      <c r="K93" s="252"/>
      <c r="L93" s="37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</row>
    <row r="94" spans="1:31" s="2" customFormat="1" ht="15.1" customHeight="1">
      <c r="A94" s="184"/>
      <c r="B94" s="250"/>
      <c r="C94" s="253" t="s">
        <v>25</v>
      </c>
      <c r="D94" s="252"/>
      <c r="E94" s="252"/>
      <c r="F94" s="259" t="str">
        <f>IF(E20="","",E20)</f>
        <v xml:space="preserve"> </v>
      </c>
      <c r="G94" s="252"/>
      <c r="H94" s="252"/>
      <c r="I94" s="231" t="s">
        <v>30</v>
      </c>
      <c r="J94" s="261" t="str">
        <f>E26</f>
        <v>Milan Hájek</v>
      </c>
      <c r="K94" s="252"/>
      <c r="L94" s="37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</row>
    <row r="95" spans="1:31" s="2" customFormat="1" ht="10.25" customHeight="1">
      <c r="A95" s="184"/>
      <c r="B95" s="250"/>
      <c r="C95" s="252"/>
      <c r="D95" s="252"/>
      <c r="E95" s="252"/>
      <c r="F95" s="252"/>
      <c r="G95" s="252"/>
      <c r="H95" s="252"/>
      <c r="I95" s="230"/>
      <c r="J95" s="252"/>
      <c r="K95" s="252"/>
      <c r="L95" s="37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</row>
    <row r="96" spans="1:31" s="2" customFormat="1" ht="29.25" customHeight="1">
      <c r="A96" s="184"/>
      <c r="B96" s="250"/>
      <c r="C96" s="262" t="s">
        <v>119</v>
      </c>
      <c r="D96" s="263"/>
      <c r="E96" s="263"/>
      <c r="F96" s="263"/>
      <c r="G96" s="263"/>
      <c r="H96" s="263"/>
      <c r="I96" s="242"/>
      <c r="J96" s="264" t="s">
        <v>120</v>
      </c>
      <c r="K96" s="263"/>
      <c r="L96" s="37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</row>
    <row r="97" spans="1:31" s="2" customFormat="1" ht="10.25" customHeight="1">
      <c r="A97" s="184"/>
      <c r="B97" s="250"/>
      <c r="C97" s="252"/>
      <c r="D97" s="252"/>
      <c r="E97" s="252"/>
      <c r="F97" s="252"/>
      <c r="G97" s="252"/>
      <c r="H97" s="252"/>
      <c r="I97" s="230"/>
      <c r="J97" s="252"/>
      <c r="K97" s="252"/>
      <c r="L97" s="37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</row>
    <row r="98" spans="1:47" s="2" customFormat="1" ht="22.85" customHeight="1">
      <c r="A98" s="184"/>
      <c r="B98" s="250"/>
      <c r="C98" s="265" t="s">
        <v>121</v>
      </c>
      <c r="D98" s="252"/>
      <c r="E98" s="252"/>
      <c r="F98" s="252"/>
      <c r="G98" s="252"/>
      <c r="H98" s="252"/>
      <c r="I98" s="230"/>
      <c r="J98" s="266">
        <f>J132</f>
        <v>0</v>
      </c>
      <c r="K98" s="252"/>
      <c r="L98" s="37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U98" s="15" t="s">
        <v>122</v>
      </c>
    </row>
    <row r="99" spans="2:12" s="9" customFormat="1" ht="24.95" customHeight="1">
      <c r="B99" s="267"/>
      <c r="C99" s="268"/>
      <c r="D99" s="269" t="s">
        <v>899</v>
      </c>
      <c r="E99" s="270"/>
      <c r="F99" s="270"/>
      <c r="G99" s="270"/>
      <c r="H99" s="270"/>
      <c r="I99" s="243"/>
      <c r="J99" s="271">
        <f>J133</f>
        <v>0</v>
      </c>
      <c r="K99" s="268"/>
      <c r="L99" s="112"/>
    </row>
    <row r="100" spans="2:12" s="180" customFormat="1" ht="19.95" customHeight="1">
      <c r="B100" s="272"/>
      <c r="C100" s="273"/>
      <c r="D100" s="274" t="s">
        <v>126</v>
      </c>
      <c r="E100" s="275"/>
      <c r="F100" s="275"/>
      <c r="G100" s="275"/>
      <c r="H100" s="275"/>
      <c r="I100" s="244"/>
      <c r="J100" s="276">
        <f>J134</f>
        <v>0</v>
      </c>
      <c r="K100" s="273"/>
      <c r="L100" s="116"/>
    </row>
    <row r="101" spans="2:12" s="180" customFormat="1" ht="19.95" customHeight="1">
      <c r="B101" s="272"/>
      <c r="C101" s="273"/>
      <c r="D101" s="274" t="s">
        <v>900</v>
      </c>
      <c r="E101" s="275"/>
      <c r="F101" s="275"/>
      <c r="G101" s="275"/>
      <c r="H101" s="275"/>
      <c r="I101" s="244"/>
      <c r="J101" s="276">
        <f>J137</f>
        <v>0</v>
      </c>
      <c r="K101" s="273"/>
      <c r="L101" s="116"/>
    </row>
    <row r="102" spans="2:12" s="180" customFormat="1" ht="19.95" customHeight="1">
      <c r="B102" s="272"/>
      <c r="C102" s="273"/>
      <c r="D102" s="274" t="s">
        <v>128</v>
      </c>
      <c r="E102" s="275"/>
      <c r="F102" s="275"/>
      <c r="G102" s="275"/>
      <c r="H102" s="275"/>
      <c r="I102" s="244"/>
      <c r="J102" s="276">
        <f>J144</f>
        <v>0</v>
      </c>
      <c r="K102" s="273"/>
      <c r="L102" s="116"/>
    </row>
    <row r="103" spans="2:12" s="180" customFormat="1" ht="19.95" customHeight="1">
      <c r="B103" s="272"/>
      <c r="C103" s="273"/>
      <c r="D103" s="274" t="s">
        <v>129</v>
      </c>
      <c r="E103" s="275"/>
      <c r="F103" s="275"/>
      <c r="G103" s="275"/>
      <c r="H103" s="275"/>
      <c r="I103" s="244"/>
      <c r="J103" s="276">
        <f>J150</f>
        <v>0</v>
      </c>
      <c r="K103" s="273"/>
      <c r="L103" s="116"/>
    </row>
    <row r="104" spans="2:12" s="9" customFormat="1" ht="24.95" customHeight="1">
      <c r="B104" s="267"/>
      <c r="C104" s="268"/>
      <c r="D104" s="269" t="s">
        <v>130</v>
      </c>
      <c r="E104" s="270"/>
      <c r="F104" s="270"/>
      <c r="G104" s="270"/>
      <c r="H104" s="270"/>
      <c r="I104" s="243"/>
      <c r="J104" s="271">
        <f>J152</f>
        <v>0</v>
      </c>
      <c r="K104" s="268"/>
      <c r="L104" s="112"/>
    </row>
    <row r="105" spans="2:12" s="180" customFormat="1" ht="19.95" customHeight="1">
      <c r="B105" s="272"/>
      <c r="C105" s="273"/>
      <c r="D105" s="274" t="s">
        <v>901</v>
      </c>
      <c r="E105" s="275"/>
      <c r="F105" s="275"/>
      <c r="G105" s="275"/>
      <c r="H105" s="275"/>
      <c r="I105" s="244"/>
      <c r="J105" s="276">
        <f>J153</f>
        <v>0</v>
      </c>
      <c r="K105" s="273"/>
      <c r="L105" s="116"/>
    </row>
    <row r="106" spans="2:12" s="9" customFormat="1" ht="24.95" customHeight="1">
      <c r="B106" s="267"/>
      <c r="C106" s="268"/>
      <c r="D106" s="269" t="s">
        <v>903</v>
      </c>
      <c r="E106" s="270"/>
      <c r="F106" s="270"/>
      <c r="G106" s="270"/>
      <c r="H106" s="270"/>
      <c r="I106" s="243"/>
      <c r="J106" s="271">
        <f>J196</f>
        <v>0</v>
      </c>
      <c r="K106" s="268"/>
      <c r="L106" s="112"/>
    </row>
    <row r="107" spans="2:12" s="180" customFormat="1" ht="19.95" customHeight="1">
      <c r="B107" s="272"/>
      <c r="C107" s="273"/>
      <c r="D107" s="274" t="s">
        <v>904</v>
      </c>
      <c r="E107" s="275"/>
      <c r="F107" s="275"/>
      <c r="G107" s="275"/>
      <c r="H107" s="275"/>
      <c r="I107" s="244"/>
      <c r="J107" s="276">
        <f>J197</f>
        <v>0</v>
      </c>
      <c r="K107" s="273"/>
      <c r="L107" s="116"/>
    </row>
    <row r="108" spans="2:12" s="180" customFormat="1" ht="14.85" customHeight="1">
      <c r="B108" s="272"/>
      <c r="C108" s="273"/>
      <c r="D108" s="274" t="s">
        <v>905</v>
      </c>
      <c r="E108" s="275"/>
      <c r="F108" s="275"/>
      <c r="G108" s="275"/>
      <c r="H108" s="275"/>
      <c r="I108" s="244"/>
      <c r="J108" s="276">
        <f>J198</f>
        <v>0</v>
      </c>
      <c r="K108" s="273"/>
      <c r="L108" s="116"/>
    </row>
    <row r="109" spans="2:12" s="9" customFormat="1" ht="24.95" customHeight="1">
      <c r="B109" s="267"/>
      <c r="C109" s="268"/>
      <c r="D109" s="269" t="s">
        <v>675</v>
      </c>
      <c r="E109" s="270"/>
      <c r="F109" s="270"/>
      <c r="G109" s="270"/>
      <c r="H109" s="270"/>
      <c r="I109" s="243"/>
      <c r="J109" s="271">
        <f>J204</f>
        <v>0</v>
      </c>
      <c r="K109" s="268"/>
      <c r="L109" s="112"/>
    </row>
    <row r="110" spans="2:12" s="180" customFormat="1" ht="19.95" customHeight="1">
      <c r="B110" s="272"/>
      <c r="C110" s="273"/>
      <c r="D110" s="274" t="s">
        <v>907</v>
      </c>
      <c r="E110" s="275"/>
      <c r="F110" s="275"/>
      <c r="G110" s="275"/>
      <c r="H110" s="275"/>
      <c r="I110" s="244"/>
      <c r="J110" s="276">
        <f>J205</f>
        <v>0</v>
      </c>
      <c r="K110" s="273"/>
      <c r="L110" s="116"/>
    </row>
    <row r="111" spans="1:31" s="2" customFormat="1" ht="21.75" customHeight="1">
      <c r="A111" s="184"/>
      <c r="B111" s="250"/>
      <c r="C111" s="252"/>
      <c r="D111" s="252"/>
      <c r="E111" s="252"/>
      <c r="F111" s="252"/>
      <c r="G111" s="252"/>
      <c r="H111" s="252"/>
      <c r="I111" s="230"/>
      <c r="J111" s="252"/>
      <c r="K111" s="252"/>
      <c r="L111" s="37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</row>
    <row r="112" spans="1:31" s="2" customFormat="1" ht="6.95" customHeight="1">
      <c r="A112" s="184"/>
      <c r="B112" s="277"/>
      <c r="C112" s="278"/>
      <c r="D112" s="278"/>
      <c r="E112" s="278"/>
      <c r="F112" s="278"/>
      <c r="G112" s="278"/>
      <c r="H112" s="278"/>
      <c r="I112" s="240"/>
      <c r="J112" s="278"/>
      <c r="K112" s="278"/>
      <c r="L112" s="37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</row>
    <row r="116" spans="1:31" s="2" customFormat="1" ht="6.95" customHeight="1">
      <c r="A116" s="184"/>
      <c r="B116" s="279"/>
      <c r="C116" s="280"/>
      <c r="D116" s="280"/>
      <c r="E116" s="280"/>
      <c r="F116" s="280"/>
      <c r="G116" s="280"/>
      <c r="H116" s="280"/>
      <c r="I116" s="241"/>
      <c r="J116" s="280"/>
      <c r="K116" s="280"/>
      <c r="L116" s="37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</row>
    <row r="117" spans="1:31" s="2" customFormat="1" ht="24.95" customHeight="1">
      <c r="A117" s="184"/>
      <c r="B117" s="250"/>
      <c r="C117" s="251" t="s">
        <v>135</v>
      </c>
      <c r="D117" s="252"/>
      <c r="E117" s="252"/>
      <c r="F117" s="252"/>
      <c r="G117" s="252"/>
      <c r="H117" s="252"/>
      <c r="I117" s="230"/>
      <c r="J117" s="252"/>
      <c r="K117" s="252"/>
      <c r="L117" s="37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</row>
    <row r="118" spans="1:31" s="2" customFormat="1" ht="6.95" customHeight="1">
      <c r="A118" s="184"/>
      <c r="B118" s="250"/>
      <c r="C118" s="252"/>
      <c r="D118" s="252"/>
      <c r="E118" s="252"/>
      <c r="F118" s="252"/>
      <c r="G118" s="252"/>
      <c r="H118" s="252"/>
      <c r="I118" s="230"/>
      <c r="J118" s="252"/>
      <c r="K118" s="252"/>
      <c r="L118" s="37"/>
      <c r="S118" s="184"/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</row>
    <row r="119" spans="1:31" s="2" customFormat="1" ht="12.05" customHeight="1">
      <c r="A119" s="184"/>
      <c r="B119" s="250"/>
      <c r="C119" s="253" t="s">
        <v>14</v>
      </c>
      <c r="D119" s="252"/>
      <c r="E119" s="252"/>
      <c r="F119" s="252"/>
      <c r="G119" s="252"/>
      <c r="H119" s="252"/>
      <c r="I119" s="230"/>
      <c r="J119" s="252"/>
      <c r="K119" s="252"/>
      <c r="L119" s="37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</row>
    <row r="120" spans="1:31" s="2" customFormat="1" ht="16.5" customHeight="1">
      <c r="A120" s="184"/>
      <c r="B120" s="250"/>
      <c r="C120" s="252"/>
      <c r="D120" s="252"/>
      <c r="E120" s="254" t="str">
        <f>E7</f>
        <v>SOŠ Stříbro</v>
      </c>
      <c r="F120" s="255"/>
      <c r="G120" s="255"/>
      <c r="H120" s="255"/>
      <c r="I120" s="230"/>
      <c r="J120" s="252"/>
      <c r="K120" s="252"/>
      <c r="L120" s="37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</row>
    <row r="121" spans="2:12" ht="12.05" customHeight="1">
      <c r="B121" s="256"/>
      <c r="C121" s="253" t="s">
        <v>115</v>
      </c>
      <c r="D121" s="93"/>
      <c r="E121" s="93"/>
      <c r="F121" s="93"/>
      <c r="G121" s="93"/>
      <c r="H121" s="93"/>
      <c r="J121" s="93"/>
      <c r="K121" s="93"/>
      <c r="L121" s="18"/>
    </row>
    <row r="122" spans="1:31" s="2" customFormat="1" ht="16.5" customHeight="1">
      <c r="A122" s="184"/>
      <c r="B122" s="250"/>
      <c r="C122" s="252"/>
      <c r="D122" s="252"/>
      <c r="E122" s="254" t="s">
        <v>897</v>
      </c>
      <c r="F122" s="257"/>
      <c r="G122" s="257"/>
      <c r="H122" s="257"/>
      <c r="I122" s="230"/>
      <c r="J122" s="252"/>
      <c r="K122" s="252"/>
      <c r="L122" s="37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</row>
    <row r="123" spans="1:31" s="2" customFormat="1" ht="12.05" customHeight="1">
      <c r="A123" s="184"/>
      <c r="B123" s="250"/>
      <c r="C123" s="253" t="s">
        <v>669</v>
      </c>
      <c r="D123" s="252"/>
      <c r="E123" s="252"/>
      <c r="F123" s="252"/>
      <c r="G123" s="252"/>
      <c r="H123" s="252"/>
      <c r="I123" s="230"/>
      <c r="J123" s="252"/>
      <c r="K123" s="252"/>
      <c r="L123" s="37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</row>
    <row r="124" spans="1:31" s="2" customFormat="1" ht="16.5" customHeight="1">
      <c r="A124" s="184"/>
      <c r="B124" s="250"/>
      <c r="C124" s="252"/>
      <c r="D124" s="252"/>
      <c r="E124" s="258" t="str">
        <f>E11</f>
        <v>3-2-2 - 1NP - technologie</v>
      </c>
      <c r="F124" s="257"/>
      <c r="G124" s="257"/>
      <c r="H124" s="257"/>
      <c r="I124" s="230"/>
      <c r="J124" s="252"/>
      <c r="K124" s="252"/>
      <c r="L124" s="37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</row>
    <row r="125" spans="1:31" s="2" customFormat="1" ht="6.95" customHeight="1">
      <c r="A125" s="184"/>
      <c r="B125" s="250"/>
      <c r="C125" s="252"/>
      <c r="D125" s="252"/>
      <c r="E125" s="252"/>
      <c r="F125" s="252"/>
      <c r="G125" s="252"/>
      <c r="H125" s="252"/>
      <c r="I125" s="230"/>
      <c r="J125" s="252"/>
      <c r="K125" s="252"/>
      <c r="L125" s="37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</row>
    <row r="126" spans="1:31" s="2" customFormat="1" ht="12.05" customHeight="1">
      <c r="A126" s="184"/>
      <c r="B126" s="250"/>
      <c r="C126" s="253" t="s">
        <v>18</v>
      </c>
      <c r="D126" s="252"/>
      <c r="E126" s="252"/>
      <c r="F126" s="259" t="str">
        <f>F14</f>
        <v>Stříbro</v>
      </c>
      <c r="G126" s="252"/>
      <c r="H126" s="252"/>
      <c r="I126" s="231" t="s">
        <v>20</v>
      </c>
      <c r="J126" s="260" t="str">
        <f>IF(J14="","",J14)</f>
        <v>12. 4. 2020</v>
      </c>
      <c r="K126" s="252"/>
      <c r="L126" s="37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</row>
    <row r="127" spans="1:31" s="2" customFormat="1" ht="6.95" customHeight="1">
      <c r="A127" s="184"/>
      <c r="B127" s="250"/>
      <c r="C127" s="252"/>
      <c r="D127" s="252"/>
      <c r="E127" s="252"/>
      <c r="F127" s="252"/>
      <c r="G127" s="252"/>
      <c r="H127" s="252"/>
      <c r="I127" s="230"/>
      <c r="J127" s="252"/>
      <c r="K127" s="252"/>
      <c r="L127" s="37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</row>
    <row r="128" spans="1:31" s="2" customFormat="1" ht="15.1" customHeight="1">
      <c r="A128" s="184"/>
      <c r="B128" s="250"/>
      <c r="C128" s="253" t="s">
        <v>22</v>
      </c>
      <c r="D128" s="252"/>
      <c r="E128" s="252"/>
      <c r="F128" s="259" t="str">
        <f>E17</f>
        <v>SOŠ Stříbro</v>
      </c>
      <c r="G128" s="252"/>
      <c r="H128" s="252"/>
      <c r="I128" s="231" t="s">
        <v>27</v>
      </c>
      <c r="J128" s="261" t="str">
        <f>E23</f>
        <v>Ing.Volný Martin</v>
      </c>
      <c r="K128" s="252"/>
      <c r="L128" s="37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</row>
    <row r="129" spans="1:31" s="2" customFormat="1" ht="15.1" customHeight="1">
      <c r="A129" s="184"/>
      <c r="B129" s="250"/>
      <c r="C129" s="253" t="s">
        <v>25</v>
      </c>
      <c r="D129" s="252"/>
      <c r="E129" s="252"/>
      <c r="F129" s="259" t="str">
        <f>IF(E20="","",E20)</f>
        <v xml:space="preserve"> </v>
      </c>
      <c r="G129" s="252"/>
      <c r="H129" s="252"/>
      <c r="I129" s="231" t="s">
        <v>30</v>
      </c>
      <c r="J129" s="261" t="str">
        <f>E26</f>
        <v>Milan Hájek</v>
      </c>
      <c r="K129" s="252"/>
      <c r="L129" s="37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</row>
    <row r="130" spans="1:31" s="2" customFormat="1" ht="10.25" customHeight="1">
      <c r="A130" s="184"/>
      <c r="B130" s="250"/>
      <c r="C130" s="252"/>
      <c r="D130" s="252"/>
      <c r="E130" s="252"/>
      <c r="F130" s="252"/>
      <c r="G130" s="252"/>
      <c r="H130" s="252"/>
      <c r="I130" s="230"/>
      <c r="J130" s="252"/>
      <c r="K130" s="252"/>
      <c r="L130" s="37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</row>
    <row r="131" spans="1:31" s="11" customFormat="1" ht="29.25" customHeight="1">
      <c r="A131" s="120"/>
      <c r="B131" s="281"/>
      <c r="C131" s="282" t="s">
        <v>136</v>
      </c>
      <c r="D131" s="283" t="s">
        <v>58</v>
      </c>
      <c r="E131" s="283" t="s">
        <v>54</v>
      </c>
      <c r="F131" s="283" t="s">
        <v>55</v>
      </c>
      <c r="G131" s="283" t="s">
        <v>137</v>
      </c>
      <c r="H131" s="283" t="s">
        <v>138</v>
      </c>
      <c r="I131" s="245" t="s">
        <v>139</v>
      </c>
      <c r="J131" s="283" t="s">
        <v>120</v>
      </c>
      <c r="K131" s="284" t="s">
        <v>140</v>
      </c>
      <c r="L131" s="125"/>
      <c r="M131" s="285" t="s">
        <v>1</v>
      </c>
      <c r="N131" s="286" t="s">
        <v>37</v>
      </c>
      <c r="O131" s="286" t="s">
        <v>141</v>
      </c>
      <c r="P131" s="286" t="s">
        <v>142</v>
      </c>
      <c r="Q131" s="286" t="s">
        <v>143</v>
      </c>
      <c r="R131" s="286" t="s">
        <v>144</v>
      </c>
      <c r="S131" s="286" t="s">
        <v>145</v>
      </c>
      <c r="T131" s="287" t="s">
        <v>146</v>
      </c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</row>
    <row r="132" spans="1:63" s="2" customFormat="1" ht="22.85" customHeight="1">
      <c r="A132" s="184"/>
      <c r="B132" s="250"/>
      <c r="C132" s="288" t="s">
        <v>147</v>
      </c>
      <c r="D132" s="252"/>
      <c r="E132" s="252"/>
      <c r="F132" s="252"/>
      <c r="G132" s="252"/>
      <c r="H132" s="252"/>
      <c r="I132" s="230"/>
      <c r="J132" s="289">
        <f>BK132</f>
        <v>0</v>
      </c>
      <c r="K132" s="252"/>
      <c r="L132" s="28"/>
      <c r="M132" s="290"/>
      <c r="N132" s="291"/>
      <c r="O132" s="292"/>
      <c r="P132" s="293">
        <f>P133+P152+P196+P204</f>
        <v>120.056811</v>
      </c>
      <c r="Q132" s="292"/>
      <c r="R132" s="293">
        <f>R133+R152+R196+R204</f>
        <v>0.6290079999999999</v>
      </c>
      <c r="S132" s="292"/>
      <c r="T132" s="294">
        <f>T133+T152+T196+T204</f>
        <v>0.329</v>
      </c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T132" s="15" t="s">
        <v>72</v>
      </c>
      <c r="AU132" s="15" t="s">
        <v>122</v>
      </c>
      <c r="BK132" s="129">
        <f>BK133+BK152+BK196+BK204</f>
        <v>0</v>
      </c>
    </row>
    <row r="133" spans="2:63" s="12" customFormat="1" ht="25.9" customHeight="1">
      <c r="B133" s="295"/>
      <c r="C133" s="296"/>
      <c r="D133" s="297" t="s">
        <v>72</v>
      </c>
      <c r="E133" s="298" t="s">
        <v>148</v>
      </c>
      <c r="F133" s="298" t="s">
        <v>148</v>
      </c>
      <c r="G133" s="296"/>
      <c r="H133" s="296"/>
      <c r="I133" s="246"/>
      <c r="J133" s="299">
        <f>BK133</f>
        <v>0</v>
      </c>
      <c r="K133" s="296"/>
      <c r="L133" s="130"/>
      <c r="M133" s="300"/>
      <c r="N133" s="301"/>
      <c r="O133" s="301"/>
      <c r="P133" s="302">
        <f>P134+P137+P144+P150</f>
        <v>43.101811000000005</v>
      </c>
      <c r="Q133" s="301"/>
      <c r="R133" s="302">
        <f>R134+R137+R144+R150</f>
        <v>0.4158929999999999</v>
      </c>
      <c r="S133" s="301"/>
      <c r="T133" s="303">
        <f>T134+T137+T144+T150</f>
        <v>0.329</v>
      </c>
      <c r="AR133" s="131" t="s">
        <v>78</v>
      </c>
      <c r="AT133" s="138" t="s">
        <v>72</v>
      </c>
      <c r="AU133" s="138" t="s">
        <v>73</v>
      </c>
      <c r="AY133" s="131" t="s">
        <v>150</v>
      </c>
      <c r="BK133" s="139">
        <f>BK134+BK137+BK144+BK150</f>
        <v>0</v>
      </c>
    </row>
    <row r="134" spans="2:63" s="12" customFormat="1" ht="22.85" customHeight="1">
      <c r="B134" s="295"/>
      <c r="C134" s="296"/>
      <c r="D134" s="297" t="s">
        <v>72</v>
      </c>
      <c r="E134" s="304" t="s">
        <v>169</v>
      </c>
      <c r="F134" s="304" t="s">
        <v>170</v>
      </c>
      <c r="G134" s="296"/>
      <c r="H134" s="296"/>
      <c r="I134" s="246"/>
      <c r="J134" s="305">
        <f>BK134</f>
        <v>0</v>
      </c>
      <c r="K134" s="296"/>
      <c r="L134" s="130"/>
      <c r="M134" s="300"/>
      <c r="N134" s="301"/>
      <c r="O134" s="301"/>
      <c r="P134" s="302">
        <f>SUM(P135:P136)</f>
        <v>11.8065</v>
      </c>
      <c r="Q134" s="301"/>
      <c r="R134" s="302">
        <f>SUM(R135:R136)</f>
        <v>0.4158029999999999</v>
      </c>
      <c r="S134" s="301"/>
      <c r="T134" s="303">
        <f>SUM(T135:T136)</f>
        <v>0</v>
      </c>
      <c r="AR134" s="131" t="s">
        <v>78</v>
      </c>
      <c r="AT134" s="138" t="s">
        <v>72</v>
      </c>
      <c r="AU134" s="138" t="s">
        <v>78</v>
      </c>
      <c r="AY134" s="131" t="s">
        <v>150</v>
      </c>
      <c r="BK134" s="139">
        <f>SUM(BK135:BK136)</f>
        <v>0</v>
      </c>
    </row>
    <row r="135" spans="1:65" s="2" customFormat="1" ht="16.5" customHeight="1">
      <c r="A135" s="184"/>
      <c r="B135" s="250"/>
      <c r="C135" s="306" t="s">
        <v>78</v>
      </c>
      <c r="D135" s="306" t="s">
        <v>152</v>
      </c>
      <c r="E135" s="307" t="s">
        <v>176</v>
      </c>
      <c r="F135" s="308" t="s">
        <v>177</v>
      </c>
      <c r="G135" s="309" t="s">
        <v>166</v>
      </c>
      <c r="H135" s="310">
        <v>5.1</v>
      </c>
      <c r="I135" s="247"/>
      <c r="J135" s="311">
        <f>ROUND(I135*H135,2)</f>
        <v>0</v>
      </c>
      <c r="K135" s="308" t="s">
        <v>156</v>
      </c>
      <c r="L135" s="28"/>
      <c r="M135" s="312" t="s">
        <v>1</v>
      </c>
      <c r="N135" s="313" t="s">
        <v>38</v>
      </c>
      <c r="O135" s="314">
        <v>0.624</v>
      </c>
      <c r="P135" s="315">
        <f>O135*H135</f>
        <v>3.1824</v>
      </c>
      <c r="Q135" s="315">
        <v>0.04</v>
      </c>
      <c r="R135" s="315">
        <f>Q135*H135</f>
        <v>0.204</v>
      </c>
      <c r="S135" s="315">
        <v>0</v>
      </c>
      <c r="T135" s="316">
        <f>S135*H135</f>
        <v>0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R135" s="153" t="s">
        <v>113</v>
      </c>
      <c r="AT135" s="153" t="s">
        <v>152</v>
      </c>
      <c r="AU135" s="153" t="s">
        <v>82</v>
      </c>
      <c r="AY135" s="15" t="s">
        <v>150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5" t="s">
        <v>78</v>
      </c>
      <c r="BK135" s="154">
        <f>ROUND(I135*H135,2)</f>
        <v>0</v>
      </c>
      <c r="BL135" s="15" t="s">
        <v>113</v>
      </c>
      <c r="BM135" s="153" t="s">
        <v>908</v>
      </c>
    </row>
    <row r="136" spans="1:65" s="2" customFormat="1" ht="21.75" customHeight="1">
      <c r="A136" s="184"/>
      <c r="B136" s="250"/>
      <c r="C136" s="306" t="s">
        <v>82</v>
      </c>
      <c r="D136" s="306" t="s">
        <v>152</v>
      </c>
      <c r="E136" s="307" t="s">
        <v>186</v>
      </c>
      <c r="F136" s="308" t="s">
        <v>187</v>
      </c>
      <c r="G136" s="309" t="s">
        <v>166</v>
      </c>
      <c r="H136" s="310">
        <v>5.1</v>
      </c>
      <c r="I136" s="247"/>
      <c r="J136" s="311">
        <f>ROUND(I136*H136,2)</f>
        <v>0</v>
      </c>
      <c r="K136" s="308" t="s">
        <v>156</v>
      </c>
      <c r="L136" s="28"/>
      <c r="M136" s="312" t="s">
        <v>1</v>
      </c>
      <c r="N136" s="313" t="s">
        <v>38</v>
      </c>
      <c r="O136" s="314">
        <v>1.691</v>
      </c>
      <c r="P136" s="315">
        <f>O136*H136</f>
        <v>8.6241</v>
      </c>
      <c r="Q136" s="315">
        <v>0.04153</v>
      </c>
      <c r="R136" s="315">
        <f>Q136*H136</f>
        <v>0.21180299999999996</v>
      </c>
      <c r="S136" s="315">
        <v>0</v>
      </c>
      <c r="T136" s="316">
        <f>S136*H136</f>
        <v>0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R136" s="153" t="s">
        <v>113</v>
      </c>
      <c r="AT136" s="153" t="s">
        <v>152</v>
      </c>
      <c r="AU136" s="153" t="s">
        <v>82</v>
      </c>
      <c r="AY136" s="15" t="s">
        <v>150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5" t="s">
        <v>78</v>
      </c>
      <c r="BK136" s="154">
        <f>ROUND(I136*H136,2)</f>
        <v>0</v>
      </c>
      <c r="BL136" s="15" t="s">
        <v>113</v>
      </c>
      <c r="BM136" s="153" t="s">
        <v>909</v>
      </c>
    </row>
    <row r="137" spans="2:63" s="12" customFormat="1" ht="22.85" customHeight="1">
      <c r="B137" s="295"/>
      <c r="C137" s="296"/>
      <c r="D137" s="297" t="s">
        <v>72</v>
      </c>
      <c r="E137" s="304" t="s">
        <v>196</v>
      </c>
      <c r="F137" s="304" t="s">
        <v>915</v>
      </c>
      <c r="G137" s="296"/>
      <c r="H137" s="296"/>
      <c r="I137" s="246"/>
      <c r="J137" s="305">
        <f>BK137</f>
        <v>0</v>
      </c>
      <c r="K137" s="296"/>
      <c r="L137" s="130"/>
      <c r="M137" s="300"/>
      <c r="N137" s="301"/>
      <c r="O137" s="301"/>
      <c r="P137" s="302">
        <f>SUM(P138:P143)</f>
        <v>28.926</v>
      </c>
      <c r="Q137" s="301"/>
      <c r="R137" s="302">
        <f>SUM(R138:R143)</f>
        <v>9E-05</v>
      </c>
      <c r="S137" s="301"/>
      <c r="T137" s="303">
        <f>SUM(T138:T143)</f>
        <v>0.329</v>
      </c>
      <c r="AR137" s="131" t="s">
        <v>78</v>
      </c>
      <c r="AT137" s="138" t="s">
        <v>72</v>
      </c>
      <c r="AU137" s="138" t="s">
        <v>78</v>
      </c>
      <c r="AY137" s="131" t="s">
        <v>150</v>
      </c>
      <c r="BK137" s="139">
        <f>SUM(BK138:BK143)</f>
        <v>0</v>
      </c>
    </row>
    <row r="138" spans="1:65" s="2" customFormat="1" ht="21.75" customHeight="1">
      <c r="A138" s="184"/>
      <c r="B138" s="250"/>
      <c r="C138" s="306" t="s">
        <v>89</v>
      </c>
      <c r="D138" s="306" t="s">
        <v>152</v>
      </c>
      <c r="E138" s="307" t="s">
        <v>919</v>
      </c>
      <c r="F138" s="308" t="s">
        <v>920</v>
      </c>
      <c r="G138" s="309" t="s">
        <v>173</v>
      </c>
      <c r="H138" s="310">
        <v>8</v>
      </c>
      <c r="I138" s="247"/>
      <c r="J138" s="311">
        <f aca="true" t="shared" si="0" ref="J138:J143">ROUND(I138*H138,2)</f>
        <v>0</v>
      </c>
      <c r="K138" s="308" t="s">
        <v>156</v>
      </c>
      <c r="L138" s="28"/>
      <c r="M138" s="312" t="s">
        <v>1</v>
      </c>
      <c r="N138" s="313" t="s">
        <v>38</v>
      </c>
      <c r="O138" s="314">
        <v>0.302</v>
      </c>
      <c r="P138" s="315">
        <f aca="true" t="shared" si="1" ref="P138:P143">O138*H138</f>
        <v>2.416</v>
      </c>
      <c r="Q138" s="315">
        <v>0</v>
      </c>
      <c r="R138" s="315">
        <f aca="true" t="shared" si="2" ref="R138:R143">Q138*H138</f>
        <v>0</v>
      </c>
      <c r="S138" s="315">
        <v>0.002</v>
      </c>
      <c r="T138" s="316">
        <f aca="true" t="shared" si="3" ref="T138:T143">S138*H138</f>
        <v>0.016</v>
      </c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R138" s="153" t="s">
        <v>113</v>
      </c>
      <c r="AT138" s="153" t="s">
        <v>152</v>
      </c>
      <c r="AU138" s="153" t="s">
        <v>82</v>
      </c>
      <c r="AY138" s="15" t="s">
        <v>150</v>
      </c>
      <c r="BE138" s="154">
        <f aca="true" t="shared" si="4" ref="BE138:BE143">IF(N138="základní",J138,0)</f>
        <v>0</v>
      </c>
      <c r="BF138" s="154">
        <f aca="true" t="shared" si="5" ref="BF138:BF143">IF(N138="snížená",J138,0)</f>
        <v>0</v>
      </c>
      <c r="BG138" s="154">
        <f aca="true" t="shared" si="6" ref="BG138:BG143">IF(N138="zákl. přenesená",J138,0)</f>
        <v>0</v>
      </c>
      <c r="BH138" s="154">
        <f aca="true" t="shared" si="7" ref="BH138:BH143">IF(N138="sníž. přenesená",J138,0)</f>
        <v>0</v>
      </c>
      <c r="BI138" s="154">
        <f aca="true" t="shared" si="8" ref="BI138:BI143">IF(N138="nulová",J138,0)</f>
        <v>0</v>
      </c>
      <c r="BJ138" s="15" t="s">
        <v>78</v>
      </c>
      <c r="BK138" s="154">
        <f aca="true" t="shared" si="9" ref="BK138:BK143">ROUND(I138*H138,2)</f>
        <v>0</v>
      </c>
      <c r="BL138" s="15" t="s">
        <v>113</v>
      </c>
      <c r="BM138" s="153" t="s">
        <v>921</v>
      </c>
    </row>
    <row r="139" spans="1:65" s="2" customFormat="1" ht="21.75" customHeight="1">
      <c r="A139" s="184"/>
      <c r="B139" s="250"/>
      <c r="C139" s="306" t="s">
        <v>113</v>
      </c>
      <c r="D139" s="306" t="s">
        <v>152</v>
      </c>
      <c r="E139" s="307" t="s">
        <v>922</v>
      </c>
      <c r="F139" s="308" t="s">
        <v>923</v>
      </c>
      <c r="G139" s="309" t="s">
        <v>214</v>
      </c>
      <c r="H139" s="310">
        <v>90</v>
      </c>
      <c r="I139" s="247"/>
      <c r="J139" s="311">
        <f t="shared" si="0"/>
        <v>0</v>
      </c>
      <c r="K139" s="308" t="s">
        <v>156</v>
      </c>
      <c r="L139" s="28"/>
      <c r="M139" s="312" t="s">
        <v>1</v>
      </c>
      <c r="N139" s="313" t="s">
        <v>38</v>
      </c>
      <c r="O139" s="314">
        <v>0.205</v>
      </c>
      <c r="P139" s="315">
        <f t="shared" si="1"/>
        <v>18.45</v>
      </c>
      <c r="Q139" s="315">
        <v>0</v>
      </c>
      <c r="R139" s="315">
        <f t="shared" si="2"/>
        <v>0</v>
      </c>
      <c r="S139" s="315">
        <v>0.002</v>
      </c>
      <c r="T139" s="316">
        <f t="shared" si="3"/>
        <v>0.18</v>
      </c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R139" s="153" t="s">
        <v>113</v>
      </c>
      <c r="AT139" s="153" t="s">
        <v>152</v>
      </c>
      <c r="AU139" s="153" t="s">
        <v>82</v>
      </c>
      <c r="AY139" s="15" t="s">
        <v>150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5" t="s">
        <v>78</v>
      </c>
      <c r="BK139" s="154">
        <f t="shared" si="9"/>
        <v>0</v>
      </c>
      <c r="BL139" s="15" t="s">
        <v>113</v>
      </c>
      <c r="BM139" s="153" t="s">
        <v>924</v>
      </c>
    </row>
    <row r="140" spans="1:65" s="2" customFormat="1" ht="21.75" customHeight="1">
      <c r="A140" s="184"/>
      <c r="B140" s="250"/>
      <c r="C140" s="306" t="s">
        <v>175</v>
      </c>
      <c r="D140" s="306" t="s">
        <v>152</v>
      </c>
      <c r="E140" s="307" t="s">
        <v>925</v>
      </c>
      <c r="F140" s="308" t="s">
        <v>926</v>
      </c>
      <c r="G140" s="309" t="s">
        <v>214</v>
      </c>
      <c r="H140" s="310">
        <v>20</v>
      </c>
      <c r="I140" s="247"/>
      <c r="J140" s="311">
        <f t="shared" si="0"/>
        <v>0</v>
      </c>
      <c r="K140" s="308" t="s">
        <v>156</v>
      </c>
      <c r="L140" s="28"/>
      <c r="M140" s="312" t="s">
        <v>1</v>
      </c>
      <c r="N140" s="313" t="s">
        <v>38</v>
      </c>
      <c r="O140" s="314">
        <v>0.235</v>
      </c>
      <c r="P140" s="315">
        <f t="shared" si="1"/>
        <v>4.699999999999999</v>
      </c>
      <c r="Q140" s="315">
        <v>0</v>
      </c>
      <c r="R140" s="315">
        <f t="shared" si="2"/>
        <v>0</v>
      </c>
      <c r="S140" s="315">
        <v>0.004</v>
      </c>
      <c r="T140" s="316">
        <f t="shared" si="3"/>
        <v>0.08</v>
      </c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R140" s="153" t="s">
        <v>113</v>
      </c>
      <c r="AT140" s="153" t="s">
        <v>152</v>
      </c>
      <c r="AU140" s="153" t="s">
        <v>82</v>
      </c>
      <c r="AY140" s="15" t="s">
        <v>150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5" t="s">
        <v>78</v>
      </c>
      <c r="BK140" s="154">
        <f t="shared" si="9"/>
        <v>0</v>
      </c>
      <c r="BL140" s="15" t="s">
        <v>113</v>
      </c>
      <c r="BM140" s="153" t="s">
        <v>927</v>
      </c>
    </row>
    <row r="141" spans="1:65" s="2" customFormat="1" ht="21.75" customHeight="1">
      <c r="A141" s="184"/>
      <c r="B141" s="250"/>
      <c r="C141" s="306" t="s">
        <v>169</v>
      </c>
      <c r="D141" s="306" t="s">
        <v>152</v>
      </c>
      <c r="E141" s="307" t="s">
        <v>928</v>
      </c>
      <c r="F141" s="308" t="s">
        <v>929</v>
      </c>
      <c r="G141" s="309" t="s">
        <v>214</v>
      </c>
      <c r="H141" s="310">
        <v>10</v>
      </c>
      <c r="I141" s="247"/>
      <c r="J141" s="311">
        <f t="shared" si="0"/>
        <v>0</v>
      </c>
      <c r="K141" s="308" t="s">
        <v>156</v>
      </c>
      <c r="L141" s="28"/>
      <c r="M141" s="312" t="s">
        <v>1</v>
      </c>
      <c r="N141" s="313" t="s">
        <v>38</v>
      </c>
      <c r="O141" s="314">
        <v>0.245</v>
      </c>
      <c r="P141" s="315">
        <f t="shared" si="1"/>
        <v>2.45</v>
      </c>
      <c r="Q141" s="315">
        <v>0</v>
      </c>
      <c r="R141" s="315">
        <f t="shared" si="2"/>
        <v>0</v>
      </c>
      <c r="S141" s="315">
        <v>0.005</v>
      </c>
      <c r="T141" s="316">
        <f t="shared" si="3"/>
        <v>0.05</v>
      </c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R141" s="153" t="s">
        <v>113</v>
      </c>
      <c r="AT141" s="153" t="s">
        <v>152</v>
      </c>
      <c r="AU141" s="153" t="s">
        <v>82</v>
      </c>
      <c r="AY141" s="15" t="s">
        <v>150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5" t="s">
        <v>78</v>
      </c>
      <c r="BK141" s="154">
        <f t="shared" si="9"/>
        <v>0</v>
      </c>
      <c r="BL141" s="15" t="s">
        <v>113</v>
      </c>
      <c r="BM141" s="153" t="s">
        <v>930</v>
      </c>
    </row>
    <row r="142" spans="1:65" s="2" customFormat="1" ht="21.75" customHeight="1">
      <c r="A142" s="184"/>
      <c r="B142" s="250"/>
      <c r="C142" s="306" t="s">
        <v>185</v>
      </c>
      <c r="D142" s="306" t="s">
        <v>152</v>
      </c>
      <c r="E142" s="307" t="s">
        <v>931</v>
      </c>
      <c r="F142" s="308" t="s">
        <v>932</v>
      </c>
      <c r="G142" s="309" t="s">
        <v>214</v>
      </c>
      <c r="H142" s="310">
        <v>1</v>
      </c>
      <c r="I142" s="247"/>
      <c r="J142" s="311">
        <f t="shared" si="0"/>
        <v>0</v>
      </c>
      <c r="K142" s="308" t="s">
        <v>156</v>
      </c>
      <c r="L142" s="28"/>
      <c r="M142" s="312" t="s">
        <v>1</v>
      </c>
      <c r="N142" s="313" t="s">
        <v>38</v>
      </c>
      <c r="O142" s="314">
        <v>0.76</v>
      </c>
      <c r="P142" s="315">
        <f t="shared" si="1"/>
        <v>0.76</v>
      </c>
      <c r="Q142" s="315">
        <v>9E-05</v>
      </c>
      <c r="R142" s="315">
        <f t="shared" si="2"/>
        <v>9E-05</v>
      </c>
      <c r="S142" s="315">
        <v>0.003</v>
      </c>
      <c r="T142" s="316">
        <f t="shared" si="3"/>
        <v>0.003</v>
      </c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R142" s="153" t="s">
        <v>113</v>
      </c>
      <c r="AT142" s="153" t="s">
        <v>152</v>
      </c>
      <c r="AU142" s="153" t="s">
        <v>82</v>
      </c>
      <c r="AY142" s="15" t="s">
        <v>150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5" t="s">
        <v>78</v>
      </c>
      <c r="BK142" s="154">
        <f t="shared" si="9"/>
        <v>0</v>
      </c>
      <c r="BL142" s="15" t="s">
        <v>113</v>
      </c>
      <c r="BM142" s="153" t="s">
        <v>933</v>
      </c>
    </row>
    <row r="143" spans="1:65" s="2" customFormat="1" ht="21.75" customHeight="1">
      <c r="A143" s="184"/>
      <c r="B143" s="250"/>
      <c r="C143" s="306" t="s">
        <v>192</v>
      </c>
      <c r="D143" s="306" t="s">
        <v>152</v>
      </c>
      <c r="E143" s="307" t="s">
        <v>934</v>
      </c>
      <c r="F143" s="308" t="s">
        <v>935</v>
      </c>
      <c r="G143" s="309" t="s">
        <v>214</v>
      </c>
      <c r="H143" s="310">
        <v>0.5</v>
      </c>
      <c r="I143" s="247"/>
      <c r="J143" s="311">
        <f t="shared" si="0"/>
        <v>0</v>
      </c>
      <c r="K143" s="308" t="s">
        <v>156</v>
      </c>
      <c r="L143" s="28"/>
      <c r="M143" s="312" t="s">
        <v>1</v>
      </c>
      <c r="N143" s="313" t="s">
        <v>38</v>
      </c>
      <c r="O143" s="314">
        <v>0.3</v>
      </c>
      <c r="P143" s="315">
        <f t="shared" si="1"/>
        <v>0.15</v>
      </c>
      <c r="Q143" s="315">
        <v>0</v>
      </c>
      <c r="R143" s="315">
        <f t="shared" si="2"/>
        <v>0</v>
      </c>
      <c r="S143" s="315">
        <v>0</v>
      </c>
      <c r="T143" s="316">
        <f t="shared" si="3"/>
        <v>0</v>
      </c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R143" s="153" t="s">
        <v>113</v>
      </c>
      <c r="AT143" s="153" t="s">
        <v>152</v>
      </c>
      <c r="AU143" s="153" t="s">
        <v>82</v>
      </c>
      <c r="AY143" s="15" t="s">
        <v>150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5" t="s">
        <v>78</v>
      </c>
      <c r="BK143" s="154">
        <f t="shared" si="9"/>
        <v>0</v>
      </c>
      <c r="BL143" s="15" t="s">
        <v>113</v>
      </c>
      <c r="BM143" s="153" t="s">
        <v>936</v>
      </c>
    </row>
    <row r="144" spans="2:63" s="12" customFormat="1" ht="22.85" customHeight="1">
      <c r="B144" s="295"/>
      <c r="C144" s="296"/>
      <c r="D144" s="297" t="s">
        <v>72</v>
      </c>
      <c r="E144" s="304" t="s">
        <v>237</v>
      </c>
      <c r="F144" s="304" t="s">
        <v>238</v>
      </c>
      <c r="G144" s="296"/>
      <c r="H144" s="296"/>
      <c r="I144" s="246"/>
      <c r="J144" s="305">
        <f>BK144</f>
        <v>0</v>
      </c>
      <c r="K144" s="296"/>
      <c r="L144" s="130"/>
      <c r="M144" s="300"/>
      <c r="N144" s="301"/>
      <c r="O144" s="301"/>
      <c r="P144" s="302">
        <f>SUM(P145:P149)</f>
        <v>0.8550709999999999</v>
      </c>
      <c r="Q144" s="301"/>
      <c r="R144" s="302">
        <f>SUM(R145:R149)</f>
        <v>0</v>
      </c>
      <c r="S144" s="301"/>
      <c r="T144" s="303">
        <f>SUM(T145:T149)</f>
        <v>0</v>
      </c>
      <c r="AR144" s="131" t="s">
        <v>78</v>
      </c>
      <c r="AT144" s="138" t="s">
        <v>72</v>
      </c>
      <c r="AU144" s="138" t="s">
        <v>78</v>
      </c>
      <c r="AY144" s="131" t="s">
        <v>150</v>
      </c>
      <c r="BK144" s="139">
        <f>SUM(BK145:BK149)</f>
        <v>0</v>
      </c>
    </row>
    <row r="145" spans="1:65" s="2" customFormat="1" ht="21.75" customHeight="1">
      <c r="A145" s="184"/>
      <c r="B145" s="250"/>
      <c r="C145" s="306" t="s">
        <v>196</v>
      </c>
      <c r="D145" s="306" t="s">
        <v>152</v>
      </c>
      <c r="E145" s="307" t="s">
        <v>937</v>
      </c>
      <c r="F145" s="308" t="s">
        <v>938</v>
      </c>
      <c r="G145" s="309" t="s">
        <v>242</v>
      </c>
      <c r="H145" s="310">
        <v>0.329</v>
      </c>
      <c r="I145" s="247"/>
      <c r="J145" s="311">
        <f>ROUND(I145*H145,2)</f>
        <v>0</v>
      </c>
      <c r="K145" s="308" t="s">
        <v>156</v>
      </c>
      <c r="L145" s="28"/>
      <c r="M145" s="312" t="s">
        <v>1</v>
      </c>
      <c r="N145" s="313" t="s">
        <v>38</v>
      </c>
      <c r="O145" s="314">
        <v>2.42</v>
      </c>
      <c r="P145" s="315">
        <f>O145*H145</f>
        <v>0.79618</v>
      </c>
      <c r="Q145" s="315">
        <v>0</v>
      </c>
      <c r="R145" s="315">
        <f>Q145*H145</f>
        <v>0</v>
      </c>
      <c r="S145" s="315">
        <v>0</v>
      </c>
      <c r="T145" s="316">
        <f>S145*H145</f>
        <v>0</v>
      </c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R145" s="153" t="s">
        <v>113</v>
      </c>
      <c r="AT145" s="153" t="s">
        <v>152</v>
      </c>
      <c r="AU145" s="153" t="s">
        <v>82</v>
      </c>
      <c r="AY145" s="15" t="s">
        <v>150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5" t="s">
        <v>78</v>
      </c>
      <c r="BK145" s="154">
        <f>ROUND(I145*H145,2)</f>
        <v>0</v>
      </c>
      <c r="BL145" s="15" t="s">
        <v>113</v>
      </c>
      <c r="BM145" s="153" t="s">
        <v>939</v>
      </c>
    </row>
    <row r="146" spans="1:65" s="2" customFormat="1" ht="21.75" customHeight="1">
      <c r="A146" s="184"/>
      <c r="B146" s="250"/>
      <c r="C146" s="306" t="s">
        <v>201</v>
      </c>
      <c r="D146" s="306" t="s">
        <v>152</v>
      </c>
      <c r="E146" s="307" t="s">
        <v>245</v>
      </c>
      <c r="F146" s="308" t="s">
        <v>246</v>
      </c>
      <c r="G146" s="309" t="s">
        <v>242</v>
      </c>
      <c r="H146" s="310">
        <v>0.329</v>
      </c>
      <c r="I146" s="247"/>
      <c r="J146" s="311">
        <f>ROUND(I146*H146,2)</f>
        <v>0</v>
      </c>
      <c r="K146" s="308" t="s">
        <v>156</v>
      </c>
      <c r="L146" s="28"/>
      <c r="M146" s="312" t="s">
        <v>1</v>
      </c>
      <c r="N146" s="313" t="s">
        <v>38</v>
      </c>
      <c r="O146" s="314">
        <v>0.125</v>
      </c>
      <c r="P146" s="315">
        <f>O146*H146</f>
        <v>0.041125</v>
      </c>
      <c r="Q146" s="315">
        <v>0</v>
      </c>
      <c r="R146" s="315">
        <f>Q146*H146</f>
        <v>0</v>
      </c>
      <c r="S146" s="315">
        <v>0</v>
      </c>
      <c r="T146" s="316">
        <f>S146*H146</f>
        <v>0</v>
      </c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R146" s="153" t="s">
        <v>113</v>
      </c>
      <c r="AT146" s="153" t="s">
        <v>152</v>
      </c>
      <c r="AU146" s="153" t="s">
        <v>82</v>
      </c>
      <c r="AY146" s="15" t="s">
        <v>150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5" t="s">
        <v>78</v>
      </c>
      <c r="BK146" s="154">
        <f>ROUND(I146*H146,2)</f>
        <v>0</v>
      </c>
      <c r="BL146" s="15" t="s">
        <v>113</v>
      </c>
      <c r="BM146" s="153" t="s">
        <v>940</v>
      </c>
    </row>
    <row r="147" spans="1:65" s="2" customFormat="1" ht="21.75" customHeight="1">
      <c r="A147" s="184"/>
      <c r="B147" s="250"/>
      <c r="C147" s="306" t="s">
        <v>206</v>
      </c>
      <c r="D147" s="306" t="s">
        <v>152</v>
      </c>
      <c r="E147" s="307" t="s">
        <v>249</v>
      </c>
      <c r="F147" s="308" t="s">
        <v>250</v>
      </c>
      <c r="G147" s="309" t="s">
        <v>242</v>
      </c>
      <c r="H147" s="310">
        <v>2.961</v>
      </c>
      <c r="I147" s="247"/>
      <c r="J147" s="311">
        <f>ROUND(I147*H147,2)</f>
        <v>0</v>
      </c>
      <c r="K147" s="308" t="s">
        <v>156</v>
      </c>
      <c r="L147" s="28"/>
      <c r="M147" s="312" t="s">
        <v>1</v>
      </c>
      <c r="N147" s="313" t="s">
        <v>38</v>
      </c>
      <c r="O147" s="314">
        <v>0.006</v>
      </c>
      <c r="P147" s="315">
        <f>O147*H147</f>
        <v>0.017766</v>
      </c>
      <c r="Q147" s="315">
        <v>0</v>
      </c>
      <c r="R147" s="315">
        <f>Q147*H147</f>
        <v>0</v>
      </c>
      <c r="S147" s="315">
        <v>0</v>
      </c>
      <c r="T147" s="316">
        <f>S147*H147</f>
        <v>0</v>
      </c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R147" s="153" t="s">
        <v>113</v>
      </c>
      <c r="AT147" s="153" t="s">
        <v>152</v>
      </c>
      <c r="AU147" s="153" t="s">
        <v>82</v>
      </c>
      <c r="AY147" s="15" t="s">
        <v>150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5" t="s">
        <v>78</v>
      </c>
      <c r="BK147" s="154">
        <f>ROUND(I147*H147,2)</f>
        <v>0</v>
      </c>
      <c r="BL147" s="15" t="s">
        <v>113</v>
      </c>
      <c r="BM147" s="153" t="s">
        <v>941</v>
      </c>
    </row>
    <row r="148" spans="2:51" s="13" customFormat="1" ht="12">
      <c r="B148" s="317"/>
      <c r="C148" s="318"/>
      <c r="D148" s="319" t="s">
        <v>158</v>
      </c>
      <c r="E148" s="318"/>
      <c r="F148" s="321" t="s">
        <v>1340</v>
      </c>
      <c r="G148" s="318"/>
      <c r="H148" s="322">
        <v>2.961</v>
      </c>
      <c r="I148" s="248"/>
      <c r="J148" s="318"/>
      <c r="K148" s="318"/>
      <c r="L148" s="155"/>
      <c r="M148" s="323"/>
      <c r="N148" s="324"/>
      <c r="O148" s="324"/>
      <c r="P148" s="324"/>
      <c r="Q148" s="324"/>
      <c r="R148" s="324"/>
      <c r="S148" s="324"/>
      <c r="T148" s="325"/>
      <c r="AT148" s="157" t="s">
        <v>158</v>
      </c>
      <c r="AU148" s="157" t="s">
        <v>82</v>
      </c>
      <c r="AV148" s="13" t="s">
        <v>82</v>
      </c>
      <c r="AW148" s="13" t="s">
        <v>3</v>
      </c>
      <c r="AX148" s="13" t="s">
        <v>78</v>
      </c>
      <c r="AY148" s="157" t="s">
        <v>150</v>
      </c>
    </row>
    <row r="149" spans="1:65" s="2" customFormat="1" ht="21.75" customHeight="1">
      <c r="A149" s="184"/>
      <c r="B149" s="250"/>
      <c r="C149" s="306" t="s">
        <v>211</v>
      </c>
      <c r="D149" s="306" t="s">
        <v>152</v>
      </c>
      <c r="E149" s="307" t="s">
        <v>943</v>
      </c>
      <c r="F149" s="308" t="s">
        <v>944</v>
      </c>
      <c r="G149" s="309" t="s">
        <v>242</v>
      </c>
      <c r="H149" s="310">
        <v>0.329</v>
      </c>
      <c r="I149" s="247"/>
      <c r="J149" s="311">
        <f>ROUND(I149*H149,2)</f>
        <v>0</v>
      </c>
      <c r="K149" s="308" t="s">
        <v>945</v>
      </c>
      <c r="L149" s="28"/>
      <c r="M149" s="312" t="s">
        <v>1</v>
      </c>
      <c r="N149" s="313" t="s">
        <v>38</v>
      </c>
      <c r="O149" s="314">
        <v>0</v>
      </c>
      <c r="P149" s="315">
        <f>O149*H149</f>
        <v>0</v>
      </c>
      <c r="Q149" s="315">
        <v>0</v>
      </c>
      <c r="R149" s="315">
        <f>Q149*H149</f>
        <v>0</v>
      </c>
      <c r="S149" s="315">
        <v>0</v>
      </c>
      <c r="T149" s="316">
        <f>S149*H149</f>
        <v>0</v>
      </c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R149" s="153" t="s">
        <v>113</v>
      </c>
      <c r="AT149" s="153" t="s">
        <v>152</v>
      </c>
      <c r="AU149" s="153" t="s">
        <v>82</v>
      </c>
      <c r="AY149" s="15" t="s">
        <v>150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5" t="s">
        <v>78</v>
      </c>
      <c r="BK149" s="154">
        <f>ROUND(I149*H149,2)</f>
        <v>0</v>
      </c>
      <c r="BL149" s="15" t="s">
        <v>113</v>
      </c>
      <c r="BM149" s="153" t="s">
        <v>946</v>
      </c>
    </row>
    <row r="150" spans="2:63" s="12" customFormat="1" ht="22.85" customHeight="1">
      <c r="B150" s="295"/>
      <c r="C150" s="296"/>
      <c r="D150" s="297" t="s">
        <v>72</v>
      </c>
      <c r="E150" s="304" t="s">
        <v>253</v>
      </c>
      <c r="F150" s="304" t="s">
        <v>254</v>
      </c>
      <c r="G150" s="296"/>
      <c r="H150" s="296"/>
      <c r="I150" s="246"/>
      <c r="J150" s="305">
        <f>BK150</f>
        <v>0</v>
      </c>
      <c r="K150" s="296"/>
      <c r="L150" s="130"/>
      <c r="M150" s="300"/>
      <c r="N150" s="301"/>
      <c r="O150" s="301"/>
      <c r="P150" s="302">
        <f>P151</f>
        <v>1.51424</v>
      </c>
      <c r="Q150" s="301"/>
      <c r="R150" s="302">
        <f>R151</f>
        <v>0</v>
      </c>
      <c r="S150" s="301"/>
      <c r="T150" s="303">
        <f>T151</f>
        <v>0</v>
      </c>
      <c r="AR150" s="131" t="s">
        <v>78</v>
      </c>
      <c r="AT150" s="138" t="s">
        <v>72</v>
      </c>
      <c r="AU150" s="138" t="s">
        <v>78</v>
      </c>
      <c r="AY150" s="131" t="s">
        <v>150</v>
      </c>
      <c r="BK150" s="139">
        <f>BK151</f>
        <v>0</v>
      </c>
    </row>
    <row r="151" spans="1:65" s="2" customFormat="1" ht="16.5" customHeight="1">
      <c r="A151" s="184"/>
      <c r="B151" s="250"/>
      <c r="C151" s="306" t="s">
        <v>216</v>
      </c>
      <c r="D151" s="306" t="s">
        <v>152</v>
      </c>
      <c r="E151" s="307" t="s">
        <v>947</v>
      </c>
      <c r="F151" s="308" t="s">
        <v>948</v>
      </c>
      <c r="G151" s="309" t="s">
        <v>242</v>
      </c>
      <c r="H151" s="310">
        <v>0.416</v>
      </c>
      <c r="I151" s="247"/>
      <c r="J151" s="311">
        <f>ROUND(I151*H151,2)</f>
        <v>0</v>
      </c>
      <c r="K151" s="308" t="s">
        <v>156</v>
      </c>
      <c r="L151" s="28"/>
      <c r="M151" s="312" t="s">
        <v>1</v>
      </c>
      <c r="N151" s="313" t="s">
        <v>38</v>
      </c>
      <c r="O151" s="314">
        <v>3.64</v>
      </c>
      <c r="P151" s="315">
        <f>O151*H151</f>
        <v>1.51424</v>
      </c>
      <c r="Q151" s="315">
        <v>0</v>
      </c>
      <c r="R151" s="315">
        <f>Q151*H151</f>
        <v>0</v>
      </c>
      <c r="S151" s="315">
        <v>0</v>
      </c>
      <c r="T151" s="316">
        <f>S151*H151</f>
        <v>0</v>
      </c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R151" s="153" t="s">
        <v>113</v>
      </c>
      <c r="AT151" s="153" t="s">
        <v>152</v>
      </c>
      <c r="AU151" s="153" t="s">
        <v>82</v>
      </c>
      <c r="AY151" s="15" t="s">
        <v>150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5" t="s">
        <v>78</v>
      </c>
      <c r="BK151" s="154">
        <f>ROUND(I151*H151,2)</f>
        <v>0</v>
      </c>
      <c r="BL151" s="15" t="s">
        <v>113</v>
      </c>
      <c r="BM151" s="153" t="s">
        <v>1341</v>
      </c>
    </row>
    <row r="152" spans="2:63" s="12" customFormat="1" ht="25.9" customHeight="1">
      <c r="B152" s="295"/>
      <c r="C152" s="296"/>
      <c r="D152" s="297" t="s">
        <v>72</v>
      </c>
      <c r="E152" s="298" t="s">
        <v>258</v>
      </c>
      <c r="F152" s="298" t="s">
        <v>259</v>
      </c>
      <c r="G152" s="296"/>
      <c r="H152" s="296"/>
      <c r="I152" s="246"/>
      <c r="J152" s="299">
        <f>BK152</f>
        <v>0</v>
      </c>
      <c r="K152" s="296"/>
      <c r="L152" s="130"/>
      <c r="M152" s="300"/>
      <c r="N152" s="301"/>
      <c r="O152" s="301"/>
      <c r="P152" s="302">
        <f>P153</f>
        <v>65.34</v>
      </c>
      <c r="Q152" s="301"/>
      <c r="R152" s="302">
        <f>R153</f>
        <v>0.213115</v>
      </c>
      <c r="S152" s="301"/>
      <c r="T152" s="303">
        <f>T153</f>
        <v>0</v>
      </c>
      <c r="AR152" s="131" t="s">
        <v>82</v>
      </c>
      <c r="AT152" s="138" t="s">
        <v>72</v>
      </c>
      <c r="AU152" s="138" t="s">
        <v>73</v>
      </c>
      <c r="AY152" s="131" t="s">
        <v>150</v>
      </c>
      <c r="BK152" s="139">
        <f>BK153</f>
        <v>0</v>
      </c>
    </row>
    <row r="153" spans="2:63" s="12" customFormat="1" ht="22.85" customHeight="1">
      <c r="B153" s="295"/>
      <c r="C153" s="296"/>
      <c r="D153" s="297" t="s">
        <v>72</v>
      </c>
      <c r="E153" s="304" t="s">
        <v>950</v>
      </c>
      <c r="F153" s="304" t="s">
        <v>951</v>
      </c>
      <c r="G153" s="296"/>
      <c r="H153" s="296"/>
      <c r="I153" s="246"/>
      <c r="J153" s="305">
        <f>BK153</f>
        <v>0</v>
      </c>
      <c r="K153" s="296"/>
      <c r="L153" s="130"/>
      <c r="M153" s="300"/>
      <c r="N153" s="301"/>
      <c r="O153" s="301"/>
      <c r="P153" s="302">
        <f>SUM(P154:P195)</f>
        <v>65.34</v>
      </c>
      <c r="Q153" s="301"/>
      <c r="R153" s="302">
        <f>SUM(R154:R195)</f>
        <v>0.213115</v>
      </c>
      <c r="S153" s="301"/>
      <c r="T153" s="303">
        <f>SUM(T154:T195)</f>
        <v>0</v>
      </c>
      <c r="AR153" s="131" t="s">
        <v>82</v>
      </c>
      <c r="AT153" s="138" t="s">
        <v>72</v>
      </c>
      <c r="AU153" s="138" t="s">
        <v>78</v>
      </c>
      <c r="AY153" s="131" t="s">
        <v>150</v>
      </c>
      <c r="BK153" s="139">
        <f>SUM(BK154:BK195)</f>
        <v>0</v>
      </c>
    </row>
    <row r="154" spans="1:65" s="2" customFormat="1" ht="16.5" customHeight="1">
      <c r="A154" s="184"/>
      <c r="B154" s="250"/>
      <c r="C154" s="306" t="s">
        <v>220</v>
      </c>
      <c r="D154" s="306" t="s">
        <v>152</v>
      </c>
      <c r="E154" s="307" t="s">
        <v>1182</v>
      </c>
      <c r="F154" s="308" t="s">
        <v>1183</v>
      </c>
      <c r="G154" s="309" t="s">
        <v>173</v>
      </c>
      <c r="H154" s="310">
        <v>18</v>
      </c>
      <c r="I154" s="247"/>
      <c r="J154" s="311">
        <f aca="true" t="shared" si="10" ref="J154:J160">ROUND(I154*H154,2)</f>
        <v>0</v>
      </c>
      <c r="K154" s="308" t="s">
        <v>156</v>
      </c>
      <c r="L154" s="28"/>
      <c r="M154" s="312" t="s">
        <v>1</v>
      </c>
      <c r="N154" s="313" t="s">
        <v>38</v>
      </c>
      <c r="O154" s="314">
        <v>0.2</v>
      </c>
      <c r="P154" s="315">
        <f aca="true" t="shared" si="11" ref="P154:P160">O154*H154</f>
        <v>3.6</v>
      </c>
      <c r="Q154" s="315">
        <v>0</v>
      </c>
      <c r="R154" s="315">
        <f aca="true" t="shared" si="12" ref="R154:R160">Q154*H154</f>
        <v>0</v>
      </c>
      <c r="S154" s="315">
        <v>0</v>
      </c>
      <c r="T154" s="316">
        <f aca="true" t="shared" si="13" ref="T154:T160">S154*H154</f>
        <v>0</v>
      </c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R154" s="153" t="s">
        <v>433</v>
      </c>
      <c r="AT154" s="153" t="s">
        <v>152</v>
      </c>
      <c r="AU154" s="153" t="s">
        <v>82</v>
      </c>
      <c r="AY154" s="15" t="s">
        <v>150</v>
      </c>
      <c r="BE154" s="154">
        <f aca="true" t="shared" si="14" ref="BE154:BE160">IF(N154="základní",J154,0)</f>
        <v>0</v>
      </c>
      <c r="BF154" s="154">
        <f aca="true" t="shared" si="15" ref="BF154:BF160">IF(N154="snížená",J154,0)</f>
        <v>0</v>
      </c>
      <c r="BG154" s="154">
        <f aca="true" t="shared" si="16" ref="BG154:BG160">IF(N154="zákl. přenesená",J154,0)</f>
        <v>0</v>
      </c>
      <c r="BH154" s="154">
        <f aca="true" t="shared" si="17" ref="BH154:BH160">IF(N154="sníž. přenesená",J154,0)</f>
        <v>0</v>
      </c>
      <c r="BI154" s="154">
        <f aca="true" t="shared" si="18" ref="BI154:BI160">IF(N154="nulová",J154,0)</f>
        <v>0</v>
      </c>
      <c r="BJ154" s="15" t="s">
        <v>78</v>
      </c>
      <c r="BK154" s="154">
        <f aca="true" t="shared" si="19" ref="BK154:BK160">ROUND(I154*H154,2)</f>
        <v>0</v>
      </c>
      <c r="BL154" s="15" t="s">
        <v>433</v>
      </c>
      <c r="BM154" s="153" t="s">
        <v>1342</v>
      </c>
    </row>
    <row r="155" spans="1:65" s="2" customFormat="1" ht="16.5" customHeight="1">
      <c r="A155" s="184"/>
      <c r="B155" s="250"/>
      <c r="C155" s="326" t="s">
        <v>8</v>
      </c>
      <c r="D155" s="326" t="s">
        <v>655</v>
      </c>
      <c r="E155" s="327" t="s">
        <v>1343</v>
      </c>
      <c r="F155" s="328" t="s">
        <v>1344</v>
      </c>
      <c r="G155" s="329" t="s">
        <v>173</v>
      </c>
      <c r="H155" s="330">
        <v>8</v>
      </c>
      <c r="I155" s="249"/>
      <c r="J155" s="331">
        <f t="shared" si="10"/>
        <v>0</v>
      </c>
      <c r="K155" s="328" t="s">
        <v>156</v>
      </c>
      <c r="L155" s="169"/>
      <c r="M155" s="332" t="s">
        <v>1</v>
      </c>
      <c r="N155" s="333" t="s">
        <v>38</v>
      </c>
      <c r="O155" s="314">
        <v>0</v>
      </c>
      <c r="P155" s="315">
        <f t="shared" si="11"/>
        <v>0</v>
      </c>
      <c r="Q155" s="315">
        <v>3E-05</v>
      </c>
      <c r="R155" s="315">
        <f t="shared" si="12"/>
        <v>0.00024</v>
      </c>
      <c r="S155" s="315">
        <v>0</v>
      </c>
      <c r="T155" s="316">
        <f t="shared" si="13"/>
        <v>0</v>
      </c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R155" s="153" t="s">
        <v>1009</v>
      </c>
      <c r="AT155" s="153" t="s">
        <v>655</v>
      </c>
      <c r="AU155" s="153" t="s">
        <v>82</v>
      </c>
      <c r="AY155" s="15" t="s">
        <v>150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5" t="s">
        <v>78</v>
      </c>
      <c r="BK155" s="154">
        <f t="shared" si="19"/>
        <v>0</v>
      </c>
      <c r="BL155" s="15" t="s">
        <v>433</v>
      </c>
      <c r="BM155" s="153" t="s">
        <v>1345</v>
      </c>
    </row>
    <row r="156" spans="1:65" s="2" customFormat="1" ht="21.75" customHeight="1">
      <c r="A156" s="184"/>
      <c r="B156" s="250"/>
      <c r="C156" s="326" t="s">
        <v>228</v>
      </c>
      <c r="D156" s="326" t="s">
        <v>655</v>
      </c>
      <c r="E156" s="327" t="s">
        <v>1346</v>
      </c>
      <c r="F156" s="328" t="s">
        <v>1347</v>
      </c>
      <c r="G156" s="329" t="s">
        <v>173</v>
      </c>
      <c r="H156" s="330">
        <v>10</v>
      </c>
      <c r="I156" s="249"/>
      <c r="J156" s="331">
        <f t="shared" si="10"/>
        <v>0</v>
      </c>
      <c r="K156" s="328" t="s">
        <v>156</v>
      </c>
      <c r="L156" s="169"/>
      <c r="M156" s="332" t="s">
        <v>1</v>
      </c>
      <c r="N156" s="333" t="s">
        <v>38</v>
      </c>
      <c r="O156" s="314">
        <v>0</v>
      </c>
      <c r="P156" s="315">
        <f t="shared" si="11"/>
        <v>0</v>
      </c>
      <c r="Q156" s="315">
        <v>0.00014</v>
      </c>
      <c r="R156" s="315">
        <f t="shared" si="12"/>
        <v>0.0013999999999999998</v>
      </c>
      <c r="S156" s="315">
        <v>0</v>
      </c>
      <c r="T156" s="316">
        <f t="shared" si="13"/>
        <v>0</v>
      </c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R156" s="153" t="s">
        <v>1009</v>
      </c>
      <c r="AT156" s="153" t="s">
        <v>655</v>
      </c>
      <c r="AU156" s="153" t="s">
        <v>82</v>
      </c>
      <c r="AY156" s="15" t="s">
        <v>150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5" t="s">
        <v>78</v>
      </c>
      <c r="BK156" s="154">
        <f t="shared" si="19"/>
        <v>0</v>
      </c>
      <c r="BL156" s="15" t="s">
        <v>433</v>
      </c>
      <c r="BM156" s="153" t="s">
        <v>1348</v>
      </c>
    </row>
    <row r="157" spans="1:65" s="2" customFormat="1" ht="16.5" customHeight="1">
      <c r="A157" s="184"/>
      <c r="B157" s="250"/>
      <c r="C157" s="306" t="s">
        <v>232</v>
      </c>
      <c r="D157" s="306" t="s">
        <v>152</v>
      </c>
      <c r="E157" s="307" t="s">
        <v>1349</v>
      </c>
      <c r="F157" s="308" t="s">
        <v>1350</v>
      </c>
      <c r="G157" s="309" t="s">
        <v>173</v>
      </c>
      <c r="H157" s="310">
        <v>1</v>
      </c>
      <c r="I157" s="247"/>
      <c r="J157" s="311">
        <f t="shared" si="10"/>
        <v>0</v>
      </c>
      <c r="K157" s="308" t="s">
        <v>995</v>
      </c>
      <c r="L157" s="28"/>
      <c r="M157" s="312" t="s">
        <v>1</v>
      </c>
      <c r="N157" s="313" t="s">
        <v>38</v>
      </c>
      <c r="O157" s="314">
        <v>0</v>
      </c>
      <c r="P157" s="315">
        <f t="shared" si="11"/>
        <v>0</v>
      </c>
      <c r="Q157" s="315">
        <v>0</v>
      </c>
      <c r="R157" s="315">
        <f t="shared" si="12"/>
        <v>0</v>
      </c>
      <c r="S157" s="315">
        <v>0</v>
      </c>
      <c r="T157" s="316">
        <f t="shared" si="13"/>
        <v>0</v>
      </c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R157" s="153" t="s">
        <v>228</v>
      </c>
      <c r="AT157" s="153" t="s">
        <v>152</v>
      </c>
      <c r="AU157" s="153" t="s">
        <v>82</v>
      </c>
      <c r="AY157" s="15" t="s">
        <v>150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5" t="s">
        <v>78</v>
      </c>
      <c r="BK157" s="154">
        <f t="shared" si="19"/>
        <v>0</v>
      </c>
      <c r="BL157" s="15" t="s">
        <v>228</v>
      </c>
      <c r="BM157" s="153" t="s">
        <v>1351</v>
      </c>
    </row>
    <row r="158" spans="1:65" s="2" customFormat="1" ht="16.5" customHeight="1">
      <c r="A158" s="184"/>
      <c r="B158" s="250"/>
      <c r="C158" s="306" t="s">
        <v>239</v>
      </c>
      <c r="D158" s="306" t="s">
        <v>152</v>
      </c>
      <c r="E158" s="307" t="s">
        <v>1352</v>
      </c>
      <c r="F158" s="308" t="s">
        <v>1353</v>
      </c>
      <c r="G158" s="309" t="s">
        <v>173</v>
      </c>
      <c r="H158" s="310">
        <v>10</v>
      </c>
      <c r="I158" s="247"/>
      <c r="J158" s="311">
        <f t="shared" si="10"/>
        <v>0</v>
      </c>
      <c r="K158" s="308" t="s">
        <v>995</v>
      </c>
      <c r="L158" s="28"/>
      <c r="M158" s="312" t="s">
        <v>1</v>
      </c>
      <c r="N158" s="313" t="s">
        <v>38</v>
      </c>
      <c r="O158" s="314">
        <v>0</v>
      </c>
      <c r="P158" s="315">
        <f t="shared" si="11"/>
        <v>0</v>
      </c>
      <c r="Q158" s="315">
        <v>0</v>
      </c>
      <c r="R158" s="315">
        <f t="shared" si="12"/>
        <v>0</v>
      </c>
      <c r="S158" s="315">
        <v>0</v>
      </c>
      <c r="T158" s="316">
        <f t="shared" si="13"/>
        <v>0</v>
      </c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R158" s="153" t="s">
        <v>228</v>
      </c>
      <c r="AT158" s="153" t="s">
        <v>152</v>
      </c>
      <c r="AU158" s="153" t="s">
        <v>82</v>
      </c>
      <c r="AY158" s="15" t="s">
        <v>150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5" t="s">
        <v>78</v>
      </c>
      <c r="BK158" s="154">
        <f t="shared" si="19"/>
        <v>0</v>
      </c>
      <c r="BL158" s="15" t="s">
        <v>228</v>
      </c>
      <c r="BM158" s="153" t="s">
        <v>1354</v>
      </c>
    </row>
    <row r="159" spans="1:65" s="2" customFormat="1" ht="21.75" customHeight="1">
      <c r="A159" s="184"/>
      <c r="B159" s="250"/>
      <c r="C159" s="306" t="s">
        <v>244</v>
      </c>
      <c r="D159" s="306" t="s">
        <v>152</v>
      </c>
      <c r="E159" s="307" t="s">
        <v>1188</v>
      </c>
      <c r="F159" s="308" t="s">
        <v>1189</v>
      </c>
      <c r="G159" s="309" t="s">
        <v>214</v>
      </c>
      <c r="H159" s="310">
        <v>20</v>
      </c>
      <c r="I159" s="247"/>
      <c r="J159" s="311">
        <f t="shared" si="10"/>
        <v>0</v>
      </c>
      <c r="K159" s="308" t="s">
        <v>156</v>
      </c>
      <c r="L159" s="28"/>
      <c r="M159" s="312" t="s">
        <v>1</v>
      </c>
      <c r="N159" s="313" t="s">
        <v>38</v>
      </c>
      <c r="O159" s="314">
        <v>0.139</v>
      </c>
      <c r="P159" s="315">
        <f t="shared" si="11"/>
        <v>2.7800000000000002</v>
      </c>
      <c r="Q159" s="315">
        <v>0</v>
      </c>
      <c r="R159" s="315">
        <f t="shared" si="12"/>
        <v>0</v>
      </c>
      <c r="S159" s="315">
        <v>0</v>
      </c>
      <c r="T159" s="316">
        <f t="shared" si="13"/>
        <v>0</v>
      </c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R159" s="153" t="s">
        <v>228</v>
      </c>
      <c r="AT159" s="153" t="s">
        <v>152</v>
      </c>
      <c r="AU159" s="153" t="s">
        <v>82</v>
      </c>
      <c r="AY159" s="15" t="s">
        <v>150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5" t="s">
        <v>78</v>
      </c>
      <c r="BK159" s="154">
        <f t="shared" si="19"/>
        <v>0</v>
      </c>
      <c r="BL159" s="15" t="s">
        <v>228</v>
      </c>
      <c r="BM159" s="153" t="s">
        <v>1190</v>
      </c>
    </row>
    <row r="160" spans="1:65" s="2" customFormat="1" ht="16.5" customHeight="1">
      <c r="A160" s="184"/>
      <c r="B160" s="250"/>
      <c r="C160" s="326" t="s">
        <v>248</v>
      </c>
      <c r="D160" s="326" t="s">
        <v>655</v>
      </c>
      <c r="E160" s="327" t="s">
        <v>1191</v>
      </c>
      <c r="F160" s="328" t="s">
        <v>1192</v>
      </c>
      <c r="G160" s="329" t="s">
        <v>214</v>
      </c>
      <c r="H160" s="330">
        <v>21</v>
      </c>
      <c r="I160" s="249"/>
      <c r="J160" s="331">
        <f t="shared" si="10"/>
        <v>0</v>
      </c>
      <c r="K160" s="328" t="s">
        <v>156</v>
      </c>
      <c r="L160" s="169"/>
      <c r="M160" s="332" t="s">
        <v>1</v>
      </c>
      <c r="N160" s="333" t="s">
        <v>38</v>
      </c>
      <c r="O160" s="314">
        <v>0</v>
      </c>
      <c r="P160" s="315">
        <f t="shared" si="11"/>
        <v>0</v>
      </c>
      <c r="Q160" s="315">
        <v>7E-05</v>
      </c>
      <c r="R160" s="315">
        <f t="shared" si="12"/>
        <v>0.00147</v>
      </c>
      <c r="S160" s="315">
        <v>0</v>
      </c>
      <c r="T160" s="316">
        <f t="shared" si="13"/>
        <v>0</v>
      </c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R160" s="153" t="s">
        <v>302</v>
      </c>
      <c r="AT160" s="153" t="s">
        <v>655</v>
      </c>
      <c r="AU160" s="153" t="s">
        <v>82</v>
      </c>
      <c r="AY160" s="15" t="s">
        <v>150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5" t="s">
        <v>78</v>
      </c>
      <c r="BK160" s="154">
        <f t="shared" si="19"/>
        <v>0</v>
      </c>
      <c r="BL160" s="15" t="s">
        <v>228</v>
      </c>
      <c r="BM160" s="153" t="s">
        <v>1193</v>
      </c>
    </row>
    <row r="161" spans="2:51" s="13" customFormat="1" ht="12">
      <c r="B161" s="317"/>
      <c r="C161" s="318"/>
      <c r="D161" s="319" t="s">
        <v>158</v>
      </c>
      <c r="E161" s="318"/>
      <c r="F161" s="321" t="s">
        <v>1194</v>
      </c>
      <c r="G161" s="318"/>
      <c r="H161" s="322">
        <v>21</v>
      </c>
      <c r="I161" s="248"/>
      <c r="J161" s="318"/>
      <c r="K161" s="318"/>
      <c r="L161" s="155"/>
      <c r="M161" s="323"/>
      <c r="N161" s="324"/>
      <c r="O161" s="324"/>
      <c r="P161" s="324"/>
      <c r="Q161" s="324"/>
      <c r="R161" s="324"/>
      <c r="S161" s="324"/>
      <c r="T161" s="325"/>
      <c r="AT161" s="157" t="s">
        <v>158</v>
      </c>
      <c r="AU161" s="157" t="s">
        <v>82</v>
      </c>
      <c r="AV161" s="13" t="s">
        <v>82</v>
      </c>
      <c r="AW161" s="13" t="s">
        <v>3</v>
      </c>
      <c r="AX161" s="13" t="s">
        <v>78</v>
      </c>
      <c r="AY161" s="157" t="s">
        <v>150</v>
      </c>
    </row>
    <row r="162" spans="1:65" s="2" customFormat="1" ht="21.75" customHeight="1">
      <c r="A162" s="184"/>
      <c r="B162" s="250"/>
      <c r="C162" s="306" t="s">
        <v>7</v>
      </c>
      <c r="D162" s="306" t="s">
        <v>152</v>
      </c>
      <c r="E162" s="307" t="s">
        <v>1355</v>
      </c>
      <c r="F162" s="308" t="s">
        <v>1356</v>
      </c>
      <c r="G162" s="309" t="s">
        <v>214</v>
      </c>
      <c r="H162" s="310">
        <v>20</v>
      </c>
      <c r="I162" s="247"/>
      <c r="J162" s="311">
        <f>ROUND(I162*H162,2)</f>
        <v>0</v>
      </c>
      <c r="K162" s="308" t="s">
        <v>156</v>
      </c>
      <c r="L162" s="28"/>
      <c r="M162" s="312" t="s">
        <v>1</v>
      </c>
      <c r="N162" s="313" t="s">
        <v>38</v>
      </c>
      <c r="O162" s="314">
        <v>0.046</v>
      </c>
      <c r="P162" s="315">
        <f>O162*H162</f>
        <v>0.9199999999999999</v>
      </c>
      <c r="Q162" s="315">
        <v>0</v>
      </c>
      <c r="R162" s="315">
        <f>Q162*H162</f>
        <v>0</v>
      </c>
      <c r="S162" s="315">
        <v>0</v>
      </c>
      <c r="T162" s="316">
        <f>S162*H162</f>
        <v>0</v>
      </c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R162" s="153" t="s">
        <v>228</v>
      </c>
      <c r="AT162" s="153" t="s">
        <v>152</v>
      </c>
      <c r="AU162" s="153" t="s">
        <v>82</v>
      </c>
      <c r="AY162" s="15" t="s">
        <v>150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5" t="s">
        <v>78</v>
      </c>
      <c r="BK162" s="154">
        <f>ROUND(I162*H162,2)</f>
        <v>0</v>
      </c>
      <c r="BL162" s="15" t="s">
        <v>228</v>
      </c>
      <c r="BM162" s="153" t="s">
        <v>1357</v>
      </c>
    </row>
    <row r="163" spans="1:65" s="2" customFormat="1" ht="16.5" customHeight="1">
      <c r="A163" s="184"/>
      <c r="B163" s="250"/>
      <c r="C163" s="326" t="s">
        <v>262</v>
      </c>
      <c r="D163" s="326" t="s">
        <v>655</v>
      </c>
      <c r="E163" s="327" t="s">
        <v>1358</v>
      </c>
      <c r="F163" s="328" t="s">
        <v>1359</v>
      </c>
      <c r="G163" s="329" t="s">
        <v>214</v>
      </c>
      <c r="H163" s="330">
        <v>21</v>
      </c>
      <c r="I163" s="249"/>
      <c r="J163" s="331">
        <f>ROUND(I163*H163,2)</f>
        <v>0</v>
      </c>
      <c r="K163" s="328" t="s">
        <v>156</v>
      </c>
      <c r="L163" s="169"/>
      <c r="M163" s="332" t="s">
        <v>1</v>
      </c>
      <c r="N163" s="333" t="s">
        <v>38</v>
      </c>
      <c r="O163" s="314">
        <v>0</v>
      </c>
      <c r="P163" s="315">
        <f>O163*H163</f>
        <v>0</v>
      </c>
      <c r="Q163" s="315">
        <v>0.0001</v>
      </c>
      <c r="R163" s="315">
        <f>Q163*H163</f>
        <v>0.0021000000000000003</v>
      </c>
      <c r="S163" s="315">
        <v>0</v>
      </c>
      <c r="T163" s="316">
        <f>S163*H163</f>
        <v>0</v>
      </c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R163" s="153" t="s">
        <v>302</v>
      </c>
      <c r="AT163" s="153" t="s">
        <v>655</v>
      </c>
      <c r="AU163" s="153" t="s">
        <v>82</v>
      </c>
      <c r="AY163" s="15" t="s">
        <v>150</v>
      </c>
      <c r="BE163" s="154">
        <f>IF(N163="základní",J163,0)</f>
        <v>0</v>
      </c>
      <c r="BF163" s="154">
        <f>IF(N163="snížená",J163,0)</f>
        <v>0</v>
      </c>
      <c r="BG163" s="154">
        <f>IF(N163="zákl. přenesená",J163,0)</f>
        <v>0</v>
      </c>
      <c r="BH163" s="154">
        <f>IF(N163="sníž. přenesená",J163,0)</f>
        <v>0</v>
      </c>
      <c r="BI163" s="154">
        <f>IF(N163="nulová",J163,0)</f>
        <v>0</v>
      </c>
      <c r="BJ163" s="15" t="s">
        <v>78</v>
      </c>
      <c r="BK163" s="154">
        <f>ROUND(I163*H163,2)</f>
        <v>0</v>
      </c>
      <c r="BL163" s="15" t="s">
        <v>228</v>
      </c>
      <c r="BM163" s="153" t="s">
        <v>1360</v>
      </c>
    </row>
    <row r="164" spans="2:51" s="13" customFormat="1" ht="12">
      <c r="B164" s="317"/>
      <c r="C164" s="318"/>
      <c r="D164" s="319" t="s">
        <v>158</v>
      </c>
      <c r="E164" s="318"/>
      <c r="F164" s="321" t="s">
        <v>1194</v>
      </c>
      <c r="G164" s="318"/>
      <c r="H164" s="322">
        <v>21</v>
      </c>
      <c r="I164" s="248"/>
      <c r="J164" s="318"/>
      <c r="K164" s="318"/>
      <c r="L164" s="155"/>
      <c r="M164" s="323"/>
      <c r="N164" s="324"/>
      <c r="O164" s="324"/>
      <c r="P164" s="324"/>
      <c r="Q164" s="324"/>
      <c r="R164" s="324"/>
      <c r="S164" s="324"/>
      <c r="T164" s="325"/>
      <c r="AT164" s="157" t="s">
        <v>158</v>
      </c>
      <c r="AU164" s="157" t="s">
        <v>82</v>
      </c>
      <c r="AV164" s="13" t="s">
        <v>82</v>
      </c>
      <c r="AW164" s="13" t="s">
        <v>3</v>
      </c>
      <c r="AX164" s="13" t="s">
        <v>78</v>
      </c>
      <c r="AY164" s="157" t="s">
        <v>150</v>
      </c>
    </row>
    <row r="165" spans="1:65" s="2" customFormat="1" ht="21.75" customHeight="1">
      <c r="A165" s="184"/>
      <c r="B165" s="250"/>
      <c r="C165" s="306" t="s">
        <v>266</v>
      </c>
      <c r="D165" s="306" t="s">
        <v>152</v>
      </c>
      <c r="E165" s="307" t="s">
        <v>959</v>
      </c>
      <c r="F165" s="308" t="s">
        <v>960</v>
      </c>
      <c r="G165" s="309" t="s">
        <v>214</v>
      </c>
      <c r="H165" s="310">
        <v>160</v>
      </c>
      <c r="I165" s="247"/>
      <c r="J165" s="311">
        <f>ROUND(I165*H165,2)</f>
        <v>0</v>
      </c>
      <c r="K165" s="308" t="s">
        <v>156</v>
      </c>
      <c r="L165" s="28"/>
      <c r="M165" s="312" t="s">
        <v>1</v>
      </c>
      <c r="N165" s="313" t="s">
        <v>38</v>
      </c>
      <c r="O165" s="314">
        <v>0.046</v>
      </c>
      <c r="P165" s="315">
        <f>O165*H165</f>
        <v>7.359999999999999</v>
      </c>
      <c r="Q165" s="315">
        <v>0</v>
      </c>
      <c r="R165" s="315">
        <f>Q165*H165</f>
        <v>0</v>
      </c>
      <c r="S165" s="315">
        <v>0</v>
      </c>
      <c r="T165" s="316">
        <f>S165*H165</f>
        <v>0</v>
      </c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R165" s="153" t="s">
        <v>228</v>
      </c>
      <c r="AT165" s="153" t="s">
        <v>152</v>
      </c>
      <c r="AU165" s="153" t="s">
        <v>82</v>
      </c>
      <c r="AY165" s="15" t="s">
        <v>150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5" t="s">
        <v>78</v>
      </c>
      <c r="BK165" s="154">
        <f>ROUND(I165*H165,2)</f>
        <v>0</v>
      </c>
      <c r="BL165" s="15" t="s">
        <v>228</v>
      </c>
      <c r="BM165" s="153" t="s">
        <v>961</v>
      </c>
    </row>
    <row r="166" spans="1:65" s="2" customFormat="1" ht="16.5" customHeight="1">
      <c r="A166" s="184"/>
      <c r="B166" s="250"/>
      <c r="C166" s="326" t="s">
        <v>270</v>
      </c>
      <c r="D166" s="326" t="s">
        <v>655</v>
      </c>
      <c r="E166" s="327" t="s">
        <v>962</v>
      </c>
      <c r="F166" s="328" t="s">
        <v>963</v>
      </c>
      <c r="G166" s="329" t="s">
        <v>214</v>
      </c>
      <c r="H166" s="330">
        <v>168</v>
      </c>
      <c r="I166" s="249"/>
      <c r="J166" s="331">
        <f>ROUND(I166*H166,2)</f>
        <v>0</v>
      </c>
      <c r="K166" s="328" t="s">
        <v>156</v>
      </c>
      <c r="L166" s="169"/>
      <c r="M166" s="332" t="s">
        <v>1</v>
      </c>
      <c r="N166" s="333" t="s">
        <v>38</v>
      </c>
      <c r="O166" s="314">
        <v>0</v>
      </c>
      <c r="P166" s="315">
        <f>O166*H166</f>
        <v>0</v>
      </c>
      <c r="Q166" s="315">
        <v>0.00017</v>
      </c>
      <c r="R166" s="315">
        <f>Q166*H166</f>
        <v>0.028560000000000002</v>
      </c>
      <c r="S166" s="315">
        <v>0</v>
      </c>
      <c r="T166" s="316">
        <f>S166*H166</f>
        <v>0</v>
      </c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R166" s="153" t="s">
        <v>302</v>
      </c>
      <c r="AT166" s="153" t="s">
        <v>655</v>
      </c>
      <c r="AU166" s="153" t="s">
        <v>82</v>
      </c>
      <c r="AY166" s="15" t="s">
        <v>150</v>
      </c>
      <c r="BE166" s="154">
        <f>IF(N166="základní",J166,0)</f>
        <v>0</v>
      </c>
      <c r="BF166" s="154">
        <f>IF(N166="snížená",J166,0)</f>
        <v>0</v>
      </c>
      <c r="BG166" s="154">
        <f>IF(N166="zákl. přenesená",J166,0)</f>
        <v>0</v>
      </c>
      <c r="BH166" s="154">
        <f>IF(N166="sníž. přenesená",J166,0)</f>
        <v>0</v>
      </c>
      <c r="BI166" s="154">
        <f>IF(N166="nulová",J166,0)</f>
        <v>0</v>
      </c>
      <c r="BJ166" s="15" t="s">
        <v>78</v>
      </c>
      <c r="BK166" s="154">
        <f>ROUND(I166*H166,2)</f>
        <v>0</v>
      </c>
      <c r="BL166" s="15" t="s">
        <v>228</v>
      </c>
      <c r="BM166" s="153" t="s">
        <v>964</v>
      </c>
    </row>
    <row r="167" spans="2:51" s="13" customFormat="1" ht="12">
      <c r="B167" s="317"/>
      <c r="C167" s="318"/>
      <c r="D167" s="319" t="s">
        <v>158</v>
      </c>
      <c r="E167" s="318"/>
      <c r="F167" s="321" t="s">
        <v>1361</v>
      </c>
      <c r="G167" s="318"/>
      <c r="H167" s="322">
        <v>168</v>
      </c>
      <c r="I167" s="248"/>
      <c r="J167" s="318"/>
      <c r="K167" s="318"/>
      <c r="L167" s="155"/>
      <c r="M167" s="323"/>
      <c r="N167" s="324"/>
      <c r="O167" s="324"/>
      <c r="P167" s="324"/>
      <c r="Q167" s="324"/>
      <c r="R167" s="324"/>
      <c r="S167" s="324"/>
      <c r="T167" s="325"/>
      <c r="AT167" s="157" t="s">
        <v>158</v>
      </c>
      <c r="AU167" s="157" t="s">
        <v>82</v>
      </c>
      <c r="AV167" s="13" t="s">
        <v>82</v>
      </c>
      <c r="AW167" s="13" t="s">
        <v>3</v>
      </c>
      <c r="AX167" s="13" t="s">
        <v>78</v>
      </c>
      <c r="AY167" s="157" t="s">
        <v>150</v>
      </c>
    </row>
    <row r="168" spans="1:65" s="2" customFormat="1" ht="21.75" customHeight="1">
      <c r="A168" s="184"/>
      <c r="B168" s="250"/>
      <c r="C168" s="306" t="s">
        <v>274</v>
      </c>
      <c r="D168" s="306" t="s">
        <v>152</v>
      </c>
      <c r="E168" s="307" t="s">
        <v>959</v>
      </c>
      <c r="F168" s="308" t="s">
        <v>960</v>
      </c>
      <c r="G168" s="309" t="s">
        <v>214</v>
      </c>
      <c r="H168" s="310">
        <v>60</v>
      </c>
      <c r="I168" s="247"/>
      <c r="J168" s="311">
        <f>ROUND(I168*H168,2)</f>
        <v>0</v>
      </c>
      <c r="K168" s="308" t="s">
        <v>156</v>
      </c>
      <c r="L168" s="28"/>
      <c r="M168" s="312" t="s">
        <v>1</v>
      </c>
      <c r="N168" s="313" t="s">
        <v>38</v>
      </c>
      <c r="O168" s="314">
        <v>0.046</v>
      </c>
      <c r="P168" s="315">
        <f>O168*H168</f>
        <v>2.76</v>
      </c>
      <c r="Q168" s="315">
        <v>0</v>
      </c>
      <c r="R168" s="315">
        <f>Q168*H168</f>
        <v>0</v>
      </c>
      <c r="S168" s="315">
        <v>0</v>
      </c>
      <c r="T168" s="316">
        <f>S168*H168</f>
        <v>0</v>
      </c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R168" s="153" t="s">
        <v>228</v>
      </c>
      <c r="AT168" s="153" t="s">
        <v>152</v>
      </c>
      <c r="AU168" s="153" t="s">
        <v>82</v>
      </c>
      <c r="AY168" s="15" t="s">
        <v>150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5" t="s">
        <v>78</v>
      </c>
      <c r="BK168" s="154">
        <f>ROUND(I168*H168,2)</f>
        <v>0</v>
      </c>
      <c r="BL168" s="15" t="s">
        <v>228</v>
      </c>
      <c r="BM168" s="153" t="s">
        <v>966</v>
      </c>
    </row>
    <row r="169" spans="1:65" s="2" customFormat="1" ht="16.5" customHeight="1">
      <c r="A169" s="184"/>
      <c r="B169" s="250"/>
      <c r="C169" s="326" t="s">
        <v>278</v>
      </c>
      <c r="D169" s="326" t="s">
        <v>655</v>
      </c>
      <c r="E169" s="327" t="s">
        <v>967</v>
      </c>
      <c r="F169" s="328" t="s">
        <v>968</v>
      </c>
      <c r="G169" s="329" t="s">
        <v>214</v>
      </c>
      <c r="H169" s="330">
        <v>63</v>
      </c>
      <c r="I169" s="249"/>
      <c r="J169" s="331">
        <f>ROUND(I169*H169,2)</f>
        <v>0</v>
      </c>
      <c r="K169" s="328" t="s">
        <v>156</v>
      </c>
      <c r="L169" s="169"/>
      <c r="M169" s="332" t="s">
        <v>1</v>
      </c>
      <c r="N169" s="333" t="s">
        <v>38</v>
      </c>
      <c r="O169" s="314">
        <v>0</v>
      </c>
      <c r="P169" s="315">
        <f>O169*H169</f>
        <v>0</v>
      </c>
      <c r="Q169" s="315">
        <v>0.00012</v>
      </c>
      <c r="R169" s="315">
        <f>Q169*H169</f>
        <v>0.00756</v>
      </c>
      <c r="S169" s="315">
        <v>0</v>
      </c>
      <c r="T169" s="316">
        <f>S169*H169</f>
        <v>0</v>
      </c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R169" s="153" t="s">
        <v>302</v>
      </c>
      <c r="AT169" s="153" t="s">
        <v>655</v>
      </c>
      <c r="AU169" s="153" t="s">
        <v>82</v>
      </c>
      <c r="AY169" s="15" t="s">
        <v>150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5" t="s">
        <v>78</v>
      </c>
      <c r="BK169" s="154">
        <f>ROUND(I169*H169,2)</f>
        <v>0</v>
      </c>
      <c r="BL169" s="15" t="s">
        <v>228</v>
      </c>
      <c r="BM169" s="153" t="s">
        <v>969</v>
      </c>
    </row>
    <row r="170" spans="2:51" s="13" customFormat="1" ht="12">
      <c r="B170" s="317"/>
      <c r="C170" s="318"/>
      <c r="D170" s="319" t="s">
        <v>158</v>
      </c>
      <c r="E170" s="318"/>
      <c r="F170" s="321" t="s">
        <v>958</v>
      </c>
      <c r="G170" s="318"/>
      <c r="H170" s="322">
        <v>63</v>
      </c>
      <c r="I170" s="248"/>
      <c r="J170" s="318"/>
      <c r="K170" s="318"/>
      <c r="L170" s="155"/>
      <c r="M170" s="323"/>
      <c r="N170" s="324"/>
      <c r="O170" s="324"/>
      <c r="P170" s="324"/>
      <c r="Q170" s="324"/>
      <c r="R170" s="324"/>
      <c r="S170" s="324"/>
      <c r="T170" s="325"/>
      <c r="AT170" s="157" t="s">
        <v>158</v>
      </c>
      <c r="AU170" s="157" t="s">
        <v>82</v>
      </c>
      <c r="AV170" s="13" t="s">
        <v>82</v>
      </c>
      <c r="AW170" s="13" t="s">
        <v>3</v>
      </c>
      <c r="AX170" s="13" t="s">
        <v>78</v>
      </c>
      <c r="AY170" s="157" t="s">
        <v>150</v>
      </c>
    </row>
    <row r="171" spans="1:65" s="2" customFormat="1" ht="21.75" customHeight="1">
      <c r="A171" s="184"/>
      <c r="B171" s="250"/>
      <c r="C171" s="306" t="s">
        <v>282</v>
      </c>
      <c r="D171" s="306" t="s">
        <v>152</v>
      </c>
      <c r="E171" s="307" t="s">
        <v>1210</v>
      </c>
      <c r="F171" s="308" t="s">
        <v>1211</v>
      </c>
      <c r="G171" s="309" t="s">
        <v>214</v>
      </c>
      <c r="H171" s="310">
        <v>20</v>
      </c>
      <c r="I171" s="247"/>
      <c r="J171" s="311">
        <f>ROUND(I171*H171,2)</f>
        <v>0</v>
      </c>
      <c r="K171" s="308" t="s">
        <v>995</v>
      </c>
      <c r="L171" s="28"/>
      <c r="M171" s="312" t="s">
        <v>1</v>
      </c>
      <c r="N171" s="313" t="s">
        <v>38</v>
      </c>
      <c r="O171" s="314">
        <v>0.068</v>
      </c>
      <c r="P171" s="315">
        <f>O171*H171</f>
        <v>1.36</v>
      </c>
      <c r="Q171" s="315">
        <v>0</v>
      </c>
      <c r="R171" s="315">
        <f>Q171*H171</f>
        <v>0</v>
      </c>
      <c r="S171" s="315">
        <v>0</v>
      </c>
      <c r="T171" s="316">
        <f>S171*H171</f>
        <v>0</v>
      </c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R171" s="153" t="s">
        <v>228</v>
      </c>
      <c r="AT171" s="153" t="s">
        <v>152</v>
      </c>
      <c r="AU171" s="153" t="s">
        <v>82</v>
      </c>
      <c r="AY171" s="15" t="s">
        <v>150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5" t="s">
        <v>78</v>
      </c>
      <c r="BK171" s="154">
        <f>ROUND(I171*H171,2)</f>
        <v>0</v>
      </c>
      <c r="BL171" s="15" t="s">
        <v>228</v>
      </c>
      <c r="BM171" s="153" t="s">
        <v>1212</v>
      </c>
    </row>
    <row r="172" spans="1:65" s="2" customFormat="1" ht="16.5" customHeight="1">
      <c r="A172" s="184"/>
      <c r="B172" s="250"/>
      <c r="C172" s="326" t="s">
        <v>286</v>
      </c>
      <c r="D172" s="326" t="s">
        <v>655</v>
      </c>
      <c r="E172" s="327" t="s">
        <v>1213</v>
      </c>
      <c r="F172" s="328" t="s">
        <v>1214</v>
      </c>
      <c r="G172" s="329" t="s">
        <v>214</v>
      </c>
      <c r="H172" s="330">
        <v>21</v>
      </c>
      <c r="I172" s="249"/>
      <c r="J172" s="331">
        <f>ROUND(I172*H172,2)</f>
        <v>0</v>
      </c>
      <c r="K172" s="328" t="s">
        <v>995</v>
      </c>
      <c r="L172" s="169"/>
      <c r="M172" s="332" t="s">
        <v>1</v>
      </c>
      <c r="N172" s="333" t="s">
        <v>38</v>
      </c>
      <c r="O172" s="314">
        <v>0</v>
      </c>
      <c r="P172" s="315">
        <f>O172*H172</f>
        <v>0</v>
      </c>
      <c r="Q172" s="315">
        <v>0.00194</v>
      </c>
      <c r="R172" s="315">
        <f>Q172*H172</f>
        <v>0.040740000000000005</v>
      </c>
      <c r="S172" s="315">
        <v>0</v>
      </c>
      <c r="T172" s="316">
        <f>S172*H172</f>
        <v>0</v>
      </c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R172" s="153" t="s">
        <v>302</v>
      </c>
      <c r="AT172" s="153" t="s">
        <v>655</v>
      </c>
      <c r="AU172" s="153" t="s">
        <v>82</v>
      </c>
      <c r="AY172" s="15" t="s">
        <v>150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5" t="s">
        <v>78</v>
      </c>
      <c r="BK172" s="154">
        <f>ROUND(I172*H172,2)</f>
        <v>0</v>
      </c>
      <c r="BL172" s="15" t="s">
        <v>228</v>
      </c>
      <c r="BM172" s="153" t="s">
        <v>1215</v>
      </c>
    </row>
    <row r="173" spans="2:51" s="13" customFormat="1" ht="12">
      <c r="B173" s="317"/>
      <c r="C173" s="318"/>
      <c r="D173" s="319" t="s">
        <v>158</v>
      </c>
      <c r="E173" s="318"/>
      <c r="F173" s="321" t="s">
        <v>1194</v>
      </c>
      <c r="G173" s="318"/>
      <c r="H173" s="322">
        <v>21</v>
      </c>
      <c r="I173" s="248"/>
      <c r="J173" s="318"/>
      <c r="K173" s="318"/>
      <c r="L173" s="155"/>
      <c r="M173" s="323"/>
      <c r="N173" s="324"/>
      <c r="O173" s="324"/>
      <c r="P173" s="324"/>
      <c r="Q173" s="324"/>
      <c r="R173" s="324"/>
      <c r="S173" s="324"/>
      <c r="T173" s="325"/>
      <c r="AT173" s="157" t="s">
        <v>158</v>
      </c>
      <c r="AU173" s="157" t="s">
        <v>82</v>
      </c>
      <c r="AV173" s="13" t="s">
        <v>82</v>
      </c>
      <c r="AW173" s="13" t="s">
        <v>3</v>
      </c>
      <c r="AX173" s="13" t="s">
        <v>78</v>
      </c>
      <c r="AY173" s="157" t="s">
        <v>150</v>
      </c>
    </row>
    <row r="174" spans="1:65" s="2" customFormat="1" ht="21.75" customHeight="1">
      <c r="A174" s="184"/>
      <c r="B174" s="250"/>
      <c r="C174" s="306" t="s">
        <v>290</v>
      </c>
      <c r="D174" s="306" t="s">
        <v>152</v>
      </c>
      <c r="E174" s="307" t="s">
        <v>971</v>
      </c>
      <c r="F174" s="308" t="s">
        <v>972</v>
      </c>
      <c r="G174" s="309" t="s">
        <v>214</v>
      </c>
      <c r="H174" s="310">
        <v>50</v>
      </c>
      <c r="I174" s="247"/>
      <c r="J174" s="311">
        <f>ROUND(I174*H174,2)</f>
        <v>0</v>
      </c>
      <c r="K174" s="308" t="s">
        <v>156</v>
      </c>
      <c r="L174" s="28"/>
      <c r="M174" s="312" t="s">
        <v>1</v>
      </c>
      <c r="N174" s="313" t="s">
        <v>38</v>
      </c>
      <c r="O174" s="314">
        <v>0.046</v>
      </c>
      <c r="P174" s="315">
        <f>O174*H174</f>
        <v>2.3</v>
      </c>
      <c r="Q174" s="315">
        <v>0</v>
      </c>
      <c r="R174" s="315">
        <f>Q174*H174</f>
        <v>0</v>
      </c>
      <c r="S174" s="315">
        <v>0</v>
      </c>
      <c r="T174" s="316">
        <f>S174*H174</f>
        <v>0</v>
      </c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R174" s="153" t="s">
        <v>228</v>
      </c>
      <c r="AT174" s="153" t="s">
        <v>152</v>
      </c>
      <c r="AU174" s="153" t="s">
        <v>82</v>
      </c>
      <c r="AY174" s="15" t="s">
        <v>150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5" t="s">
        <v>78</v>
      </c>
      <c r="BK174" s="154">
        <f>ROUND(I174*H174,2)</f>
        <v>0</v>
      </c>
      <c r="BL174" s="15" t="s">
        <v>228</v>
      </c>
      <c r="BM174" s="153" t="s">
        <v>973</v>
      </c>
    </row>
    <row r="175" spans="1:65" s="2" customFormat="1" ht="16.5" customHeight="1">
      <c r="A175" s="184"/>
      <c r="B175" s="250"/>
      <c r="C175" s="326" t="s">
        <v>294</v>
      </c>
      <c r="D175" s="326" t="s">
        <v>655</v>
      </c>
      <c r="E175" s="327" t="s">
        <v>974</v>
      </c>
      <c r="F175" s="328" t="s">
        <v>975</v>
      </c>
      <c r="G175" s="329" t="s">
        <v>214</v>
      </c>
      <c r="H175" s="330">
        <v>52.5</v>
      </c>
      <c r="I175" s="249"/>
      <c r="J175" s="331">
        <f>ROUND(I175*H175,2)</f>
        <v>0</v>
      </c>
      <c r="K175" s="328" t="s">
        <v>156</v>
      </c>
      <c r="L175" s="169"/>
      <c r="M175" s="332" t="s">
        <v>1</v>
      </c>
      <c r="N175" s="333" t="s">
        <v>38</v>
      </c>
      <c r="O175" s="314">
        <v>0</v>
      </c>
      <c r="P175" s="315">
        <f>O175*H175</f>
        <v>0</v>
      </c>
      <c r="Q175" s="315">
        <v>0.00016</v>
      </c>
      <c r="R175" s="315">
        <f>Q175*H175</f>
        <v>0.008400000000000001</v>
      </c>
      <c r="S175" s="315">
        <v>0</v>
      </c>
      <c r="T175" s="316">
        <f>S175*H175</f>
        <v>0</v>
      </c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R175" s="153" t="s">
        <v>302</v>
      </c>
      <c r="AT175" s="153" t="s">
        <v>655</v>
      </c>
      <c r="AU175" s="153" t="s">
        <v>82</v>
      </c>
      <c r="AY175" s="15" t="s">
        <v>150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5" t="s">
        <v>78</v>
      </c>
      <c r="BK175" s="154">
        <f>ROUND(I175*H175,2)</f>
        <v>0</v>
      </c>
      <c r="BL175" s="15" t="s">
        <v>228</v>
      </c>
      <c r="BM175" s="153" t="s">
        <v>976</v>
      </c>
    </row>
    <row r="176" spans="2:51" s="13" customFormat="1" ht="12">
      <c r="B176" s="317"/>
      <c r="C176" s="318"/>
      <c r="D176" s="319" t="s">
        <v>158</v>
      </c>
      <c r="E176" s="318"/>
      <c r="F176" s="321" t="s">
        <v>1362</v>
      </c>
      <c r="G176" s="318"/>
      <c r="H176" s="322">
        <v>52.5</v>
      </c>
      <c r="I176" s="248"/>
      <c r="J176" s="318"/>
      <c r="K176" s="318"/>
      <c r="L176" s="155"/>
      <c r="M176" s="323"/>
      <c r="N176" s="324"/>
      <c r="O176" s="324"/>
      <c r="P176" s="324"/>
      <c r="Q176" s="324"/>
      <c r="R176" s="324"/>
      <c r="S176" s="324"/>
      <c r="T176" s="325"/>
      <c r="AT176" s="157" t="s">
        <v>158</v>
      </c>
      <c r="AU176" s="157" t="s">
        <v>82</v>
      </c>
      <c r="AV176" s="13" t="s">
        <v>82</v>
      </c>
      <c r="AW176" s="13" t="s">
        <v>3</v>
      </c>
      <c r="AX176" s="13" t="s">
        <v>78</v>
      </c>
      <c r="AY176" s="157" t="s">
        <v>150</v>
      </c>
    </row>
    <row r="177" spans="1:65" s="2" customFormat="1" ht="21.75" customHeight="1">
      <c r="A177" s="184"/>
      <c r="B177" s="250"/>
      <c r="C177" s="306" t="s">
        <v>298</v>
      </c>
      <c r="D177" s="306" t="s">
        <v>152</v>
      </c>
      <c r="E177" s="307" t="s">
        <v>971</v>
      </c>
      <c r="F177" s="308" t="s">
        <v>972</v>
      </c>
      <c r="G177" s="309" t="s">
        <v>214</v>
      </c>
      <c r="H177" s="310">
        <v>90</v>
      </c>
      <c r="I177" s="247"/>
      <c r="J177" s="311">
        <f>ROUND(I177*H177,2)</f>
        <v>0</v>
      </c>
      <c r="K177" s="308" t="s">
        <v>156</v>
      </c>
      <c r="L177" s="28"/>
      <c r="M177" s="312" t="s">
        <v>1</v>
      </c>
      <c r="N177" s="313" t="s">
        <v>38</v>
      </c>
      <c r="O177" s="314">
        <v>0.046</v>
      </c>
      <c r="P177" s="315">
        <f>O177*H177</f>
        <v>4.14</v>
      </c>
      <c r="Q177" s="315">
        <v>0</v>
      </c>
      <c r="R177" s="315">
        <f>Q177*H177</f>
        <v>0</v>
      </c>
      <c r="S177" s="315">
        <v>0</v>
      </c>
      <c r="T177" s="316">
        <f>S177*H177</f>
        <v>0</v>
      </c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R177" s="153" t="s">
        <v>228</v>
      </c>
      <c r="AT177" s="153" t="s">
        <v>152</v>
      </c>
      <c r="AU177" s="153" t="s">
        <v>82</v>
      </c>
      <c r="AY177" s="15" t="s">
        <v>150</v>
      </c>
      <c r="BE177" s="154">
        <f>IF(N177="základní",J177,0)</f>
        <v>0</v>
      </c>
      <c r="BF177" s="154">
        <f>IF(N177="snížená",J177,0)</f>
        <v>0</v>
      </c>
      <c r="BG177" s="154">
        <f>IF(N177="zákl. přenesená",J177,0)</f>
        <v>0</v>
      </c>
      <c r="BH177" s="154">
        <f>IF(N177="sníž. přenesená",J177,0)</f>
        <v>0</v>
      </c>
      <c r="BI177" s="154">
        <f>IF(N177="nulová",J177,0)</f>
        <v>0</v>
      </c>
      <c r="BJ177" s="15" t="s">
        <v>78</v>
      </c>
      <c r="BK177" s="154">
        <f>ROUND(I177*H177,2)</f>
        <v>0</v>
      </c>
      <c r="BL177" s="15" t="s">
        <v>228</v>
      </c>
      <c r="BM177" s="153" t="s">
        <v>1363</v>
      </c>
    </row>
    <row r="178" spans="1:65" s="2" customFormat="1" ht="16.5" customHeight="1">
      <c r="A178" s="184"/>
      <c r="B178" s="250"/>
      <c r="C178" s="326" t="s">
        <v>302</v>
      </c>
      <c r="D178" s="326" t="s">
        <v>655</v>
      </c>
      <c r="E178" s="327" t="s">
        <v>979</v>
      </c>
      <c r="F178" s="328" t="s">
        <v>980</v>
      </c>
      <c r="G178" s="329" t="s">
        <v>214</v>
      </c>
      <c r="H178" s="330">
        <v>94.5</v>
      </c>
      <c r="I178" s="249"/>
      <c r="J178" s="331">
        <f>ROUND(I178*H178,2)</f>
        <v>0</v>
      </c>
      <c r="K178" s="328" t="s">
        <v>156</v>
      </c>
      <c r="L178" s="169"/>
      <c r="M178" s="332" t="s">
        <v>1</v>
      </c>
      <c r="N178" s="333" t="s">
        <v>38</v>
      </c>
      <c r="O178" s="314">
        <v>0</v>
      </c>
      <c r="P178" s="315">
        <f>O178*H178</f>
        <v>0</v>
      </c>
      <c r="Q178" s="315">
        <v>0.00025</v>
      </c>
      <c r="R178" s="315">
        <f>Q178*H178</f>
        <v>0.023625</v>
      </c>
      <c r="S178" s="315">
        <v>0</v>
      </c>
      <c r="T178" s="316">
        <f>S178*H178</f>
        <v>0</v>
      </c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R178" s="153" t="s">
        <v>302</v>
      </c>
      <c r="AT178" s="153" t="s">
        <v>655</v>
      </c>
      <c r="AU178" s="153" t="s">
        <v>82</v>
      </c>
      <c r="AY178" s="15" t="s">
        <v>150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5" t="s">
        <v>78</v>
      </c>
      <c r="BK178" s="154">
        <f>ROUND(I178*H178,2)</f>
        <v>0</v>
      </c>
      <c r="BL178" s="15" t="s">
        <v>228</v>
      </c>
      <c r="BM178" s="153" t="s">
        <v>1364</v>
      </c>
    </row>
    <row r="179" spans="2:51" s="13" customFormat="1" ht="12">
      <c r="B179" s="317"/>
      <c r="C179" s="318"/>
      <c r="D179" s="319" t="s">
        <v>158</v>
      </c>
      <c r="E179" s="318"/>
      <c r="F179" s="321" t="s">
        <v>1365</v>
      </c>
      <c r="G179" s="318"/>
      <c r="H179" s="322">
        <v>94.5</v>
      </c>
      <c r="I179" s="248"/>
      <c r="J179" s="318"/>
      <c r="K179" s="318"/>
      <c r="L179" s="155"/>
      <c r="M179" s="323"/>
      <c r="N179" s="324"/>
      <c r="O179" s="324"/>
      <c r="P179" s="324"/>
      <c r="Q179" s="324"/>
      <c r="R179" s="324"/>
      <c r="S179" s="324"/>
      <c r="T179" s="325"/>
      <c r="AT179" s="157" t="s">
        <v>158</v>
      </c>
      <c r="AU179" s="157" t="s">
        <v>82</v>
      </c>
      <c r="AV179" s="13" t="s">
        <v>82</v>
      </c>
      <c r="AW179" s="13" t="s">
        <v>3</v>
      </c>
      <c r="AX179" s="13" t="s">
        <v>78</v>
      </c>
      <c r="AY179" s="157" t="s">
        <v>150</v>
      </c>
    </row>
    <row r="180" spans="1:65" s="2" customFormat="1" ht="21.75" customHeight="1">
      <c r="A180" s="184"/>
      <c r="B180" s="250"/>
      <c r="C180" s="306" t="s">
        <v>306</v>
      </c>
      <c r="D180" s="306" t="s">
        <v>152</v>
      </c>
      <c r="E180" s="307" t="s">
        <v>983</v>
      </c>
      <c r="F180" s="308" t="s">
        <v>984</v>
      </c>
      <c r="G180" s="309" t="s">
        <v>214</v>
      </c>
      <c r="H180" s="310">
        <v>190</v>
      </c>
      <c r="I180" s="247"/>
      <c r="J180" s="311">
        <f>ROUND(I180*H180,2)</f>
        <v>0</v>
      </c>
      <c r="K180" s="308" t="s">
        <v>156</v>
      </c>
      <c r="L180" s="28"/>
      <c r="M180" s="312" t="s">
        <v>1</v>
      </c>
      <c r="N180" s="313" t="s">
        <v>38</v>
      </c>
      <c r="O180" s="314">
        <v>0.052</v>
      </c>
      <c r="P180" s="315">
        <f>O180*H180</f>
        <v>9.879999999999999</v>
      </c>
      <c r="Q180" s="315">
        <v>0</v>
      </c>
      <c r="R180" s="315">
        <f>Q180*H180</f>
        <v>0</v>
      </c>
      <c r="S180" s="315">
        <v>0</v>
      </c>
      <c r="T180" s="316">
        <f>S180*H180</f>
        <v>0</v>
      </c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R180" s="153" t="s">
        <v>228</v>
      </c>
      <c r="AT180" s="153" t="s">
        <v>152</v>
      </c>
      <c r="AU180" s="153" t="s">
        <v>82</v>
      </c>
      <c r="AY180" s="15" t="s">
        <v>150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5" t="s">
        <v>78</v>
      </c>
      <c r="BK180" s="154">
        <f>ROUND(I180*H180,2)</f>
        <v>0</v>
      </c>
      <c r="BL180" s="15" t="s">
        <v>228</v>
      </c>
      <c r="BM180" s="153" t="s">
        <v>985</v>
      </c>
    </row>
    <row r="181" spans="1:65" s="2" customFormat="1" ht="16.5" customHeight="1">
      <c r="A181" s="184"/>
      <c r="B181" s="250"/>
      <c r="C181" s="326" t="s">
        <v>310</v>
      </c>
      <c r="D181" s="326" t="s">
        <v>655</v>
      </c>
      <c r="E181" s="327" t="s">
        <v>986</v>
      </c>
      <c r="F181" s="328" t="s">
        <v>987</v>
      </c>
      <c r="G181" s="329" t="s">
        <v>214</v>
      </c>
      <c r="H181" s="330">
        <v>199.5</v>
      </c>
      <c r="I181" s="249"/>
      <c r="J181" s="331">
        <f>ROUND(I181*H181,2)</f>
        <v>0</v>
      </c>
      <c r="K181" s="328" t="s">
        <v>156</v>
      </c>
      <c r="L181" s="169"/>
      <c r="M181" s="332" t="s">
        <v>1</v>
      </c>
      <c r="N181" s="333" t="s">
        <v>38</v>
      </c>
      <c r="O181" s="314">
        <v>0</v>
      </c>
      <c r="P181" s="315">
        <f>O181*H181</f>
        <v>0</v>
      </c>
      <c r="Q181" s="315">
        <v>0.00034</v>
      </c>
      <c r="R181" s="315">
        <f>Q181*H181</f>
        <v>0.06783</v>
      </c>
      <c r="S181" s="315">
        <v>0</v>
      </c>
      <c r="T181" s="316">
        <f>S181*H181</f>
        <v>0</v>
      </c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R181" s="153" t="s">
        <v>302</v>
      </c>
      <c r="AT181" s="153" t="s">
        <v>655</v>
      </c>
      <c r="AU181" s="153" t="s">
        <v>82</v>
      </c>
      <c r="AY181" s="15" t="s">
        <v>150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5" t="s">
        <v>78</v>
      </c>
      <c r="BK181" s="154">
        <f>ROUND(I181*H181,2)</f>
        <v>0</v>
      </c>
      <c r="BL181" s="15" t="s">
        <v>228</v>
      </c>
      <c r="BM181" s="153" t="s">
        <v>988</v>
      </c>
    </row>
    <row r="182" spans="2:51" s="13" customFormat="1" ht="12">
      <c r="B182" s="317"/>
      <c r="C182" s="318"/>
      <c r="D182" s="319" t="s">
        <v>158</v>
      </c>
      <c r="E182" s="318"/>
      <c r="F182" s="321" t="s">
        <v>982</v>
      </c>
      <c r="G182" s="318"/>
      <c r="H182" s="322">
        <v>199.5</v>
      </c>
      <c r="I182" s="248"/>
      <c r="J182" s="318"/>
      <c r="K182" s="318"/>
      <c r="L182" s="155"/>
      <c r="M182" s="323"/>
      <c r="N182" s="324"/>
      <c r="O182" s="324"/>
      <c r="P182" s="324"/>
      <c r="Q182" s="324"/>
      <c r="R182" s="324"/>
      <c r="S182" s="324"/>
      <c r="T182" s="325"/>
      <c r="AT182" s="157" t="s">
        <v>158</v>
      </c>
      <c r="AU182" s="157" t="s">
        <v>82</v>
      </c>
      <c r="AV182" s="13" t="s">
        <v>82</v>
      </c>
      <c r="AW182" s="13" t="s">
        <v>3</v>
      </c>
      <c r="AX182" s="13" t="s">
        <v>78</v>
      </c>
      <c r="AY182" s="157" t="s">
        <v>150</v>
      </c>
    </row>
    <row r="183" spans="1:65" s="2" customFormat="1" ht="21.75" customHeight="1">
      <c r="A183" s="184"/>
      <c r="B183" s="250"/>
      <c r="C183" s="306" t="s">
        <v>314</v>
      </c>
      <c r="D183" s="306" t="s">
        <v>152</v>
      </c>
      <c r="E183" s="307" t="s">
        <v>983</v>
      </c>
      <c r="F183" s="308" t="s">
        <v>984</v>
      </c>
      <c r="G183" s="309" t="s">
        <v>214</v>
      </c>
      <c r="H183" s="310">
        <v>40</v>
      </c>
      <c r="I183" s="247"/>
      <c r="J183" s="311">
        <f>ROUND(I183*H183,2)</f>
        <v>0</v>
      </c>
      <c r="K183" s="308" t="s">
        <v>156</v>
      </c>
      <c r="L183" s="28"/>
      <c r="M183" s="312" t="s">
        <v>1</v>
      </c>
      <c r="N183" s="313" t="s">
        <v>38</v>
      </c>
      <c r="O183" s="314">
        <v>0.052</v>
      </c>
      <c r="P183" s="315">
        <f>O183*H183</f>
        <v>2.08</v>
      </c>
      <c r="Q183" s="315">
        <v>0</v>
      </c>
      <c r="R183" s="315">
        <f>Q183*H183</f>
        <v>0</v>
      </c>
      <c r="S183" s="315">
        <v>0</v>
      </c>
      <c r="T183" s="316">
        <f>S183*H183</f>
        <v>0</v>
      </c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R183" s="153" t="s">
        <v>228</v>
      </c>
      <c r="AT183" s="153" t="s">
        <v>152</v>
      </c>
      <c r="AU183" s="153" t="s">
        <v>82</v>
      </c>
      <c r="AY183" s="15" t="s">
        <v>150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5" t="s">
        <v>78</v>
      </c>
      <c r="BK183" s="154">
        <f>ROUND(I183*H183,2)</f>
        <v>0</v>
      </c>
      <c r="BL183" s="15" t="s">
        <v>228</v>
      </c>
      <c r="BM183" s="153" t="s">
        <v>1366</v>
      </c>
    </row>
    <row r="184" spans="1:65" s="2" customFormat="1" ht="16.5" customHeight="1">
      <c r="A184" s="184"/>
      <c r="B184" s="250"/>
      <c r="C184" s="326" t="s">
        <v>318</v>
      </c>
      <c r="D184" s="326" t="s">
        <v>655</v>
      </c>
      <c r="E184" s="327" t="s">
        <v>1367</v>
      </c>
      <c r="F184" s="328" t="s">
        <v>1368</v>
      </c>
      <c r="G184" s="329" t="s">
        <v>214</v>
      </c>
      <c r="H184" s="330">
        <v>42</v>
      </c>
      <c r="I184" s="249"/>
      <c r="J184" s="331">
        <f>ROUND(I184*H184,2)</f>
        <v>0</v>
      </c>
      <c r="K184" s="328" t="s">
        <v>156</v>
      </c>
      <c r="L184" s="169"/>
      <c r="M184" s="332" t="s">
        <v>1</v>
      </c>
      <c r="N184" s="333" t="s">
        <v>38</v>
      </c>
      <c r="O184" s="314">
        <v>0</v>
      </c>
      <c r="P184" s="315">
        <f>O184*H184</f>
        <v>0</v>
      </c>
      <c r="Q184" s="315">
        <v>0.00053</v>
      </c>
      <c r="R184" s="315">
        <f>Q184*H184</f>
        <v>0.02226</v>
      </c>
      <c r="S184" s="315">
        <v>0</v>
      </c>
      <c r="T184" s="316">
        <f>S184*H184</f>
        <v>0</v>
      </c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R184" s="153" t="s">
        <v>302</v>
      </c>
      <c r="AT184" s="153" t="s">
        <v>655</v>
      </c>
      <c r="AU184" s="153" t="s">
        <v>82</v>
      </c>
      <c r="AY184" s="15" t="s">
        <v>150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5" t="s">
        <v>78</v>
      </c>
      <c r="BK184" s="154">
        <f>ROUND(I184*H184,2)</f>
        <v>0</v>
      </c>
      <c r="BL184" s="15" t="s">
        <v>228</v>
      </c>
      <c r="BM184" s="153" t="s">
        <v>1369</v>
      </c>
    </row>
    <row r="185" spans="2:51" s="13" customFormat="1" ht="12">
      <c r="B185" s="317"/>
      <c r="C185" s="318"/>
      <c r="D185" s="319" t="s">
        <v>158</v>
      </c>
      <c r="E185" s="318"/>
      <c r="F185" s="321" t="s">
        <v>1216</v>
      </c>
      <c r="G185" s="318"/>
      <c r="H185" s="322">
        <v>42</v>
      </c>
      <c r="I185" s="248"/>
      <c r="J185" s="318"/>
      <c r="K185" s="318"/>
      <c r="L185" s="155"/>
      <c r="M185" s="323"/>
      <c r="N185" s="324"/>
      <c r="O185" s="324"/>
      <c r="P185" s="324"/>
      <c r="Q185" s="324"/>
      <c r="R185" s="324"/>
      <c r="S185" s="324"/>
      <c r="T185" s="325"/>
      <c r="AT185" s="157" t="s">
        <v>158</v>
      </c>
      <c r="AU185" s="157" t="s">
        <v>82</v>
      </c>
      <c r="AV185" s="13" t="s">
        <v>82</v>
      </c>
      <c r="AW185" s="13" t="s">
        <v>3</v>
      </c>
      <c r="AX185" s="13" t="s">
        <v>78</v>
      </c>
      <c r="AY185" s="157" t="s">
        <v>150</v>
      </c>
    </row>
    <row r="186" spans="1:65" s="2" customFormat="1" ht="21.75" customHeight="1">
      <c r="A186" s="184"/>
      <c r="B186" s="250"/>
      <c r="C186" s="306" t="s">
        <v>322</v>
      </c>
      <c r="D186" s="306" t="s">
        <v>152</v>
      </c>
      <c r="E186" s="307" t="s">
        <v>1017</v>
      </c>
      <c r="F186" s="308" t="s">
        <v>1018</v>
      </c>
      <c r="G186" s="309" t="s">
        <v>173</v>
      </c>
      <c r="H186" s="310">
        <v>14</v>
      </c>
      <c r="I186" s="247"/>
      <c r="J186" s="311">
        <f aca="true" t="shared" si="20" ref="J186:J195">ROUND(I186*H186,2)</f>
        <v>0</v>
      </c>
      <c r="K186" s="308" t="s">
        <v>156</v>
      </c>
      <c r="L186" s="28"/>
      <c r="M186" s="312" t="s">
        <v>1</v>
      </c>
      <c r="N186" s="313" t="s">
        <v>38</v>
      </c>
      <c r="O186" s="314">
        <v>0.654</v>
      </c>
      <c r="P186" s="315">
        <f aca="true" t="shared" si="21" ref="P186:P195">O186*H186</f>
        <v>9.156</v>
      </c>
      <c r="Q186" s="315">
        <v>0</v>
      </c>
      <c r="R186" s="315">
        <f aca="true" t="shared" si="22" ref="R186:R195">Q186*H186</f>
        <v>0</v>
      </c>
      <c r="S186" s="315">
        <v>0</v>
      </c>
      <c r="T186" s="316">
        <f aca="true" t="shared" si="23" ref="T186:T195">S186*H186</f>
        <v>0</v>
      </c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R186" s="153" t="s">
        <v>228</v>
      </c>
      <c r="AT186" s="153" t="s">
        <v>152</v>
      </c>
      <c r="AU186" s="153" t="s">
        <v>82</v>
      </c>
      <c r="AY186" s="15" t="s">
        <v>150</v>
      </c>
      <c r="BE186" s="154">
        <f aca="true" t="shared" si="24" ref="BE186:BE195">IF(N186="základní",J186,0)</f>
        <v>0</v>
      </c>
      <c r="BF186" s="154">
        <f aca="true" t="shared" si="25" ref="BF186:BF195">IF(N186="snížená",J186,0)</f>
        <v>0</v>
      </c>
      <c r="BG186" s="154">
        <f aca="true" t="shared" si="26" ref="BG186:BG195">IF(N186="zákl. přenesená",J186,0)</f>
        <v>0</v>
      </c>
      <c r="BH186" s="154">
        <f aca="true" t="shared" si="27" ref="BH186:BH195">IF(N186="sníž. přenesená",J186,0)</f>
        <v>0</v>
      </c>
      <c r="BI186" s="154">
        <f aca="true" t="shared" si="28" ref="BI186:BI195">IF(N186="nulová",J186,0)</f>
        <v>0</v>
      </c>
      <c r="BJ186" s="15" t="s">
        <v>78</v>
      </c>
      <c r="BK186" s="154">
        <f aca="true" t="shared" si="29" ref="BK186:BK195">ROUND(I186*H186,2)</f>
        <v>0</v>
      </c>
      <c r="BL186" s="15" t="s">
        <v>228</v>
      </c>
      <c r="BM186" s="153" t="s">
        <v>1019</v>
      </c>
    </row>
    <row r="187" spans="1:65" s="2" customFormat="1" ht="21.75" customHeight="1">
      <c r="A187" s="184"/>
      <c r="B187" s="250"/>
      <c r="C187" s="326" t="s">
        <v>326</v>
      </c>
      <c r="D187" s="326" t="s">
        <v>655</v>
      </c>
      <c r="E187" s="327" t="s">
        <v>1020</v>
      </c>
      <c r="F187" s="328" t="s">
        <v>1021</v>
      </c>
      <c r="G187" s="329" t="s">
        <v>173</v>
      </c>
      <c r="H187" s="330">
        <v>14</v>
      </c>
      <c r="I187" s="249"/>
      <c r="J187" s="331">
        <f t="shared" si="20"/>
        <v>0</v>
      </c>
      <c r="K187" s="328" t="s">
        <v>156</v>
      </c>
      <c r="L187" s="169"/>
      <c r="M187" s="332" t="s">
        <v>1</v>
      </c>
      <c r="N187" s="333" t="s">
        <v>38</v>
      </c>
      <c r="O187" s="314">
        <v>0</v>
      </c>
      <c r="P187" s="315">
        <f t="shared" si="21"/>
        <v>0</v>
      </c>
      <c r="Q187" s="315">
        <v>0.00039</v>
      </c>
      <c r="R187" s="315">
        <f t="shared" si="22"/>
        <v>0.00546</v>
      </c>
      <c r="S187" s="315">
        <v>0</v>
      </c>
      <c r="T187" s="316">
        <f t="shared" si="23"/>
        <v>0</v>
      </c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R187" s="153" t="s">
        <v>302</v>
      </c>
      <c r="AT187" s="153" t="s">
        <v>655</v>
      </c>
      <c r="AU187" s="153" t="s">
        <v>82</v>
      </c>
      <c r="AY187" s="15" t="s">
        <v>150</v>
      </c>
      <c r="BE187" s="154">
        <f t="shared" si="24"/>
        <v>0</v>
      </c>
      <c r="BF187" s="154">
        <f t="shared" si="25"/>
        <v>0</v>
      </c>
      <c r="BG187" s="154">
        <f t="shared" si="26"/>
        <v>0</v>
      </c>
      <c r="BH187" s="154">
        <f t="shared" si="27"/>
        <v>0</v>
      </c>
      <c r="BI187" s="154">
        <f t="shared" si="28"/>
        <v>0</v>
      </c>
      <c r="BJ187" s="15" t="s">
        <v>78</v>
      </c>
      <c r="BK187" s="154">
        <f t="shared" si="29"/>
        <v>0</v>
      </c>
      <c r="BL187" s="15" t="s">
        <v>228</v>
      </c>
      <c r="BM187" s="153" t="s">
        <v>1022</v>
      </c>
    </row>
    <row r="188" spans="1:65" s="2" customFormat="1" ht="21.75" customHeight="1">
      <c r="A188" s="184"/>
      <c r="B188" s="250"/>
      <c r="C188" s="306" t="s">
        <v>330</v>
      </c>
      <c r="D188" s="306" t="s">
        <v>152</v>
      </c>
      <c r="E188" s="307" t="s">
        <v>1023</v>
      </c>
      <c r="F188" s="308" t="s">
        <v>1024</v>
      </c>
      <c r="G188" s="309" t="s">
        <v>173</v>
      </c>
      <c r="H188" s="310">
        <v>8</v>
      </c>
      <c r="I188" s="247"/>
      <c r="J188" s="311">
        <f t="shared" si="20"/>
        <v>0</v>
      </c>
      <c r="K188" s="308" t="s">
        <v>156</v>
      </c>
      <c r="L188" s="28"/>
      <c r="M188" s="312" t="s">
        <v>1</v>
      </c>
      <c r="N188" s="313" t="s">
        <v>38</v>
      </c>
      <c r="O188" s="314">
        <v>0.249</v>
      </c>
      <c r="P188" s="315">
        <f t="shared" si="21"/>
        <v>1.992</v>
      </c>
      <c r="Q188" s="315">
        <v>0</v>
      </c>
      <c r="R188" s="315">
        <f t="shared" si="22"/>
        <v>0</v>
      </c>
      <c r="S188" s="315">
        <v>0</v>
      </c>
      <c r="T188" s="316">
        <f t="shared" si="23"/>
        <v>0</v>
      </c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R188" s="153" t="s">
        <v>228</v>
      </c>
      <c r="AT188" s="153" t="s">
        <v>152</v>
      </c>
      <c r="AU188" s="153" t="s">
        <v>82</v>
      </c>
      <c r="AY188" s="15" t="s">
        <v>150</v>
      </c>
      <c r="BE188" s="154">
        <f t="shared" si="24"/>
        <v>0</v>
      </c>
      <c r="BF188" s="154">
        <f t="shared" si="25"/>
        <v>0</v>
      </c>
      <c r="BG188" s="154">
        <f t="shared" si="26"/>
        <v>0</v>
      </c>
      <c r="BH188" s="154">
        <f t="shared" si="27"/>
        <v>0</v>
      </c>
      <c r="BI188" s="154">
        <f t="shared" si="28"/>
        <v>0</v>
      </c>
      <c r="BJ188" s="15" t="s">
        <v>78</v>
      </c>
      <c r="BK188" s="154">
        <f t="shared" si="29"/>
        <v>0</v>
      </c>
      <c r="BL188" s="15" t="s">
        <v>228</v>
      </c>
      <c r="BM188" s="153" t="s">
        <v>1025</v>
      </c>
    </row>
    <row r="189" spans="1:65" s="2" customFormat="1" ht="16.5" customHeight="1">
      <c r="A189" s="184"/>
      <c r="B189" s="250"/>
      <c r="C189" s="326" t="s">
        <v>334</v>
      </c>
      <c r="D189" s="326" t="s">
        <v>655</v>
      </c>
      <c r="E189" s="327" t="s">
        <v>1026</v>
      </c>
      <c r="F189" s="328" t="s">
        <v>1027</v>
      </c>
      <c r="G189" s="329" t="s">
        <v>173</v>
      </c>
      <c r="H189" s="330">
        <v>8</v>
      </c>
      <c r="I189" s="249"/>
      <c r="J189" s="331">
        <f t="shared" si="20"/>
        <v>0</v>
      </c>
      <c r="K189" s="328" t="s">
        <v>156</v>
      </c>
      <c r="L189" s="169"/>
      <c r="M189" s="332" t="s">
        <v>1</v>
      </c>
      <c r="N189" s="333" t="s">
        <v>38</v>
      </c>
      <c r="O189" s="314">
        <v>0</v>
      </c>
      <c r="P189" s="315">
        <f t="shared" si="21"/>
        <v>0</v>
      </c>
      <c r="Q189" s="315">
        <v>6E-05</v>
      </c>
      <c r="R189" s="315">
        <f t="shared" si="22"/>
        <v>0.00048</v>
      </c>
      <c r="S189" s="315">
        <v>0</v>
      </c>
      <c r="T189" s="316">
        <f t="shared" si="23"/>
        <v>0</v>
      </c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R189" s="153" t="s">
        <v>302</v>
      </c>
      <c r="AT189" s="153" t="s">
        <v>655</v>
      </c>
      <c r="AU189" s="153" t="s">
        <v>82</v>
      </c>
      <c r="AY189" s="15" t="s">
        <v>150</v>
      </c>
      <c r="BE189" s="154">
        <f t="shared" si="24"/>
        <v>0</v>
      </c>
      <c r="BF189" s="154">
        <f t="shared" si="25"/>
        <v>0</v>
      </c>
      <c r="BG189" s="154">
        <f t="shared" si="26"/>
        <v>0</v>
      </c>
      <c r="BH189" s="154">
        <f t="shared" si="27"/>
        <v>0</v>
      </c>
      <c r="BI189" s="154">
        <f t="shared" si="28"/>
        <v>0</v>
      </c>
      <c r="BJ189" s="15" t="s">
        <v>78</v>
      </c>
      <c r="BK189" s="154">
        <f t="shared" si="29"/>
        <v>0</v>
      </c>
      <c r="BL189" s="15" t="s">
        <v>228</v>
      </c>
      <c r="BM189" s="153" t="s">
        <v>1028</v>
      </c>
    </row>
    <row r="190" spans="1:65" s="2" customFormat="1" ht="16.5" customHeight="1">
      <c r="A190" s="184"/>
      <c r="B190" s="250"/>
      <c r="C190" s="326" t="s">
        <v>338</v>
      </c>
      <c r="D190" s="326" t="s">
        <v>655</v>
      </c>
      <c r="E190" s="327" t="s">
        <v>1029</v>
      </c>
      <c r="F190" s="328" t="s">
        <v>1030</v>
      </c>
      <c r="G190" s="329" t="s">
        <v>173</v>
      </c>
      <c r="H190" s="330">
        <v>4</v>
      </c>
      <c r="I190" s="249"/>
      <c r="J190" s="331">
        <f t="shared" si="20"/>
        <v>0</v>
      </c>
      <c r="K190" s="328" t="s">
        <v>995</v>
      </c>
      <c r="L190" s="169"/>
      <c r="M190" s="332" t="s">
        <v>1</v>
      </c>
      <c r="N190" s="333" t="s">
        <v>38</v>
      </c>
      <c r="O190" s="314">
        <v>0</v>
      </c>
      <c r="P190" s="315">
        <f t="shared" si="21"/>
        <v>0</v>
      </c>
      <c r="Q190" s="315">
        <v>0</v>
      </c>
      <c r="R190" s="315">
        <f t="shared" si="22"/>
        <v>0</v>
      </c>
      <c r="S190" s="315">
        <v>0</v>
      </c>
      <c r="T190" s="316">
        <f t="shared" si="23"/>
        <v>0</v>
      </c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R190" s="153" t="s">
        <v>302</v>
      </c>
      <c r="AT190" s="153" t="s">
        <v>655</v>
      </c>
      <c r="AU190" s="153" t="s">
        <v>82</v>
      </c>
      <c r="AY190" s="15" t="s">
        <v>150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5" t="s">
        <v>78</v>
      </c>
      <c r="BK190" s="154">
        <f t="shared" si="29"/>
        <v>0</v>
      </c>
      <c r="BL190" s="15" t="s">
        <v>228</v>
      </c>
      <c r="BM190" s="153" t="s">
        <v>1031</v>
      </c>
    </row>
    <row r="191" spans="1:65" s="2" customFormat="1" ht="21.75" customHeight="1">
      <c r="A191" s="184"/>
      <c r="B191" s="250"/>
      <c r="C191" s="306" t="s">
        <v>342</v>
      </c>
      <c r="D191" s="306" t="s">
        <v>152</v>
      </c>
      <c r="E191" s="307" t="s">
        <v>1370</v>
      </c>
      <c r="F191" s="308" t="s">
        <v>1371</v>
      </c>
      <c r="G191" s="309" t="s">
        <v>173</v>
      </c>
      <c r="H191" s="310">
        <v>9</v>
      </c>
      <c r="I191" s="247"/>
      <c r="J191" s="311">
        <f t="shared" si="20"/>
        <v>0</v>
      </c>
      <c r="K191" s="308" t="s">
        <v>156</v>
      </c>
      <c r="L191" s="28"/>
      <c r="M191" s="312" t="s">
        <v>1</v>
      </c>
      <c r="N191" s="313" t="s">
        <v>38</v>
      </c>
      <c r="O191" s="314">
        <v>0.426</v>
      </c>
      <c r="P191" s="315">
        <f t="shared" si="21"/>
        <v>3.834</v>
      </c>
      <c r="Q191" s="315">
        <v>0</v>
      </c>
      <c r="R191" s="315">
        <f t="shared" si="22"/>
        <v>0</v>
      </c>
      <c r="S191" s="315">
        <v>0</v>
      </c>
      <c r="T191" s="316">
        <f t="shared" si="23"/>
        <v>0</v>
      </c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R191" s="153" t="s">
        <v>228</v>
      </c>
      <c r="AT191" s="153" t="s">
        <v>152</v>
      </c>
      <c r="AU191" s="153" t="s">
        <v>82</v>
      </c>
      <c r="AY191" s="15" t="s">
        <v>150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5" t="s">
        <v>78</v>
      </c>
      <c r="BK191" s="154">
        <f t="shared" si="29"/>
        <v>0</v>
      </c>
      <c r="BL191" s="15" t="s">
        <v>228</v>
      </c>
      <c r="BM191" s="153" t="s">
        <v>1372</v>
      </c>
    </row>
    <row r="192" spans="1:65" s="2" customFormat="1" ht="16.5" customHeight="1">
      <c r="A192" s="184"/>
      <c r="B192" s="250"/>
      <c r="C192" s="326" t="s">
        <v>346</v>
      </c>
      <c r="D192" s="326" t="s">
        <v>655</v>
      </c>
      <c r="E192" s="327" t="s">
        <v>1373</v>
      </c>
      <c r="F192" s="328" t="s">
        <v>1374</v>
      </c>
      <c r="G192" s="329" t="s">
        <v>173</v>
      </c>
      <c r="H192" s="330">
        <v>9</v>
      </c>
      <c r="I192" s="249"/>
      <c r="J192" s="331">
        <f t="shared" si="20"/>
        <v>0</v>
      </c>
      <c r="K192" s="328" t="s">
        <v>156</v>
      </c>
      <c r="L192" s="169"/>
      <c r="M192" s="332" t="s">
        <v>1</v>
      </c>
      <c r="N192" s="333" t="s">
        <v>38</v>
      </c>
      <c r="O192" s="314">
        <v>0</v>
      </c>
      <c r="P192" s="315">
        <f t="shared" si="21"/>
        <v>0</v>
      </c>
      <c r="Q192" s="315">
        <v>0.00027</v>
      </c>
      <c r="R192" s="315">
        <f t="shared" si="22"/>
        <v>0.00243</v>
      </c>
      <c r="S192" s="315">
        <v>0</v>
      </c>
      <c r="T192" s="316">
        <f t="shared" si="23"/>
        <v>0</v>
      </c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R192" s="153" t="s">
        <v>302</v>
      </c>
      <c r="AT192" s="153" t="s">
        <v>655</v>
      </c>
      <c r="AU192" s="153" t="s">
        <v>82</v>
      </c>
      <c r="AY192" s="15" t="s">
        <v>150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5" t="s">
        <v>78</v>
      </c>
      <c r="BK192" s="154">
        <f t="shared" si="29"/>
        <v>0</v>
      </c>
      <c r="BL192" s="15" t="s">
        <v>228</v>
      </c>
      <c r="BM192" s="153" t="s">
        <v>1375</v>
      </c>
    </row>
    <row r="193" spans="1:65" s="2" customFormat="1" ht="21.75" customHeight="1">
      <c r="A193" s="184"/>
      <c r="B193" s="250"/>
      <c r="C193" s="306" t="s">
        <v>350</v>
      </c>
      <c r="D193" s="306" t="s">
        <v>152</v>
      </c>
      <c r="E193" s="307" t="s">
        <v>1376</v>
      </c>
      <c r="F193" s="308" t="s">
        <v>1377</v>
      </c>
      <c r="G193" s="309" t="s">
        <v>173</v>
      </c>
      <c r="H193" s="310">
        <v>2</v>
      </c>
      <c r="I193" s="247"/>
      <c r="J193" s="311">
        <f t="shared" si="20"/>
        <v>0</v>
      </c>
      <c r="K193" s="308" t="s">
        <v>156</v>
      </c>
      <c r="L193" s="28"/>
      <c r="M193" s="312" t="s">
        <v>1</v>
      </c>
      <c r="N193" s="313" t="s">
        <v>38</v>
      </c>
      <c r="O193" s="314">
        <v>0.39</v>
      </c>
      <c r="P193" s="315">
        <f t="shared" si="21"/>
        <v>0.78</v>
      </c>
      <c r="Q193" s="315">
        <v>0</v>
      </c>
      <c r="R193" s="315">
        <f t="shared" si="22"/>
        <v>0</v>
      </c>
      <c r="S193" s="315">
        <v>0</v>
      </c>
      <c r="T193" s="316">
        <f t="shared" si="23"/>
        <v>0</v>
      </c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R193" s="153" t="s">
        <v>228</v>
      </c>
      <c r="AT193" s="153" t="s">
        <v>152</v>
      </c>
      <c r="AU193" s="153" t="s">
        <v>82</v>
      </c>
      <c r="AY193" s="15" t="s">
        <v>150</v>
      </c>
      <c r="BE193" s="154">
        <f t="shared" si="24"/>
        <v>0</v>
      </c>
      <c r="BF193" s="154">
        <f t="shared" si="25"/>
        <v>0</v>
      </c>
      <c r="BG193" s="154">
        <f t="shared" si="26"/>
        <v>0</v>
      </c>
      <c r="BH193" s="154">
        <f t="shared" si="27"/>
        <v>0</v>
      </c>
      <c r="BI193" s="154">
        <f t="shared" si="28"/>
        <v>0</v>
      </c>
      <c r="BJ193" s="15" t="s">
        <v>78</v>
      </c>
      <c r="BK193" s="154">
        <f t="shared" si="29"/>
        <v>0</v>
      </c>
      <c r="BL193" s="15" t="s">
        <v>228</v>
      </c>
      <c r="BM193" s="153" t="s">
        <v>1378</v>
      </c>
    </row>
    <row r="194" spans="1:65" s="2" customFormat="1" ht="16.5" customHeight="1">
      <c r="A194" s="184"/>
      <c r="B194" s="250"/>
      <c r="C194" s="326" t="s">
        <v>354</v>
      </c>
      <c r="D194" s="326" t="s">
        <v>655</v>
      </c>
      <c r="E194" s="327" t="s">
        <v>1035</v>
      </c>
      <c r="F194" s="328" t="s">
        <v>1036</v>
      </c>
      <c r="G194" s="329" t="s">
        <v>173</v>
      </c>
      <c r="H194" s="330">
        <v>2</v>
      </c>
      <c r="I194" s="249"/>
      <c r="J194" s="331">
        <f t="shared" si="20"/>
        <v>0</v>
      </c>
      <c r="K194" s="328" t="s">
        <v>156</v>
      </c>
      <c r="L194" s="169"/>
      <c r="M194" s="332" t="s">
        <v>1</v>
      </c>
      <c r="N194" s="333" t="s">
        <v>38</v>
      </c>
      <c r="O194" s="314">
        <v>0</v>
      </c>
      <c r="P194" s="315">
        <f t="shared" si="21"/>
        <v>0</v>
      </c>
      <c r="Q194" s="315">
        <v>0.00028</v>
      </c>
      <c r="R194" s="315">
        <f t="shared" si="22"/>
        <v>0.00056</v>
      </c>
      <c r="S194" s="315">
        <v>0</v>
      </c>
      <c r="T194" s="316">
        <f t="shared" si="23"/>
        <v>0</v>
      </c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R194" s="153" t="s">
        <v>302</v>
      </c>
      <c r="AT194" s="153" t="s">
        <v>655</v>
      </c>
      <c r="AU194" s="153" t="s">
        <v>82</v>
      </c>
      <c r="AY194" s="15" t="s">
        <v>150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5" t="s">
        <v>78</v>
      </c>
      <c r="BK194" s="154">
        <f t="shared" si="29"/>
        <v>0</v>
      </c>
      <c r="BL194" s="15" t="s">
        <v>228</v>
      </c>
      <c r="BM194" s="153" t="s">
        <v>1379</v>
      </c>
    </row>
    <row r="195" spans="1:65" s="2" customFormat="1" ht="21.75" customHeight="1">
      <c r="A195" s="184"/>
      <c r="B195" s="250"/>
      <c r="C195" s="306" t="s">
        <v>358</v>
      </c>
      <c r="D195" s="306" t="s">
        <v>152</v>
      </c>
      <c r="E195" s="307" t="s">
        <v>1380</v>
      </c>
      <c r="F195" s="308" t="s">
        <v>1381</v>
      </c>
      <c r="G195" s="309" t="s">
        <v>173</v>
      </c>
      <c r="H195" s="310">
        <v>1</v>
      </c>
      <c r="I195" s="247"/>
      <c r="J195" s="311">
        <f t="shared" si="20"/>
        <v>0</v>
      </c>
      <c r="K195" s="308" t="s">
        <v>156</v>
      </c>
      <c r="L195" s="28"/>
      <c r="M195" s="312" t="s">
        <v>1</v>
      </c>
      <c r="N195" s="313" t="s">
        <v>38</v>
      </c>
      <c r="O195" s="314">
        <v>12.398</v>
      </c>
      <c r="P195" s="315">
        <f t="shared" si="21"/>
        <v>12.398</v>
      </c>
      <c r="Q195" s="315">
        <v>0</v>
      </c>
      <c r="R195" s="315">
        <f t="shared" si="22"/>
        <v>0</v>
      </c>
      <c r="S195" s="315">
        <v>0</v>
      </c>
      <c r="T195" s="316">
        <f t="shared" si="23"/>
        <v>0</v>
      </c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R195" s="153" t="s">
        <v>228</v>
      </c>
      <c r="AT195" s="153" t="s">
        <v>152</v>
      </c>
      <c r="AU195" s="153" t="s">
        <v>82</v>
      </c>
      <c r="AY195" s="15" t="s">
        <v>150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5" t="s">
        <v>78</v>
      </c>
      <c r="BK195" s="154">
        <f t="shared" si="29"/>
        <v>0</v>
      </c>
      <c r="BL195" s="15" t="s">
        <v>228</v>
      </c>
      <c r="BM195" s="153" t="s">
        <v>1382</v>
      </c>
    </row>
    <row r="196" spans="2:63" s="12" customFormat="1" ht="25.9" customHeight="1">
      <c r="B196" s="295"/>
      <c r="C196" s="296"/>
      <c r="D196" s="297" t="s">
        <v>72</v>
      </c>
      <c r="E196" s="298" t="s">
        <v>655</v>
      </c>
      <c r="F196" s="298" t="s">
        <v>1086</v>
      </c>
      <c r="G196" s="296"/>
      <c r="H196" s="296"/>
      <c r="I196" s="246"/>
      <c r="J196" s="299">
        <f>BK196</f>
        <v>0</v>
      </c>
      <c r="K196" s="296"/>
      <c r="L196" s="130"/>
      <c r="M196" s="300"/>
      <c r="N196" s="301"/>
      <c r="O196" s="301"/>
      <c r="P196" s="302">
        <f>P197</f>
        <v>11.615</v>
      </c>
      <c r="Q196" s="301"/>
      <c r="R196" s="302">
        <f>R197</f>
        <v>0</v>
      </c>
      <c r="S196" s="301"/>
      <c r="T196" s="303">
        <f>T197</f>
        <v>0</v>
      </c>
      <c r="AR196" s="131" t="s">
        <v>89</v>
      </c>
      <c r="AT196" s="138" t="s">
        <v>72</v>
      </c>
      <c r="AU196" s="138" t="s">
        <v>73</v>
      </c>
      <c r="AY196" s="131" t="s">
        <v>150</v>
      </c>
      <c r="BK196" s="139">
        <f>BK197</f>
        <v>0</v>
      </c>
    </row>
    <row r="197" spans="2:63" s="12" customFormat="1" ht="22.85" customHeight="1">
      <c r="B197" s="295"/>
      <c r="C197" s="296"/>
      <c r="D197" s="297" t="s">
        <v>72</v>
      </c>
      <c r="E197" s="304" t="s">
        <v>1087</v>
      </c>
      <c r="F197" s="304" t="s">
        <v>1088</v>
      </c>
      <c r="G197" s="296"/>
      <c r="H197" s="296"/>
      <c r="I197" s="246"/>
      <c r="J197" s="305">
        <f>BK197</f>
        <v>0</v>
      </c>
      <c r="K197" s="296"/>
      <c r="L197" s="130"/>
      <c r="M197" s="300"/>
      <c r="N197" s="301"/>
      <c r="O197" s="301"/>
      <c r="P197" s="302">
        <f>P198</f>
        <v>11.615</v>
      </c>
      <c r="Q197" s="301"/>
      <c r="R197" s="302">
        <f>R198</f>
        <v>0</v>
      </c>
      <c r="S197" s="301"/>
      <c r="T197" s="303">
        <f>T198</f>
        <v>0</v>
      </c>
      <c r="AR197" s="131" t="s">
        <v>89</v>
      </c>
      <c r="AT197" s="138" t="s">
        <v>72</v>
      </c>
      <c r="AU197" s="138" t="s">
        <v>78</v>
      </c>
      <c r="AY197" s="131" t="s">
        <v>150</v>
      </c>
      <c r="BK197" s="139">
        <f>BK198</f>
        <v>0</v>
      </c>
    </row>
    <row r="198" spans="2:63" s="12" customFormat="1" ht="21" customHeight="1">
      <c r="B198" s="295"/>
      <c r="C198" s="296"/>
      <c r="D198" s="297" t="s">
        <v>72</v>
      </c>
      <c r="E198" s="304" t="s">
        <v>1089</v>
      </c>
      <c r="F198" s="304" t="s">
        <v>1090</v>
      </c>
      <c r="G198" s="296"/>
      <c r="H198" s="296"/>
      <c r="I198" s="246"/>
      <c r="J198" s="305">
        <f>BK198</f>
        <v>0</v>
      </c>
      <c r="K198" s="296"/>
      <c r="L198" s="130"/>
      <c r="M198" s="300"/>
      <c r="N198" s="301"/>
      <c r="O198" s="301"/>
      <c r="P198" s="302">
        <f>SUM(P199:P203)</f>
        <v>11.615</v>
      </c>
      <c r="Q198" s="301"/>
      <c r="R198" s="302">
        <f>SUM(R199:R203)</f>
        <v>0</v>
      </c>
      <c r="S198" s="301"/>
      <c r="T198" s="303">
        <f>SUM(T199:T203)</f>
        <v>0</v>
      </c>
      <c r="AR198" s="131" t="s">
        <v>89</v>
      </c>
      <c r="AT198" s="138" t="s">
        <v>72</v>
      </c>
      <c r="AU198" s="138" t="s">
        <v>82</v>
      </c>
      <c r="AY198" s="131" t="s">
        <v>150</v>
      </c>
      <c r="BK198" s="139">
        <f>SUM(BK199:BK203)</f>
        <v>0</v>
      </c>
    </row>
    <row r="199" spans="1:65" s="2" customFormat="1" ht="21.75" customHeight="1">
      <c r="A199" s="184"/>
      <c r="B199" s="250"/>
      <c r="C199" s="306" t="s">
        <v>362</v>
      </c>
      <c r="D199" s="306" t="s">
        <v>152</v>
      </c>
      <c r="E199" s="307" t="s">
        <v>1091</v>
      </c>
      <c r="F199" s="308" t="s">
        <v>1092</v>
      </c>
      <c r="G199" s="309" t="s">
        <v>173</v>
      </c>
      <c r="H199" s="310">
        <v>17</v>
      </c>
      <c r="I199" s="247"/>
      <c r="J199" s="311">
        <f>ROUND(I199*H199,2)</f>
        <v>0</v>
      </c>
      <c r="K199" s="308" t="s">
        <v>156</v>
      </c>
      <c r="L199" s="28"/>
      <c r="M199" s="312" t="s">
        <v>1</v>
      </c>
      <c r="N199" s="313" t="s">
        <v>38</v>
      </c>
      <c r="O199" s="314">
        <v>0.051</v>
      </c>
      <c r="P199" s="315">
        <f>O199*H199</f>
        <v>0.867</v>
      </c>
      <c r="Q199" s="315">
        <v>0</v>
      </c>
      <c r="R199" s="315">
        <f>Q199*H199</f>
        <v>0</v>
      </c>
      <c r="S199" s="315">
        <v>0</v>
      </c>
      <c r="T199" s="316">
        <f>S199*H199</f>
        <v>0</v>
      </c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R199" s="153" t="s">
        <v>433</v>
      </c>
      <c r="AT199" s="153" t="s">
        <v>152</v>
      </c>
      <c r="AU199" s="153" t="s">
        <v>89</v>
      </c>
      <c r="AY199" s="15" t="s">
        <v>150</v>
      </c>
      <c r="BE199" s="154">
        <f>IF(N199="základní",J199,0)</f>
        <v>0</v>
      </c>
      <c r="BF199" s="154">
        <f>IF(N199="snížená",J199,0)</f>
        <v>0</v>
      </c>
      <c r="BG199" s="154">
        <f>IF(N199="zákl. přenesená",J199,0)</f>
        <v>0</v>
      </c>
      <c r="BH199" s="154">
        <f>IF(N199="sníž. přenesená",J199,0)</f>
        <v>0</v>
      </c>
      <c r="BI199" s="154">
        <f>IF(N199="nulová",J199,0)</f>
        <v>0</v>
      </c>
      <c r="BJ199" s="15" t="s">
        <v>78</v>
      </c>
      <c r="BK199" s="154">
        <f>ROUND(I199*H199,2)</f>
        <v>0</v>
      </c>
      <c r="BL199" s="15" t="s">
        <v>433</v>
      </c>
      <c r="BM199" s="153" t="s">
        <v>1093</v>
      </c>
    </row>
    <row r="200" spans="1:65" s="2" customFormat="1" ht="21.75" customHeight="1">
      <c r="A200" s="184"/>
      <c r="B200" s="250"/>
      <c r="C200" s="306" t="s">
        <v>366</v>
      </c>
      <c r="D200" s="306" t="s">
        <v>152</v>
      </c>
      <c r="E200" s="307" t="s">
        <v>1094</v>
      </c>
      <c r="F200" s="308" t="s">
        <v>1095</v>
      </c>
      <c r="G200" s="309" t="s">
        <v>173</v>
      </c>
      <c r="H200" s="310">
        <v>11</v>
      </c>
      <c r="I200" s="247"/>
      <c r="J200" s="311">
        <f>ROUND(I200*H200,2)</f>
        <v>0</v>
      </c>
      <c r="K200" s="308" t="s">
        <v>156</v>
      </c>
      <c r="L200" s="28"/>
      <c r="M200" s="312" t="s">
        <v>1</v>
      </c>
      <c r="N200" s="313" t="s">
        <v>38</v>
      </c>
      <c r="O200" s="314">
        <v>0.068</v>
      </c>
      <c r="P200" s="315">
        <f>O200*H200</f>
        <v>0.748</v>
      </c>
      <c r="Q200" s="315">
        <v>0</v>
      </c>
      <c r="R200" s="315">
        <f>Q200*H200</f>
        <v>0</v>
      </c>
      <c r="S200" s="315">
        <v>0</v>
      </c>
      <c r="T200" s="316">
        <f>S200*H200</f>
        <v>0</v>
      </c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R200" s="153" t="s">
        <v>433</v>
      </c>
      <c r="AT200" s="153" t="s">
        <v>152</v>
      </c>
      <c r="AU200" s="153" t="s">
        <v>89</v>
      </c>
      <c r="AY200" s="15" t="s">
        <v>150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15" t="s">
        <v>78</v>
      </c>
      <c r="BK200" s="154">
        <f>ROUND(I200*H200,2)</f>
        <v>0</v>
      </c>
      <c r="BL200" s="15" t="s">
        <v>433</v>
      </c>
      <c r="BM200" s="153" t="s">
        <v>1096</v>
      </c>
    </row>
    <row r="201" spans="1:65" s="2" customFormat="1" ht="16.5" customHeight="1">
      <c r="A201" s="184"/>
      <c r="B201" s="250"/>
      <c r="C201" s="306" t="s">
        <v>370</v>
      </c>
      <c r="D201" s="306" t="s">
        <v>152</v>
      </c>
      <c r="E201" s="307" t="s">
        <v>1118</v>
      </c>
      <c r="F201" s="308" t="s">
        <v>1119</v>
      </c>
      <c r="G201" s="309" t="s">
        <v>1120</v>
      </c>
      <c r="H201" s="310">
        <v>10</v>
      </c>
      <c r="I201" s="247"/>
      <c r="J201" s="311">
        <f>ROUND(I201*H201,2)</f>
        <v>0</v>
      </c>
      <c r="K201" s="308" t="s">
        <v>156</v>
      </c>
      <c r="L201" s="28"/>
      <c r="M201" s="312" t="s">
        <v>1</v>
      </c>
      <c r="N201" s="313" t="s">
        <v>38</v>
      </c>
      <c r="O201" s="314">
        <v>1</v>
      </c>
      <c r="P201" s="315">
        <f>O201*H201</f>
        <v>10</v>
      </c>
      <c r="Q201" s="315">
        <v>0</v>
      </c>
      <c r="R201" s="315">
        <f>Q201*H201</f>
        <v>0</v>
      </c>
      <c r="S201" s="315">
        <v>0</v>
      </c>
      <c r="T201" s="316">
        <f>S201*H201</f>
        <v>0</v>
      </c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R201" s="153" t="s">
        <v>433</v>
      </c>
      <c r="AT201" s="153" t="s">
        <v>152</v>
      </c>
      <c r="AU201" s="153" t="s">
        <v>89</v>
      </c>
      <c r="AY201" s="15" t="s">
        <v>150</v>
      </c>
      <c r="BE201" s="154">
        <f>IF(N201="základní",J201,0)</f>
        <v>0</v>
      </c>
      <c r="BF201" s="154">
        <f>IF(N201="snížená",J201,0)</f>
        <v>0</v>
      </c>
      <c r="BG201" s="154">
        <f>IF(N201="zákl. přenesená",J201,0)</f>
        <v>0</v>
      </c>
      <c r="BH201" s="154">
        <f>IF(N201="sníž. přenesená",J201,0)</f>
        <v>0</v>
      </c>
      <c r="BI201" s="154">
        <f>IF(N201="nulová",J201,0)</f>
        <v>0</v>
      </c>
      <c r="BJ201" s="15" t="s">
        <v>78</v>
      </c>
      <c r="BK201" s="154">
        <f>ROUND(I201*H201,2)</f>
        <v>0</v>
      </c>
      <c r="BL201" s="15" t="s">
        <v>433</v>
      </c>
      <c r="BM201" s="153" t="s">
        <v>1121</v>
      </c>
    </row>
    <row r="202" spans="1:65" s="2" customFormat="1" ht="16.5" customHeight="1">
      <c r="A202" s="184"/>
      <c r="B202" s="250"/>
      <c r="C202" s="306" t="s">
        <v>374</v>
      </c>
      <c r="D202" s="306" t="s">
        <v>152</v>
      </c>
      <c r="E202" s="307" t="s">
        <v>1122</v>
      </c>
      <c r="F202" s="308" t="s">
        <v>1123</v>
      </c>
      <c r="G202" s="309" t="s">
        <v>1120</v>
      </c>
      <c r="H202" s="310">
        <v>10</v>
      </c>
      <c r="I202" s="247"/>
      <c r="J202" s="311">
        <f>ROUND(I202*H202,2)</f>
        <v>0</v>
      </c>
      <c r="K202" s="308" t="s">
        <v>995</v>
      </c>
      <c r="L202" s="28"/>
      <c r="M202" s="312" t="s">
        <v>1</v>
      </c>
      <c r="N202" s="313" t="s">
        <v>38</v>
      </c>
      <c r="O202" s="314">
        <v>0</v>
      </c>
      <c r="P202" s="315">
        <f>O202*H202</f>
        <v>0</v>
      </c>
      <c r="Q202" s="315">
        <v>0</v>
      </c>
      <c r="R202" s="315">
        <f>Q202*H202</f>
        <v>0</v>
      </c>
      <c r="S202" s="315">
        <v>0</v>
      </c>
      <c r="T202" s="316">
        <f>S202*H202</f>
        <v>0</v>
      </c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R202" s="153" t="s">
        <v>433</v>
      </c>
      <c r="AT202" s="153" t="s">
        <v>152</v>
      </c>
      <c r="AU202" s="153" t="s">
        <v>89</v>
      </c>
      <c r="AY202" s="15" t="s">
        <v>150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5" t="s">
        <v>78</v>
      </c>
      <c r="BK202" s="154">
        <f>ROUND(I202*H202,2)</f>
        <v>0</v>
      </c>
      <c r="BL202" s="15" t="s">
        <v>433</v>
      </c>
      <c r="BM202" s="153" t="s">
        <v>1124</v>
      </c>
    </row>
    <row r="203" spans="1:65" s="2" customFormat="1" ht="16.5" customHeight="1">
      <c r="A203" s="184"/>
      <c r="B203" s="250"/>
      <c r="C203" s="326" t="s">
        <v>378</v>
      </c>
      <c r="D203" s="326" t="s">
        <v>655</v>
      </c>
      <c r="E203" s="327" t="s">
        <v>1125</v>
      </c>
      <c r="F203" s="328" t="s">
        <v>1126</v>
      </c>
      <c r="G203" s="329" t="s">
        <v>173</v>
      </c>
      <c r="H203" s="330">
        <v>1</v>
      </c>
      <c r="I203" s="249"/>
      <c r="J203" s="331">
        <f>ROUND(I203*H203,2)</f>
        <v>0</v>
      </c>
      <c r="K203" s="328" t="s">
        <v>995</v>
      </c>
      <c r="L203" s="169"/>
      <c r="M203" s="332" t="s">
        <v>1</v>
      </c>
      <c r="N203" s="333" t="s">
        <v>38</v>
      </c>
      <c r="O203" s="314">
        <v>0</v>
      </c>
      <c r="P203" s="315">
        <f>O203*H203</f>
        <v>0</v>
      </c>
      <c r="Q203" s="315">
        <v>0</v>
      </c>
      <c r="R203" s="315">
        <f>Q203*H203</f>
        <v>0</v>
      </c>
      <c r="S203" s="315">
        <v>0</v>
      </c>
      <c r="T203" s="316">
        <f>S203*H203</f>
        <v>0</v>
      </c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R203" s="153" t="s">
        <v>1009</v>
      </c>
      <c r="AT203" s="153" t="s">
        <v>655</v>
      </c>
      <c r="AU203" s="153" t="s">
        <v>89</v>
      </c>
      <c r="AY203" s="15" t="s">
        <v>150</v>
      </c>
      <c r="BE203" s="154">
        <f>IF(N203="základní",J203,0)</f>
        <v>0</v>
      </c>
      <c r="BF203" s="154">
        <f>IF(N203="snížená",J203,0)</f>
        <v>0</v>
      </c>
      <c r="BG203" s="154">
        <f>IF(N203="zákl. přenesená",J203,0)</f>
        <v>0</v>
      </c>
      <c r="BH203" s="154">
        <f>IF(N203="sníž. přenesená",J203,0)</f>
        <v>0</v>
      </c>
      <c r="BI203" s="154">
        <f>IF(N203="nulová",J203,0)</f>
        <v>0</v>
      </c>
      <c r="BJ203" s="15" t="s">
        <v>78</v>
      </c>
      <c r="BK203" s="154">
        <f>ROUND(I203*H203,2)</f>
        <v>0</v>
      </c>
      <c r="BL203" s="15" t="s">
        <v>433</v>
      </c>
      <c r="BM203" s="153" t="s">
        <v>1127</v>
      </c>
    </row>
    <row r="204" spans="2:63" s="12" customFormat="1" ht="25.9" customHeight="1">
      <c r="B204" s="295"/>
      <c r="C204" s="296"/>
      <c r="D204" s="297" t="s">
        <v>72</v>
      </c>
      <c r="E204" s="298" t="s">
        <v>889</v>
      </c>
      <c r="F204" s="298" t="s">
        <v>890</v>
      </c>
      <c r="G204" s="296"/>
      <c r="H204" s="296"/>
      <c r="I204" s="246"/>
      <c r="J204" s="299">
        <f>BK204</f>
        <v>0</v>
      </c>
      <c r="K204" s="296"/>
      <c r="L204" s="130"/>
      <c r="M204" s="300"/>
      <c r="N204" s="301"/>
      <c r="O204" s="301"/>
      <c r="P204" s="302">
        <f>P205</f>
        <v>0</v>
      </c>
      <c r="Q204" s="301"/>
      <c r="R204" s="302">
        <f>R205</f>
        <v>0</v>
      </c>
      <c r="S204" s="301"/>
      <c r="T204" s="303">
        <f>T205</f>
        <v>0</v>
      </c>
      <c r="AR204" s="131" t="s">
        <v>113</v>
      </c>
      <c r="AT204" s="138" t="s">
        <v>72</v>
      </c>
      <c r="AU204" s="138" t="s">
        <v>73</v>
      </c>
      <c r="AY204" s="131" t="s">
        <v>150</v>
      </c>
      <c r="BK204" s="139">
        <f>BK205</f>
        <v>0</v>
      </c>
    </row>
    <row r="205" spans="2:63" s="12" customFormat="1" ht="22.85" customHeight="1">
      <c r="B205" s="295"/>
      <c r="C205" s="296"/>
      <c r="D205" s="297" t="s">
        <v>72</v>
      </c>
      <c r="E205" s="304" t="s">
        <v>1142</v>
      </c>
      <c r="F205" s="304" t="s">
        <v>1143</v>
      </c>
      <c r="G205" s="296"/>
      <c r="H205" s="296"/>
      <c r="I205" s="246"/>
      <c r="J205" s="305">
        <f>BK205</f>
        <v>0</v>
      </c>
      <c r="K205" s="296"/>
      <c r="L205" s="130"/>
      <c r="M205" s="300"/>
      <c r="N205" s="301"/>
      <c r="O205" s="301"/>
      <c r="P205" s="302">
        <f>SUM(P206:P209)</f>
        <v>0</v>
      </c>
      <c r="Q205" s="301"/>
      <c r="R205" s="302">
        <f>SUM(R206:R209)</f>
        <v>0</v>
      </c>
      <c r="S205" s="301"/>
      <c r="T205" s="303">
        <f>SUM(T206:T209)</f>
        <v>0</v>
      </c>
      <c r="AR205" s="131" t="s">
        <v>113</v>
      </c>
      <c r="AT205" s="138" t="s">
        <v>72</v>
      </c>
      <c r="AU205" s="138" t="s">
        <v>78</v>
      </c>
      <c r="AY205" s="131" t="s">
        <v>150</v>
      </c>
      <c r="BK205" s="139">
        <f>SUM(BK206:BK209)</f>
        <v>0</v>
      </c>
    </row>
    <row r="206" spans="1:65" s="2" customFormat="1" ht="16.5" customHeight="1">
      <c r="A206" s="184"/>
      <c r="B206" s="250"/>
      <c r="C206" s="306" t="s">
        <v>382</v>
      </c>
      <c r="D206" s="306" t="s">
        <v>152</v>
      </c>
      <c r="E206" s="307" t="s">
        <v>1144</v>
      </c>
      <c r="F206" s="308" t="s">
        <v>1145</v>
      </c>
      <c r="G206" s="309" t="s">
        <v>173</v>
      </c>
      <c r="H206" s="310">
        <v>1</v>
      </c>
      <c r="I206" s="247"/>
      <c r="J206" s="311">
        <f>ROUND(I206*H206,2)</f>
        <v>0</v>
      </c>
      <c r="K206" s="308" t="s">
        <v>156</v>
      </c>
      <c r="L206" s="28"/>
      <c r="M206" s="312" t="s">
        <v>1</v>
      </c>
      <c r="N206" s="313" t="s">
        <v>38</v>
      </c>
      <c r="O206" s="314">
        <v>0</v>
      </c>
      <c r="P206" s="315">
        <f>O206*H206</f>
        <v>0</v>
      </c>
      <c r="Q206" s="315">
        <v>0</v>
      </c>
      <c r="R206" s="315">
        <f>Q206*H206</f>
        <v>0</v>
      </c>
      <c r="S206" s="315">
        <v>0</v>
      </c>
      <c r="T206" s="316">
        <f>S206*H206</f>
        <v>0</v>
      </c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R206" s="153" t="s">
        <v>1146</v>
      </c>
      <c r="AT206" s="153" t="s">
        <v>152</v>
      </c>
      <c r="AU206" s="153" t="s">
        <v>82</v>
      </c>
      <c r="AY206" s="15" t="s">
        <v>150</v>
      </c>
      <c r="BE206" s="154">
        <f>IF(N206="základní",J206,0)</f>
        <v>0</v>
      </c>
      <c r="BF206" s="154">
        <f>IF(N206="snížená",J206,0)</f>
        <v>0</v>
      </c>
      <c r="BG206" s="154">
        <f>IF(N206="zákl. přenesená",J206,0)</f>
        <v>0</v>
      </c>
      <c r="BH206" s="154">
        <f>IF(N206="sníž. přenesená",J206,0)</f>
        <v>0</v>
      </c>
      <c r="BI206" s="154">
        <f>IF(N206="nulová",J206,0)</f>
        <v>0</v>
      </c>
      <c r="BJ206" s="15" t="s">
        <v>78</v>
      </c>
      <c r="BK206" s="154">
        <f>ROUND(I206*H206,2)</f>
        <v>0</v>
      </c>
      <c r="BL206" s="15" t="s">
        <v>1146</v>
      </c>
      <c r="BM206" s="153" t="s">
        <v>1147</v>
      </c>
    </row>
    <row r="207" spans="1:65" s="2" customFormat="1" ht="16.5" customHeight="1">
      <c r="A207" s="184"/>
      <c r="B207" s="250"/>
      <c r="C207" s="306" t="s">
        <v>386</v>
      </c>
      <c r="D207" s="306" t="s">
        <v>152</v>
      </c>
      <c r="E207" s="307" t="s">
        <v>1148</v>
      </c>
      <c r="F207" s="308" t="s">
        <v>1149</v>
      </c>
      <c r="G207" s="309" t="s">
        <v>1120</v>
      </c>
      <c r="H207" s="310">
        <v>5</v>
      </c>
      <c r="I207" s="247"/>
      <c r="J207" s="311">
        <f>ROUND(I207*H207,2)</f>
        <v>0</v>
      </c>
      <c r="K207" s="308" t="s">
        <v>156</v>
      </c>
      <c r="L207" s="28"/>
      <c r="M207" s="312" t="s">
        <v>1</v>
      </c>
      <c r="N207" s="313" t="s">
        <v>38</v>
      </c>
      <c r="O207" s="314">
        <v>0</v>
      </c>
      <c r="P207" s="315">
        <f>O207*H207</f>
        <v>0</v>
      </c>
      <c r="Q207" s="315">
        <v>0</v>
      </c>
      <c r="R207" s="315">
        <f>Q207*H207</f>
        <v>0</v>
      </c>
      <c r="S207" s="315">
        <v>0</v>
      </c>
      <c r="T207" s="316">
        <f>S207*H207</f>
        <v>0</v>
      </c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R207" s="153" t="s">
        <v>1146</v>
      </c>
      <c r="AT207" s="153" t="s">
        <v>152</v>
      </c>
      <c r="AU207" s="153" t="s">
        <v>82</v>
      </c>
      <c r="AY207" s="15" t="s">
        <v>150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5" t="s">
        <v>78</v>
      </c>
      <c r="BK207" s="154">
        <f>ROUND(I207*H207,2)</f>
        <v>0</v>
      </c>
      <c r="BL207" s="15" t="s">
        <v>1146</v>
      </c>
      <c r="BM207" s="153" t="s">
        <v>1150</v>
      </c>
    </row>
    <row r="208" spans="1:65" s="2" customFormat="1" ht="16.5" customHeight="1">
      <c r="A208" s="184"/>
      <c r="B208" s="250"/>
      <c r="C208" s="306" t="s">
        <v>390</v>
      </c>
      <c r="D208" s="306" t="s">
        <v>152</v>
      </c>
      <c r="E208" s="307" t="s">
        <v>1154</v>
      </c>
      <c r="F208" s="308" t="s">
        <v>1155</v>
      </c>
      <c r="G208" s="309" t="s">
        <v>397</v>
      </c>
      <c r="H208" s="334">
        <v>92079.6</v>
      </c>
      <c r="I208" s="247"/>
      <c r="J208" s="311">
        <f>ROUND(I208*H208,2)</f>
        <v>0</v>
      </c>
      <c r="K208" s="308" t="s">
        <v>995</v>
      </c>
      <c r="L208" s="28"/>
      <c r="M208" s="312" t="s">
        <v>1</v>
      </c>
      <c r="N208" s="313" t="s">
        <v>38</v>
      </c>
      <c r="O208" s="314">
        <v>0</v>
      </c>
      <c r="P208" s="315">
        <f>O208*H208</f>
        <v>0</v>
      </c>
      <c r="Q208" s="315">
        <v>0</v>
      </c>
      <c r="R208" s="315">
        <f>Q208*H208</f>
        <v>0</v>
      </c>
      <c r="S208" s="315">
        <v>0</v>
      </c>
      <c r="T208" s="316">
        <f>S208*H208</f>
        <v>0</v>
      </c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R208" s="153" t="s">
        <v>1156</v>
      </c>
      <c r="AT208" s="153" t="s">
        <v>152</v>
      </c>
      <c r="AU208" s="153" t="s">
        <v>82</v>
      </c>
      <c r="AY208" s="15" t="s">
        <v>150</v>
      </c>
      <c r="BE208" s="154">
        <f>IF(N208="základní",J208,0)</f>
        <v>0</v>
      </c>
      <c r="BF208" s="154">
        <f>IF(N208="snížená",J208,0)</f>
        <v>0</v>
      </c>
      <c r="BG208" s="154">
        <f>IF(N208="zákl. přenesená",J208,0)</f>
        <v>0</v>
      </c>
      <c r="BH208" s="154">
        <f>IF(N208="sníž. přenesená",J208,0)</f>
        <v>0</v>
      </c>
      <c r="BI208" s="154">
        <f>IF(N208="nulová",J208,0)</f>
        <v>0</v>
      </c>
      <c r="BJ208" s="15" t="s">
        <v>78</v>
      </c>
      <c r="BK208" s="154">
        <f>ROUND(I208*H208,2)</f>
        <v>0</v>
      </c>
      <c r="BL208" s="15" t="s">
        <v>1156</v>
      </c>
      <c r="BM208" s="153" t="s">
        <v>1157</v>
      </c>
    </row>
    <row r="209" spans="2:51" s="13" customFormat="1" ht="12">
      <c r="B209" s="317"/>
      <c r="C209" s="318"/>
      <c r="D209" s="319" t="s">
        <v>158</v>
      </c>
      <c r="E209" s="318"/>
      <c r="F209" s="321" t="s">
        <v>1383</v>
      </c>
      <c r="G209" s="318"/>
      <c r="H209" s="322">
        <v>92079.6</v>
      </c>
      <c r="I209" s="248"/>
      <c r="J209" s="318"/>
      <c r="K209" s="318"/>
      <c r="L209" s="155"/>
      <c r="M209" s="340"/>
      <c r="N209" s="341"/>
      <c r="O209" s="341"/>
      <c r="P209" s="341"/>
      <c r="Q209" s="341"/>
      <c r="R209" s="341"/>
      <c r="S209" s="341"/>
      <c r="T209" s="342"/>
      <c r="AT209" s="157" t="s">
        <v>158</v>
      </c>
      <c r="AU209" s="157" t="s">
        <v>82</v>
      </c>
      <c r="AV209" s="13" t="s">
        <v>82</v>
      </c>
      <c r="AW209" s="13" t="s">
        <v>3</v>
      </c>
      <c r="AX209" s="13" t="s">
        <v>78</v>
      </c>
      <c r="AY209" s="157" t="s">
        <v>150</v>
      </c>
    </row>
    <row r="210" spans="1:31" s="2" customFormat="1" ht="6.95" customHeight="1">
      <c r="A210" s="184"/>
      <c r="B210" s="277"/>
      <c r="C210" s="278"/>
      <c r="D210" s="278"/>
      <c r="E210" s="278"/>
      <c r="F210" s="278"/>
      <c r="G210" s="278"/>
      <c r="H210" s="278"/>
      <c r="I210" s="240"/>
      <c r="J210" s="278"/>
      <c r="K210" s="278"/>
      <c r="L210" s="28"/>
      <c r="M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</row>
  </sheetData>
  <autoFilter ref="C131:K209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9"/>
  <sheetViews>
    <sheetView showGridLines="0" workbookViewId="0" topLeftCell="A24">
      <selection activeCell="J41" sqref="J41"/>
    </sheetView>
  </sheetViews>
  <sheetFormatPr defaultColWidth="9.140625" defaultRowHeight="12"/>
  <cols>
    <col min="1" max="1" width="8.421875" style="177" customWidth="1"/>
    <col min="2" max="2" width="1.57421875" style="177" customWidth="1"/>
    <col min="3" max="3" width="4.140625" style="177" customWidth="1"/>
    <col min="4" max="4" width="4.421875" style="177" customWidth="1"/>
    <col min="5" max="5" width="17.140625" style="177" customWidth="1"/>
    <col min="6" max="6" width="50.8515625" style="177" customWidth="1"/>
    <col min="7" max="7" width="7.00390625" style="177" customWidth="1"/>
    <col min="8" max="8" width="11.421875" style="177" customWidth="1"/>
    <col min="9" max="9" width="20.140625" style="228" customWidth="1"/>
    <col min="10" max="11" width="20.140625" style="177" customWidth="1"/>
    <col min="12" max="12" width="9.421875" style="177" customWidth="1"/>
    <col min="13" max="13" width="10.8515625" style="177" hidden="1" customWidth="1"/>
    <col min="14" max="14" width="9.00390625" style="177" customWidth="1"/>
    <col min="15" max="20" width="14.140625" style="177" hidden="1" customWidth="1"/>
    <col min="21" max="21" width="16.421875" style="177" hidden="1" customWidth="1"/>
    <col min="22" max="22" width="12.421875" style="177" customWidth="1"/>
    <col min="23" max="23" width="16.421875" style="177" customWidth="1"/>
    <col min="24" max="24" width="12.421875" style="177" customWidth="1"/>
    <col min="25" max="25" width="15.00390625" style="177" customWidth="1"/>
    <col min="26" max="26" width="11.00390625" style="177" customWidth="1"/>
    <col min="27" max="27" width="15.00390625" style="177" customWidth="1"/>
    <col min="28" max="28" width="16.421875" style="177" customWidth="1"/>
    <col min="29" max="29" width="11.00390625" style="177" customWidth="1"/>
    <col min="30" max="30" width="15.00390625" style="177" customWidth="1"/>
    <col min="31" max="31" width="16.421875" style="177" customWidth="1"/>
    <col min="32" max="16384" width="9.00390625" style="177" customWidth="1"/>
  </cols>
  <sheetData>
    <row r="1" ht="12"/>
    <row r="2" spans="12:46" ht="37" customHeight="1">
      <c r="L2" s="196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5" t="s">
        <v>103</v>
      </c>
    </row>
    <row r="3" spans="2:46" ht="6.95" customHeight="1">
      <c r="B3" s="16"/>
      <c r="C3" s="17"/>
      <c r="D3" s="17"/>
      <c r="E3" s="17"/>
      <c r="F3" s="17"/>
      <c r="G3" s="17"/>
      <c r="H3" s="17"/>
      <c r="I3" s="229"/>
      <c r="J3" s="17"/>
      <c r="K3" s="17"/>
      <c r="L3" s="18"/>
      <c r="AT3" s="15" t="s">
        <v>82</v>
      </c>
    </row>
    <row r="4" spans="2:46" ht="24.95" customHeight="1">
      <c r="B4" s="18"/>
      <c r="D4" s="19" t="s">
        <v>114</v>
      </c>
      <c r="L4" s="18"/>
      <c r="M4" s="94" t="s">
        <v>10</v>
      </c>
      <c r="AT4" s="15" t="s">
        <v>3</v>
      </c>
    </row>
    <row r="5" spans="2:12" ht="6.95" customHeight="1">
      <c r="B5" s="18"/>
      <c r="L5" s="18"/>
    </row>
    <row r="6" spans="2:12" ht="12.05" customHeight="1">
      <c r="B6" s="18"/>
      <c r="D6" s="183" t="s">
        <v>14</v>
      </c>
      <c r="L6" s="18"/>
    </row>
    <row r="7" spans="2:12" ht="16.5" customHeight="1">
      <c r="B7" s="18"/>
      <c r="E7" s="224" t="str">
        <f>'Rekapitulace stavby'!K6</f>
        <v>SOŠ Stříbro</v>
      </c>
      <c r="F7" s="225"/>
      <c r="G7" s="225"/>
      <c r="H7" s="225"/>
      <c r="L7" s="18"/>
    </row>
    <row r="8" spans="2:12" ht="12.05" customHeight="1">
      <c r="B8" s="18"/>
      <c r="D8" s="183" t="s">
        <v>115</v>
      </c>
      <c r="L8" s="18"/>
    </row>
    <row r="9" spans="1:31" s="2" customFormat="1" ht="16.5" customHeight="1">
      <c r="A9" s="184"/>
      <c r="B9" s="28"/>
      <c r="C9" s="184"/>
      <c r="D9" s="184"/>
      <c r="E9" s="224" t="s">
        <v>897</v>
      </c>
      <c r="F9" s="223"/>
      <c r="G9" s="223"/>
      <c r="H9" s="223"/>
      <c r="I9" s="230"/>
      <c r="J9" s="184"/>
      <c r="K9" s="184"/>
      <c r="L9" s="37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</row>
    <row r="10" spans="1:31" s="2" customFormat="1" ht="12.05" customHeight="1">
      <c r="A10" s="184"/>
      <c r="B10" s="28"/>
      <c r="C10" s="184"/>
      <c r="D10" s="183" t="s">
        <v>669</v>
      </c>
      <c r="E10" s="184"/>
      <c r="F10" s="184"/>
      <c r="G10" s="184"/>
      <c r="H10" s="184"/>
      <c r="I10" s="230"/>
      <c r="J10" s="184"/>
      <c r="K10" s="184"/>
      <c r="L10" s="37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</row>
    <row r="11" spans="1:31" s="2" customFormat="1" ht="16.5" customHeight="1">
      <c r="A11" s="184"/>
      <c r="B11" s="28"/>
      <c r="C11" s="184"/>
      <c r="D11" s="184"/>
      <c r="E11" s="217" t="s">
        <v>1384</v>
      </c>
      <c r="F11" s="223"/>
      <c r="G11" s="223"/>
      <c r="H11" s="223"/>
      <c r="I11" s="230"/>
      <c r="J11" s="184"/>
      <c r="K11" s="184"/>
      <c r="L11" s="37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</row>
    <row r="12" spans="1:31" s="2" customFormat="1" ht="12">
      <c r="A12" s="184"/>
      <c r="B12" s="28"/>
      <c r="C12" s="184"/>
      <c r="D12" s="184"/>
      <c r="E12" s="184"/>
      <c r="F12" s="184"/>
      <c r="G12" s="184"/>
      <c r="H12" s="184"/>
      <c r="I12" s="230"/>
      <c r="J12" s="184"/>
      <c r="K12" s="184"/>
      <c r="L12" s="37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</row>
    <row r="13" spans="1:31" s="2" customFormat="1" ht="12.05" customHeight="1">
      <c r="A13" s="184"/>
      <c r="B13" s="28"/>
      <c r="C13" s="184"/>
      <c r="D13" s="183" t="s">
        <v>16</v>
      </c>
      <c r="E13" s="184"/>
      <c r="F13" s="176" t="s">
        <v>1</v>
      </c>
      <c r="G13" s="184"/>
      <c r="H13" s="184"/>
      <c r="I13" s="231" t="s">
        <v>17</v>
      </c>
      <c r="J13" s="176" t="s">
        <v>1</v>
      </c>
      <c r="K13" s="184"/>
      <c r="L13" s="37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</row>
    <row r="14" spans="1:31" s="2" customFormat="1" ht="12.05" customHeight="1">
      <c r="A14" s="184"/>
      <c r="B14" s="28"/>
      <c r="C14" s="184"/>
      <c r="D14" s="183" t="s">
        <v>18</v>
      </c>
      <c r="E14" s="184"/>
      <c r="F14" s="176" t="s">
        <v>19</v>
      </c>
      <c r="G14" s="184"/>
      <c r="H14" s="184"/>
      <c r="I14" s="231" t="s">
        <v>20</v>
      </c>
      <c r="J14" s="181" t="str">
        <f>'Rekapitulace stavby'!AN8</f>
        <v>12. 4. 2020</v>
      </c>
      <c r="K14" s="184"/>
      <c r="L14" s="37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</row>
    <row r="15" spans="1:31" s="2" customFormat="1" ht="10.8" customHeight="1">
      <c r="A15" s="184"/>
      <c r="B15" s="28"/>
      <c r="C15" s="184"/>
      <c r="D15" s="184"/>
      <c r="E15" s="184"/>
      <c r="F15" s="184"/>
      <c r="G15" s="184"/>
      <c r="H15" s="184"/>
      <c r="I15" s="230"/>
      <c r="J15" s="184"/>
      <c r="K15" s="184"/>
      <c r="L15" s="37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</row>
    <row r="16" spans="1:31" s="2" customFormat="1" ht="12.05" customHeight="1">
      <c r="A16" s="184"/>
      <c r="B16" s="28"/>
      <c r="C16" s="184"/>
      <c r="D16" s="183" t="s">
        <v>22</v>
      </c>
      <c r="E16" s="184"/>
      <c r="F16" s="184"/>
      <c r="G16" s="184"/>
      <c r="H16" s="184"/>
      <c r="I16" s="231" t="s">
        <v>23</v>
      </c>
      <c r="J16" s="176" t="s">
        <v>1</v>
      </c>
      <c r="K16" s="184"/>
      <c r="L16" s="37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</row>
    <row r="17" spans="1:31" s="2" customFormat="1" ht="18" customHeight="1">
      <c r="A17" s="184"/>
      <c r="B17" s="28"/>
      <c r="C17" s="184"/>
      <c r="D17" s="184"/>
      <c r="E17" s="176" t="s">
        <v>15</v>
      </c>
      <c r="F17" s="184"/>
      <c r="G17" s="184"/>
      <c r="H17" s="184"/>
      <c r="I17" s="231" t="s">
        <v>24</v>
      </c>
      <c r="J17" s="176" t="s">
        <v>1</v>
      </c>
      <c r="K17" s="184"/>
      <c r="L17" s="37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</row>
    <row r="18" spans="1:31" s="2" customFormat="1" ht="6.95" customHeight="1">
      <c r="A18" s="184"/>
      <c r="B18" s="28"/>
      <c r="C18" s="184"/>
      <c r="D18" s="184"/>
      <c r="E18" s="184"/>
      <c r="F18" s="184"/>
      <c r="G18" s="184"/>
      <c r="H18" s="184"/>
      <c r="I18" s="230"/>
      <c r="J18" s="184"/>
      <c r="K18" s="184"/>
      <c r="L18" s="3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</row>
    <row r="19" spans="1:31" s="2" customFormat="1" ht="12.05" customHeight="1">
      <c r="A19" s="184"/>
      <c r="B19" s="28"/>
      <c r="C19" s="184"/>
      <c r="D19" s="183" t="s">
        <v>25</v>
      </c>
      <c r="E19" s="184"/>
      <c r="F19" s="184"/>
      <c r="G19" s="184"/>
      <c r="H19" s="184"/>
      <c r="I19" s="231" t="s">
        <v>23</v>
      </c>
      <c r="J19" s="226" t="str">
        <f>'Rekapitulace stavby'!AN13</f>
        <v/>
      </c>
      <c r="K19" s="184"/>
      <c r="L19" s="37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</row>
    <row r="20" spans="1:31" s="2" customFormat="1" ht="18" customHeight="1">
      <c r="A20" s="184"/>
      <c r="B20" s="28"/>
      <c r="C20" s="184"/>
      <c r="D20" s="184"/>
      <c r="E20" s="227" t="str">
        <f>'Rekapitulace stavby'!E14</f>
        <v xml:space="preserve"> </v>
      </c>
      <c r="F20" s="210"/>
      <c r="G20" s="210"/>
      <c r="H20" s="210"/>
      <c r="I20" s="231" t="s">
        <v>24</v>
      </c>
      <c r="J20" s="226" t="str">
        <f>'Rekapitulace stavby'!AN14</f>
        <v/>
      </c>
      <c r="K20" s="184"/>
      <c r="L20" s="37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</row>
    <row r="21" spans="1:31" s="2" customFormat="1" ht="6.95" customHeight="1">
      <c r="A21" s="184"/>
      <c r="B21" s="28"/>
      <c r="C21" s="184"/>
      <c r="D21" s="184"/>
      <c r="E21" s="184"/>
      <c r="F21" s="184"/>
      <c r="G21" s="184"/>
      <c r="H21" s="184"/>
      <c r="I21" s="230"/>
      <c r="J21" s="184"/>
      <c r="K21" s="184"/>
      <c r="L21" s="3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</row>
    <row r="22" spans="1:31" s="2" customFormat="1" ht="12.05" customHeight="1">
      <c r="A22" s="184"/>
      <c r="B22" s="28"/>
      <c r="C22" s="184"/>
      <c r="D22" s="183" t="s">
        <v>27</v>
      </c>
      <c r="E22" s="184"/>
      <c r="F22" s="184"/>
      <c r="G22" s="184"/>
      <c r="H22" s="184"/>
      <c r="I22" s="231" t="s">
        <v>23</v>
      </c>
      <c r="J22" s="176" t="s">
        <v>1</v>
      </c>
      <c r="K22" s="184"/>
      <c r="L22" s="37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</row>
    <row r="23" spans="1:31" s="2" customFormat="1" ht="18" customHeight="1">
      <c r="A23" s="184"/>
      <c r="B23" s="28"/>
      <c r="C23" s="184"/>
      <c r="D23" s="184"/>
      <c r="E23" s="176" t="s">
        <v>28</v>
      </c>
      <c r="F23" s="184"/>
      <c r="G23" s="184"/>
      <c r="H23" s="184"/>
      <c r="I23" s="231" t="s">
        <v>24</v>
      </c>
      <c r="J23" s="176" t="s">
        <v>1</v>
      </c>
      <c r="K23" s="184"/>
      <c r="L23" s="37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</row>
    <row r="24" spans="1:31" s="2" customFormat="1" ht="6.95" customHeight="1">
      <c r="A24" s="184"/>
      <c r="B24" s="28"/>
      <c r="C24" s="184"/>
      <c r="D24" s="184"/>
      <c r="E24" s="184"/>
      <c r="F24" s="184"/>
      <c r="G24" s="184"/>
      <c r="H24" s="184"/>
      <c r="I24" s="230"/>
      <c r="J24" s="184"/>
      <c r="K24" s="184"/>
      <c r="L24" s="37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</row>
    <row r="25" spans="1:31" s="2" customFormat="1" ht="12.05" customHeight="1">
      <c r="A25" s="184"/>
      <c r="B25" s="28"/>
      <c r="C25" s="184"/>
      <c r="D25" s="183" t="s">
        <v>30</v>
      </c>
      <c r="E25" s="184"/>
      <c r="F25" s="184"/>
      <c r="G25" s="184"/>
      <c r="H25" s="184"/>
      <c r="I25" s="231" t="s">
        <v>23</v>
      </c>
      <c r="J25" s="176" t="s">
        <v>1</v>
      </c>
      <c r="K25" s="184"/>
      <c r="L25" s="37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</row>
    <row r="26" spans="1:31" s="2" customFormat="1" ht="18" customHeight="1">
      <c r="A26" s="184"/>
      <c r="B26" s="28"/>
      <c r="C26" s="184"/>
      <c r="D26" s="184"/>
      <c r="E26" s="176" t="s">
        <v>31</v>
      </c>
      <c r="F26" s="184"/>
      <c r="G26" s="184"/>
      <c r="H26" s="184"/>
      <c r="I26" s="231" t="s">
        <v>24</v>
      </c>
      <c r="J26" s="176" t="s">
        <v>1</v>
      </c>
      <c r="K26" s="184"/>
      <c r="L26" s="37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</row>
    <row r="27" spans="1:31" s="2" customFormat="1" ht="6.95" customHeight="1">
      <c r="A27" s="184"/>
      <c r="B27" s="28"/>
      <c r="C27" s="184"/>
      <c r="D27" s="184"/>
      <c r="E27" s="184"/>
      <c r="F27" s="184"/>
      <c r="G27" s="184"/>
      <c r="H27" s="184"/>
      <c r="I27" s="230"/>
      <c r="J27" s="184"/>
      <c r="K27" s="184"/>
      <c r="L27" s="37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</row>
    <row r="28" spans="1:31" s="2" customFormat="1" ht="12.05" customHeight="1">
      <c r="A28" s="184"/>
      <c r="B28" s="28"/>
      <c r="C28" s="184"/>
      <c r="D28" s="183" t="s">
        <v>32</v>
      </c>
      <c r="E28" s="184"/>
      <c r="F28" s="184"/>
      <c r="G28" s="184"/>
      <c r="H28" s="184"/>
      <c r="I28" s="230"/>
      <c r="J28" s="184"/>
      <c r="K28" s="184"/>
      <c r="L28" s="37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</row>
    <row r="29" spans="1:31" s="8" customFormat="1" ht="16.5" customHeight="1">
      <c r="A29" s="95"/>
      <c r="B29" s="96"/>
      <c r="C29" s="95"/>
      <c r="D29" s="95"/>
      <c r="E29" s="212" t="s">
        <v>1</v>
      </c>
      <c r="F29" s="212"/>
      <c r="G29" s="212"/>
      <c r="H29" s="212"/>
      <c r="I29" s="232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5" customHeight="1">
      <c r="A30" s="184"/>
      <c r="B30" s="28"/>
      <c r="C30" s="184"/>
      <c r="D30" s="184"/>
      <c r="E30" s="184"/>
      <c r="F30" s="184"/>
      <c r="G30" s="184"/>
      <c r="H30" s="184"/>
      <c r="I30" s="230"/>
      <c r="J30" s="184"/>
      <c r="K30" s="184"/>
      <c r="L30" s="37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</row>
    <row r="31" spans="1:31" s="2" customFormat="1" ht="6.95" customHeight="1">
      <c r="A31" s="184"/>
      <c r="B31" s="28"/>
      <c r="C31" s="184"/>
      <c r="D31" s="61"/>
      <c r="E31" s="61"/>
      <c r="F31" s="61"/>
      <c r="G31" s="61"/>
      <c r="H31" s="61"/>
      <c r="I31" s="233"/>
      <c r="J31" s="61"/>
      <c r="K31" s="61"/>
      <c r="L31" s="37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</row>
    <row r="32" spans="1:31" s="2" customFormat="1" ht="25.35" customHeight="1">
      <c r="A32" s="184"/>
      <c r="B32" s="28"/>
      <c r="C32" s="184"/>
      <c r="D32" s="98" t="s">
        <v>33</v>
      </c>
      <c r="E32" s="184"/>
      <c r="F32" s="184"/>
      <c r="G32" s="184"/>
      <c r="H32" s="184"/>
      <c r="I32" s="230"/>
      <c r="J32" s="182">
        <f>ROUND(J135,2)</f>
        <v>0</v>
      </c>
      <c r="K32" s="184"/>
      <c r="L32" s="37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</row>
    <row r="33" spans="1:31" s="2" customFormat="1" ht="6.95" customHeight="1">
      <c r="A33" s="184"/>
      <c r="B33" s="28"/>
      <c r="C33" s="184"/>
      <c r="D33" s="61"/>
      <c r="E33" s="61"/>
      <c r="F33" s="61"/>
      <c r="G33" s="61"/>
      <c r="H33" s="61"/>
      <c r="I33" s="233"/>
      <c r="J33" s="61"/>
      <c r="K33" s="61"/>
      <c r="L33" s="37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</row>
    <row r="34" spans="1:31" s="2" customFormat="1" ht="14.4" customHeight="1">
      <c r="A34" s="184"/>
      <c r="B34" s="28"/>
      <c r="C34" s="184"/>
      <c r="D34" s="184"/>
      <c r="E34" s="184"/>
      <c r="F34" s="179" t="s">
        <v>35</v>
      </c>
      <c r="G34" s="184"/>
      <c r="H34" s="184"/>
      <c r="I34" s="234" t="s">
        <v>34</v>
      </c>
      <c r="J34" s="179" t="s">
        <v>36</v>
      </c>
      <c r="K34" s="184"/>
      <c r="L34" s="37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</row>
    <row r="35" spans="1:31" s="2" customFormat="1" ht="14.4" customHeight="1">
      <c r="A35" s="184"/>
      <c r="B35" s="28"/>
      <c r="C35" s="184"/>
      <c r="D35" s="99" t="s">
        <v>37</v>
      </c>
      <c r="E35" s="183" t="s">
        <v>38</v>
      </c>
      <c r="F35" s="100">
        <f>ROUND((SUM(BE135:BE268)),2)</f>
        <v>0</v>
      </c>
      <c r="G35" s="184"/>
      <c r="H35" s="184"/>
      <c r="I35" s="235">
        <v>0.21</v>
      </c>
      <c r="J35" s="100">
        <f>ROUND(((SUM(BE135:BE268))*I35),2)</f>
        <v>0</v>
      </c>
      <c r="K35" s="184"/>
      <c r="L35" s="37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</row>
    <row r="36" spans="1:31" s="2" customFormat="1" ht="14.4" customHeight="1">
      <c r="A36" s="184"/>
      <c r="B36" s="28"/>
      <c r="C36" s="184"/>
      <c r="D36" s="184"/>
      <c r="E36" s="183" t="s">
        <v>39</v>
      </c>
      <c r="F36" s="100">
        <f>ROUND((SUM(BF135:BF268)),2)</f>
        <v>0</v>
      </c>
      <c r="G36" s="184"/>
      <c r="H36" s="184"/>
      <c r="I36" s="235">
        <v>0.15</v>
      </c>
      <c r="J36" s="100">
        <f>ROUND(((SUM(BF135:BF268))*I36),2)</f>
        <v>0</v>
      </c>
      <c r="K36" s="184"/>
      <c r="L36" s="37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</row>
    <row r="37" spans="1:31" s="2" customFormat="1" ht="14.4" customHeight="1" hidden="1">
      <c r="A37" s="184"/>
      <c r="B37" s="28"/>
      <c r="C37" s="184"/>
      <c r="D37" s="184"/>
      <c r="E37" s="183" t="s">
        <v>40</v>
      </c>
      <c r="F37" s="100">
        <f>ROUND((SUM(BG135:BG268)),2)</f>
        <v>0</v>
      </c>
      <c r="G37" s="184"/>
      <c r="H37" s="184"/>
      <c r="I37" s="235">
        <v>0.21</v>
      </c>
      <c r="J37" s="100">
        <f>0</f>
        <v>0</v>
      </c>
      <c r="K37" s="184"/>
      <c r="L37" s="37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</row>
    <row r="38" spans="1:31" s="2" customFormat="1" ht="14.4" customHeight="1" hidden="1">
      <c r="A38" s="184"/>
      <c r="B38" s="28"/>
      <c r="C38" s="184"/>
      <c r="D38" s="184"/>
      <c r="E38" s="183" t="s">
        <v>41</v>
      </c>
      <c r="F38" s="100">
        <f>ROUND((SUM(BH135:BH268)),2)</f>
        <v>0</v>
      </c>
      <c r="G38" s="184"/>
      <c r="H38" s="184"/>
      <c r="I38" s="235">
        <v>0.15</v>
      </c>
      <c r="J38" s="100">
        <f>0</f>
        <v>0</v>
      </c>
      <c r="K38" s="184"/>
      <c r="L38" s="37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</row>
    <row r="39" spans="1:31" s="2" customFormat="1" ht="14.4" customHeight="1" hidden="1">
      <c r="A39" s="184"/>
      <c r="B39" s="28"/>
      <c r="C39" s="184"/>
      <c r="D39" s="184"/>
      <c r="E39" s="183" t="s">
        <v>42</v>
      </c>
      <c r="F39" s="100">
        <f>ROUND((SUM(BI135:BI268)),2)</f>
        <v>0</v>
      </c>
      <c r="G39" s="184"/>
      <c r="H39" s="184"/>
      <c r="I39" s="235">
        <v>0</v>
      </c>
      <c r="J39" s="100">
        <f>0</f>
        <v>0</v>
      </c>
      <c r="K39" s="184"/>
      <c r="L39" s="37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</row>
    <row r="40" spans="1:31" s="2" customFormat="1" ht="6.95" customHeight="1">
      <c r="A40" s="184"/>
      <c r="B40" s="28"/>
      <c r="C40" s="184"/>
      <c r="D40" s="184"/>
      <c r="E40" s="184"/>
      <c r="F40" s="184"/>
      <c r="G40" s="184"/>
      <c r="H40" s="184"/>
      <c r="I40" s="230"/>
      <c r="J40" s="184"/>
      <c r="K40" s="184"/>
      <c r="L40" s="37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</row>
    <row r="41" spans="1:31" s="2" customFormat="1" ht="25.35" customHeight="1">
      <c r="A41" s="184"/>
      <c r="B41" s="28"/>
      <c r="C41" s="101"/>
      <c r="D41" s="102" t="s">
        <v>43</v>
      </c>
      <c r="E41" s="55"/>
      <c r="F41" s="55"/>
      <c r="G41" s="103" t="s">
        <v>44</v>
      </c>
      <c r="H41" s="104" t="s">
        <v>45</v>
      </c>
      <c r="I41" s="236"/>
      <c r="J41" s="105">
        <f>SUM(J32:J39)</f>
        <v>0</v>
      </c>
      <c r="K41" s="106"/>
      <c r="L41" s="37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</row>
    <row r="42" spans="1:31" s="2" customFormat="1" ht="14.4" customHeight="1">
      <c r="A42" s="184"/>
      <c r="B42" s="28"/>
      <c r="C42" s="184"/>
      <c r="D42" s="184"/>
      <c r="E42" s="184"/>
      <c r="F42" s="184"/>
      <c r="G42" s="184"/>
      <c r="H42" s="184"/>
      <c r="I42" s="230"/>
      <c r="J42" s="184"/>
      <c r="K42" s="184"/>
      <c r="L42" s="37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2" customFormat="1" ht="14.4" customHeight="1">
      <c r="B50" s="37"/>
      <c r="D50" s="38" t="s">
        <v>46</v>
      </c>
      <c r="E50" s="39"/>
      <c r="F50" s="39"/>
      <c r="G50" s="38" t="s">
        <v>47</v>
      </c>
      <c r="H50" s="39"/>
      <c r="I50" s="237"/>
      <c r="J50" s="39"/>
      <c r="K50" s="39"/>
      <c r="L50" s="3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184"/>
      <c r="B61" s="28"/>
      <c r="C61" s="184"/>
      <c r="D61" s="40" t="s">
        <v>48</v>
      </c>
      <c r="E61" s="178"/>
      <c r="F61" s="107" t="s">
        <v>49</v>
      </c>
      <c r="G61" s="40" t="s">
        <v>48</v>
      </c>
      <c r="H61" s="178"/>
      <c r="I61" s="238"/>
      <c r="J61" s="108" t="s">
        <v>49</v>
      </c>
      <c r="K61" s="178"/>
      <c r="L61" s="37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184"/>
      <c r="B65" s="28"/>
      <c r="C65" s="184"/>
      <c r="D65" s="38" t="s">
        <v>50</v>
      </c>
      <c r="E65" s="41"/>
      <c r="F65" s="41"/>
      <c r="G65" s="38" t="s">
        <v>51</v>
      </c>
      <c r="H65" s="41"/>
      <c r="I65" s="239"/>
      <c r="J65" s="41"/>
      <c r="K65" s="41"/>
      <c r="L65" s="37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184"/>
      <c r="B76" s="28"/>
      <c r="C76" s="184"/>
      <c r="D76" s="40" t="s">
        <v>48</v>
      </c>
      <c r="E76" s="178"/>
      <c r="F76" s="107" t="s">
        <v>49</v>
      </c>
      <c r="G76" s="40" t="s">
        <v>48</v>
      </c>
      <c r="H76" s="178"/>
      <c r="I76" s="238"/>
      <c r="J76" s="108" t="s">
        <v>49</v>
      </c>
      <c r="K76" s="178"/>
      <c r="L76" s="37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</row>
    <row r="77" spans="1:31" s="2" customFormat="1" ht="14.4" customHeight="1">
      <c r="A77" s="184"/>
      <c r="B77" s="42"/>
      <c r="C77" s="43"/>
      <c r="D77" s="43"/>
      <c r="E77" s="43"/>
      <c r="F77" s="43"/>
      <c r="G77" s="43"/>
      <c r="H77" s="43"/>
      <c r="I77" s="240"/>
      <c r="J77" s="43"/>
      <c r="K77" s="43"/>
      <c r="L77" s="37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</row>
    <row r="81" spans="1:31" s="2" customFormat="1" ht="6.95" customHeight="1">
      <c r="A81" s="184"/>
      <c r="B81" s="44"/>
      <c r="C81" s="45"/>
      <c r="D81" s="45"/>
      <c r="E81" s="45"/>
      <c r="F81" s="45"/>
      <c r="G81" s="45"/>
      <c r="H81" s="45"/>
      <c r="I81" s="241"/>
      <c r="J81" s="45"/>
      <c r="K81" s="45"/>
      <c r="L81" s="37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</row>
    <row r="82" spans="1:31" s="2" customFormat="1" ht="24.95" customHeight="1">
      <c r="A82" s="184"/>
      <c r="B82" s="250"/>
      <c r="C82" s="251" t="s">
        <v>118</v>
      </c>
      <c r="D82" s="252"/>
      <c r="E82" s="252"/>
      <c r="F82" s="252"/>
      <c r="G82" s="252"/>
      <c r="H82" s="252"/>
      <c r="I82" s="230"/>
      <c r="J82" s="252"/>
      <c r="K82" s="252"/>
      <c r="L82" s="37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</row>
    <row r="83" spans="1:31" s="2" customFormat="1" ht="6.95" customHeight="1">
      <c r="A83" s="184"/>
      <c r="B83" s="250"/>
      <c r="C83" s="252"/>
      <c r="D83" s="252"/>
      <c r="E83" s="252"/>
      <c r="F83" s="252"/>
      <c r="G83" s="252"/>
      <c r="H83" s="252"/>
      <c r="I83" s="230"/>
      <c r="J83" s="252"/>
      <c r="K83" s="252"/>
      <c r="L83" s="37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</row>
    <row r="84" spans="1:31" s="2" customFormat="1" ht="12.05" customHeight="1">
      <c r="A84" s="184"/>
      <c r="B84" s="250"/>
      <c r="C84" s="253" t="s">
        <v>14</v>
      </c>
      <c r="D84" s="252"/>
      <c r="E84" s="252"/>
      <c r="F84" s="252"/>
      <c r="G84" s="252"/>
      <c r="H84" s="252"/>
      <c r="I84" s="230"/>
      <c r="J84" s="252"/>
      <c r="K84" s="252"/>
      <c r="L84" s="37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</row>
    <row r="85" spans="1:31" s="2" customFormat="1" ht="16.5" customHeight="1">
      <c r="A85" s="184"/>
      <c r="B85" s="250"/>
      <c r="C85" s="252"/>
      <c r="D85" s="252"/>
      <c r="E85" s="254" t="str">
        <f>E7</f>
        <v>SOŠ Stříbro</v>
      </c>
      <c r="F85" s="255"/>
      <c r="G85" s="255"/>
      <c r="H85" s="255"/>
      <c r="I85" s="230"/>
      <c r="J85" s="252"/>
      <c r="K85" s="252"/>
      <c r="L85" s="37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</row>
    <row r="86" spans="2:12" ht="12.05" customHeight="1">
      <c r="B86" s="256"/>
      <c r="C86" s="253" t="s">
        <v>115</v>
      </c>
      <c r="D86" s="93"/>
      <c r="E86" s="93"/>
      <c r="F86" s="93"/>
      <c r="G86" s="93"/>
      <c r="H86" s="93"/>
      <c r="J86" s="93"/>
      <c r="K86" s="93"/>
      <c r="L86" s="18"/>
    </row>
    <row r="87" spans="1:31" s="2" customFormat="1" ht="16.5" customHeight="1">
      <c r="A87" s="184"/>
      <c r="B87" s="250"/>
      <c r="C87" s="252"/>
      <c r="D87" s="252"/>
      <c r="E87" s="254" t="s">
        <v>897</v>
      </c>
      <c r="F87" s="257"/>
      <c r="G87" s="257"/>
      <c r="H87" s="257"/>
      <c r="I87" s="230"/>
      <c r="J87" s="252"/>
      <c r="K87" s="252"/>
      <c r="L87" s="37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</row>
    <row r="88" spans="1:31" s="2" customFormat="1" ht="12.05" customHeight="1">
      <c r="A88" s="184"/>
      <c r="B88" s="250"/>
      <c r="C88" s="253" t="s">
        <v>669</v>
      </c>
      <c r="D88" s="252"/>
      <c r="E88" s="252"/>
      <c r="F88" s="252"/>
      <c r="G88" s="252"/>
      <c r="H88" s="252"/>
      <c r="I88" s="230"/>
      <c r="J88" s="252"/>
      <c r="K88" s="252"/>
      <c r="L88" s="37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</row>
    <row r="89" spans="1:31" s="2" customFormat="1" ht="16.5" customHeight="1">
      <c r="A89" s="184"/>
      <c r="B89" s="250"/>
      <c r="C89" s="252"/>
      <c r="D89" s="252"/>
      <c r="E89" s="258" t="str">
        <f>E11</f>
        <v>3-3 - 2NP</v>
      </c>
      <c r="F89" s="257"/>
      <c r="G89" s="257"/>
      <c r="H89" s="257"/>
      <c r="I89" s="230"/>
      <c r="J89" s="252"/>
      <c r="K89" s="252"/>
      <c r="L89" s="37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</row>
    <row r="90" spans="1:31" s="2" customFormat="1" ht="6.95" customHeight="1">
      <c r="A90" s="184"/>
      <c r="B90" s="250"/>
      <c r="C90" s="252"/>
      <c r="D90" s="252"/>
      <c r="E90" s="252"/>
      <c r="F90" s="252"/>
      <c r="G90" s="252"/>
      <c r="H90" s="252"/>
      <c r="I90" s="230"/>
      <c r="J90" s="252"/>
      <c r="K90" s="252"/>
      <c r="L90" s="37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</row>
    <row r="91" spans="1:31" s="2" customFormat="1" ht="12.05" customHeight="1">
      <c r="A91" s="184"/>
      <c r="B91" s="250"/>
      <c r="C91" s="253" t="s">
        <v>18</v>
      </c>
      <c r="D91" s="252"/>
      <c r="E91" s="252"/>
      <c r="F91" s="259" t="str">
        <f>F14</f>
        <v>Stříbro</v>
      </c>
      <c r="G91" s="252"/>
      <c r="H91" s="252"/>
      <c r="I91" s="231" t="s">
        <v>20</v>
      </c>
      <c r="J91" s="260" t="str">
        <f>IF(J14="","",J14)</f>
        <v>12. 4. 2020</v>
      </c>
      <c r="K91" s="252"/>
      <c r="L91" s="37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</row>
    <row r="92" spans="1:31" s="2" customFormat="1" ht="6.95" customHeight="1">
      <c r="A92" s="184"/>
      <c r="B92" s="250"/>
      <c r="C92" s="252"/>
      <c r="D92" s="252"/>
      <c r="E92" s="252"/>
      <c r="F92" s="252"/>
      <c r="G92" s="252"/>
      <c r="H92" s="252"/>
      <c r="I92" s="230"/>
      <c r="J92" s="252"/>
      <c r="K92" s="252"/>
      <c r="L92" s="37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</row>
    <row r="93" spans="1:31" s="2" customFormat="1" ht="15.1" customHeight="1">
      <c r="A93" s="184"/>
      <c r="B93" s="250"/>
      <c r="C93" s="253" t="s">
        <v>22</v>
      </c>
      <c r="D93" s="252"/>
      <c r="E93" s="252"/>
      <c r="F93" s="259" t="str">
        <f>E17</f>
        <v>SOŠ Stříbro</v>
      </c>
      <c r="G93" s="252"/>
      <c r="H93" s="252"/>
      <c r="I93" s="231" t="s">
        <v>27</v>
      </c>
      <c r="J93" s="261" t="str">
        <f>E23</f>
        <v>Ing.Volný Martin</v>
      </c>
      <c r="K93" s="252"/>
      <c r="L93" s="37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</row>
    <row r="94" spans="1:31" s="2" customFormat="1" ht="15.1" customHeight="1">
      <c r="A94" s="184"/>
      <c r="B94" s="250"/>
      <c r="C94" s="253" t="s">
        <v>25</v>
      </c>
      <c r="D94" s="252"/>
      <c r="E94" s="252"/>
      <c r="F94" s="259" t="str">
        <f>IF(E20="","",E20)</f>
        <v xml:space="preserve"> </v>
      </c>
      <c r="G94" s="252"/>
      <c r="H94" s="252"/>
      <c r="I94" s="231" t="s">
        <v>30</v>
      </c>
      <c r="J94" s="261" t="str">
        <f>E26</f>
        <v>Milan Hájek</v>
      </c>
      <c r="K94" s="252"/>
      <c r="L94" s="37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</row>
    <row r="95" spans="1:31" s="2" customFormat="1" ht="10.25" customHeight="1">
      <c r="A95" s="184"/>
      <c r="B95" s="250"/>
      <c r="C95" s="252"/>
      <c r="D95" s="252"/>
      <c r="E95" s="252"/>
      <c r="F95" s="252"/>
      <c r="G95" s="252"/>
      <c r="H95" s="252"/>
      <c r="I95" s="230"/>
      <c r="J95" s="252"/>
      <c r="K95" s="252"/>
      <c r="L95" s="37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</row>
    <row r="96" spans="1:31" s="2" customFormat="1" ht="29.25" customHeight="1">
      <c r="A96" s="184"/>
      <c r="B96" s="250"/>
      <c r="C96" s="262" t="s">
        <v>119</v>
      </c>
      <c r="D96" s="263"/>
      <c r="E96" s="263"/>
      <c r="F96" s="263"/>
      <c r="G96" s="263"/>
      <c r="H96" s="263"/>
      <c r="I96" s="242"/>
      <c r="J96" s="264" t="s">
        <v>120</v>
      </c>
      <c r="K96" s="263"/>
      <c r="L96" s="37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</row>
    <row r="97" spans="1:31" s="2" customFormat="1" ht="10.25" customHeight="1">
      <c r="A97" s="184"/>
      <c r="B97" s="250"/>
      <c r="C97" s="252"/>
      <c r="D97" s="252"/>
      <c r="E97" s="252"/>
      <c r="F97" s="252"/>
      <c r="G97" s="252"/>
      <c r="H97" s="252"/>
      <c r="I97" s="230"/>
      <c r="J97" s="252"/>
      <c r="K97" s="252"/>
      <c r="L97" s="37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</row>
    <row r="98" spans="1:47" s="2" customFormat="1" ht="22.85" customHeight="1">
      <c r="A98" s="184"/>
      <c r="B98" s="250"/>
      <c r="C98" s="265" t="s">
        <v>121</v>
      </c>
      <c r="D98" s="252"/>
      <c r="E98" s="252"/>
      <c r="F98" s="252"/>
      <c r="G98" s="252"/>
      <c r="H98" s="252"/>
      <c r="I98" s="230"/>
      <c r="J98" s="266">
        <f>J135</f>
        <v>0</v>
      </c>
      <c r="K98" s="252"/>
      <c r="L98" s="37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U98" s="15" t="s">
        <v>122</v>
      </c>
    </row>
    <row r="99" spans="2:12" s="9" customFormat="1" ht="24.95" customHeight="1">
      <c r="B99" s="267"/>
      <c r="C99" s="268"/>
      <c r="D99" s="269" t="s">
        <v>899</v>
      </c>
      <c r="E99" s="270"/>
      <c r="F99" s="270"/>
      <c r="G99" s="270"/>
      <c r="H99" s="270"/>
      <c r="I99" s="243"/>
      <c r="J99" s="271">
        <f>J136</f>
        <v>0</v>
      </c>
      <c r="K99" s="268"/>
      <c r="L99" s="112"/>
    </row>
    <row r="100" spans="2:12" s="180" customFormat="1" ht="19.95" customHeight="1">
      <c r="B100" s="272"/>
      <c r="C100" s="273"/>
      <c r="D100" s="274" t="s">
        <v>126</v>
      </c>
      <c r="E100" s="275"/>
      <c r="F100" s="275"/>
      <c r="G100" s="275"/>
      <c r="H100" s="275"/>
      <c r="I100" s="244"/>
      <c r="J100" s="276">
        <f>J137</f>
        <v>0</v>
      </c>
      <c r="K100" s="273"/>
      <c r="L100" s="116"/>
    </row>
    <row r="101" spans="2:12" s="180" customFormat="1" ht="19.95" customHeight="1">
      <c r="B101" s="272"/>
      <c r="C101" s="273"/>
      <c r="D101" s="274" t="s">
        <v>900</v>
      </c>
      <c r="E101" s="275"/>
      <c r="F101" s="275"/>
      <c r="G101" s="275"/>
      <c r="H101" s="275"/>
      <c r="I101" s="244"/>
      <c r="J101" s="276">
        <f>J146</f>
        <v>0</v>
      </c>
      <c r="K101" s="273"/>
      <c r="L101" s="116"/>
    </row>
    <row r="102" spans="2:12" s="180" customFormat="1" ht="19.95" customHeight="1">
      <c r="B102" s="272"/>
      <c r="C102" s="273"/>
      <c r="D102" s="274" t="s">
        <v>128</v>
      </c>
      <c r="E102" s="275"/>
      <c r="F102" s="275"/>
      <c r="G102" s="275"/>
      <c r="H102" s="275"/>
      <c r="I102" s="244"/>
      <c r="J102" s="276">
        <f>J154</f>
        <v>0</v>
      </c>
      <c r="K102" s="273"/>
      <c r="L102" s="116"/>
    </row>
    <row r="103" spans="2:12" s="180" customFormat="1" ht="19.95" customHeight="1">
      <c r="B103" s="272"/>
      <c r="C103" s="273"/>
      <c r="D103" s="274" t="s">
        <v>129</v>
      </c>
      <c r="E103" s="275"/>
      <c r="F103" s="275"/>
      <c r="G103" s="275"/>
      <c r="H103" s="275"/>
      <c r="I103" s="244"/>
      <c r="J103" s="276">
        <f>J160</f>
        <v>0</v>
      </c>
      <c r="K103" s="273"/>
      <c r="L103" s="116"/>
    </row>
    <row r="104" spans="2:12" s="9" customFormat="1" ht="24.95" customHeight="1">
      <c r="B104" s="267"/>
      <c r="C104" s="268"/>
      <c r="D104" s="269" t="s">
        <v>130</v>
      </c>
      <c r="E104" s="270"/>
      <c r="F104" s="270"/>
      <c r="G104" s="270"/>
      <c r="H104" s="270"/>
      <c r="I104" s="243"/>
      <c r="J104" s="271">
        <f>J162</f>
        <v>0</v>
      </c>
      <c r="K104" s="268"/>
      <c r="L104" s="112"/>
    </row>
    <row r="105" spans="2:12" s="180" customFormat="1" ht="19.95" customHeight="1">
      <c r="B105" s="272"/>
      <c r="C105" s="273"/>
      <c r="D105" s="274" t="s">
        <v>901</v>
      </c>
      <c r="E105" s="275"/>
      <c r="F105" s="275"/>
      <c r="G105" s="275"/>
      <c r="H105" s="275"/>
      <c r="I105" s="244"/>
      <c r="J105" s="276">
        <f>J163</f>
        <v>0</v>
      </c>
      <c r="K105" s="273"/>
      <c r="L105" s="116"/>
    </row>
    <row r="106" spans="2:12" s="180" customFormat="1" ht="19.95" customHeight="1">
      <c r="B106" s="272"/>
      <c r="C106" s="273"/>
      <c r="D106" s="274" t="s">
        <v>1160</v>
      </c>
      <c r="E106" s="275"/>
      <c r="F106" s="275"/>
      <c r="G106" s="275"/>
      <c r="H106" s="275"/>
      <c r="I106" s="244"/>
      <c r="J106" s="276">
        <f>J226</f>
        <v>0</v>
      </c>
      <c r="K106" s="273"/>
      <c r="L106" s="116"/>
    </row>
    <row r="107" spans="2:12" s="180" customFormat="1" ht="19.95" customHeight="1">
      <c r="B107" s="272"/>
      <c r="C107" s="273"/>
      <c r="D107" s="274" t="s">
        <v>902</v>
      </c>
      <c r="E107" s="275"/>
      <c r="F107" s="275"/>
      <c r="G107" s="275"/>
      <c r="H107" s="275"/>
      <c r="I107" s="244"/>
      <c r="J107" s="276">
        <f>J228</f>
        <v>0</v>
      </c>
      <c r="K107" s="273"/>
      <c r="L107" s="116"/>
    </row>
    <row r="108" spans="2:12" s="9" customFormat="1" ht="24.95" customHeight="1">
      <c r="B108" s="267"/>
      <c r="C108" s="268"/>
      <c r="D108" s="269" t="s">
        <v>903</v>
      </c>
      <c r="E108" s="270"/>
      <c r="F108" s="270"/>
      <c r="G108" s="270"/>
      <c r="H108" s="270"/>
      <c r="I108" s="243"/>
      <c r="J108" s="271">
        <f>J243</f>
        <v>0</v>
      </c>
      <c r="K108" s="268"/>
      <c r="L108" s="112"/>
    </row>
    <row r="109" spans="2:12" s="180" customFormat="1" ht="19.95" customHeight="1">
      <c r="B109" s="272"/>
      <c r="C109" s="273"/>
      <c r="D109" s="274" t="s">
        <v>904</v>
      </c>
      <c r="E109" s="275"/>
      <c r="F109" s="275"/>
      <c r="G109" s="275"/>
      <c r="H109" s="275"/>
      <c r="I109" s="244"/>
      <c r="J109" s="276">
        <f>J244</f>
        <v>0</v>
      </c>
      <c r="K109" s="273"/>
      <c r="L109" s="116"/>
    </row>
    <row r="110" spans="2:12" s="180" customFormat="1" ht="14.85" customHeight="1">
      <c r="B110" s="272"/>
      <c r="C110" s="273"/>
      <c r="D110" s="274" t="s">
        <v>905</v>
      </c>
      <c r="E110" s="275"/>
      <c r="F110" s="275"/>
      <c r="G110" s="275"/>
      <c r="H110" s="275"/>
      <c r="I110" s="244"/>
      <c r="J110" s="276">
        <f>J245</f>
        <v>0</v>
      </c>
      <c r="K110" s="273"/>
      <c r="L110" s="116"/>
    </row>
    <row r="111" spans="2:12" s="180" customFormat="1" ht="14.85" customHeight="1">
      <c r="B111" s="272"/>
      <c r="C111" s="273"/>
      <c r="D111" s="274" t="s">
        <v>906</v>
      </c>
      <c r="E111" s="275"/>
      <c r="F111" s="275"/>
      <c r="G111" s="275"/>
      <c r="H111" s="275"/>
      <c r="I111" s="244"/>
      <c r="J111" s="276">
        <f>J257</f>
        <v>0</v>
      </c>
      <c r="K111" s="273"/>
      <c r="L111" s="116"/>
    </row>
    <row r="112" spans="2:12" s="9" customFormat="1" ht="24.95" customHeight="1">
      <c r="B112" s="267"/>
      <c r="C112" s="268"/>
      <c r="D112" s="269" t="s">
        <v>675</v>
      </c>
      <c r="E112" s="270"/>
      <c r="F112" s="270"/>
      <c r="G112" s="270"/>
      <c r="H112" s="270"/>
      <c r="I112" s="243"/>
      <c r="J112" s="271">
        <f>J262</f>
        <v>0</v>
      </c>
      <c r="K112" s="268"/>
      <c r="L112" s="112"/>
    </row>
    <row r="113" spans="2:12" s="180" customFormat="1" ht="19.95" customHeight="1">
      <c r="B113" s="272"/>
      <c r="C113" s="273"/>
      <c r="D113" s="274" t="s">
        <v>907</v>
      </c>
      <c r="E113" s="275"/>
      <c r="F113" s="275"/>
      <c r="G113" s="275"/>
      <c r="H113" s="275"/>
      <c r="I113" s="244"/>
      <c r="J113" s="276">
        <f>J263</f>
        <v>0</v>
      </c>
      <c r="K113" s="273"/>
      <c r="L113" s="116"/>
    </row>
    <row r="114" spans="1:31" s="2" customFormat="1" ht="21.75" customHeight="1">
      <c r="A114" s="184"/>
      <c r="B114" s="250"/>
      <c r="C114" s="252"/>
      <c r="D114" s="252"/>
      <c r="E114" s="252"/>
      <c r="F114" s="252"/>
      <c r="G114" s="252"/>
      <c r="H114" s="252"/>
      <c r="I114" s="230"/>
      <c r="J114" s="252"/>
      <c r="K114" s="252"/>
      <c r="L114" s="37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</row>
    <row r="115" spans="1:31" s="2" customFormat="1" ht="6.95" customHeight="1">
      <c r="A115" s="184"/>
      <c r="B115" s="277"/>
      <c r="C115" s="278"/>
      <c r="D115" s="278"/>
      <c r="E115" s="278"/>
      <c r="F115" s="278"/>
      <c r="G115" s="278"/>
      <c r="H115" s="278"/>
      <c r="I115" s="240"/>
      <c r="J115" s="278"/>
      <c r="K115" s="278"/>
      <c r="L115" s="37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</row>
    <row r="119" spans="1:31" s="2" customFormat="1" ht="6.95" customHeight="1">
      <c r="A119" s="184"/>
      <c r="B119" s="279"/>
      <c r="C119" s="280"/>
      <c r="D119" s="280"/>
      <c r="E119" s="280"/>
      <c r="F119" s="280"/>
      <c r="G119" s="280"/>
      <c r="H119" s="280"/>
      <c r="I119" s="241"/>
      <c r="J119" s="280"/>
      <c r="K119" s="280"/>
      <c r="L119" s="37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</row>
    <row r="120" spans="1:31" s="2" customFormat="1" ht="24.95" customHeight="1">
      <c r="A120" s="184"/>
      <c r="B120" s="250"/>
      <c r="C120" s="251" t="s">
        <v>135</v>
      </c>
      <c r="D120" s="252"/>
      <c r="E120" s="252"/>
      <c r="F120" s="252"/>
      <c r="G120" s="252"/>
      <c r="H120" s="252"/>
      <c r="I120" s="230"/>
      <c r="J120" s="252"/>
      <c r="K120" s="252"/>
      <c r="L120" s="37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</row>
    <row r="121" spans="1:31" s="2" customFormat="1" ht="6.95" customHeight="1">
      <c r="A121" s="184"/>
      <c r="B121" s="250"/>
      <c r="C121" s="252"/>
      <c r="D121" s="252"/>
      <c r="E121" s="252"/>
      <c r="F121" s="252"/>
      <c r="G121" s="252"/>
      <c r="H121" s="252"/>
      <c r="I121" s="230"/>
      <c r="J121" s="252"/>
      <c r="K121" s="252"/>
      <c r="L121" s="37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</row>
    <row r="122" spans="1:31" s="2" customFormat="1" ht="12.05" customHeight="1">
      <c r="A122" s="184"/>
      <c r="B122" s="250"/>
      <c r="C122" s="253" t="s">
        <v>14</v>
      </c>
      <c r="D122" s="252"/>
      <c r="E122" s="252"/>
      <c r="F122" s="252"/>
      <c r="G122" s="252"/>
      <c r="H122" s="252"/>
      <c r="I122" s="230"/>
      <c r="J122" s="252"/>
      <c r="K122" s="252"/>
      <c r="L122" s="37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</row>
    <row r="123" spans="1:31" s="2" customFormat="1" ht="16.5" customHeight="1">
      <c r="A123" s="184"/>
      <c r="B123" s="250"/>
      <c r="C123" s="252"/>
      <c r="D123" s="252"/>
      <c r="E123" s="254" t="str">
        <f>E7</f>
        <v>SOŠ Stříbro</v>
      </c>
      <c r="F123" s="255"/>
      <c r="G123" s="255"/>
      <c r="H123" s="255"/>
      <c r="I123" s="230"/>
      <c r="J123" s="252"/>
      <c r="K123" s="252"/>
      <c r="L123" s="37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</row>
    <row r="124" spans="2:12" ht="12.05" customHeight="1">
      <c r="B124" s="256"/>
      <c r="C124" s="253" t="s">
        <v>115</v>
      </c>
      <c r="D124" s="93"/>
      <c r="E124" s="93"/>
      <c r="F124" s="93"/>
      <c r="G124" s="93"/>
      <c r="H124" s="93"/>
      <c r="J124" s="93"/>
      <c r="K124" s="93"/>
      <c r="L124" s="18"/>
    </row>
    <row r="125" spans="1:31" s="2" customFormat="1" ht="16.5" customHeight="1">
      <c r="A125" s="184"/>
      <c r="B125" s="250"/>
      <c r="C125" s="252"/>
      <c r="D125" s="252"/>
      <c r="E125" s="254" t="s">
        <v>897</v>
      </c>
      <c r="F125" s="257"/>
      <c r="G125" s="257"/>
      <c r="H125" s="257"/>
      <c r="I125" s="230"/>
      <c r="J125" s="252"/>
      <c r="K125" s="252"/>
      <c r="L125" s="37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</row>
    <row r="126" spans="1:31" s="2" customFormat="1" ht="12.05" customHeight="1">
      <c r="A126" s="184"/>
      <c r="B126" s="250"/>
      <c r="C126" s="253" t="s">
        <v>669</v>
      </c>
      <c r="D126" s="252"/>
      <c r="E126" s="252"/>
      <c r="F126" s="252"/>
      <c r="G126" s="252"/>
      <c r="H126" s="252"/>
      <c r="I126" s="230"/>
      <c r="J126" s="252"/>
      <c r="K126" s="252"/>
      <c r="L126" s="37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</row>
    <row r="127" spans="1:31" s="2" customFormat="1" ht="16.5" customHeight="1">
      <c r="A127" s="184"/>
      <c r="B127" s="250"/>
      <c r="C127" s="252"/>
      <c r="D127" s="252"/>
      <c r="E127" s="258" t="str">
        <f>E11</f>
        <v>3-3 - 2NP</v>
      </c>
      <c r="F127" s="257"/>
      <c r="G127" s="257"/>
      <c r="H127" s="257"/>
      <c r="I127" s="230"/>
      <c r="J127" s="252"/>
      <c r="K127" s="252"/>
      <c r="L127" s="37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</row>
    <row r="128" spans="1:31" s="2" customFormat="1" ht="6.95" customHeight="1">
      <c r="A128" s="184"/>
      <c r="B128" s="250"/>
      <c r="C128" s="252"/>
      <c r="D128" s="252"/>
      <c r="E128" s="252"/>
      <c r="F128" s="252"/>
      <c r="G128" s="252"/>
      <c r="H128" s="252"/>
      <c r="I128" s="230"/>
      <c r="J128" s="252"/>
      <c r="K128" s="252"/>
      <c r="L128" s="37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</row>
    <row r="129" spans="1:31" s="2" customFormat="1" ht="12.05" customHeight="1">
      <c r="A129" s="184"/>
      <c r="B129" s="250"/>
      <c r="C129" s="253" t="s">
        <v>18</v>
      </c>
      <c r="D129" s="252"/>
      <c r="E129" s="252"/>
      <c r="F129" s="259" t="str">
        <f>F14</f>
        <v>Stříbro</v>
      </c>
      <c r="G129" s="252"/>
      <c r="H129" s="252"/>
      <c r="I129" s="231" t="s">
        <v>20</v>
      </c>
      <c r="J129" s="260" t="str">
        <f>IF(J14="","",J14)</f>
        <v>12. 4. 2020</v>
      </c>
      <c r="K129" s="252"/>
      <c r="L129" s="37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</row>
    <row r="130" spans="1:31" s="2" customFormat="1" ht="6.95" customHeight="1">
      <c r="A130" s="184"/>
      <c r="B130" s="250"/>
      <c r="C130" s="252"/>
      <c r="D130" s="252"/>
      <c r="E130" s="252"/>
      <c r="F130" s="252"/>
      <c r="G130" s="252"/>
      <c r="H130" s="252"/>
      <c r="I130" s="230"/>
      <c r="J130" s="252"/>
      <c r="K130" s="252"/>
      <c r="L130" s="37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</row>
    <row r="131" spans="1:31" s="2" customFormat="1" ht="15.1" customHeight="1">
      <c r="A131" s="184"/>
      <c r="B131" s="250"/>
      <c r="C131" s="253" t="s">
        <v>22</v>
      </c>
      <c r="D131" s="252"/>
      <c r="E131" s="252"/>
      <c r="F131" s="259" t="str">
        <f>E17</f>
        <v>SOŠ Stříbro</v>
      </c>
      <c r="G131" s="252"/>
      <c r="H131" s="252"/>
      <c r="I131" s="231" t="s">
        <v>27</v>
      </c>
      <c r="J131" s="261" t="str">
        <f>E23</f>
        <v>Ing.Volný Martin</v>
      </c>
      <c r="K131" s="252"/>
      <c r="L131" s="37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</row>
    <row r="132" spans="1:31" s="2" customFormat="1" ht="15.1" customHeight="1">
      <c r="A132" s="184"/>
      <c r="B132" s="250"/>
      <c r="C132" s="253" t="s">
        <v>25</v>
      </c>
      <c r="D132" s="252"/>
      <c r="E132" s="252"/>
      <c r="F132" s="259" t="str">
        <f>IF(E20="","",E20)</f>
        <v xml:space="preserve"> </v>
      </c>
      <c r="G132" s="252"/>
      <c r="H132" s="252"/>
      <c r="I132" s="231" t="s">
        <v>30</v>
      </c>
      <c r="J132" s="261" t="str">
        <f>E26</f>
        <v>Milan Hájek</v>
      </c>
      <c r="K132" s="252"/>
      <c r="L132" s="37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</row>
    <row r="133" spans="1:31" s="2" customFormat="1" ht="10.25" customHeight="1">
      <c r="A133" s="184"/>
      <c r="B133" s="250"/>
      <c r="C133" s="252"/>
      <c r="D133" s="252"/>
      <c r="E133" s="252"/>
      <c r="F133" s="252"/>
      <c r="G133" s="252"/>
      <c r="H133" s="252"/>
      <c r="I133" s="230"/>
      <c r="J133" s="252"/>
      <c r="K133" s="252"/>
      <c r="L133" s="37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</row>
    <row r="134" spans="1:31" s="11" customFormat="1" ht="29.25" customHeight="1">
      <c r="A134" s="120"/>
      <c r="B134" s="281"/>
      <c r="C134" s="282" t="s">
        <v>136</v>
      </c>
      <c r="D134" s="283" t="s">
        <v>58</v>
      </c>
      <c r="E134" s="283" t="s">
        <v>54</v>
      </c>
      <c r="F134" s="283" t="s">
        <v>55</v>
      </c>
      <c r="G134" s="283" t="s">
        <v>137</v>
      </c>
      <c r="H134" s="283" t="s">
        <v>138</v>
      </c>
      <c r="I134" s="245" t="s">
        <v>139</v>
      </c>
      <c r="J134" s="283" t="s">
        <v>120</v>
      </c>
      <c r="K134" s="284" t="s">
        <v>140</v>
      </c>
      <c r="L134" s="125"/>
      <c r="M134" s="285" t="s">
        <v>1</v>
      </c>
      <c r="N134" s="286" t="s">
        <v>37</v>
      </c>
      <c r="O134" s="286" t="s">
        <v>141</v>
      </c>
      <c r="P134" s="286" t="s">
        <v>142</v>
      </c>
      <c r="Q134" s="286" t="s">
        <v>143</v>
      </c>
      <c r="R134" s="286" t="s">
        <v>144</v>
      </c>
      <c r="S134" s="286" t="s">
        <v>145</v>
      </c>
      <c r="T134" s="287" t="s">
        <v>146</v>
      </c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</row>
    <row r="135" spans="1:63" s="2" customFormat="1" ht="22.85" customHeight="1">
      <c r="A135" s="184"/>
      <c r="B135" s="250"/>
      <c r="C135" s="288" t="s">
        <v>147</v>
      </c>
      <c r="D135" s="252"/>
      <c r="E135" s="252"/>
      <c r="F135" s="252"/>
      <c r="G135" s="252"/>
      <c r="H135" s="252"/>
      <c r="I135" s="230"/>
      <c r="J135" s="289">
        <f>BK135</f>
        <v>0</v>
      </c>
      <c r="K135" s="252"/>
      <c r="L135" s="28"/>
      <c r="M135" s="290"/>
      <c r="N135" s="291"/>
      <c r="O135" s="292"/>
      <c r="P135" s="293">
        <f>P136+P162+P243+P262</f>
        <v>1595.3836</v>
      </c>
      <c r="Q135" s="292"/>
      <c r="R135" s="293">
        <f>R136+R162+R243+R262</f>
        <v>8.256828</v>
      </c>
      <c r="S135" s="292"/>
      <c r="T135" s="294">
        <f>T136+T162+T243+T262</f>
        <v>3.7897725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T135" s="15" t="s">
        <v>72</v>
      </c>
      <c r="AU135" s="15" t="s">
        <v>122</v>
      </c>
      <c r="BK135" s="129">
        <f>BK136+BK162+BK243+BK262</f>
        <v>0</v>
      </c>
    </row>
    <row r="136" spans="2:63" s="12" customFormat="1" ht="25.9" customHeight="1">
      <c r="B136" s="295"/>
      <c r="C136" s="296"/>
      <c r="D136" s="297" t="s">
        <v>72</v>
      </c>
      <c r="E136" s="298" t="s">
        <v>148</v>
      </c>
      <c r="F136" s="298" t="s">
        <v>148</v>
      </c>
      <c r="G136" s="296"/>
      <c r="H136" s="296"/>
      <c r="I136" s="246"/>
      <c r="J136" s="299">
        <f>BK136</f>
        <v>0</v>
      </c>
      <c r="K136" s="296"/>
      <c r="L136" s="130"/>
      <c r="M136" s="300"/>
      <c r="N136" s="301"/>
      <c r="O136" s="301"/>
      <c r="P136" s="302">
        <f>P137+P146+P154+P160</f>
        <v>715.58795</v>
      </c>
      <c r="Q136" s="301"/>
      <c r="R136" s="302">
        <f>R137+R146+R154+R160</f>
        <v>3.866457</v>
      </c>
      <c r="S136" s="301"/>
      <c r="T136" s="303">
        <f>T137+T146+T154+T160</f>
        <v>2.9544</v>
      </c>
      <c r="AR136" s="131" t="s">
        <v>78</v>
      </c>
      <c r="AT136" s="138" t="s">
        <v>72</v>
      </c>
      <c r="AU136" s="138" t="s">
        <v>73</v>
      </c>
      <c r="AY136" s="131" t="s">
        <v>150</v>
      </c>
      <c r="BK136" s="139">
        <f>BK137+BK146+BK154+BK160</f>
        <v>0</v>
      </c>
    </row>
    <row r="137" spans="2:63" s="12" customFormat="1" ht="22.85" customHeight="1">
      <c r="B137" s="295"/>
      <c r="C137" s="296"/>
      <c r="D137" s="297" t="s">
        <v>72</v>
      </c>
      <c r="E137" s="304" t="s">
        <v>169</v>
      </c>
      <c r="F137" s="304" t="s">
        <v>170</v>
      </c>
      <c r="G137" s="296"/>
      <c r="H137" s="296"/>
      <c r="I137" s="246"/>
      <c r="J137" s="305">
        <f>BK137</f>
        <v>0</v>
      </c>
      <c r="K137" s="296"/>
      <c r="L137" s="130"/>
      <c r="M137" s="300"/>
      <c r="N137" s="301"/>
      <c r="O137" s="301"/>
      <c r="P137" s="302">
        <f>SUM(P138:P145)</f>
        <v>142.4835</v>
      </c>
      <c r="Q137" s="301"/>
      <c r="R137" s="302">
        <f>SUM(R138:R145)</f>
        <v>3.830745</v>
      </c>
      <c r="S137" s="301"/>
      <c r="T137" s="303">
        <f>SUM(T138:T145)</f>
        <v>0</v>
      </c>
      <c r="AR137" s="131" t="s">
        <v>78</v>
      </c>
      <c r="AT137" s="138" t="s">
        <v>72</v>
      </c>
      <c r="AU137" s="138" t="s">
        <v>78</v>
      </c>
      <c r="AY137" s="131" t="s">
        <v>150</v>
      </c>
      <c r="BK137" s="139">
        <f>SUM(BK138:BK145)</f>
        <v>0</v>
      </c>
    </row>
    <row r="138" spans="1:65" s="2" customFormat="1" ht="16.5" customHeight="1">
      <c r="A138" s="184"/>
      <c r="B138" s="250"/>
      <c r="C138" s="306" t="s">
        <v>78</v>
      </c>
      <c r="D138" s="306" t="s">
        <v>152</v>
      </c>
      <c r="E138" s="307" t="s">
        <v>176</v>
      </c>
      <c r="F138" s="308" t="s">
        <v>177</v>
      </c>
      <c r="G138" s="309" t="s">
        <v>166</v>
      </c>
      <c r="H138" s="310">
        <v>38.5</v>
      </c>
      <c r="I138" s="247"/>
      <c r="J138" s="311">
        <f>ROUND(I138*H138,2)</f>
        <v>0</v>
      </c>
      <c r="K138" s="308" t="s">
        <v>156</v>
      </c>
      <c r="L138" s="28"/>
      <c r="M138" s="312" t="s">
        <v>1</v>
      </c>
      <c r="N138" s="313" t="s">
        <v>38</v>
      </c>
      <c r="O138" s="314">
        <v>0.624</v>
      </c>
      <c r="P138" s="315">
        <f>O138*H138</f>
        <v>24.024</v>
      </c>
      <c r="Q138" s="315">
        <v>0.04</v>
      </c>
      <c r="R138" s="315">
        <f>Q138*H138</f>
        <v>1.54</v>
      </c>
      <c r="S138" s="315">
        <v>0</v>
      </c>
      <c r="T138" s="316">
        <f>S138*H138</f>
        <v>0</v>
      </c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R138" s="153" t="s">
        <v>113</v>
      </c>
      <c r="AT138" s="153" t="s">
        <v>152</v>
      </c>
      <c r="AU138" s="153" t="s">
        <v>82</v>
      </c>
      <c r="AY138" s="15" t="s">
        <v>150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5" t="s">
        <v>78</v>
      </c>
      <c r="BK138" s="154">
        <f>ROUND(I138*H138,2)</f>
        <v>0</v>
      </c>
      <c r="BL138" s="15" t="s">
        <v>113</v>
      </c>
      <c r="BM138" s="153" t="s">
        <v>908</v>
      </c>
    </row>
    <row r="139" spans="2:51" s="13" customFormat="1" ht="12">
      <c r="B139" s="317"/>
      <c r="C139" s="318"/>
      <c r="D139" s="319" t="s">
        <v>158</v>
      </c>
      <c r="E139" s="320" t="s">
        <v>1</v>
      </c>
      <c r="F139" s="321" t="s">
        <v>1161</v>
      </c>
      <c r="G139" s="318"/>
      <c r="H139" s="322">
        <v>19.8</v>
      </c>
      <c r="I139" s="248"/>
      <c r="J139" s="318"/>
      <c r="K139" s="318"/>
      <c r="L139" s="155"/>
      <c r="M139" s="323"/>
      <c r="N139" s="324"/>
      <c r="O139" s="324"/>
      <c r="P139" s="324"/>
      <c r="Q139" s="324"/>
      <c r="R139" s="324"/>
      <c r="S139" s="324"/>
      <c r="T139" s="325"/>
      <c r="AT139" s="157" t="s">
        <v>158</v>
      </c>
      <c r="AU139" s="157" t="s">
        <v>82</v>
      </c>
      <c r="AV139" s="13" t="s">
        <v>82</v>
      </c>
      <c r="AW139" s="13" t="s">
        <v>29</v>
      </c>
      <c r="AX139" s="13" t="s">
        <v>73</v>
      </c>
      <c r="AY139" s="157" t="s">
        <v>150</v>
      </c>
    </row>
    <row r="140" spans="2:51" s="13" customFormat="1" ht="12">
      <c r="B140" s="317"/>
      <c r="C140" s="318"/>
      <c r="D140" s="319" t="s">
        <v>158</v>
      </c>
      <c r="E140" s="320" t="s">
        <v>1</v>
      </c>
      <c r="F140" s="321" t="s">
        <v>1162</v>
      </c>
      <c r="G140" s="318"/>
      <c r="H140" s="322">
        <v>7.7</v>
      </c>
      <c r="I140" s="248"/>
      <c r="J140" s="318"/>
      <c r="K140" s="318"/>
      <c r="L140" s="155"/>
      <c r="M140" s="323"/>
      <c r="N140" s="324"/>
      <c r="O140" s="324"/>
      <c r="P140" s="324"/>
      <c r="Q140" s="324"/>
      <c r="R140" s="324"/>
      <c r="S140" s="324"/>
      <c r="T140" s="325"/>
      <c r="AT140" s="157" t="s">
        <v>158</v>
      </c>
      <c r="AU140" s="157" t="s">
        <v>82</v>
      </c>
      <c r="AV140" s="13" t="s">
        <v>82</v>
      </c>
      <c r="AW140" s="13" t="s">
        <v>29</v>
      </c>
      <c r="AX140" s="13" t="s">
        <v>73</v>
      </c>
      <c r="AY140" s="157" t="s">
        <v>150</v>
      </c>
    </row>
    <row r="141" spans="2:51" s="13" customFormat="1" ht="12">
      <c r="B141" s="317"/>
      <c r="C141" s="318"/>
      <c r="D141" s="319" t="s">
        <v>158</v>
      </c>
      <c r="E141" s="320" t="s">
        <v>1</v>
      </c>
      <c r="F141" s="321" t="s">
        <v>1163</v>
      </c>
      <c r="G141" s="318"/>
      <c r="H141" s="322">
        <v>11</v>
      </c>
      <c r="I141" s="248"/>
      <c r="J141" s="318"/>
      <c r="K141" s="318"/>
      <c r="L141" s="155"/>
      <c r="M141" s="323"/>
      <c r="N141" s="324"/>
      <c r="O141" s="324"/>
      <c r="P141" s="324"/>
      <c r="Q141" s="324"/>
      <c r="R141" s="324"/>
      <c r="S141" s="324"/>
      <c r="T141" s="325"/>
      <c r="AT141" s="157" t="s">
        <v>158</v>
      </c>
      <c r="AU141" s="157" t="s">
        <v>82</v>
      </c>
      <c r="AV141" s="13" t="s">
        <v>82</v>
      </c>
      <c r="AW141" s="13" t="s">
        <v>29</v>
      </c>
      <c r="AX141" s="13" t="s">
        <v>73</v>
      </c>
      <c r="AY141" s="157" t="s">
        <v>150</v>
      </c>
    </row>
    <row r="142" spans="1:65" s="2" customFormat="1" ht="21.75" customHeight="1">
      <c r="A142" s="184"/>
      <c r="B142" s="250"/>
      <c r="C142" s="306" t="s">
        <v>82</v>
      </c>
      <c r="D142" s="306" t="s">
        <v>152</v>
      </c>
      <c r="E142" s="307" t="s">
        <v>186</v>
      </c>
      <c r="F142" s="308" t="s">
        <v>187</v>
      </c>
      <c r="G142" s="309" t="s">
        <v>166</v>
      </c>
      <c r="H142" s="310">
        <v>38.5</v>
      </c>
      <c r="I142" s="247"/>
      <c r="J142" s="311">
        <f>ROUND(I142*H142,2)</f>
        <v>0</v>
      </c>
      <c r="K142" s="308" t="s">
        <v>156</v>
      </c>
      <c r="L142" s="28"/>
      <c r="M142" s="312" t="s">
        <v>1</v>
      </c>
      <c r="N142" s="313" t="s">
        <v>38</v>
      </c>
      <c r="O142" s="314">
        <v>1.691</v>
      </c>
      <c r="P142" s="315">
        <f>O142*H142</f>
        <v>65.1035</v>
      </c>
      <c r="Q142" s="315">
        <v>0.04153</v>
      </c>
      <c r="R142" s="315">
        <f>Q142*H142</f>
        <v>1.5989049999999998</v>
      </c>
      <c r="S142" s="315">
        <v>0</v>
      </c>
      <c r="T142" s="316">
        <f>S142*H142</f>
        <v>0</v>
      </c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R142" s="153" t="s">
        <v>113</v>
      </c>
      <c r="AT142" s="153" t="s">
        <v>152</v>
      </c>
      <c r="AU142" s="153" t="s">
        <v>82</v>
      </c>
      <c r="AY142" s="15" t="s">
        <v>150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5" t="s">
        <v>78</v>
      </c>
      <c r="BK142" s="154">
        <f>ROUND(I142*H142,2)</f>
        <v>0</v>
      </c>
      <c r="BL142" s="15" t="s">
        <v>113</v>
      </c>
      <c r="BM142" s="153" t="s">
        <v>909</v>
      </c>
    </row>
    <row r="143" spans="1:65" s="2" customFormat="1" ht="21.75" customHeight="1">
      <c r="A143" s="184"/>
      <c r="B143" s="250"/>
      <c r="C143" s="306" t="s">
        <v>89</v>
      </c>
      <c r="D143" s="306" t="s">
        <v>152</v>
      </c>
      <c r="E143" s="307" t="s">
        <v>193</v>
      </c>
      <c r="F143" s="308" t="s">
        <v>194</v>
      </c>
      <c r="G143" s="309" t="s">
        <v>173</v>
      </c>
      <c r="H143" s="310">
        <v>184</v>
      </c>
      <c r="I143" s="247"/>
      <c r="J143" s="311">
        <f>ROUND(I143*H143,2)</f>
        <v>0</v>
      </c>
      <c r="K143" s="308" t="s">
        <v>156</v>
      </c>
      <c r="L143" s="28"/>
      <c r="M143" s="312" t="s">
        <v>1</v>
      </c>
      <c r="N143" s="313" t="s">
        <v>38</v>
      </c>
      <c r="O143" s="314">
        <v>0.253</v>
      </c>
      <c r="P143" s="315">
        <f>O143*H143</f>
        <v>46.552</v>
      </c>
      <c r="Q143" s="315">
        <v>0.00376</v>
      </c>
      <c r="R143" s="315">
        <f>Q143*H143</f>
        <v>0.69184</v>
      </c>
      <c r="S143" s="315">
        <v>0</v>
      </c>
      <c r="T143" s="316">
        <f>S143*H143</f>
        <v>0</v>
      </c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R143" s="153" t="s">
        <v>113</v>
      </c>
      <c r="AT143" s="153" t="s">
        <v>152</v>
      </c>
      <c r="AU143" s="153" t="s">
        <v>82</v>
      </c>
      <c r="AY143" s="15" t="s">
        <v>150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5" t="s">
        <v>78</v>
      </c>
      <c r="BK143" s="154">
        <f>ROUND(I143*H143,2)</f>
        <v>0</v>
      </c>
      <c r="BL143" s="15" t="s">
        <v>113</v>
      </c>
      <c r="BM143" s="153" t="s">
        <v>910</v>
      </c>
    </row>
    <row r="144" spans="1:65" s="2" customFormat="1" ht="21.75" customHeight="1">
      <c r="A144" s="184"/>
      <c r="B144" s="250"/>
      <c r="C144" s="306" t="s">
        <v>113</v>
      </c>
      <c r="D144" s="306" t="s">
        <v>152</v>
      </c>
      <c r="E144" s="307" t="s">
        <v>911</v>
      </c>
      <c r="F144" s="308" t="s">
        <v>912</v>
      </c>
      <c r="G144" s="309" t="s">
        <v>166</v>
      </c>
      <c r="H144" s="310">
        <v>113.4</v>
      </c>
      <c r="I144" s="247"/>
      <c r="J144" s="311">
        <f>ROUND(I144*H144,2)</f>
        <v>0</v>
      </c>
      <c r="K144" s="308" t="s">
        <v>156</v>
      </c>
      <c r="L144" s="28"/>
      <c r="M144" s="312" t="s">
        <v>1</v>
      </c>
      <c r="N144" s="313" t="s">
        <v>38</v>
      </c>
      <c r="O144" s="314">
        <v>0.06</v>
      </c>
      <c r="P144" s="315">
        <f>O144*H144</f>
        <v>6.804</v>
      </c>
      <c r="Q144" s="315">
        <v>0</v>
      </c>
      <c r="R144" s="315">
        <f>Q144*H144</f>
        <v>0</v>
      </c>
      <c r="S144" s="315">
        <v>0</v>
      </c>
      <c r="T144" s="316">
        <f>S144*H144</f>
        <v>0</v>
      </c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R144" s="153" t="s">
        <v>113</v>
      </c>
      <c r="AT144" s="153" t="s">
        <v>152</v>
      </c>
      <c r="AU144" s="153" t="s">
        <v>82</v>
      </c>
      <c r="AY144" s="15" t="s">
        <v>150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5" t="s">
        <v>78</v>
      </c>
      <c r="BK144" s="154">
        <f>ROUND(I144*H144,2)</f>
        <v>0</v>
      </c>
      <c r="BL144" s="15" t="s">
        <v>113</v>
      </c>
      <c r="BM144" s="153" t="s">
        <v>913</v>
      </c>
    </row>
    <row r="145" spans="2:51" s="13" customFormat="1" ht="12">
      <c r="B145" s="317"/>
      <c r="C145" s="318"/>
      <c r="D145" s="319" t="s">
        <v>158</v>
      </c>
      <c r="E145" s="320" t="s">
        <v>1</v>
      </c>
      <c r="F145" s="321" t="s">
        <v>1385</v>
      </c>
      <c r="G145" s="318"/>
      <c r="H145" s="322">
        <v>113.4</v>
      </c>
      <c r="I145" s="248"/>
      <c r="J145" s="318"/>
      <c r="K145" s="318"/>
      <c r="L145" s="155"/>
      <c r="M145" s="323"/>
      <c r="N145" s="324"/>
      <c r="O145" s="324"/>
      <c r="P145" s="324"/>
      <c r="Q145" s="324"/>
      <c r="R145" s="324"/>
      <c r="S145" s="324"/>
      <c r="T145" s="325"/>
      <c r="AT145" s="157" t="s">
        <v>158</v>
      </c>
      <c r="AU145" s="157" t="s">
        <v>82</v>
      </c>
      <c r="AV145" s="13" t="s">
        <v>82</v>
      </c>
      <c r="AW145" s="13" t="s">
        <v>29</v>
      </c>
      <c r="AX145" s="13" t="s">
        <v>78</v>
      </c>
      <c r="AY145" s="157" t="s">
        <v>150</v>
      </c>
    </row>
    <row r="146" spans="2:63" s="12" customFormat="1" ht="22.85" customHeight="1">
      <c r="B146" s="295"/>
      <c r="C146" s="296"/>
      <c r="D146" s="297" t="s">
        <v>72</v>
      </c>
      <c r="E146" s="304" t="s">
        <v>196</v>
      </c>
      <c r="F146" s="304" t="s">
        <v>915</v>
      </c>
      <c r="G146" s="296"/>
      <c r="H146" s="296"/>
      <c r="I146" s="246"/>
      <c r="J146" s="305">
        <f>BK146</f>
        <v>0</v>
      </c>
      <c r="K146" s="296"/>
      <c r="L146" s="130"/>
      <c r="M146" s="300"/>
      <c r="N146" s="301"/>
      <c r="O146" s="301"/>
      <c r="P146" s="302">
        <f>SUM(P147:P153)</f>
        <v>549.182</v>
      </c>
      <c r="Q146" s="301"/>
      <c r="R146" s="302">
        <f>SUM(R147:R153)</f>
        <v>0.03571200000000001</v>
      </c>
      <c r="S146" s="301"/>
      <c r="T146" s="303">
        <f>SUM(T147:T153)</f>
        <v>2.9544</v>
      </c>
      <c r="AR146" s="131" t="s">
        <v>78</v>
      </c>
      <c r="AT146" s="138" t="s">
        <v>72</v>
      </c>
      <c r="AU146" s="138" t="s">
        <v>78</v>
      </c>
      <c r="AY146" s="131" t="s">
        <v>150</v>
      </c>
      <c r="BK146" s="139">
        <f>SUM(BK147:BK153)</f>
        <v>0</v>
      </c>
    </row>
    <row r="147" spans="1:65" s="2" customFormat="1" ht="21.75" customHeight="1">
      <c r="A147" s="184"/>
      <c r="B147" s="250"/>
      <c r="C147" s="306" t="s">
        <v>175</v>
      </c>
      <c r="D147" s="306" t="s">
        <v>152</v>
      </c>
      <c r="E147" s="307" t="s">
        <v>916</v>
      </c>
      <c r="F147" s="308" t="s">
        <v>917</v>
      </c>
      <c r="G147" s="309" t="s">
        <v>166</v>
      </c>
      <c r="H147" s="310">
        <v>810</v>
      </c>
      <c r="I147" s="247"/>
      <c r="J147" s="311">
        <f aca="true" t="shared" si="0" ref="J147:J153">ROUND(I147*H147,2)</f>
        <v>0</v>
      </c>
      <c r="K147" s="308" t="s">
        <v>156</v>
      </c>
      <c r="L147" s="28"/>
      <c r="M147" s="312" t="s">
        <v>1</v>
      </c>
      <c r="N147" s="313" t="s">
        <v>38</v>
      </c>
      <c r="O147" s="314">
        <v>0.308</v>
      </c>
      <c r="P147" s="315">
        <f aca="true" t="shared" si="1" ref="P147:P153">O147*H147</f>
        <v>249.48</v>
      </c>
      <c r="Q147" s="315">
        <v>4E-05</v>
      </c>
      <c r="R147" s="315">
        <f aca="true" t="shared" si="2" ref="R147:R153">Q147*H147</f>
        <v>0.032400000000000005</v>
      </c>
      <c r="S147" s="315">
        <v>0</v>
      </c>
      <c r="T147" s="316">
        <f aca="true" t="shared" si="3" ref="T147:T153">S147*H147</f>
        <v>0</v>
      </c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R147" s="153" t="s">
        <v>113</v>
      </c>
      <c r="AT147" s="153" t="s">
        <v>152</v>
      </c>
      <c r="AU147" s="153" t="s">
        <v>82</v>
      </c>
      <c r="AY147" s="15" t="s">
        <v>150</v>
      </c>
      <c r="BE147" s="154">
        <f aca="true" t="shared" si="4" ref="BE147:BE153">IF(N147="základní",J147,0)</f>
        <v>0</v>
      </c>
      <c r="BF147" s="154">
        <f aca="true" t="shared" si="5" ref="BF147:BF153">IF(N147="snížená",J147,0)</f>
        <v>0</v>
      </c>
      <c r="BG147" s="154">
        <f aca="true" t="shared" si="6" ref="BG147:BG153">IF(N147="zákl. přenesená",J147,0)</f>
        <v>0</v>
      </c>
      <c r="BH147" s="154">
        <f aca="true" t="shared" si="7" ref="BH147:BH153">IF(N147="sníž. přenesená",J147,0)</f>
        <v>0</v>
      </c>
      <c r="BI147" s="154">
        <f aca="true" t="shared" si="8" ref="BI147:BI153">IF(N147="nulová",J147,0)</f>
        <v>0</v>
      </c>
      <c r="BJ147" s="15" t="s">
        <v>78</v>
      </c>
      <c r="BK147" s="154">
        <f aca="true" t="shared" si="9" ref="BK147:BK153">ROUND(I147*H147,2)</f>
        <v>0</v>
      </c>
      <c r="BL147" s="15" t="s">
        <v>113</v>
      </c>
      <c r="BM147" s="153" t="s">
        <v>918</v>
      </c>
    </row>
    <row r="148" spans="1:65" s="2" customFormat="1" ht="21.75" customHeight="1">
      <c r="A148" s="184"/>
      <c r="B148" s="250"/>
      <c r="C148" s="306" t="s">
        <v>169</v>
      </c>
      <c r="D148" s="306" t="s">
        <v>152</v>
      </c>
      <c r="E148" s="307" t="s">
        <v>919</v>
      </c>
      <c r="F148" s="308" t="s">
        <v>920</v>
      </c>
      <c r="G148" s="309" t="s">
        <v>173</v>
      </c>
      <c r="H148" s="310">
        <v>267</v>
      </c>
      <c r="I148" s="247"/>
      <c r="J148" s="311">
        <f t="shared" si="0"/>
        <v>0</v>
      </c>
      <c r="K148" s="308" t="s">
        <v>156</v>
      </c>
      <c r="L148" s="28"/>
      <c r="M148" s="312" t="s">
        <v>1</v>
      </c>
      <c r="N148" s="313" t="s">
        <v>38</v>
      </c>
      <c r="O148" s="314">
        <v>0.302</v>
      </c>
      <c r="P148" s="315">
        <f t="shared" si="1"/>
        <v>80.634</v>
      </c>
      <c r="Q148" s="315">
        <v>0</v>
      </c>
      <c r="R148" s="315">
        <f t="shared" si="2"/>
        <v>0</v>
      </c>
      <c r="S148" s="315">
        <v>0.002</v>
      </c>
      <c r="T148" s="316">
        <f t="shared" si="3"/>
        <v>0.534</v>
      </c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R148" s="153" t="s">
        <v>113</v>
      </c>
      <c r="AT148" s="153" t="s">
        <v>152</v>
      </c>
      <c r="AU148" s="153" t="s">
        <v>82</v>
      </c>
      <c r="AY148" s="15" t="s">
        <v>150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5" t="s">
        <v>78</v>
      </c>
      <c r="BK148" s="154">
        <f t="shared" si="9"/>
        <v>0</v>
      </c>
      <c r="BL148" s="15" t="s">
        <v>113</v>
      </c>
      <c r="BM148" s="153" t="s">
        <v>921</v>
      </c>
    </row>
    <row r="149" spans="1:65" s="2" customFormat="1" ht="21.75" customHeight="1">
      <c r="A149" s="184"/>
      <c r="B149" s="250"/>
      <c r="C149" s="306" t="s">
        <v>185</v>
      </c>
      <c r="D149" s="306" t="s">
        <v>152</v>
      </c>
      <c r="E149" s="307" t="s">
        <v>922</v>
      </c>
      <c r="F149" s="308" t="s">
        <v>923</v>
      </c>
      <c r="G149" s="309" t="s">
        <v>214</v>
      </c>
      <c r="H149" s="310">
        <v>660</v>
      </c>
      <c r="I149" s="247"/>
      <c r="J149" s="311">
        <f t="shared" si="0"/>
        <v>0</v>
      </c>
      <c r="K149" s="308" t="s">
        <v>156</v>
      </c>
      <c r="L149" s="28"/>
      <c r="M149" s="312" t="s">
        <v>1</v>
      </c>
      <c r="N149" s="313" t="s">
        <v>38</v>
      </c>
      <c r="O149" s="314">
        <v>0.205</v>
      </c>
      <c r="P149" s="315">
        <f t="shared" si="1"/>
        <v>135.29999999999998</v>
      </c>
      <c r="Q149" s="315">
        <v>0</v>
      </c>
      <c r="R149" s="315">
        <f t="shared" si="2"/>
        <v>0</v>
      </c>
      <c r="S149" s="315">
        <v>0.002</v>
      </c>
      <c r="T149" s="316">
        <f t="shared" si="3"/>
        <v>1.32</v>
      </c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R149" s="153" t="s">
        <v>113</v>
      </c>
      <c r="AT149" s="153" t="s">
        <v>152</v>
      </c>
      <c r="AU149" s="153" t="s">
        <v>82</v>
      </c>
      <c r="AY149" s="15" t="s">
        <v>150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5" t="s">
        <v>78</v>
      </c>
      <c r="BK149" s="154">
        <f t="shared" si="9"/>
        <v>0</v>
      </c>
      <c r="BL149" s="15" t="s">
        <v>113</v>
      </c>
      <c r="BM149" s="153" t="s">
        <v>924</v>
      </c>
    </row>
    <row r="150" spans="1:65" s="2" customFormat="1" ht="21.75" customHeight="1">
      <c r="A150" s="184"/>
      <c r="B150" s="250"/>
      <c r="C150" s="306" t="s">
        <v>192</v>
      </c>
      <c r="D150" s="306" t="s">
        <v>152</v>
      </c>
      <c r="E150" s="307" t="s">
        <v>925</v>
      </c>
      <c r="F150" s="308" t="s">
        <v>926</v>
      </c>
      <c r="G150" s="309" t="s">
        <v>214</v>
      </c>
      <c r="H150" s="310">
        <v>110</v>
      </c>
      <c r="I150" s="247"/>
      <c r="J150" s="311">
        <f t="shared" si="0"/>
        <v>0</v>
      </c>
      <c r="K150" s="308" t="s">
        <v>156</v>
      </c>
      <c r="L150" s="28"/>
      <c r="M150" s="312" t="s">
        <v>1</v>
      </c>
      <c r="N150" s="313" t="s">
        <v>38</v>
      </c>
      <c r="O150" s="314">
        <v>0.235</v>
      </c>
      <c r="P150" s="315">
        <f t="shared" si="1"/>
        <v>25.849999999999998</v>
      </c>
      <c r="Q150" s="315">
        <v>0</v>
      </c>
      <c r="R150" s="315">
        <f t="shared" si="2"/>
        <v>0</v>
      </c>
      <c r="S150" s="315">
        <v>0.004</v>
      </c>
      <c r="T150" s="316">
        <f t="shared" si="3"/>
        <v>0.44</v>
      </c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R150" s="153" t="s">
        <v>113</v>
      </c>
      <c r="AT150" s="153" t="s">
        <v>152</v>
      </c>
      <c r="AU150" s="153" t="s">
        <v>82</v>
      </c>
      <c r="AY150" s="15" t="s">
        <v>150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5" t="s">
        <v>78</v>
      </c>
      <c r="BK150" s="154">
        <f t="shared" si="9"/>
        <v>0</v>
      </c>
      <c r="BL150" s="15" t="s">
        <v>113</v>
      </c>
      <c r="BM150" s="153" t="s">
        <v>927</v>
      </c>
    </row>
    <row r="151" spans="1:65" s="2" customFormat="1" ht="21.75" customHeight="1">
      <c r="A151" s="184"/>
      <c r="B151" s="250"/>
      <c r="C151" s="306" t="s">
        <v>196</v>
      </c>
      <c r="D151" s="306" t="s">
        <v>152</v>
      </c>
      <c r="E151" s="307" t="s">
        <v>928</v>
      </c>
      <c r="F151" s="308" t="s">
        <v>929</v>
      </c>
      <c r="G151" s="309" t="s">
        <v>214</v>
      </c>
      <c r="H151" s="310">
        <v>110</v>
      </c>
      <c r="I151" s="247"/>
      <c r="J151" s="311">
        <f t="shared" si="0"/>
        <v>0</v>
      </c>
      <c r="K151" s="308" t="s">
        <v>156</v>
      </c>
      <c r="L151" s="28"/>
      <c r="M151" s="312" t="s">
        <v>1</v>
      </c>
      <c r="N151" s="313" t="s">
        <v>38</v>
      </c>
      <c r="O151" s="314">
        <v>0.245</v>
      </c>
      <c r="P151" s="315">
        <f t="shared" si="1"/>
        <v>26.95</v>
      </c>
      <c r="Q151" s="315">
        <v>0</v>
      </c>
      <c r="R151" s="315">
        <f t="shared" si="2"/>
        <v>0</v>
      </c>
      <c r="S151" s="315">
        <v>0.005</v>
      </c>
      <c r="T151" s="316">
        <f t="shared" si="3"/>
        <v>0.55</v>
      </c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R151" s="153" t="s">
        <v>113</v>
      </c>
      <c r="AT151" s="153" t="s">
        <v>152</v>
      </c>
      <c r="AU151" s="153" t="s">
        <v>82</v>
      </c>
      <c r="AY151" s="15" t="s">
        <v>150</v>
      </c>
      <c r="BE151" s="154">
        <f t="shared" si="4"/>
        <v>0</v>
      </c>
      <c r="BF151" s="154">
        <f t="shared" si="5"/>
        <v>0</v>
      </c>
      <c r="BG151" s="154">
        <f t="shared" si="6"/>
        <v>0</v>
      </c>
      <c r="BH151" s="154">
        <f t="shared" si="7"/>
        <v>0</v>
      </c>
      <c r="BI151" s="154">
        <f t="shared" si="8"/>
        <v>0</v>
      </c>
      <c r="BJ151" s="15" t="s">
        <v>78</v>
      </c>
      <c r="BK151" s="154">
        <f t="shared" si="9"/>
        <v>0</v>
      </c>
      <c r="BL151" s="15" t="s">
        <v>113</v>
      </c>
      <c r="BM151" s="153" t="s">
        <v>930</v>
      </c>
    </row>
    <row r="152" spans="1:65" s="2" customFormat="1" ht="21.75" customHeight="1">
      <c r="A152" s="184"/>
      <c r="B152" s="250"/>
      <c r="C152" s="306" t="s">
        <v>201</v>
      </c>
      <c r="D152" s="306" t="s">
        <v>152</v>
      </c>
      <c r="E152" s="307" t="s">
        <v>931</v>
      </c>
      <c r="F152" s="308" t="s">
        <v>932</v>
      </c>
      <c r="G152" s="309" t="s">
        <v>214</v>
      </c>
      <c r="H152" s="310">
        <v>36.8</v>
      </c>
      <c r="I152" s="247"/>
      <c r="J152" s="311">
        <f t="shared" si="0"/>
        <v>0</v>
      </c>
      <c r="K152" s="308" t="s">
        <v>156</v>
      </c>
      <c r="L152" s="28"/>
      <c r="M152" s="312" t="s">
        <v>1</v>
      </c>
      <c r="N152" s="313" t="s">
        <v>38</v>
      </c>
      <c r="O152" s="314">
        <v>0.76</v>
      </c>
      <c r="P152" s="315">
        <f t="shared" si="1"/>
        <v>27.967999999999996</v>
      </c>
      <c r="Q152" s="315">
        <v>9E-05</v>
      </c>
      <c r="R152" s="315">
        <f t="shared" si="2"/>
        <v>0.003312</v>
      </c>
      <c r="S152" s="315">
        <v>0.003</v>
      </c>
      <c r="T152" s="316">
        <f t="shared" si="3"/>
        <v>0.1104</v>
      </c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R152" s="153" t="s">
        <v>113</v>
      </c>
      <c r="AT152" s="153" t="s">
        <v>152</v>
      </c>
      <c r="AU152" s="153" t="s">
        <v>82</v>
      </c>
      <c r="AY152" s="15" t="s">
        <v>150</v>
      </c>
      <c r="BE152" s="154">
        <f t="shared" si="4"/>
        <v>0</v>
      </c>
      <c r="BF152" s="154">
        <f t="shared" si="5"/>
        <v>0</v>
      </c>
      <c r="BG152" s="154">
        <f t="shared" si="6"/>
        <v>0</v>
      </c>
      <c r="BH152" s="154">
        <f t="shared" si="7"/>
        <v>0</v>
      </c>
      <c r="BI152" s="154">
        <f t="shared" si="8"/>
        <v>0</v>
      </c>
      <c r="BJ152" s="15" t="s">
        <v>78</v>
      </c>
      <c r="BK152" s="154">
        <f t="shared" si="9"/>
        <v>0</v>
      </c>
      <c r="BL152" s="15" t="s">
        <v>113</v>
      </c>
      <c r="BM152" s="153" t="s">
        <v>933</v>
      </c>
    </row>
    <row r="153" spans="1:65" s="2" customFormat="1" ht="21.75" customHeight="1">
      <c r="A153" s="184"/>
      <c r="B153" s="250"/>
      <c r="C153" s="306" t="s">
        <v>206</v>
      </c>
      <c r="D153" s="306" t="s">
        <v>152</v>
      </c>
      <c r="E153" s="307" t="s">
        <v>934</v>
      </c>
      <c r="F153" s="308" t="s">
        <v>935</v>
      </c>
      <c r="G153" s="309" t="s">
        <v>214</v>
      </c>
      <c r="H153" s="310">
        <v>10</v>
      </c>
      <c r="I153" s="247"/>
      <c r="J153" s="311">
        <f t="shared" si="0"/>
        <v>0</v>
      </c>
      <c r="K153" s="308" t="s">
        <v>156</v>
      </c>
      <c r="L153" s="28"/>
      <c r="M153" s="312" t="s">
        <v>1</v>
      </c>
      <c r="N153" s="313" t="s">
        <v>38</v>
      </c>
      <c r="O153" s="314">
        <v>0.3</v>
      </c>
      <c r="P153" s="315">
        <f t="shared" si="1"/>
        <v>3</v>
      </c>
      <c r="Q153" s="315">
        <v>0</v>
      </c>
      <c r="R153" s="315">
        <f t="shared" si="2"/>
        <v>0</v>
      </c>
      <c r="S153" s="315">
        <v>0</v>
      </c>
      <c r="T153" s="316">
        <f t="shared" si="3"/>
        <v>0</v>
      </c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R153" s="153" t="s">
        <v>113</v>
      </c>
      <c r="AT153" s="153" t="s">
        <v>152</v>
      </c>
      <c r="AU153" s="153" t="s">
        <v>82</v>
      </c>
      <c r="AY153" s="15" t="s">
        <v>150</v>
      </c>
      <c r="BE153" s="154">
        <f t="shared" si="4"/>
        <v>0</v>
      </c>
      <c r="BF153" s="154">
        <f t="shared" si="5"/>
        <v>0</v>
      </c>
      <c r="BG153" s="154">
        <f t="shared" si="6"/>
        <v>0</v>
      </c>
      <c r="BH153" s="154">
        <f t="shared" si="7"/>
        <v>0</v>
      </c>
      <c r="BI153" s="154">
        <f t="shared" si="8"/>
        <v>0</v>
      </c>
      <c r="BJ153" s="15" t="s">
        <v>78</v>
      </c>
      <c r="BK153" s="154">
        <f t="shared" si="9"/>
        <v>0</v>
      </c>
      <c r="BL153" s="15" t="s">
        <v>113</v>
      </c>
      <c r="BM153" s="153" t="s">
        <v>936</v>
      </c>
    </row>
    <row r="154" spans="2:63" s="12" customFormat="1" ht="22.85" customHeight="1">
      <c r="B154" s="295"/>
      <c r="C154" s="296"/>
      <c r="D154" s="297" t="s">
        <v>72</v>
      </c>
      <c r="E154" s="304" t="s">
        <v>237</v>
      </c>
      <c r="F154" s="304" t="s">
        <v>238</v>
      </c>
      <c r="G154" s="296"/>
      <c r="H154" s="296"/>
      <c r="I154" s="246"/>
      <c r="J154" s="305">
        <f>BK154</f>
        <v>0</v>
      </c>
      <c r="K154" s="296"/>
      <c r="L154" s="130"/>
      <c r="M154" s="300"/>
      <c r="N154" s="301"/>
      <c r="O154" s="301"/>
      <c r="P154" s="302">
        <f>SUM(P155:P159)</f>
        <v>9.85021</v>
      </c>
      <c r="Q154" s="301"/>
      <c r="R154" s="302">
        <f>SUM(R155:R159)</f>
        <v>0</v>
      </c>
      <c r="S154" s="301"/>
      <c r="T154" s="303">
        <f>SUM(T155:T159)</f>
        <v>0</v>
      </c>
      <c r="AR154" s="131" t="s">
        <v>78</v>
      </c>
      <c r="AT154" s="138" t="s">
        <v>72</v>
      </c>
      <c r="AU154" s="138" t="s">
        <v>78</v>
      </c>
      <c r="AY154" s="131" t="s">
        <v>150</v>
      </c>
      <c r="BK154" s="139">
        <f>SUM(BK155:BK159)</f>
        <v>0</v>
      </c>
    </row>
    <row r="155" spans="1:65" s="2" customFormat="1" ht="21.75" customHeight="1">
      <c r="A155" s="184"/>
      <c r="B155" s="250"/>
      <c r="C155" s="306" t="s">
        <v>211</v>
      </c>
      <c r="D155" s="306" t="s">
        <v>152</v>
      </c>
      <c r="E155" s="307" t="s">
        <v>937</v>
      </c>
      <c r="F155" s="308" t="s">
        <v>938</v>
      </c>
      <c r="G155" s="309" t="s">
        <v>242</v>
      </c>
      <c r="H155" s="310">
        <v>3.79</v>
      </c>
      <c r="I155" s="247"/>
      <c r="J155" s="311">
        <f>ROUND(I155*H155,2)</f>
        <v>0</v>
      </c>
      <c r="K155" s="308" t="s">
        <v>156</v>
      </c>
      <c r="L155" s="28"/>
      <c r="M155" s="312" t="s">
        <v>1</v>
      </c>
      <c r="N155" s="313" t="s">
        <v>38</v>
      </c>
      <c r="O155" s="314">
        <v>2.42</v>
      </c>
      <c r="P155" s="315">
        <f>O155*H155</f>
        <v>9.1718</v>
      </c>
      <c r="Q155" s="315">
        <v>0</v>
      </c>
      <c r="R155" s="315">
        <f>Q155*H155</f>
        <v>0</v>
      </c>
      <c r="S155" s="315">
        <v>0</v>
      </c>
      <c r="T155" s="316">
        <f>S155*H155</f>
        <v>0</v>
      </c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R155" s="153" t="s">
        <v>113</v>
      </c>
      <c r="AT155" s="153" t="s">
        <v>152</v>
      </c>
      <c r="AU155" s="153" t="s">
        <v>82</v>
      </c>
      <c r="AY155" s="15" t="s">
        <v>150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5" t="s">
        <v>78</v>
      </c>
      <c r="BK155" s="154">
        <f>ROUND(I155*H155,2)</f>
        <v>0</v>
      </c>
      <c r="BL155" s="15" t="s">
        <v>113</v>
      </c>
      <c r="BM155" s="153" t="s">
        <v>939</v>
      </c>
    </row>
    <row r="156" spans="1:65" s="2" customFormat="1" ht="21.75" customHeight="1">
      <c r="A156" s="184"/>
      <c r="B156" s="250"/>
      <c r="C156" s="306" t="s">
        <v>216</v>
      </c>
      <c r="D156" s="306" t="s">
        <v>152</v>
      </c>
      <c r="E156" s="307" t="s">
        <v>245</v>
      </c>
      <c r="F156" s="308" t="s">
        <v>246</v>
      </c>
      <c r="G156" s="309" t="s">
        <v>242</v>
      </c>
      <c r="H156" s="310">
        <v>3.79</v>
      </c>
      <c r="I156" s="247"/>
      <c r="J156" s="311">
        <f>ROUND(I156*H156,2)</f>
        <v>0</v>
      </c>
      <c r="K156" s="308" t="s">
        <v>156</v>
      </c>
      <c r="L156" s="28"/>
      <c r="M156" s="312" t="s">
        <v>1</v>
      </c>
      <c r="N156" s="313" t="s">
        <v>38</v>
      </c>
      <c r="O156" s="314">
        <v>0.125</v>
      </c>
      <c r="P156" s="315">
        <f>O156*H156</f>
        <v>0.47375</v>
      </c>
      <c r="Q156" s="315">
        <v>0</v>
      </c>
      <c r="R156" s="315">
        <f>Q156*H156</f>
        <v>0</v>
      </c>
      <c r="S156" s="315">
        <v>0</v>
      </c>
      <c r="T156" s="316">
        <f>S156*H156</f>
        <v>0</v>
      </c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R156" s="153" t="s">
        <v>113</v>
      </c>
      <c r="AT156" s="153" t="s">
        <v>152</v>
      </c>
      <c r="AU156" s="153" t="s">
        <v>82</v>
      </c>
      <c r="AY156" s="15" t="s">
        <v>150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5" t="s">
        <v>78</v>
      </c>
      <c r="BK156" s="154">
        <f>ROUND(I156*H156,2)</f>
        <v>0</v>
      </c>
      <c r="BL156" s="15" t="s">
        <v>113</v>
      </c>
      <c r="BM156" s="153" t="s">
        <v>940</v>
      </c>
    </row>
    <row r="157" spans="1:65" s="2" customFormat="1" ht="21.75" customHeight="1">
      <c r="A157" s="184"/>
      <c r="B157" s="250"/>
      <c r="C157" s="306" t="s">
        <v>220</v>
      </c>
      <c r="D157" s="306" t="s">
        <v>152</v>
      </c>
      <c r="E157" s="307" t="s">
        <v>249</v>
      </c>
      <c r="F157" s="308" t="s">
        <v>250</v>
      </c>
      <c r="G157" s="309" t="s">
        <v>242</v>
      </c>
      <c r="H157" s="310">
        <v>34.11</v>
      </c>
      <c r="I157" s="247"/>
      <c r="J157" s="311">
        <f>ROUND(I157*H157,2)</f>
        <v>0</v>
      </c>
      <c r="K157" s="308" t="s">
        <v>156</v>
      </c>
      <c r="L157" s="28"/>
      <c r="M157" s="312" t="s">
        <v>1</v>
      </c>
      <c r="N157" s="313" t="s">
        <v>38</v>
      </c>
      <c r="O157" s="314">
        <v>0.006</v>
      </c>
      <c r="P157" s="315">
        <f>O157*H157</f>
        <v>0.20466</v>
      </c>
      <c r="Q157" s="315">
        <v>0</v>
      </c>
      <c r="R157" s="315">
        <f>Q157*H157</f>
        <v>0</v>
      </c>
      <c r="S157" s="315">
        <v>0</v>
      </c>
      <c r="T157" s="316">
        <f>S157*H157</f>
        <v>0</v>
      </c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R157" s="153" t="s">
        <v>113</v>
      </c>
      <c r="AT157" s="153" t="s">
        <v>152</v>
      </c>
      <c r="AU157" s="153" t="s">
        <v>82</v>
      </c>
      <c r="AY157" s="15" t="s">
        <v>150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5" t="s">
        <v>78</v>
      </c>
      <c r="BK157" s="154">
        <f>ROUND(I157*H157,2)</f>
        <v>0</v>
      </c>
      <c r="BL157" s="15" t="s">
        <v>113</v>
      </c>
      <c r="BM157" s="153" t="s">
        <v>941</v>
      </c>
    </row>
    <row r="158" spans="2:51" s="13" customFormat="1" ht="12">
      <c r="B158" s="317"/>
      <c r="C158" s="318"/>
      <c r="D158" s="319" t="s">
        <v>158</v>
      </c>
      <c r="E158" s="318"/>
      <c r="F158" s="321" t="s">
        <v>1386</v>
      </c>
      <c r="G158" s="318"/>
      <c r="H158" s="322">
        <v>34.11</v>
      </c>
      <c r="I158" s="248"/>
      <c r="J158" s="318"/>
      <c r="K158" s="318"/>
      <c r="L158" s="155"/>
      <c r="M158" s="323"/>
      <c r="N158" s="324"/>
      <c r="O158" s="324"/>
      <c r="P158" s="324"/>
      <c r="Q158" s="324"/>
      <c r="R158" s="324"/>
      <c r="S158" s="324"/>
      <c r="T158" s="325"/>
      <c r="AT158" s="157" t="s">
        <v>158</v>
      </c>
      <c r="AU158" s="157" t="s">
        <v>82</v>
      </c>
      <c r="AV158" s="13" t="s">
        <v>82</v>
      </c>
      <c r="AW158" s="13" t="s">
        <v>3</v>
      </c>
      <c r="AX158" s="13" t="s">
        <v>78</v>
      </c>
      <c r="AY158" s="157" t="s">
        <v>150</v>
      </c>
    </row>
    <row r="159" spans="1:65" s="2" customFormat="1" ht="21.75" customHeight="1">
      <c r="A159" s="184"/>
      <c r="B159" s="250"/>
      <c r="C159" s="306" t="s">
        <v>8</v>
      </c>
      <c r="D159" s="306" t="s">
        <v>152</v>
      </c>
      <c r="E159" s="307" t="s">
        <v>943</v>
      </c>
      <c r="F159" s="308" t="s">
        <v>944</v>
      </c>
      <c r="G159" s="309" t="s">
        <v>242</v>
      </c>
      <c r="H159" s="310">
        <v>3.79</v>
      </c>
      <c r="I159" s="247"/>
      <c r="J159" s="311">
        <f>ROUND(I159*H159,2)</f>
        <v>0</v>
      </c>
      <c r="K159" s="308" t="s">
        <v>945</v>
      </c>
      <c r="L159" s="28"/>
      <c r="M159" s="312" t="s">
        <v>1</v>
      </c>
      <c r="N159" s="313" t="s">
        <v>38</v>
      </c>
      <c r="O159" s="314">
        <v>0</v>
      </c>
      <c r="P159" s="315">
        <f>O159*H159</f>
        <v>0</v>
      </c>
      <c r="Q159" s="315">
        <v>0</v>
      </c>
      <c r="R159" s="315">
        <f>Q159*H159</f>
        <v>0</v>
      </c>
      <c r="S159" s="315">
        <v>0</v>
      </c>
      <c r="T159" s="316">
        <f>S159*H159</f>
        <v>0</v>
      </c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R159" s="153" t="s">
        <v>113</v>
      </c>
      <c r="AT159" s="153" t="s">
        <v>152</v>
      </c>
      <c r="AU159" s="153" t="s">
        <v>82</v>
      </c>
      <c r="AY159" s="15" t="s">
        <v>150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5" t="s">
        <v>78</v>
      </c>
      <c r="BK159" s="154">
        <f>ROUND(I159*H159,2)</f>
        <v>0</v>
      </c>
      <c r="BL159" s="15" t="s">
        <v>113</v>
      </c>
      <c r="BM159" s="153" t="s">
        <v>946</v>
      </c>
    </row>
    <row r="160" spans="2:63" s="12" customFormat="1" ht="22.85" customHeight="1">
      <c r="B160" s="295"/>
      <c r="C160" s="296"/>
      <c r="D160" s="297" t="s">
        <v>72</v>
      </c>
      <c r="E160" s="304" t="s">
        <v>253</v>
      </c>
      <c r="F160" s="304" t="s">
        <v>254</v>
      </c>
      <c r="G160" s="296"/>
      <c r="H160" s="296"/>
      <c r="I160" s="246"/>
      <c r="J160" s="305">
        <f>BK160</f>
        <v>0</v>
      </c>
      <c r="K160" s="296"/>
      <c r="L160" s="130"/>
      <c r="M160" s="300"/>
      <c r="N160" s="301"/>
      <c r="O160" s="301"/>
      <c r="P160" s="302">
        <f>P161</f>
        <v>14.07224</v>
      </c>
      <c r="Q160" s="301"/>
      <c r="R160" s="302">
        <f>R161</f>
        <v>0</v>
      </c>
      <c r="S160" s="301"/>
      <c r="T160" s="303">
        <f>T161</f>
        <v>0</v>
      </c>
      <c r="AR160" s="131" t="s">
        <v>78</v>
      </c>
      <c r="AT160" s="138" t="s">
        <v>72</v>
      </c>
      <c r="AU160" s="138" t="s">
        <v>78</v>
      </c>
      <c r="AY160" s="131" t="s">
        <v>150</v>
      </c>
      <c r="BK160" s="139">
        <f>BK161</f>
        <v>0</v>
      </c>
    </row>
    <row r="161" spans="1:65" s="2" customFormat="1" ht="16.5" customHeight="1">
      <c r="A161" s="184"/>
      <c r="B161" s="250"/>
      <c r="C161" s="306" t="s">
        <v>228</v>
      </c>
      <c r="D161" s="306" t="s">
        <v>152</v>
      </c>
      <c r="E161" s="307" t="s">
        <v>947</v>
      </c>
      <c r="F161" s="308" t="s">
        <v>948</v>
      </c>
      <c r="G161" s="309" t="s">
        <v>242</v>
      </c>
      <c r="H161" s="310">
        <v>3.866</v>
      </c>
      <c r="I161" s="247"/>
      <c r="J161" s="311">
        <f>ROUND(I161*H161,2)</f>
        <v>0</v>
      </c>
      <c r="K161" s="308" t="s">
        <v>156</v>
      </c>
      <c r="L161" s="28"/>
      <c r="M161" s="312" t="s">
        <v>1</v>
      </c>
      <c r="N161" s="313" t="s">
        <v>38</v>
      </c>
      <c r="O161" s="314">
        <v>3.64</v>
      </c>
      <c r="P161" s="315">
        <f>O161*H161</f>
        <v>14.07224</v>
      </c>
      <c r="Q161" s="315">
        <v>0</v>
      </c>
      <c r="R161" s="315">
        <f>Q161*H161</f>
        <v>0</v>
      </c>
      <c r="S161" s="315">
        <v>0</v>
      </c>
      <c r="T161" s="316">
        <f>S161*H161</f>
        <v>0</v>
      </c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R161" s="153" t="s">
        <v>113</v>
      </c>
      <c r="AT161" s="153" t="s">
        <v>152</v>
      </c>
      <c r="AU161" s="153" t="s">
        <v>82</v>
      </c>
      <c r="AY161" s="15" t="s">
        <v>150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5" t="s">
        <v>78</v>
      </c>
      <c r="BK161" s="154">
        <f>ROUND(I161*H161,2)</f>
        <v>0</v>
      </c>
      <c r="BL161" s="15" t="s">
        <v>113</v>
      </c>
      <c r="BM161" s="153" t="s">
        <v>1387</v>
      </c>
    </row>
    <row r="162" spans="2:63" s="12" customFormat="1" ht="25.9" customHeight="1">
      <c r="B162" s="295"/>
      <c r="C162" s="296"/>
      <c r="D162" s="297" t="s">
        <v>72</v>
      </c>
      <c r="E162" s="298" t="s">
        <v>258</v>
      </c>
      <c r="F162" s="298" t="s">
        <v>259</v>
      </c>
      <c r="G162" s="296"/>
      <c r="H162" s="296"/>
      <c r="I162" s="246"/>
      <c r="J162" s="299">
        <f>BK162</f>
        <v>0</v>
      </c>
      <c r="K162" s="296"/>
      <c r="L162" s="130"/>
      <c r="M162" s="300"/>
      <c r="N162" s="301"/>
      <c r="O162" s="301"/>
      <c r="P162" s="302">
        <f>P163+P226+P228</f>
        <v>756.64265</v>
      </c>
      <c r="Q162" s="301"/>
      <c r="R162" s="302">
        <f>R163+R226+R228</f>
        <v>4.390371</v>
      </c>
      <c r="S162" s="301"/>
      <c r="T162" s="303">
        <f>T163+T226+T228</f>
        <v>0.8353725</v>
      </c>
      <c r="AR162" s="131" t="s">
        <v>82</v>
      </c>
      <c r="AT162" s="138" t="s">
        <v>72</v>
      </c>
      <c r="AU162" s="138" t="s">
        <v>73</v>
      </c>
      <c r="AY162" s="131" t="s">
        <v>150</v>
      </c>
      <c r="BK162" s="139">
        <f>BK163+BK226+BK228</f>
        <v>0</v>
      </c>
    </row>
    <row r="163" spans="2:63" s="12" customFormat="1" ht="22.85" customHeight="1">
      <c r="B163" s="295"/>
      <c r="C163" s="296"/>
      <c r="D163" s="297" t="s">
        <v>72</v>
      </c>
      <c r="E163" s="304" t="s">
        <v>950</v>
      </c>
      <c r="F163" s="304" t="s">
        <v>951</v>
      </c>
      <c r="G163" s="296"/>
      <c r="H163" s="296"/>
      <c r="I163" s="246"/>
      <c r="J163" s="305">
        <f>BK163</f>
        <v>0</v>
      </c>
      <c r="K163" s="296"/>
      <c r="L163" s="130"/>
      <c r="M163" s="300"/>
      <c r="N163" s="301"/>
      <c r="O163" s="301"/>
      <c r="P163" s="302">
        <f>SUM(P164:P225)</f>
        <v>279.431</v>
      </c>
      <c r="Q163" s="301"/>
      <c r="R163" s="302">
        <f>SUM(R164:R225)</f>
        <v>0.34537799999999996</v>
      </c>
      <c r="S163" s="301"/>
      <c r="T163" s="303">
        <f>SUM(T164:T225)</f>
        <v>0</v>
      </c>
      <c r="AR163" s="131" t="s">
        <v>82</v>
      </c>
      <c r="AT163" s="138" t="s">
        <v>72</v>
      </c>
      <c r="AU163" s="138" t="s">
        <v>78</v>
      </c>
      <c r="AY163" s="131" t="s">
        <v>150</v>
      </c>
      <c r="BK163" s="139">
        <f>SUM(BK164:BK225)</f>
        <v>0</v>
      </c>
    </row>
    <row r="164" spans="1:65" s="2" customFormat="1" ht="21.75" customHeight="1">
      <c r="A164" s="184"/>
      <c r="B164" s="250"/>
      <c r="C164" s="306" t="s">
        <v>232</v>
      </c>
      <c r="D164" s="306" t="s">
        <v>152</v>
      </c>
      <c r="E164" s="307" t="s">
        <v>1166</v>
      </c>
      <c r="F164" s="308" t="s">
        <v>1167</v>
      </c>
      <c r="G164" s="309" t="s">
        <v>214</v>
      </c>
      <c r="H164" s="310">
        <v>10</v>
      </c>
      <c r="I164" s="247"/>
      <c r="J164" s="311">
        <f>ROUND(I164*H164,2)</f>
        <v>0</v>
      </c>
      <c r="K164" s="308" t="s">
        <v>156</v>
      </c>
      <c r="L164" s="28"/>
      <c r="M164" s="312" t="s">
        <v>1</v>
      </c>
      <c r="N164" s="313" t="s">
        <v>38</v>
      </c>
      <c r="O164" s="314">
        <v>0.106</v>
      </c>
      <c r="P164" s="315">
        <f>O164*H164</f>
        <v>1.06</v>
      </c>
      <c r="Q164" s="315">
        <v>0</v>
      </c>
      <c r="R164" s="315">
        <f>Q164*H164</f>
        <v>0</v>
      </c>
      <c r="S164" s="315">
        <v>0</v>
      </c>
      <c r="T164" s="316">
        <f>S164*H164</f>
        <v>0</v>
      </c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R164" s="153" t="s">
        <v>228</v>
      </c>
      <c r="AT164" s="153" t="s">
        <v>152</v>
      </c>
      <c r="AU164" s="153" t="s">
        <v>82</v>
      </c>
      <c r="AY164" s="15" t="s">
        <v>150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5" t="s">
        <v>78</v>
      </c>
      <c r="BK164" s="154">
        <f>ROUND(I164*H164,2)</f>
        <v>0</v>
      </c>
      <c r="BL164" s="15" t="s">
        <v>228</v>
      </c>
      <c r="BM164" s="153" t="s">
        <v>1168</v>
      </c>
    </row>
    <row r="165" spans="1:65" s="2" customFormat="1" ht="16.5" customHeight="1">
      <c r="A165" s="184"/>
      <c r="B165" s="250"/>
      <c r="C165" s="326" t="s">
        <v>239</v>
      </c>
      <c r="D165" s="326" t="s">
        <v>655</v>
      </c>
      <c r="E165" s="327" t="s">
        <v>1169</v>
      </c>
      <c r="F165" s="328" t="s">
        <v>1170</v>
      </c>
      <c r="G165" s="329" t="s">
        <v>214</v>
      </c>
      <c r="H165" s="330">
        <v>10.5</v>
      </c>
      <c r="I165" s="249"/>
      <c r="J165" s="331">
        <f>ROUND(I165*H165,2)</f>
        <v>0</v>
      </c>
      <c r="K165" s="328" t="s">
        <v>156</v>
      </c>
      <c r="L165" s="169"/>
      <c r="M165" s="332" t="s">
        <v>1</v>
      </c>
      <c r="N165" s="333" t="s">
        <v>38</v>
      </c>
      <c r="O165" s="314">
        <v>0</v>
      </c>
      <c r="P165" s="315">
        <f>O165*H165</f>
        <v>0</v>
      </c>
      <c r="Q165" s="315">
        <v>0.0001</v>
      </c>
      <c r="R165" s="315">
        <f>Q165*H165</f>
        <v>0.0010500000000000002</v>
      </c>
      <c r="S165" s="315">
        <v>0</v>
      </c>
      <c r="T165" s="316">
        <f>S165*H165</f>
        <v>0</v>
      </c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R165" s="153" t="s">
        <v>302</v>
      </c>
      <c r="AT165" s="153" t="s">
        <v>655</v>
      </c>
      <c r="AU165" s="153" t="s">
        <v>82</v>
      </c>
      <c r="AY165" s="15" t="s">
        <v>150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5" t="s">
        <v>78</v>
      </c>
      <c r="BK165" s="154">
        <f>ROUND(I165*H165,2)</f>
        <v>0</v>
      </c>
      <c r="BL165" s="15" t="s">
        <v>228</v>
      </c>
      <c r="BM165" s="153" t="s">
        <v>1171</v>
      </c>
    </row>
    <row r="166" spans="2:51" s="13" customFormat="1" ht="12">
      <c r="B166" s="317"/>
      <c r="C166" s="318"/>
      <c r="D166" s="319" t="s">
        <v>158</v>
      </c>
      <c r="E166" s="318"/>
      <c r="F166" s="321" t="s">
        <v>1172</v>
      </c>
      <c r="G166" s="318"/>
      <c r="H166" s="322">
        <v>10.5</v>
      </c>
      <c r="I166" s="248"/>
      <c r="J166" s="318"/>
      <c r="K166" s="318"/>
      <c r="L166" s="155"/>
      <c r="M166" s="323"/>
      <c r="N166" s="324"/>
      <c r="O166" s="324"/>
      <c r="P166" s="324"/>
      <c r="Q166" s="324"/>
      <c r="R166" s="324"/>
      <c r="S166" s="324"/>
      <c r="T166" s="325"/>
      <c r="AT166" s="157" t="s">
        <v>158</v>
      </c>
      <c r="AU166" s="157" t="s">
        <v>82</v>
      </c>
      <c r="AV166" s="13" t="s">
        <v>82</v>
      </c>
      <c r="AW166" s="13" t="s">
        <v>3</v>
      </c>
      <c r="AX166" s="13" t="s">
        <v>78</v>
      </c>
      <c r="AY166" s="157" t="s">
        <v>150</v>
      </c>
    </row>
    <row r="167" spans="1:65" s="2" customFormat="1" ht="21.75" customHeight="1">
      <c r="A167" s="184"/>
      <c r="B167" s="250"/>
      <c r="C167" s="306" t="s">
        <v>244</v>
      </c>
      <c r="D167" s="306" t="s">
        <v>152</v>
      </c>
      <c r="E167" s="307" t="s">
        <v>1173</v>
      </c>
      <c r="F167" s="308" t="s">
        <v>1174</v>
      </c>
      <c r="G167" s="309" t="s">
        <v>214</v>
      </c>
      <c r="H167" s="310">
        <v>23</v>
      </c>
      <c r="I167" s="247"/>
      <c r="J167" s="311">
        <f>ROUND(I167*H167,2)</f>
        <v>0</v>
      </c>
      <c r="K167" s="308" t="s">
        <v>156</v>
      </c>
      <c r="L167" s="28"/>
      <c r="M167" s="312" t="s">
        <v>1</v>
      </c>
      <c r="N167" s="313" t="s">
        <v>38</v>
      </c>
      <c r="O167" s="314">
        <v>0.289</v>
      </c>
      <c r="P167" s="315">
        <f>O167*H167</f>
        <v>6.646999999999999</v>
      </c>
      <c r="Q167" s="315">
        <v>0</v>
      </c>
      <c r="R167" s="315">
        <f>Q167*H167</f>
        <v>0</v>
      </c>
      <c r="S167" s="315">
        <v>0</v>
      </c>
      <c r="T167" s="316">
        <f>S167*H167</f>
        <v>0</v>
      </c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R167" s="153" t="s">
        <v>228</v>
      </c>
      <c r="AT167" s="153" t="s">
        <v>152</v>
      </c>
      <c r="AU167" s="153" t="s">
        <v>82</v>
      </c>
      <c r="AY167" s="15" t="s">
        <v>150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5" t="s">
        <v>78</v>
      </c>
      <c r="BK167" s="154">
        <f>ROUND(I167*H167,2)</f>
        <v>0</v>
      </c>
      <c r="BL167" s="15" t="s">
        <v>228</v>
      </c>
      <c r="BM167" s="153" t="s">
        <v>1175</v>
      </c>
    </row>
    <row r="168" spans="2:51" s="13" customFormat="1" ht="12">
      <c r="B168" s="317"/>
      <c r="C168" s="318"/>
      <c r="D168" s="319" t="s">
        <v>158</v>
      </c>
      <c r="E168" s="320" t="s">
        <v>1</v>
      </c>
      <c r="F168" s="321" t="s">
        <v>1388</v>
      </c>
      <c r="G168" s="318"/>
      <c r="H168" s="322">
        <v>23</v>
      </c>
      <c r="I168" s="248"/>
      <c r="J168" s="318"/>
      <c r="K168" s="318"/>
      <c r="L168" s="155"/>
      <c r="M168" s="323"/>
      <c r="N168" s="324"/>
      <c r="O168" s="324"/>
      <c r="P168" s="324"/>
      <c r="Q168" s="324"/>
      <c r="R168" s="324"/>
      <c r="S168" s="324"/>
      <c r="T168" s="325"/>
      <c r="AT168" s="157" t="s">
        <v>158</v>
      </c>
      <c r="AU168" s="157" t="s">
        <v>82</v>
      </c>
      <c r="AV168" s="13" t="s">
        <v>82</v>
      </c>
      <c r="AW168" s="13" t="s">
        <v>29</v>
      </c>
      <c r="AX168" s="13" t="s">
        <v>78</v>
      </c>
      <c r="AY168" s="157" t="s">
        <v>150</v>
      </c>
    </row>
    <row r="169" spans="1:65" s="2" customFormat="1" ht="16.5" customHeight="1">
      <c r="A169" s="184"/>
      <c r="B169" s="250"/>
      <c r="C169" s="326" t="s">
        <v>248</v>
      </c>
      <c r="D169" s="326" t="s">
        <v>655</v>
      </c>
      <c r="E169" s="327" t="s">
        <v>1176</v>
      </c>
      <c r="F169" s="328" t="s">
        <v>1177</v>
      </c>
      <c r="G169" s="329" t="s">
        <v>214</v>
      </c>
      <c r="H169" s="330">
        <v>10</v>
      </c>
      <c r="I169" s="249"/>
      <c r="J169" s="331">
        <f>ROUND(I169*H169,2)</f>
        <v>0</v>
      </c>
      <c r="K169" s="328" t="s">
        <v>995</v>
      </c>
      <c r="L169" s="169"/>
      <c r="M169" s="332" t="s">
        <v>1</v>
      </c>
      <c r="N169" s="333" t="s">
        <v>38</v>
      </c>
      <c r="O169" s="314">
        <v>0</v>
      </c>
      <c r="P169" s="315">
        <f>O169*H169</f>
        <v>0</v>
      </c>
      <c r="Q169" s="315">
        <v>0</v>
      </c>
      <c r="R169" s="315">
        <f>Q169*H169</f>
        <v>0</v>
      </c>
      <c r="S169" s="315">
        <v>0</v>
      </c>
      <c r="T169" s="316">
        <f>S169*H169</f>
        <v>0</v>
      </c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R169" s="153" t="s">
        <v>302</v>
      </c>
      <c r="AT169" s="153" t="s">
        <v>655</v>
      </c>
      <c r="AU169" s="153" t="s">
        <v>82</v>
      </c>
      <c r="AY169" s="15" t="s">
        <v>150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5" t="s">
        <v>78</v>
      </c>
      <c r="BK169" s="154">
        <f>ROUND(I169*H169,2)</f>
        <v>0</v>
      </c>
      <c r="BL169" s="15" t="s">
        <v>228</v>
      </c>
      <c r="BM169" s="153" t="s">
        <v>1178</v>
      </c>
    </row>
    <row r="170" spans="1:65" s="2" customFormat="1" ht="16.5" customHeight="1">
      <c r="A170" s="184"/>
      <c r="B170" s="250"/>
      <c r="C170" s="326" t="s">
        <v>7</v>
      </c>
      <c r="D170" s="326" t="s">
        <v>655</v>
      </c>
      <c r="E170" s="327" t="s">
        <v>1179</v>
      </c>
      <c r="F170" s="328" t="s">
        <v>1180</v>
      </c>
      <c r="G170" s="329" t="s">
        <v>214</v>
      </c>
      <c r="H170" s="330">
        <v>13</v>
      </c>
      <c r="I170" s="249"/>
      <c r="J170" s="331">
        <f>ROUND(I170*H170,2)</f>
        <v>0</v>
      </c>
      <c r="K170" s="328" t="s">
        <v>995</v>
      </c>
      <c r="L170" s="169"/>
      <c r="M170" s="332" t="s">
        <v>1</v>
      </c>
      <c r="N170" s="333" t="s">
        <v>38</v>
      </c>
      <c r="O170" s="314">
        <v>0</v>
      </c>
      <c r="P170" s="315">
        <f>O170*H170</f>
        <v>0</v>
      </c>
      <c r="Q170" s="315">
        <v>0</v>
      </c>
      <c r="R170" s="315">
        <f>Q170*H170</f>
        <v>0</v>
      </c>
      <c r="S170" s="315">
        <v>0</v>
      </c>
      <c r="T170" s="316">
        <f>S170*H170</f>
        <v>0</v>
      </c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R170" s="153" t="s">
        <v>302</v>
      </c>
      <c r="AT170" s="153" t="s">
        <v>655</v>
      </c>
      <c r="AU170" s="153" t="s">
        <v>82</v>
      </c>
      <c r="AY170" s="15" t="s">
        <v>150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5" t="s">
        <v>78</v>
      </c>
      <c r="BK170" s="154">
        <f>ROUND(I170*H170,2)</f>
        <v>0</v>
      </c>
      <c r="BL170" s="15" t="s">
        <v>228</v>
      </c>
      <c r="BM170" s="153" t="s">
        <v>1181</v>
      </c>
    </row>
    <row r="171" spans="1:65" s="2" customFormat="1" ht="16.5" customHeight="1">
      <c r="A171" s="184"/>
      <c r="B171" s="250"/>
      <c r="C171" s="306" t="s">
        <v>262</v>
      </c>
      <c r="D171" s="306" t="s">
        <v>152</v>
      </c>
      <c r="E171" s="307" t="s">
        <v>1182</v>
      </c>
      <c r="F171" s="308" t="s">
        <v>1183</v>
      </c>
      <c r="G171" s="309" t="s">
        <v>173</v>
      </c>
      <c r="H171" s="310">
        <v>267</v>
      </c>
      <c r="I171" s="247"/>
      <c r="J171" s="311">
        <f>ROUND(I171*H171,2)</f>
        <v>0</v>
      </c>
      <c r="K171" s="308" t="s">
        <v>156</v>
      </c>
      <c r="L171" s="28"/>
      <c r="M171" s="312" t="s">
        <v>1</v>
      </c>
      <c r="N171" s="313" t="s">
        <v>38</v>
      </c>
      <c r="O171" s="314">
        <v>0.2</v>
      </c>
      <c r="P171" s="315">
        <f>O171*H171</f>
        <v>53.400000000000006</v>
      </c>
      <c r="Q171" s="315">
        <v>0</v>
      </c>
      <c r="R171" s="315">
        <f>Q171*H171</f>
        <v>0</v>
      </c>
      <c r="S171" s="315">
        <v>0</v>
      </c>
      <c r="T171" s="316">
        <f>S171*H171</f>
        <v>0</v>
      </c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R171" s="153" t="s">
        <v>228</v>
      </c>
      <c r="AT171" s="153" t="s">
        <v>152</v>
      </c>
      <c r="AU171" s="153" t="s">
        <v>82</v>
      </c>
      <c r="AY171" s="15" t="s">
        <v>150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5" t="s">
        <v>78</v>
      </c>
      <c r="BK171" s="154">
        <f>ROUND(I171*H171,2)</f>
        <v>0</v>
      </c>
      <c r="BL171" s="15" t="s">
        <v>228</v>
      </c>
      <c r="BM171" s="153" t="s">
        <v>1184</v>
      </c>
    </row>
    <row r="172" spans="2:51" s="13" customFormat="1" ht="12">
      <c r="B172" s="317"/>
      <c r="C172" s="318"/>
      <c r="D172" s="319" t="s">
        <v>158</v>
      </c>
      <c r="E172" s="320" t="s">
        <v>1</v>
      </c>
      <c r="F172" s="321" t="s">
        <v>1389</v>
      </c>
      <c r="G172" s="318"/>
      <c r="H172" s="322">
        <v>267</v>
      </c>
      <c r="I172" s="248"/>
      <c r="J172" s="318"/>
      <c r="K172" s="318"/>
      <c r="L172" s="155"/>
      <c r="M172" s="323"/>
      <c r="N172" s="324"/>
      <c r="O172" s="324"/>
      <c r="P172" s="324"/>
      <c r="Q172" s="324"/>
      <c r="R172" s="324"/>
      <c r="S172" s="324"/>
      <c r="T172" s="325"/>
      <c r="AT172" s="157" t="s">
        <v>158</v>
      </c>
      <c r="AU172" s="157" t="s">
        <v>82</v>
      </c>
      <c r="AV172" s="13" t="s">
        <v>82</v>
      </c>
      <c r="AW172" s="13" t="s">
        <v>29</v>
      </c>
      <c r="AX172" s="13" t="s">
        <v>78</v>
      </c>
      <c r="AY172" s="157" t="s">
        <v>150</v>
      </c>
    </row>
    <row r="173" spans="1:65" s="2" customFormat="1" ht="21.75" customHeight="1">
      <c r="A173" s="184"/>
      <c r="B173" s="250"/>
      <c r="C173" s="326" t="s">
        <v>266</v>
      </c>
      <c r="D173" s="326" t="s">
        <v>655</v>
      </c>
      <c r="E173" s="327" t="s">
        <v>1185</v>
      </c>
      <c r="F173" s="328" t="s">
        <v>1186</v>
      </c>
      <c r="G173" s="329" t="s">
        <v>173</v>
      </c>
      <c r="H173" s="330">
        <v>267</v>
      </c>
      <c r="I173" s="249"/>
      <c r="J173" s="331">
        <f>ROUND(I173*H173,2)</f>
        <v>0</v>
      </c>
      <c r="K173" s="328" t="s">
        <v>156</v>
      </c>
      <c r="L173" s="169"/>
      <c r="M173" s="332" t="s">
        <v>1</v>
      </c>
      <c r="N173" s="333" t="s">
        <v>38</v>
      </c>
      <c r="O173" s="314">
        <v>0</v>
      </c>
      <c r="P173" s="315">
        <f>O173*H173</f>
        <v>0</v>
      </c>
      <c r="Q173" s="315">
        <v>5E-05</v>
      </c>
      <c r="R173" s="315">
        <f>Q173*H173</f>
        <v>0.01335</v>
      </c>
      <c r="S173" s="315">
        <v>0</v>
      </c>
      <c r="T173" s="316">
        <f>S173*H173</f>
        <v>0</v>
      </c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R173" s="153" t="s">
        <v>302</v>
      </c>
      <c r="AT173" s="153" t="s">
        <v>655</v>
      </c>
      <c r="AU173" s="153" t="s">
        <v>82</v>
      </c>
      <c r="AY173" s="15" t="s">
        <v>150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5" t="s">
        <v>78</v>
      </c>
      <c r="BK173" s="154">
        <f>ROUND(I173*H173,2)</f>
        <v>0</v>
      </c>
      <c r="BL173" s="15" t="s">
        <v>228</v>
      </c>
      <c r="BM173" s="153" t="s">
        <v>1187</v>
      </c>
    </row>
    <row r="174" spans="1:65" s="2" customFormat="1" ht="21.75" customHeight="1">
      <c r="A174" s="184"/>
      <c r="B174" s="250"/>
      <c r="C174" s="306" t="s">
        <v>270</v>
      </c>
      <c r="D174" s="306" t="s">
        <v>152</v>
      </c>
      <c r="E174" s="307" t="s">
        <v>1188</v>
      </c>
      <c r="F174" s="308" t="s">
        <v>1189</v>
      </c>
      <c r="G174" s="309" t="s">
        <v>214</v>
      </c>
      <c r="H174" s="310">
        <v>20</v>
      </c>
      <c r="I174" s="247"/>
      <c r="J174" s="311">
        <f>ROUND(I174*H174,2)</f>
        <v>0</v>
      </c>
      <c r="K174" s="308" t="s">
        <v>156</v>
      </c>
      <c r="L174" s="28"/>
      <c r="M174" s="312" t="s">
        <v>1</v>
      </c>
      <c r="N174" s="313" t="s">
        <v>38</v>
      </c>
      <c r="O174" s="314">
        <v>0.139</v>
      </c>
      <c r="P174" s="315">
        <f>O174*H174</f>
        <v>2.7800000000000002</v>
      </c>
      <c r="Q174" s="315">
        <v>0</v>
      </c>
      <c r="R174" s="315">
        <f>Q174*H174</f>
        <v>0</v>
      </c>
      <c r="S174" s="315">
        <v>0</v>
      </c>
      <c r="T174" s="316">
        <f>S174*H174</f>
        <v>0</v>
      </c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R174" s="153" t="s">
        <v>228</v>
      </c>
      <c r="AT174" s="153" t="s">
        <v>152</v>
      </c>
      <c r="AU174" s="153" t="s">
        <v>82</v>
      </c>
      <c r="AY174" s="15" t="s">
        <v>150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5" t="s">
        <v>78</v>
      </c>
      <c r="BK174" s="154">
        <f>ROUND(I174*H174,2)</f>
        <v>0</v>
      </c>
      <c r="BL174" s="15" t="s">
        <v>228</v>
      </c>
      <c r="BM174" s="153" t="s">
        <v>1190</v>
      </c>
    </row>
    <row r="175" spans="1:65" s="2" customFormat="1" ht="16.5" customHeight="1">
      <c r="A175" s="184"/>
      <c r="B175" s="250"/>
      <c r="C175" s="326" t="s">
        <v>274</v>
      </c>
      <c r="D175" s="326" t="s">
        <v>655</v>
      </c>
      <c r="E175" s="327" t="s">
        <v>1191</v>
      </c>
      <c r="F175" s="328" t="s">
        <v>1192</v>
      </c>
      <c r="G175" s="329" t="s">
        <v>214</v>
      </c>
      <c r="H175" s="330">
        <v>21</v>
      </c>
      <c r="I175" s="249"/>
      <c r="J175" s="331">
        <f>ROUND(I175*H175,2)</f>
        <v>0</v>
      </c>
      <c r="K175" s="328" t="s">
        <v>156</v>
      </c>
      <c r="L175" s="169"/>
      <c r="M175" s="332" t="s">
        <v>1</v>
      </c>
      <c r="N175" s="333" t="s">
        <v>38</v>
      </c>
      <c r="O175" s="314">
        <v>0</v>
      </c>
      <c r="P175" s="315">
        <f>O175*H175</f>
        <v>0</v>
      </c>
      <c r="Q175" s="315">
        <v>7E-05</v>
      </c>
      <c r="R175" s="315">
        <f>Q175*H175</f>
        <v>0.00147</v>
      </c>
      <c r="S175" s="315">
        <v>0</v>
      </c>
      <c r="T175" s="316">
        <f>S175*H175</f>
        <v>0</v>
      </c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R175" s="153" t="s">
        <v>302</v>
      </c>
      <c r="AT175" s="153" t="s">
        <v>655</v>
      </c>
      <c r="AU175" s="153" t="s">
        <v>82</v>
      </c>
      <c r="AY175" s="15" t="s">
        <v>150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5" t="s">
        <v>78</v>
      </c>
      <c r="BK175" s="154">
        <f>ROUND(I175*H175,2)</f>
        <v>0</v>
      </c>
      <c r="BL175" s="15" t="s">
        <v>228</v>
      </c>
      <c r="BM175" s="153" t="s">
        <v>1193</v>
      </c>
    </row>
    <row r="176" spans="2:51" s="13" customFormat="1" ht="12">
      <c r="B176" s="317"/>
      <c r="C176" s="318"/>
      <c r="D176" s="319" t="s">
        <v>158</v>
      </c>
      <c r="E176" s="318"/>
      <c r="F176" s="321" t="s">
        <v>1194</v>
      </c>
      <c r="G176" s="318"/>
      <c r="H176" s="322">
        <v>21</v>
      </c>
      <c r="I176" s="248"/>
      <c r="J176" s="318"/>
      <c r="K176" s="318"/>
      <c r="L176" s="155"/>
      <c r="M176" s="323"/>
      <c r="N176" s="324"/>
      <c r="O176" s="324"/>
      <c r="P176" s="324"/>
      <c r="Q176" s="324"/>
      <c r="R176" s="324"/>
      <c r="S176" s="324"/>
      <c r="T176" s="325"/>
      <c r="AT176" s="157" t="s">
        <v>158</v>
      </c>
      <c r="AU176" s="157" t="s">
        <v>82</v>
      </c>
      <c r="AV176" s="13" t="s">
        <v>82</v>
      </c>
      <c r="AW176" s="13" t="s">
        <v>3</v>
      </c>
      <c r="AX176" s="13" t="s">
        <v>78</v>
      </c>
      <c r="AY176" s="157" t="s">
        <v>150</v>
      </c>
    </row>
    <row r="177" spans="1:65" s="2" customFormat="1" ht="21.75" customHeight="1">
      <c r="A177" s="184"/>
      <c r="B177" s="250"/>
      <c r="C177" s="306" t="s">
        <v>278</v>
      </c>
      <c r="D177" s="306" t="s">
        <v>152</v>
      </c>
      <c r="E177" s="307" t="s">
        <v>952</v>
      </c>
      <c r="F177" s="308" t="s">
        <v>953</v>
      </c>
      <c r="G177" s="309" t="s">
        <v>214</v>
      </c>
      <c r="H177" s="310">
        <v>16</v>
      </c>
      <c r="I177" s="247"/>
      <c r="J177" s="311">
        <f>ROUND(I177*H177,2)</f>
        <v>0</v>
      </c>
      <c r="K177" s="308" t="s">
        <v>156</v>
      </c>
      <c r="L177" s="28"/>
      <c r="M177" s="312" t="s">
        <v>1</v>
      </c>
      <c r="N177" s="313" t="s">
        <v>38</v>
      </c>
      <c r="O177" s="314">
        <v>0.155</v>
      </c>
      <c r="P177" s="315">
        <f>O177*H177</f>
        <v>2.48</v>
      </c>
      <c r="Q177" s="315">
        <v>0</v>
      </c>
      <c r="R177" s="315">
        <f>Q177*H177</f>
        <v>0</v>
      </c>
      <c r="S177" s="315">
        <v>0</v>
      </c>
      <c r="T177" s="316">
        <f>S177*H177</f>
        <v>0</v>
      </c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R177" s="153" t="s">
        <v>228</v>
      </c>
      <c r="AT177" s="153" t="s">
        <v>152</v>
      </c>
      <c r="AU177" s="153" t="s">
        <v>82</v>
      </c>
      <c r="AY177" s="15" t="s">
        <v>150</v>
      </c>
      <c r="BE177" s="154">
        <f>IF(N177="základní",J177,0)</f>
        <v>0</v>
      </c>
      <c r="BF177" s="154">
        <f>IF(N177="snížená",J177,0)</f>
        <v>0</v>
      </c>
      <c r="BG177" s="154">
        <f>IF(N177="zákl. přenesená",J177,0)</f>
        <v>0</v>
      </c>
      <c r="BH177" s="154">
        <f>IF(N177="sníž. přenesená",J177,0)</f>
        <v>0</v>
      </c>
      <c r="BI177" s="154">
        <f>IF(N177="nulová",J177,0)</f>
        <v>0</v>
      </c>
      <c r="BJ177" s="15" t="s">
        <v>78</v>
      </c>
      <c r="BK177" s="154">
        <f>ROUND(I177*H177,2)</f>
        <v>0</v>
      </c>
      <c r="BL177" s="15" t="s">
        <v>228</v>
      </c>
      <c r="BM177" s="153" t="s">
        <v>954</v>
      </c>
    </row>
    <row r="178" spans="1:65" s="2" customFormat="1" ht="16.5" customHeight="1">
      <c r="A178" s="184"/>
      <c r="B178" s="250"/>
      <c r="C178" s="326" t="s">
        <v>282</v>
      </c>
      <c r="D178" s="326" t="s">
        <v>655</v>
      </c>
      <c r="E178" s="327" t="s">
        <v>955</v>
      </c>
      <c r="F178" s="328" t="s">
        <v>956</v>
      </c>
      <c r="G178" s="329" t="s">
        <v>214</v>
      </c>
      <c r="H178" s="330">
        <v>16.8</v>
      </c>
      <c r="I178" s="249"/>
      <c r="J178" s="331">
        <f>ROUND(I178*H178,2)</f>
        <v>0</v>
      </c>
      <c r="K178" s="328" t="s">
        <v>156</v>
      </c>
      <c r="L178" s="169"/>
      <c r="M178" s="332" t="s">
        <v>1</v>
      </c>
      <c r="N178" s="333" t="s">
        <v>38</v>
      </c>
      <c r="O178" s="314">
        <v>0</v>
      </c>
      <c r="P178" s="315">
        <f>O178*H178</f>
        <v>0</v>
      </c>
      <c r="Q178" s="315">
        <v>0.00018</v>
      </c>
      <c r="R178" s="315">
        <f>Q178*H178</f>
        <v>0.003024</v>
      </c>
      <c r="S178" s="315">
        <v>0</v>
      </c>
      <c r="T178" s="316">
        <f>S178*H178</f>
        <v>0</v>
      </c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R178" s="153" t="s">
        <v>302</v>
      </c>
      <c r="AT178" s="153" t="s">
        <v>655</v>
      </c>
      <c r="AU178" s="153" t="s">
        <v>82</v>
      </c>
      <c r="AY178" s="15" t="s">
        <v>150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5" t="s">
        <v>78</v>
      </c>
      <c r="BK178" s="154">
        <f>ROUND(I178*H178,2)</f>
        <v>0</v>
      </c>
      <c r="BL178" s="15" t="s">
        <v>228</v>
      </c>
      <c r="BM178" s="153" t="s">
        <v>957</v>
      </c>
    </row>
    <row r="179" spans="2:51" s="13" customFormat="1" ht="12">
      <c r="B179" s="317"/>
      <c r="C179" s="318"/>
      <c r="D179" s="319" t="s">
        <v>158</v>
      </c>
      <c r="E179" s="318"/>
      <c r="F179" s="321" t="s">
        <v>1390</v>
      </c>
      <c r="G179" s="318"/>
      <c r="H179" s="322">
        <v>16.8</v>
      </c>
      <c r="I179" s="248"/>
      <c r="J179" s="318"/>
      <c r="K179" s="318"/>
      <c r="L179" s="155"/>
      <c r="M179" s="323"/>
      <c r="N179" s="324"/>
      <c r="O179" s="324"/>
      <c r="P179" s="324"/>
      <c r="Q179" s="324"/>
      <c r="R179" s="324"/>
      <c r="S179" s="324"/>
      <c r="T179" s="325"/>
      <c r="AT179" s="157" t="s">
        <v>158</v>
      </c>
      <c r="AU179" s="157" t="s">
        <v>82</v>
      </c>
      <c r="AV179" s="13" t="s">
        <v>82</v>
      </c>
      <c r="AW179" s="13" t="s">
        <v>3</v>
      </c>
      <c r="AX179" s="13" t="s">
        <v>78</v>
      </c>
      <c r="AY179" s="157" t="s">
        <v>150</v>
      </c>
    </row>
    <row r="180" spans="1:65" s="2" customFormat="1" ht="21.75" customHeight="1">
      <c r="A180" s="184"/>
      <c r="B180" s="250"/>
      <c r="C180" s="306" t="s">
        <v>286</v>
      </c>
      <c r="D180" s="306" t="s">
        <v>152</v>
      </c>
      <c r="E180" s="307" t="s">
        <v>959</v>
      </c>
      <c r="F180" s="308" t="s">
        <v>960</v>
      </c>
      <c r="G180" s="309" t="s">
        <v>214</v>
      </c>
      <c r="H180" s="310">
        <v>980</v>
      </c>
      <c r="I180" s="247"/>
      <c r="J180" s="311">
        <f>ROUND(I180*H180,2)</f>
        <v>0</v>
      </c>
      <c r="K180" s="308" t="s">
        <v>156</v>
      </c>
      <c r="L180" s="28"/>
      <c r="M180" s="312" t="s">
        <v>1</v>
      </c>
      <c r="N180" s="313" t="s">
        <v>38</v>
      </c>
      <c r="O180" s="314">
        <v>0.046</v>
      </c>
      <c r="P180" s="315">
        <f>O180*H180</f>
        <v>45.08</v>
      </c>
      <c r="Q180" s="315">
        <v>0</v>
      </c>
      <c r="R180" s="315">
        <f>Q180*H180</f>
        <v>0</v>
      </c>
      <c r="S180" s="315">
        <v>0</v>
      </c>
      <c r="T180" s="316">
        <f>S180*H180</f>
        <v>0</v>
      </c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R180" s="153" t="s">
        <v>228</v>
      </c>
      <c r="AT180" s="153" t="s">
        <v>152</v>
      </c>
      <c r="AU180" s="153" t="s">
        <v>82</v>
      </c>
      <c r="AY180" s="15" t="s">
        <v>150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5" t="s">
        <v>78</v>
      </c>
      <c r="BK180" s="154">
        <f>ROUND(I180*H180,2)</f>
        <v>0</v>
      </c>
      <c r="BL180" s="15" t="s">
        <v>228</v>
      </c>
      <c r="BM180" s="153" t="s">
        <v>961</v>
      </c>
    </row>
    <row r="181" spans="2:51" s="13" customFormat="1" ht="12">
      <c r="B181" s="317"/>
      <c r="C181" s="318"/>
      <c r="D181" s="319" t="s">
        <v>158</v>
      </c>
      <c r="E181" s="320" t="s">
        <v>1</v>
      </c>
      <c r="F181" s="321" t="s">
        <v>1391</v>
      </c>
      <c r="G181" s="318"/>
      <c r="H181" s="322">
        <v>980</v>
      </c>
      <c r="I181" s="248"/>
      <c r="J181" s="318"/>
      <c r="K181" s="318"/>
      <c r="L181" s="155"/>
      <c r="M181" s="323"/>
      <c r="N181" s="324"/>
      <c r="O181" s="324"/>
      <c r="P181" s="324"/>
      <c r="Q181" s="324"/>
      <c r="R181" s="324"/>
      <c r="S181" s="324"/>
      <c r="T181" s="325"/>
      <c r="AT181" s="157" t="s">
        <v>158</v>
      </c>
      <c r="AU181" s="157" t="s">
        <v>82</v>
      </c>
      <c r="AV181" s="13" t="s">
        <v>82</v>
      </c>
      <c r="AW181" s="13" t="s">
        <v>29</v>
      </c>
      <c r="AX181" s="13" t="s">
        <v>78</v>
      </c>
      <c r="AY181" s="157" t="s">
        <v>150</v>
      </c>
    </row>
    <row r="182" spans="1:65" s="2" customFormat="1" ht="16.5" customHeight="1">
      <c r="A182" s="184"/>
      <c r="B182" s="250"/>
      <c r="C182" s="326" t="s">
        <v>290</v>
      </c>
      <c r="D182" s="326" t="s">
        <v>655</v>
      </c>
      <c r="E182" s="327" t="s">
        <v>962</v>
      </c>
      <c r="F182" s="328" t="s">
        <v>963</v>
      </c>
      <c r="G182" s="329" t="s">
        <v>214</v>
      </c>
      <c r="H182" s="330">
        <v>1029</v>
      </c>
      <c r="I182" s="249"/>
      <c r="J182" s="331">
        <f>ROUND(I182*H182,2)</f>
        <v>0</v>
      </c>
      <c r="K182" s="328" t="s">
        <v>156</v>
      </c>
      <c r="L182" s="169"/>
      <c r="M182" s="332" t="s">
        <v>1</v>
      </c>
      <c r="N182" s="333" t="s">
        <v>38</v>
      </c>
      <c r="O182" s="314">
        <v>0</v>
      </c>
      <c r="P182" s="315">
        <f>O182*H182</f>
        <v>0</v>
      </c>
      <c r="Q182" s="315">
        <v>0.00017</v>
      </c>
      <c r="R182" s="315">
        <f>Q182*H182</f>
        <v>0.17493</v>
      </c>
      <c r="S182" s="315">
        <v>0</v>
      </c>
      <c r="T182" s="316">
        <f>S182*H182</f>
        <v>0</v>
      </c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R182" s="153" t="s">
        <v>302</v>
      </c>
      <c r="AT182" s="153" t="s">
        <v>655</v>
      </c>
      <c r="AU182" s="153" t="s">
        <v>82</v>
      </c>
      <c r="AY182" s="15" t="s">
        <v>150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5" t="s">
        <v>78</v>
      </c>
      <c r="BK182" s="154">
        <f>ROUND(I182*H182,2)</f>
        <v>0</v>
      </c>
      <c r="BL182" s="15" t="s">
        <v>228</v>
      </c>
      <c r="BM182" s="153" t="s">
        <v>964</v>
      </c>
    </row>
    <row r="183" spans="2:51" s="13" customFormat="1" ht="12">
      <c r="B183" s="317"/>
      <c r="C183" s="318"/>
      <c r="D183" s="319" t="s">
        <v>158</v>
      </c>
      <c r="E183" s="318"/>
      <c r="F183" s="321" t="s">
        <v>1392</v>
      </c>
      <c r="G183" s="318"/>
      <c r="H183" s="322">
        <v>1029</v>
      </c>
      <c r="I183" s="248"/>
      <c r="J183" s="318"/>
      <c r="K183" s="318"/>
      <c r="L183" s="155"/>
      <c r="M183" s="323"/>
      <c r="N183" s="324"/>
      <c r="O183" s="324"/>
      <c r="P183" s="324"/>
      <c r="Q183" s="324"/>
      <c r="R183" s="324"/>
      <c r="S183" s="324"/>
      <c r="T183" s="325"/>
      <c r="AT183" s="157" t="s">
        <v>158</v>
      </c>
      <c r="AU183" s="157" t="s">
        <v>82</v>
      </c>
      <c r="AV183" s="13" t="s">
        <v>82</v>
      </c>
      <c r="AW183" s="13" t="s">
        <v>3</v>
      </c>
      <c r="AX183" s="13" t="s">
        <v>78</v>
      </c>
      <c r="AY183" s="157" t="s">
        <v>150</v>
      </c>
    </row>
    <row r="184" spans="1:65" s="2" customFormat="1" ht="21.75" customHeight="1">
      <c r="A184" s="184"/>
      <c r="B184" s="250"/>
      <c r="C184" s="306" t="s">
        <v>294</v>
      </c>
      <c r="D184" s="306" t="s">
        <v>152</v>
      </c>
      <c r="E184" s="307" t="s">
        <v>959</v>
      </c>
      <c r="F184" s="308" t="s">
        <v>960</v>
      </c>
      <c r="G184" s="309" t="s">
        <v>214</v>
      </c>
      <c r="H184" s="310">
        <v>620</v>
      </c>
      <c r="I184" s="247"/>
      <c r="J184" s="311">
        <f>ROUND(I184*H184,2)</f>
        <v>0</v>
      </c>
      <c r="K184" s="308" t="s">
        <v>156</v>
      </c>
      <c r="L184" s="28"/>
      <c r="M184" s="312" t="s">
        <v>1</v>
      </c>
      <c r="N184" s="313" t="s">
        <v>38</v>
      </c>
      <c r="O184" s="314">
        <v>0.046</v>
      </c>
      <c r="P184" s="315">
        <f>O184*H184</f>
        <v>28.52</v>
      </c>
      <c r="Q184" s="315">
        <v>0</v>
      </c>
      <c r="R184" s="315">
        <f>Q184*H184</f>
        <v>0</v>
      </c>
      <c r="S184" s="315">
        <v>0</v>
      </c>
      <c r="T184" s="316">
        <f>S184*H184</f>
        <v>0</v>
      </c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R184" s="153" t="s">
        <v>228</v>
      </c>
      <c r="AT184" s="153" t="s">
        <v>152</v>
      </c>
      <c r="AU184" s="153" t="s">
        <v>82</v>
      </c>
      <c r="AY184" s="15" t="s">
        <v>150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5" t="s">
        <v>78</v>
      </c>
      <c r="BK184" s="154">
        <f>ROUND(I184*H184,2)</f>
        <v>0</v>
      </c>
      <c r="BL184" s="15" t="s">
        <v>228</v>
      </c>
      <c r="BM184" s="153" t="s">
        <v>966</v>
      </c>
    </row>
    <row r="185" spans="1:65" s="2" customFormat="1" ht="16.5" customHeight="1">
      <c r="A185" s="184"/>
      <c r="B185" s="250"/>
      <c r="C185" s="326" t="s">
        <v>298</v>
      </c>
      <c r="D185" s="326" t="s">
        <v>655</v>
      </c>
      <c r="E185" s="327" t="s">
        <v>967</v>
      </c>
      <c r="F185" s="328" t="s">
        <v>968</v>
      </c>
      <c r="G185" s="329" t="s">
        <v>214</v>
      </c>
      <c r="H185" s="330">
        <v>651</v>
      </c>
      <c r="I185" s="249"/>
      <c r="J185" s="331">
        <f>ROUND(I185*H185,2)</f>
        <v>0</v>
      </c>
      <c r="K185" s="328" t="s">
        <v>156</v>
      </c>
      <c r="L185" s="169"/>
      <c r="M185" s="332" t="s">
        <v>1</v>
      </c>
      <c r="N185" s="333" t="s">
        <v>38</v>
      </c>
      <c r="O185" s="314">
        <v>0</v>
      </c>
      <c r="P185" s="315">
        <f>O185*H185</f>
        <v>0</v>
      </c>
      <c r="Q185" s="315">
        <v>0.00012</v>
      </c>
      <c r="R185" s="315">
        <f>Q185*H185</f>
        <v>0.07812000000000001</v>
      </c>
      <c r="S185" s="315">
        <v>0</v>
      </c>
      <c r="T185" s="316">
        <f>S185*H185</f>
        <v>0</v>
      </c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R185" s="153" t="s">
        <v>302</v>
      </c>
      <c r="AT185" s="153" t="s">
        <v>655</v>
      </c>
      <c r="AU185" s="153" t="s">
        <v>82</v>
      </c>
      <c r="AY185" s="15" t="s">
        <v>150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5" t="s">
        <v>78</v>
      </c>
      <c r="BK185" s="154">
        <f>ROUND(I185*H185,2)</f>
        <v>0</v>
      </c>
      <c r="BL185" s="15" t="s">
        <v>228</v>
      </c>
      <c r="BM185" s="153" t="s">
        <v>969</v>
      </c>
    </row>
    <row r="186" spans="2:51" s="13" customFormat="1" ht="12">
      <c r="B186" s="317"/>
      <c r="C186" s="318"/>
      <c r="D186" s="319" t="s">
        <v>158</v>
      </c>
      <c r="E186" s="318"/>
      <c r="F186" s="321" t="s">
        <v>1393</v>
      </c>
      <c r="G186" s="318"/>
      <c r="H186" s="322">
        <v>651</v>
      </c>
      <c r="I186" s="248"/>
      <c r="J186" s="318"/>
      <c r="K186" s="318"/>
      <c r="L186" s="155"/>
      <c r="M186" s="323"/>
      <c r="N186" s="324"/>
      <c r="O186" s="324"/>
      <c r="P186" s="324"/>
      <c r="Q186" s="324"/>
      <c r="R186" s="324"/>
      <c r="S186" s="324"/>
      <c r="T186" s="325"/>
      <c r="AT186" s="157" t="s">
        <v>158</v>
      </c>
      <c r="AU186" s="157" t="s">
        <v>82</v>
      </c>
      <c r="AV186" s="13" t="s">
        <v>82</v>
      </c>
      <c r="AW186" s="13" t="s">
        <v>3</v>
      </c>
      <c r="AX186" s="13" t="s">
        <v>78</v>
      </c>
      <c r="AY186" s="157" t="s">
        <v>150</v>
      </c>
    </row>
    <row r="187" spans="1:65" s="2" customFormat="1" ht="21.75" customHeight="1">
      <c r="A187" s="184"/>
      <c r="B187" s="250"/>
      <c r="C187" s="306" t="s">
        <v>302</v>
      </c>
      <c r="D187" s="306" t="s">
        <v>152</v>
      </c>
      <c r="E187" s="307" t="s">
        <v>971</v>
      </c>
      <c r="F187" s="308" t="s">
        <v>972</v>
      </c>
      <c r="G187" s="309" t="s">
        <v>214</v>
      </c>
      <c r="H187" s="310">
        <v>140</v>
      </c>
      <c r="I187" s="247"/>
      <c r="J187" s="311">
        <f>ROUND(I187*H187,2)</f>
        <v>0</v>
      </c>
      <c r="K187" s="308" t="s">
        <v>156</v>
      </c>
      <c r="L187" s="28"/>
      <c r="M187" s="312" t="s">
        <v>1</v>
      </c>
      <c r="N187" s="313" t="s">
        <v>38</v>
      </c>
      <c r="O187" s="314">
        <v>0.046</v>
      </c>
      <c r="P187" s="315">
        <f>O187*H187</f>
        <v>6.4399999999999995</v>
      </c>
      <c r="Q187" s="315">
        <v>0</v>
      </c>
      <c r="R187" s="315">
        <f>Q187*H187</f>
        <v>0</v>
      </c>
      <c r="S187" s="315">
        <v>0</v>
      </c>
      <c r="T187" s="316">
        <f>S187*H187</f>
        <v>0</v>
      </c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R187" s="153" t="s">
        <v>228</v>
      </c>
      <c r="AT187" s="153" t="s">
        <v>152</v>
      </c>
      <c r="AU187" s="153" t="s">
        <v>82</v>
      </c>
      <c r="AY187" s="15" t="s">
        <v>150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5" t="s">
        <v>78</v>
      </c>
      <c r="BK187" s="154">
        <f>ROUND(I187*H187,2)</f>
        <v>0</v>
      </c>
      <c r="BL187" s="15" t="s">
        <v>228</v>
      </c>
      <c r="BM187" s="153" t="s">
        <v>973</v>
      </c>
    </row>
    <row r="188" spans="1:65" s="2" customFormat="1" ht="16.5" customHeight="1">
      <c r="A188" s="184"/>
      <c r="B188" s="250"/>
      <c r="C188" s="326" t="s">
        <v>306</v>
      </c>
      <c r="D188" s="326" t="s">
        <v>655</v>
      </c>
      <c r="E188" s="327" t="s">
        <v>974</v>
      </c>
      <c r="F188" s="328" t="s">
        <v>975</v>
      </c>
      <c r="G188" s="329" t="s">
        <v>214</v>
      </c>
      <c r="H188" s="330">
        <v>147</v>
      </c>
      <c r="I188" s="249"/>
      <c r="J188" s="331">
        <f>ROUND(I188*H188,2)</f>
        <v>0</v>
      </c>
      <c r="K188" s="328" t="s">
        <v>156</v>
      </c>
      <c r="L188" s="169"/>
      <c r="M188" s="332" t="s">
        <v>1</v>
      </c>
      <c r="N188" s="333" t="s">
        <v>38</v>
      </c>
      <c r="O188" s="314">
        <v>0</v>
      </c>
      <c r="P188" s="315">
        <f>O188*H188</f>
        <v>0</v>
      </c>
      <c r="Q188" s="315">
        <v>0.00016</v>
      </c>
      <c r="R188" s="315">
        <f>Q188*H188</f>
        <v>0.023520000000000003</v>
      </c>
      <c r="S188" s="315">
        <v>0</v>
      </c>
      <c r="T188" s="316">
        <f>S188*H188</f>
        <v>0</v>
      </c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R188" s="153" t="s">
        <v>302</v>
      </c>
      <c r="AT188" s="153" t="s">
        <v>655</v>
      </c>
      <c r="AU188" s="153" t="s">
        <v>82</v>
      </c>
      <c r="AY188" s="15" t="s">
        <v>150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5" t="s">
        <v>78</v>
      </c>
      <c r="BK188" s="154">
        <f>ROUND(I188*H188,2)</f>
        <v>0</v>
      </c>
      <c r="BL188" s="15" t="s">
        <v>228</v>
      </c>
      <c r="BM188" s="153" t="s">
        <v>976</v>
      </c>
    </row>
    <row r="189" spans="2:51" s="13" customFormat="1" ht="12">
      <c r="B189" s="317"/>
      <c r="C189" s="318"/>
      <c r="D189" s="319" t="s">
        <v>158</v>
      </c>
      <c r="E189" s="318"/>
      <c r="F189" s="321" t="s">
        <v>724</v>
      </c>
      <c r="G189" s="318"/>
      <c r="H189" s="322">
        <v>147</v>
      </c>
      <c r="I189" s="248"/>
      <c r="J189" s="318"/>
      <c r="K189" s="318"/>
      <c r="L189" s="155"/>
      <c r="M189" s="323"/>
      <c r="N189" s="324"/>
      <c r="O189" s="324"/>
      <c r="P189" s="324"/>
      <c r="Q189" s="324"/>
      <c r="R189" s="324"/>
      <c r="S189" s="324"/>
      <c r="T189" s="325"/>
      <c r="AT189" s="157" t="s">
        <v>158</v>
      </c>
      <c r="AU189" s="157" t="s">
        <v>82</v>
      </c>
      <c r="AV189" s="13" t="s">
        <v>82</v>
      </c>
      <c r="AW189" s="13" t="s">
        <v>3</v>
      </c>
      <c r="AX189" s="13" t="s">
        <v>78</v>
      </c>
      <c r="AY189" s="157" t="s">
        <v>150</v>
      </c>
    </row>
    <row r="190" spans="1:65" s="2" customFormat="1" ht="21.75" customHeight="1">
      <c r="A190" s="184"/>
      <c r="B190" s="250"/>
      <c r="C190" s="306" t="s">
        <v>310</v>
      </c>
      <c r="D190" s="306" t="s">
        <v>152</v>
      </c>
      <c r="E190" s="307" t="s">
        <v>983</v>
      </c>
      <c r="F190" s="308" t="s">
        <v>984</v>
      </c>
      <c r="G190" s="309" t="s">
        <v>214</v>
      </c>
      <c r="H190" s="310">
        <v>20</v>
      </c>
      <c r="I190" s="247"/>
      <c r="J190" s="311">
        <f>ROUND(I190*H190,2)</f>
        <v>0</v>
      </c>
      <c r="K190" s="308" t="s">
        <v>156</v>
      </c>
      <c r="L190" s="28"/>
      <c r="M190" s="312" t="s">
        <v>1</v>
      </c>
      <c r="N190" s="313" t="s">
        <v>38</v>
      </c>
      <c r="O190" s="314">
        <v>0.052</v>
      </c>
      <c r="P190" s="315">
        <f>O190*H190</f>
        <v>1.04</v>
      </c>
      <c r="Q190" s="315">
        <v>0</v>
      </c>
      <c r="R190" s="315">
        <f>Q190*H190</f>
        <v>0</v>
      </c>
      <c r="S190" s="315">
        <v>0</v>
      </c>
      <c r="T190" s="316">
        <f>S190*H190</f>
        <v>0</v>
      </c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R190" s="153" t="s">
        <v>228</v>
      </c>
      <c r="AT190" s="153" t="s">
        <v>152</v>
      </c>
      <c r="AU190" s="153" t="s">
        <v>82</v>
      </c>
      <c r="AY190" s="15" t="s">
        <v>150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5" t="s">
        <v>78</v>
      </c>
      <c r="BK190" s="154">
        <f>ROUND(I190*H190,2)</f>
        <v>0</v>
      </c>
      <c r="BL190" s="15" t="s">
        <v>228</v>
      </c>
      <c r="BM190" s="153" t="s">
        <v>985</v>
      </c>
    </row>
    <row r="191" spans="1:65" s="2" customFormat="1" ht="16.5" customHeight="1">
      <c r="A191" s="184"/>
      <c r="B191" s="250"/>
      <c r="C191" s="326" t="s">
        <v>314</v>
      </c>
      <c r="D191" s="326" t="s">
        <v>655</v>
      </c>
      <c r="E191" s="327" t="s">
        <v>986</v>
      </c>
      <c r="F191" s="328" t="s">
        <v>987</v>
      </c>
      <c r="G191" s="329" t="s">
        <v>214</v>
      </c>
      <c r="H191" s="330">
        <v>21</v>
      </c>
      <c r="I191" s="249"/>
      <c r="J191" s="331">
        <f>ROUND(I191*H191,2)</f>
        <v>0</v>
      </c>
      <c r="K191" s="328" t="s">
        <v>156</v>
      </c>
      <c r="L191" s="169"/>
      <c r="M191" s="332" t="s">
        <v>1</v>
      </c>
      <c r="N191" s="333" t="s">
        <v>38</v>
      </c>
      <c r="O191" s="314">
        <v>0</v>
      </c>
      <c r="P191" s="315">
        <f>O191*H191</f>
        <v>0</v>
      </c>
      <c r="Q191" s="315">
        <v>0.00034</v>
      </c>
      <c r="R191" s="315">
        <f>Q191*H191</f>
        <v>0.0071400000000000005</v>
      </c>
      <c r="S191" s="315">
        <v>0</v>
      </c>
      <c r="T191" s="316">
        <f>S191*H191</f>
        <v>0</v>
      </c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R191" s="153" t="s">
        <v>302</v>
      </c>
      <c r="AT191" s="153" t="s">
        <v>655</v>
      </c>
      <c r="AU191" s="153" t="s">
        <v>82</v>
      </c>
      <c r="AY191" s="15" t="s">
        <v>150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5" t="s">
        <v>78</v>
      </c>
      <c r="BK191" s="154">
        <f>ROUND(I191*H191,2)</f>
        <v>0</v>
      </c>
      <c r="BL191" s="15" t="s">
        <v>228</v>
      </c>
      <c r="BM191" s="153" t="s">
        <v>988</v>
      </c>
    </row>
    <row r="192" spans="2:51" s="13" customFormat="1" ht="12">
      <c r="B192" s="317"/>
      <c r="C192" s="318"/>
      <c r="D192" s="319" t="s">
        <v>158</v>
      </c>
      <c r="E192" s="318"/>
      <c r="F192" s="321" t="s">
        <v>1194</v>
      </c>
      <c r="G192" s="318"/>
      <c r="H192" s="322">
        <v>21</v>
      </c>
      <c r="I192" s="248"/>
      <c r="J192" s="318"/>
      <c r="K192" s="318"/>
      <c r="L192" s="155"/>
      <c r="M192" s="323"/>
      <c r="N192" s="324"/>
      <c r="O192" s="324"/>
      <c r="P192" s="324"/>
      <c r="Q192" s="324"/>
      <c r="R192" s="324"/>
      <c r="S192" s="324"/>
      <c r="T192" s="325"/>
      <c r="AT192" s="157" t="s">
        <v>158</v>
      </c>
      <c r="AU192" s="157" t="s">
        <v>82</v>
      </c>
      <c r="AV192" s="13" t="s">
        <v>82</v>
      </c>
      <c r="AW192" s="13" t="s">
        <v>3</v>
      </c>
      <c r="AX192" s="13" t="s">
        <v>78</v>
      </c>
      <c r="AY192" s="157" t="s">
        <v>150</v>
      </c>
    </row>
    <row r="193" spans="1:65" s="2" customFormat="1" ht="21.75" customHeight="1">
      <c r="A193" s="184"/>
      <c r="B193" s="250"/>
      <c r="C193" s="306" t="s">
        <v>318</v>
      </c>
      <c r="D193" s="306" t="s">
        <v>152</v>
      </c>
      <c r="E193" s="307" t="s">
        <v>1219</v>
      </c>
      <c r="F193" s="308" t="s">
        <v>1220</v>
      </c>
      <c r="G193" s="309" t="s">
        <v>214</v>
      </c>
      <c r="H193" s="310">
        <v>16</v>
      </c>
      <c r="I193" s="247"/>
      <c r="J193" s="311">
        <f>ROUND(I193*H193,2)</f>
        <v>0</v>
      </c>
      <c r="K193" s="308" t="s">
        <v>156</v>
      </c>
      <c r="L193" s="28"/>
      <c r="M193" s="312" t="s">
        <v>1</v>
      </c>
      <c r="N193" s="313" t="s">
        <v>38</v>
      </c>
      <c r="O193" s="314">
        <v>0.068</v>
      </c>
      <c r="P193" s="315">
        <f>O193*H193</f>
        <v>1.088</v>
      </c>
      <c r="Q193" s="315">
        <v>0</v>
      </c>
      <c r="R193" s="315">
        <f>Q193*H193</f>
        <v>0</v>
      </c>
      <c r="S193" s="315">
        <v>0</v>
      </c>
      <c r="T193" s="316">
        <f>S193*H193</f>
        <v>0</v>
      </c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R193" s="153" t="s">
        <v>228</v>
      </c>
      <c r="AT193" s="153" t="s">
        <v>152</v>
      </c>
      <c r="AU193" s="153" t="s">
        <v>82</v>
      </c>
      <c r="AY193" s="15" t="s">
        <v>150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5" t="s">
        <v>78</v>
      </c>
      <c r="BK193" s="154">
        <f>ROUND(I193*H193,2)</f>
        <v>0</v>
      </c>
      <c r="BL193" s="15" t="s">
        <v>228</v>
      </c>
      <c r="BM193" s="153" t="s">
        <v>1221</v>
      </c>
    </row>
    <row r="194" spans="1:65" s="2" customFormat="1" ht="16.5" customHeight="1">
      <c r="A194" s="184"/>
      <c r="B194" s="250"/>
      <c r="C194" s="326" t="s">
        <v>322</v>
      </c>
      <c r="D194" s="326" t="s">
        <v>655</v>
      </c>
      <c r="E194" s="327" t="s">
        <v>1222</v>
      </c>
      <c r="F194" s="328" t="s">
        <v>1223</v>
      </c>
      <c r="G194" s="329" t="s">
        <v>214</v>
      </c>
      <c r="H194" s="330">
        <v>16.8</v>
      </c>
      <c r="I194" s="249"/>
      <c r="J194" s="331">
        <f>ROUND(I194*H194,2)</f>
        <v>0</v>
      </c>
      <c r="K194" s="328" t="s">
        <v>995</v>
      </c>
      <c r="L194" s="169"/>
      <c r="M194" s="332" t="s">
        <v>1</v>
      </c>
      <c r="N194" s="333" t="s">
        <v>38</v>
      </c>
      <c r="O194" s="314">
        <v>0</v>
      </c>
      <c r="P194" s="315">
        <f>O194*H194</f>
        <v>0</v>
      </c>
      <c r="Q194" s="315">
        <v>0.00183</v>
      </c>
      <c r="R194" s="315">
        <f>Q194*H194</f>
        <v>0.030744</v>
      </c>
      <c r="S194" s="315">
        <v>0</v>
      </c>
      <c r="T194" s="316">
        <f>S194*H194</f>
        <v>0</v>
      </c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R194" s="153" t="s">
        <v>302</v>
      </c>
      <c r="AT194" s="153" t="s">
        <v>655</v>
      </c>
      <c r="AU194" s="153" t="s">
        <v>82</v>
      </c>
      <c r="AY194" s="15" t="s">
        <v>150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5" t="s">
        <v>78</v>
      </c>
      <c r="BK194" s="154">
        <f>ROUND(I194*H194,2)</f>
        <v>0</v>
      </c>
      <c r="BL194" s="15" t="s">
        <v>228</v>
      </c>
      <c r="BM194" s="153" t="s">
        <v>1224</v>
      </c>
    </row>
    <row r="195" spans="2:51" s="13" customFormat="1" ht="12">
      <c r="B195" s="317"/>
      <c r="C195" s="318"/>
      <c r="D195" s="319" t="s">
        <v>158</v>
      </c>
      <c r="E195" s="318"/>
      <c r="F195" s="321" t="s">
        <v>1390</v>
      </c>
      <c r="G195" s="318"/>
      <c r="H195" s="322">
        <v>16.8</v>
      </c>
      <c r="I195" s="248"/>
      <c r="J195" s="318"/>
      <c r="K195" s="318"/>
      <c r="L195" s="155"/>
      <c r="M195" s="323"/>
      <c r="N195" s="324"/>
      <c r="O195" s="324"/>
      <c r="P195" s="324"/>
      <c r="Q195" s="324"/>
      <c r="R195" s="324"/>
      <c r="S195" s="324"/>
      <c r="T195" s="325"/>
      <c r="AT195" s="157" t="s">
        <v>158</v>
      </c>
      <c r="AU195" s="157" t="s">
        <v>82</v>
      </c>
      <c r="AV195" s="13" t="s">
        <v>82</v>
      </c>
      <c r="AW195" s="13" t="s">
        <v>3</v>
      </c>
      <c r="AX195" s="13" t="s">
        <v>78</v>
      </c>
      <c r="AY195" s="157" t="s">
        <v>150</v>
      </c>
    </row>
    <row r="196" spans="1:65" s="2" customFormat="1" ht="21.75" customHeight="1">
      <c r="A196" s="184"/>
      <c r="B196" s="250"/>
      <c r="C196" s="306" t="s">
        <v>326</v>
      </c>
      <c r="D196" s="306" t="s">
        <v>152</v>
      </c>
      <c r="E196" s="307" t="s">
        <v>1229</v>
      </c>
      <c r="F196" s="308" t="s">
        <v>1230</v>
      </c>
      <c r="G196" s="309" t="s">
        <v>173</v>
      </c>
      <c r="H196" s="310">
        <v>31</v>
      </c>
      <c r="I196" s="247"/>
      <c r="J196" s="311">
        <f aca="true" t="shared" si="10" ref="J196:J214">ROUND(I196*H196,2)</f>
        <v>0</v>
      </c>
      <c r="K196" s="308" t="s">
        <v>156</v>
      </c>
      <c r="L196" s="28"/>
      <c r="M196" s="312" t="s">
        <v>1</v>
      </c>
      <c r="N196" s="313" t="s">
        <v>38</v>
      </c>
      <c r="O196" s="314">
        <v>0.134</v>
      </c>
      <c r="P196" s="315">
        <f aca="true" t="shared" si="11" ref="P196:P214">O196*H196</f>
        <v>4.154</v>
      </c>
      <c r="Q196" s="315">
        <v>0</v>
      </c>
      <c r="R196" s="315">
        <f aca="true" t="shared" si="12" ref="R196:R214">Q196*H196</f>
        <v>0</v>
      </c>
      <c r="S196" s="315">
        <v>0</v>
      </c>
      <c r="T196" s="316">
        <f aca="true" t="shared" si="13" ref="T196:T214">S196*H196</f>
        <v>0</v>
      </c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R196" s="153" t="s">
        <v>228</v>
      </c>
      <c r="AT196" s="153" t="s">
        <v>152</v>
      </c>
      <c r="AU196" s="153" t="s">
        <v>82</v>
      </c>
      <c r="AY196" s="15" t="s">
        <v>150</v>
      </c>
      <c r="BE196" s="154">
        <f aca="true" t="shared" si="14" ref="BE196:BE214">IF(N196="základní",J196,0)</f>
        <v>0</v>
      </c>
      <c r="BF196" s="154">
        <f aca="true" t="shared" si="15" ref="BF196:BF214">IF(N196="snížená",J196,0)</f>
        <v>0</v>
      </c>
      <c r="BG196" s="154">
        <f aca="true" t="shared" si="16" ref="BG196:BG214">IF(N196="zákl. přenesená",J196,0)</f>
        <v>0</v>
      </c>
      <c r="BH196" s="154">
        <f aca="true" t="shared" si="17" ref="BH196:BH214">IF(N196="sníž. přenesená",J196,0)</f>
        <v>0</v>
      </c>
      <c r="BI196" s="154">
        <f aca="true" t="shared" si="18" ref="BI196:BI214">IF(N196="nulová",J196,0)</f>
        <v>0</v>
      </c>
      <c r="BJ196" s="15" t="s">
        <v>78</v>
      </c>
      <c r="BK196" s="154">
        <f aca="true" t="shared" si="19" ref="BK196:BK214">ROUND(I196*H196,2)</f>
        <v>0</v>
      </c>
      <c r="BL196" s="15" t="s">
        <v>228</v>
      </c>
      <c r="BM196" s="153" t="s">
        <v>1394</v>
      </c>
    </row>
    <row r="197" spans="1:65" s="2" customFormat="1" ht="16.5" customHeight="1">
      <c r="A197" s="184"/>
      <c r="B197" s="250"/>
      <c r="C197" s="326" t="s">
        <v>330</v>
      </c>
      <c r="D197" s="326" t="s">
        <v>655</v>
      </c>
      <c r="E197" s="327" t="s">
        <v>1232</v>
      </c>
      <c r="F197" s="328" t="s">
        <v>1233</v>
      </c>
      <c r="G197" s="329" t="s">
        <v>173</v>
      </c>
      <c r="H197" s="330">
        <v>31</v>
      </c>
      <c r="I197" s="249"/>
      <c r="J197" s="331">
        <f t="shared" si="10"/>
        <v>0</v>
      </c>
      <c r="K197" s="328" t="s">
        <v>156</v>
      </c>
      <c r="L197" s="169"/>
      <c r="M197" s="332" t="s">
        <v>1</v>
      </c>
      <c r="N197" s="333" t="s">
        <v>38</v>
      </c>
      <c r="O197" s="314">
        <v>0</v>
      </c>
      <c r="P197" s="315">
        <f t="shared" si="11"/>
        <v>0</v>
      </c>
      <c r="Q197" s="315">
        <v>5E-05</v>
      </c>
      <c r="R197" s="315">
        <f t="shared" si="12"/>
        <v>0.0015500000000000002</v>
      </c>
      <c r="S197" s="315">
        <v>0</v>
      </c>
      <c r="T197" s="316">
        <f t="shared" si="13"/>
        <v>0</v>
      </c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R197" s="153" t="s">
        <v>302</v>
      </c>
      <c r="AT197" s="153" t="s">
        <v>655</v>
      </c>
      <c r="AU197" s="153" t="s">
        <v>82</v>
      </c>
      <c r="AY197" s="15" t="s">
        <v>150</v>
      </c>
      <c r="BE197" s="154">
        <f t="shared" si="14"/>
        <v>0</v>
      </c>
      <c r="BF197" s="154">
        <f t="shared" si="15"/>
        <v>0</v>
      </c>
      <c r="BG197" s="154">
        <f t="shared" si="16"/>
        <v>0</v>
      </c>
      <c r="BH197" s="154">
        <f t="shared" si="17"/>
        <v>0</v>
      </c>
      <c r="BI197" s="154">
        <f t="shared" si="18"/>
        <v>0</v>
      </c>
      <c r="BJ197" s="15" t="s">
        <v>78</v>
      </c>
      <c r="BK197" s="154">
        <f t="shared" si="19"/>
        <v>0</v>
      </c>
      <c r="BL197" s="15" t="s">
        <v>228</v>
      </c>
      <c r="BM197" s="153" t="s">
        <v>1395</v>
      </c>
    </row>
    <row r="198" spans="1:65" s="2" customFormat="1" ht="21.75" customHeight="1">
      <c r="A198" s="184"/>
      <c r="B198" s="250"/>
      <c r="C198" s="326" t="s">
        <v>334</v>
      </c>
      <c r="D198" s="326" t="s">
        <v>655</v>
      </c>
      <c r="E198" s="327" t="s">
        <v>1396</v>
      </c>
      <c r="F198" s="328" t="s">
        <v>1397</v>
      </c>
      <c r="G198" s="329" t="s">
        <v>1008</v>
      </c>
      <c r="H198" s="330">
        <v>15</v>
      </c>
      <c r="I198" s="249"/>
      <c r="J198" s="331">
        <f t="shared" si="10"/>
        <v>0</v>
      </c>
      <c r="K198" s="328" t="s">
        <v>995</v>
      </c>
      <c r="L198" s="169"/>
      <c r="M198" s="332" t="s">
        <v>1</v>
      </c>
      <c r="N198" s="333" t="s">
        <v>38</v>
      </c>
      <c r="O198" s="314">
        <v>0</v>
      </c>
      <c r="P198" s="315">
        <f t="shared" si="11"/>
        <v>0</v>
      </c>
      <c r="Q198" s="315">
        <v>0</v>
      </c>
      <c r="R198" s="315">
        <f t="shared" si="12"/>
        <v>0</v>
      </c>
      <c r="S198" s="315">
        <v>0</v>
      </c>
      <c r="T198" s="316">
        <f t="shared" si="13"/>
        <v>0</v>
      </c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R198" s="153" t="s">
        <v>1009</v>
      </c>
      <c r="AT198" s="153" t="s">
        <v>655</v>
      </c>
      <c r="AU198" s="153" t="s">
        <v>82</v>
      </c>
      <c r="AY198" s="15" t="s">
        <v>150</v>
      </c>
      <c r="BE198" s="154">
        <f t="shared" si="14"/>
        <v>0</v>
      </c>
      <c r="BF198" s="154">
        <f t="shared" si="15"/>
        <v>0</v>
      </c>
      <c r="BG198" s="154">
        <f t="shared" si="16"/>
        <v>0</v>
      </c>
      <c r="BH198" s="154">
        <f t="shared" si="17"/>
        <v>0</v>
      </c>
      <c r="BI198" s="154">
        <f t="shared" si="18"/>
        <v>0</v>
      </c>
      <c r="BJ198" s="15" t="s">
        <v>78</v>
      </c>
      <c r="BK198" s="154">
        <f t="shared" si="19"/>
        <v>0</v>
      </c>
      <c r="BL198" s="15" t="s">
        <v>433</v>
      </c>
      <c r="BM198" s="153" t="s">
        <v>1398</v>
      </c>
    </row>
    <row r="199" spans="1:65" s="2" customFormat="1" ht="21.75" customHeight="1">
      <c r="A199" s="184"/>
      <c r="B199" s="250"/>
      <c r="C199" s="306" t="s">
        <v>338</v>
      </c>
      <c r="D199" s="306" t="s">
        <v>152</v>
      </c>
      <c r="E199" s="307" t="s">
        <v>1235</v>
      </c>
      <c r="F199" s="308" t="s">
        <v>1236</v>
      </c>
      <c r="G199" s="309" t="s">
        <v>173</v>
      </c>
      <c r="H199" s="310">
        <v>9</v>
      </c>
      <c r="I199" s="247"/>
      <c r="J199" s="311">
        <f t="shared" si="10"/>
        <v>0</v>
      </c>
      <c r="K199" s="308" t="s">
        <v>156</v>
      </c>
      <c r="L199" s="28"/>
      <c r="M199" s="312" t="s">
        <v>1</v>
      </c>
      <c r="N199" s="313" t="s">
        <v>38</v>
      </c>
      <c r="O199" s="314">
        <v>0.154</v>
      </c>
      <c r="P199" s="315">
        <f t="shared" si="11"/>
        <v>1.386</v>
      </c>
      <c r="Q199" s="315">
        <v>0</v>
      </c>
      <c r="R199" s="315">
        <f t="shared" si="12"/>
        <v>0</v>
      </c>
      <c r="S199" s="315">
        <v>0</v>
      </c>
      <c r="T199" s="316">
        <f t="shared" si="13"/>
        <v>0</v>
      </c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R199" s="153" t="s">
        <v>228</v>
      </c>
      <c r="AT199" s="153" t="s">
        <v>152</v>
      </c>
      <c r="AU199" s="153" t="s">
        <v>82</v>
      </c>
      <c r="AY199" s="15" t="s">
        <v>150</v>
      </c>
      <c r="BE199" s="154">
        <f t="shared" si="14"/>
        <v>0</v>
      </c>
      <c r="BF199" s="154">
        <f t="shared" si="15"/>
        <v>0</v>
      </c>
      <c r="BG199" s="154">
        <f t="shared" si="16"/>
        <v>0</v>
      </c>
      <c r="BH199" s="154">
        <f t="shared" si="17"/>
        <v>0</v>
      </c>
      <c r="BI199" s="154">
        <f t="shared" si="18"/>
        <v>0</v>
      </c>
      <c r="BJ199" s="15" t="s">
        <v>78</v>
      </c>
      <c r="BK199" s="154">
        <f t="shared" si="19"/>
        <v>0</v>
      </c>
      <c r="BL199" s="15" t="s">
        <v>228</v>
      </c>
      <c r="BM199" s="153" t="s">
        <v>1399</v>
      </c>
    </row>
    <row r="200" spans="1:65" s="2" customFormat="1" ht="16.5" customHeight="1">
      <c r="A200" s="184"/>
      <c r="B200" s="250"/>
      <c r="C200" s="326" t="s">
        <v>342</v>
      </c>
      <c r="D200" s="326" t="s">
        <v>655</v>
      </c>
      <c r="E200" s="327" t="s">
        <v>1238</v>
      </c>
      <c r="F200" s="328" t="s">
        <v>1239</v>
      </c>
      <c r="G200" s="329" t="s">
        <v>173</v>
      </c>
      <c r="H200" s="330">
        <v>9</v>
      </c>
      <c r="I200" s="249"/>
      <c r="J200" s="331">
        <f t="shared" si="10"/>
        <v>0</v>
      </c>
      <c r="K200" s="328" t="s">
        <v>156</v>
      </c>
      <c r="L200" s="169"/>
      <c r="M200" s="332" t="s">
        <v>1</v>
      </c>
      <c r="N200" s="333" t="s">
        <v>38</v>
      </c>
      <c r="O200" s="314">
        <v>0</v>
      </c>
      <c r="P200" s="315">
        <f t="shared" si="11"/>
        <v>0</v>
      </c>
      <c r="Q200" s="315">
        <v>6E-05</v>
      </c>
      <c r="R200" s="315">
        <f t="shared" si="12"/>
        <v>0.00054</v>
      </c>
      <c r="S200" s="315">
        <v>0</v>
      </c>
      <c r="T200" s="316">
        <f t="shared" si="13"/>
        <v>0</v>
      </c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R200" s="153" t="s">
        <v>302</v>
      </c>
      <c r="AT200" s="153" t="s">
        <v>655</v>
      </c>
      <c r="AU200" s="153" t="s">
        <v>82</v>
      </c>
      <c r="AY200" s="15" t="s">
        <v>150</v>
      </c>
      <c r="BE200" s="154">
        <f t="shared" si="14"/>
        <v>0</v>
      </c>
      <c r="BF200" s="154">
        <f t="shared" si="15"/>
        <v>0</v>
      </c>
      <c r="BG200" s="154">
        <f t="shared" si="16"/>
        <v>0</v>
      </c>
      <c r="BH200" s="154">
        <f t="shared" si="17"/>
        <v>0</v>
      </c>
      <c r="BI200" s="154">
        <f t="shared" si="18"/>
        <v>0</v>
      </c>
      <c r="BJ200" s="15" t="s">
        <v>78</v>
      </c>
      <c r="BK200" s="154">
        <f t="shared" si="19"/>
        <v>0</v>
      </c>
      <c r="BL200" s="15" t="s">
        <v>228</v>
      </c>
      <c r="BM200" s="153" t="s">
        <v>1400</v>
      </c>
    </row>
    <row r="201" spans="1:65" s="2" customFormat="1" ht="21.75" customHeight="1">
      <c r="A201" s="184"/>
      <c r="B201" s="250"/>
      <c r="C201" s="306" t="s">
        <v>346</v>
      </c>
      <c r="D201" s="306" t="s">
        <v>152</v>
      </c>
      <c r="E201" s="307" t="s">
        <v>1241</v>
      </c>
      <c r="F201" s="308" t="s">
        <v>1242</v>
      </c>
      <c r="G201" s="309" t="s">
        <v>173</v>
      </c>
      <c r="H201" s="310">
        <v>1</v>
      </c>
      <c r="I201" s="247"/>
      <c r="J201" s="311">
        <f t="shared" si="10"/>
        <v>0</v>
      </c>
      <c r="K201" s="308" t="s">
        <v>156</v>
      </c>
      <c r="L201" s="28"/>
      <c r="M201" s="312" t="s">
        <v>1</v>
      </c>
      <c r="N201" s="313" t="s">
        <v>38</v>
      </c>
      <c r="O201" s="314">
        <v>0.154</v>
      </c>
      <c r="P201" s="315">
        <f t="shared" si="11"/>
        <v>0.154</v>
      </c>
      <c r="Q201" s="315">
        <v>0</v>
      </c>
      <c r="R201" s="315">
        <f t="shared" si="12"/>
        <v>0</v>
      </c>
      <c r="S201" s="315">
        <v>0</v>
      </c>
      <c r="T201" s="316">
        <f t="shared" si="13"/>
        <v>0</v>
      </c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R201" s="153" t="s">
        <v>228</v>
      </c>
      <c r="AT201" s="153" t="s">
        <v>152</v>
      </c>
      <c r="AU201" s="153" t="s">
        <v>82</v>
      </c>
      <c r="AY201" s="15" t="s">
        <v>150</v>
      </c>
      <c r="BE201" s="154">
        <f t="shared" si="14"/>
        <v>0</v>
      </c>
      <c r="BF201" s="154">
        <f t="shared" si="15"/>
        <v>0</v>
      </c>
      <c r="BG201" s="154">
        <f t="shared" si="16"/>
        <v>0</v>
      </c>
      <c r="BH201" s="154">
        <f t="shared" si="17"/>
        <v>0</v>
      </c>
      <c r="BI201" s="154">
        <f t="shared" si="18"/>
        <v>0</v>
      </c>
      <c r="BJ201" s="15" t="s">
        <v>78</v>
      </c>
      <c r="BK201" s="154">
        <f t="shared" si="19"/>
        <v>0</v>
      </c>
      <c r="BL201" s="15" t="s">
        <v>228</v>
      </c>
      <c r="BM201" s="153" t="s">
        <v>1401</v>
      </c>
    </row>
    <row r="202" spans="1:65" s="2" customFormat="1" ht="16.5" customHeight="1">
      <c r="A202" s="184"/>
      <c r="B202" s="250"/>
      <c r="C202" s="326" t="s">
        <v>350</v>
      </c>
      <c r="D202" s="326" t="s">
        <v>655</v>
      </c>
      <c r="E202" s="327" t="s">
        <v>1244</v>
      </c>
      <c r="F202" s="328" t="s">
        <v>1245</v>
      </c>
      <c r="G202" s="329" t="s">
        <v>173</v>
      </c>
      <c r="H202" s="330">
        <v>1</v>
      </c>
      <c r="I202" s="249"/>
      <c r="J202" s="331">
        <f t="shared" si="10"/>
        <v>0</v>
      </c>
      <c r="K202" s="328" t="s">
        <v>156</v>
      </c>
      <c r="L202" s="169"/>
      <c r="M202" s="332" t="s">
        <v>1</v>
      </c>
      <c r="N202" s="333" t="s">
        <v>38</v>
      </c>
      <c r="O202" s="314">
        <v>0</v>
      </c>
      <c r="P202" s="315">
        <f t="shared" si="11"/>
        <v>0</v>
      </c>
      <c r="Q202" s="315">
        <v>5E-05</v>
      </c>
      <c r="R202" s="315">
        <f t="shared" si="12"/>
        <v>5E-05</v>
      </c>
      <c r="S202" s="315">
        <v>0</v>
      </c>
      <c r="T202" s="316">
        <f t="shared" si="13"/>
        <v>0</v>
      </c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R202" s="153" t="s">
        <v>302</v>
      </c>
      <c r="AT202" s="153" t="s">
        <v>655</v>
      </c>
      <c r="AU202" s="153" t="s">
        <v>82</v>
      </c>
      <c r="AY202" s="15" t="s">
        <v>150</v>
      </c>
      <c r="BE202" s="154">
        <f t="shared" si="14"/>
        <v>0</v>
      </c>
      <c r="BF202" s="154">
        <f t="shared" si="15"/>
        <v>0</v>
      </c>
      <c r="BG202" s="154">
        <f t="shared" si="16"/>
        <v>0</v>
      </c>
      <c r="BH202" s="154">
        <f t="shared" si="17"/>
        <v>0</v>
      </c>
      <c r="BI202" s="154">
        <f t="shared" si="18"/>
        <v>0</v>
      </c>
      <c r="BJ202" s="15" t="s">
        <v>78</v>
      </c>
      <c r="BK202" s="154">
        <f t="shared" si="19"/>
        <v>0</v>
      </c>
      <c r="BL202" s="15" t="s">
        <v>228</v>
      </c>
      <c r="BM202" s="153" t="s">
        <v>1402</v>
      </c>
    </row>
    <row r="203" spans="1:65" s="2" customFormat="1" ht="21.75" customHeight="1">
      <c r="A203" s="184"/>
      <c r="B203" s="250"/>
      <c r="C203" s="306" t="s">
        <v>354</v>
      </c>
      <c r="D203" s="306" t="s">
        <v>152</v>
      </c>
      <c r="E203" s="307" t="s">
        <v>1247</v>
      </c>
      <c r="F203" s="308" t="s">
        <v>1248</v>
      </c>
      <c r="G203" s="309" t="s">
        <v>173</v>
      </c>
      <c r="H203" s="310">
        <v>1</v>
      </c>
      <c r="I203" s="247"/>
      <c r="J203" s="311">
        <f t="shared" si="10"/>
        <v>0</v>
      </c>
      <c r="K203" s="308" t="s">
        <v>156</v>
      </c>
      <c r="L203" s="28"/>
      <c r="M203" s="312" t="s">
        <v>1</v>
      </c>
      <c r="N203" s="313" t="s">
        <v>38</v>
      </c>
      <c r="O203" s="314">
        <v>0.173</v>
      </c>
      <c r="P203" s="315">
        <f t="shared" si="11"/>
        <v>0.173</v>
      </c>
      <c r="Q203" s="315">
        <v>0</v>
      </c>
      <c r="R203" s="315">
        <f t="shared" si="12"/>
        <v>0</v>
      </c>
      <c r="S203" s="315">
        <v>0</v>
      </c>
      <c r="T203" s="316">
        <f t="shared" si="13"/>
        <v>0</v>
      </c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R203" s="153" t="s">
        <v>228</v>
      </c>
      <c r="AT203" s="153" t="s">
        <v>152</v>
      </c>
      <c r="AU203" s="153" t="s">
        <v>82</v>
      </c>
      <c r="AY203" s="15" t="s">
        <v>150</v>
      </c>
      <c r="BE203" s="154">
        <f t="shared" si="14"/>
        <v>0</v>
      </c>
      <c r="BF203" s="154">
        <f t="shared" si="15"/>
        <v>0</v>
      </c>
      <c r="BG203" s="154">
        <f t="shared" si="16"/>
        <v>0</v>
      </c>
      <c r="BH203" s="154">
        <f t="shared" si="17"/>
        <v>0</v>
      </c>
      <c r="BI203" s="154">
        <f t="shared" si="18"/>
        <v>0</v>
      </c>
      <c r="BJ203" s="15" t="s">
        <v>78</v>
      </c>
      <c r="BK203" s="154">
        <f t="shared" si="19"/>
        <v>0</v>
      </c>
      <c r="BL203" s="15" t="s">
        <v>228</v>
      </c>
      <c r="BM203" s="153" t="s">
        <v>1403</v>
      </c>
    </row>
    <row r="204" spans="1:65" s="2" customFormat="1" ht="16.5" customHeight="1">
      <c r="A204" s="184"/>
      <c r="B204" s="250"/>
      <c r="C204" s="326" t="s">
        <v>358</v>
      </c>
      <c r="D204" s="326" t="s">
        <v>655</v>
      </c>
      <c r="E204" s="327" t="s">
        <v>1250</v>
      </c>
      <c r="F204" s="328" t="s">
        <v>1251</v>
      </c>
      <c r="G204" s="329" t="s">
        <v>173</v>
      </c>
      <c r="H204" s="330">
        <v>1</v>
      </c>
      <c r="I204" s="249"/>
      <c r="J204" s="331">
        <f t="shared" si="10"/>
        <v>0</v>
      </c>
      <c r="K204" s="328" t="s">
        <v>156</v>
      </c>
      <c r="L204" s="169"/>
      <c r="M204" s="332" t="s">
        <v>1</v>
      </c>
      <c r="N204" s="333" t="s">
        <v>38</v>
      </c>
      <c r="O204" s="314">
        <v>0</v>
      </c>
      <c r="P204" s="315">
        <f t="shared" si="11"/>
        <v>0</v>
      </c>
      <c r="Q204" s="315">
        <v>6E-05</v>
      </c>
      <c r="R204" s="315">
        <f t="shared" si="12"/>
        <v>6E-05</v>
      </c>
      <c r="S204" s="315">
        <v>0</v>
      </c>
      <c r="T204" s="316">
        <f t="shared" si="13"/>
        <v>0</v>
      </c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R204" s="153" t="s">
        <v>302</v>
      </c>
      <c r="AT204" s="153" t="s">
        <v>655</v>
      </c>
      <c r="AU204" s="153" t="s">
        <v>82</v>
      </c>
      <c r="AY204" s="15" t="s">
        <v>150</v>
      </c>
      <c r="BE204" s="154">
        <f t="shared" si="14"/>
        <v>0</v>
      </c>
      <c r="BF204" s="154">
        <f t="shared" si="15"/>
        <v>0</v>
      </c>
      <c r="BG204" s="154">
        <f t="shared" si="16"/>
        <v>0</v>
      </c>
      <c r="BH204" s="154">
        <f t="shared" si="17"/>
        <v>0</v>
      </c>
      <c r="BI204" s="154">
        <f t="shared" si="18"/>
        <v>0</v>
      </c>
      <c r="BJ204" s="15" t="s">
        <v>78</v>
      </c>
      <c r="BK204" s="154">
        <f t="shared" si="19"/>
        <v>0</v>
      </c>
      <c r="BL204" s="15" t="s">
        <v>228</v>
      </c>
      <c r="BM204" s="153" t="s">
        <v>1404</v>
      </c>
    </row>
    <row r="205" spans="1:65" s="2" customFormat="1" ht="21.75" customHeight="1">
      <c r="A205" s="184"/>
      <c r="B205" s="250"/>
      <c r="C205" s="306" t="s">
        <v>362</v>
      </c>
      <c r="D205" s="306" t="s">
        <v>152</v>
      </c>
      <c r="E205" s="307" t="s">
        <v>1017</v>
      </c>
      <c r="F205" s="308" t="s">
        <v>1018</v>
      </c>
      <c r="G205" s="309" t="s">
        <v>173</v>
      </c>
      <c r="H205" s="310">
        <v>3</v>
      </c>
      <c r="I205" s="247"/>
      <c r="J205" s="311">
        <f t="shared" si="10"/>
        <v>0</v>
      </c>
      <c r="K205" s="308" t="s">
        <v>156</v>
      </c>
      <c r="L205" s="28"/>
      <c r="M205" s="312" t="s">
        <v>1</v>
      </c>
      <c r="N205" s="313" t="s">
        <v>38</v>
      </c>
      <c r="O205" s="314">
        <v>0.654</v>
      </c>
      <c r="P205" s="315">
        <f t="shared" si="11"/>
        <v>1.9620000000000002</v>
      </c>
      <c r="Q205" s="315">
        <v>0</v>
      </c>
      <c r="R205" s="315">
        <f t="shared" si="12"/>
        <v>0</v>
      </c>
      <c r="S205" s="315">
        <v>0</v>
      </c>
      <c r="T205" s="316">
        <f t="shared" si="13"/>
        <v>0</v>
      </c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R205" s="153" t="s">
        <v>228</v>
      </c>
      <c r="AT205" s="153" t="s">
        <v>152</v>
      </c>
      <c r="AU205" s="153" t="s">
        <v>82</v>
      </c>
      <c r="AY205" s="15" t="s">
        <v>150</v>
      </c>
      <c r="BE205" s="154">
        <f t="shared" si="14"/>
        <v>0</v>
      </c>
      <c r="BF205" s="154">
        <f t="shared" si="15"/>
        <v>0</v>
      </c>
      <c r="BG205" s="154">
        <f t="shared" si="16"/>
        <v>0</v>
      </c>
      <c r="BH205" s="154">
        <f t="shared" si="17"/>
        <v>0</v>
      </c>
      <c r="BI205" s="154">
        <f t="shared" si="18"/>
        <v>0</v>
      </c>
      <c r="BJ205" s="15" t="s">
        <v>78</v>
      </c>
      <c r="BK205" s="154">
        <f t="shared" si="19"/>
        <v>0</v>
      </c>
      <c r="BL205" s="15" t="s">
        <v>228</v>
      </c>
      <c r="BM205" s="153" t="s">
        <v>1019</v>
      </c>
    </row>
    <row r="206" spans="1:65" s="2" customFormat="1" ht="21.75" customHeight="1">
      <c r="A206" s="184"/>
      <c r="B206" s="250"/>
      <c r="C206" s="326" t="s">
        <v>366</v>
      </c>
      <c r="D206" s="326" t="s">
        <v>655</v>
      </c>
      <c r="E206" s="327" t="s">
        <v>1020</v>
      </c>
      <c r="F206" s="328" t="s">
        <v>1021</v>
      </c>
      <c r="G206" s="329" t="s">
        <v>173</v>
      </c>
      <c r="H206" s="330">
        <v>3</v>
      </c>
      <c r="I206" s="249"/>
      <c r="J206" s="331">
        <f t="shared" si="10"/>
        <v>0</v>
      </c>
      <c r="K206" s="328" t="s">
        <v>156</v>
      </c>
      <c r="L206" s="169"/>
      <c r="M206" s="332" t="s">
        <v>1</v>
      </c>
      <c r="N206" s="333" t="s">
        <v>38</v>
      </c>
      <c r="O206" s="314">
        <v>0</v>
      </c>
      <c r="P206" s="315">
        <f t="shared" si="11"/>
        <v>0</v>
      </c>
      <c r="Q206" s="315">
        <v>0.00039</v>
      </c>
      <c r="R206" s="315">
        <f t="shared" si="12"/>
        <v>0.00117</v>
      </c>
      <c r="S206" s="315">
        <v>0</v>
      </c>
      <c r="T206" s="316">
        <f t="shared" si="13"/>
        <v>0</v>
      </c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R206" s="153" t="s">
        <v>302</v>
      </c>
      <c r="AT206" s="153" t="s">
        <v>655</v>
      </c>
      <c r="AU206" s="153" t="s">
        <v>82</v>
      </c>
      <c r="AY206" s="15" t="s">
        <v>150</v>
      </c>
      <c r="BE206" s="154">
        <f t="shared" si="14"/>
        <v>0</v>
      </c>
      <c r="BF206" s="154">
        <f t="shared" si="15"/>
        <v>0</v>
      </c>
      <c r="BG206" s="154">
        <f t="shared" si="16"/>
        <v>0</v>
      </c>
      <c r="BH206" s="154">
        <f t="shared" si="17"/>
        <v>0</v>
      </c>
      <c r="BI206" s="154">
        <f t="shared" si="18"/>
        <v>0</v>
      </c>
      <c r="BJ206" s="15" t="s">
        <v>78</v>
      </c>
      <c r="BK206" s="154">
        <f t="shared" si="19"/>
        <v>0</v>
      </c>
      <c r="BL206" s="15" t="s">
        <v>228</v>
      </c>
      <c r="BM206" s="153" t="s">
        <v>1022</v>
      </c>
    </row>
    <row r="207" spans="1:65" s="2" customFormat="1" ht="16.5" customHeight="1">
      <c r="A207" s="184"/>
      <c r="B207" s="250"/>
      <c r="C207" s="306" t="s">
        <v>370</v>
      </c>
      <c r="D207" s="306" t="s">
        <v>152</v>
      </c>
      <c r="E207" s="307" t="s">
        <v>1405</v>
      </c>
      <c r="F207" s="308" t="s">
        <v>1406</v>
      </c>
      <c r="G207" s="309" t="s">
        <v>173</v>
      </c>
      <c r="H207" s="310">
        <v>2</v>
      </c>
      <c r="I207" s="247"/>
      <c r="J207" s="311">
        <f t="shared" si="10"/>
        <v>0</v>
      </c>
      <c r="K207" s="308" t="s">
        <v>156</v>
      </c>
      <c r="L207" s="28"/>
      <c r="M207" s="312" t="s">
        <v>1</v>
      </c>
      <c r="N207" s="313" t="s">
        <v>38</v>
      </c>
      <c r="O207" s="314">
        <v>0.134</v>
      </c>
      <c r="P207" s="315">
        <f t="shared" si="11"/>
        <v>0.268</v>
      </c>
      <c r="Q207" s="315">
        <v>0</v>
      </c>
      <c r="R207" s="315">
        <f t="shared" si="12"/>
        <v>0</v>
      </c>
      <c r="S207" s="315">
        <v>0</v>
      </c>
      <c r="T207" s="316">
        <f t="shared" si="13"/>
        <v>0</v>
      </c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R207" s="153" t="s">
        <v>228</v>
      </c>
      <c r="AT207" s="153" t="s">
        <v>152</v>
      </c>
      <c r="AU207" s="153" t="s">
        <v>82</v>
      </c>
      <c r="AY207" s="15" t="s">
        <v>150</v>
      </c>
      <c r="BE207" s="154">
        <f t="shared" si="14"/>
        <v>0</v>
      </c>
      <c r="BF207" s="154">
        <f t="shared" si="15"/>
        <v>0</v>
      </c>
      <c r="BG207" s="154">
        <f t="shared" si="16"/>
        <v>0</v>
      </c>
      <c r="BH207" s="154">
        <f t="shared" si="17"/>
        <v>0</v>
      </c>
      <c r="BI207" s="154">
        <f t="shared" si="18"/>
        <v>0</v>
      </c>
      <c r="BJ207" s="15" t="s">
        <v>78</v>
      </c>
      <c r="BK207" s="154">
        <f t="shared" si="19"/>
        <v>0</v>
      </c>
      <c r="BL207" s="15" t="s">
        <v>228</v>
      </c>
      <c r="BM207" s="153" t="s">
        <v>1407</v>
      </c>
    </row>
    <row r="208" spans="1:65" s="2" customFormat="1" ht="16.5" customHeight="1">
      <c r="A208" s="184"/>
      <c r="B208" s="250"/>
      <c r="C208" s="326" t="s">
        <v>374</v>
      </c>
      <c r="D208" s="326" t="s">
        <v>655</v>
      </c>
      <c r="E208" s="327" t="s">
        <v>1253</v>
      </c>
      <c r="F208" s="328" t="s">
        <v>1254</v>
      </c>
      <c r="G208" s="329" t="s">
        <v>173</v>
      </c>
      <c r="H208" s="330">
        <v>2</v>
      </c>
      <c r="I208" s="249"/>
      <c r="J208" s="331">
        <f t="shared" si="10"/>
        <v>0</v>
      </c>
      <c r="K208" s="328" t="s">
        <v>995</v>
      </c>
      <c r="L208" s="169"/>
      <c r="M208" s="332" t="s">
        <v>1</v>
      </c>
      <c r="N208" s="333" t="s">
        <v>38</v>
      </c>
      <c r="O208" s="314">
        <v>0</v>
      </c>
      <c r="P208" s="315">
        <f t="shared" si="11"/>
        <v>0</v>
      </c>
      <c r="Q208" s="315">
        <v>7E-05</v>
      </c>
      <c r="R208" s="315">
        <f t="shared" si="12"/>
        <v>0.00014</v>
      </c>
      <c r="S208" s="315">
        <v>0</v>
      </c>
      <c r="T208" s="316">
        <f t="shared" si="13"/>
        <v>0</v>
      </c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R208" s="153" t="s">
        <v>302</v>
      </c>
      <c r="AT208" s="153" t="s">
        <v>655</v>
      </c>
      <c r="AU208" s="153" t="s">
        <v>82</v>
      </c>
      <c r="AY208" s="15" t="s">
        <v>150</v>
      </c>
      <c r="BE208" s="154">
        <f t="shared" si="14"/>
        <v>0</v>
      </c>
      <c r="BF208" s="154">
        <f t="shared" si="15"/>
        <v>0</v>
      </c>
      <c r="BG208" s="154">
        <f t="shared" si="16"/>
        <v>0</v>
      </c>
      <c r="BH208" s="154">
        <f t="shared" si="17"/>
        <v>0</v>
      </c>
      <c r="BI208" s="154">
        <f t="shared" si="18"/>
        <v>0</v>
      </c>
      <c r="BJ208" s="15" t="s">
        <v>78</v>
      </c>
      <c r="BK208" s="154">
        <f t="shared" si="19"/>
        <v>0</v>
      </c>
      <c r="BL208" s="15" t="s">
        <v>228</v>
      </c>
      <c r="BM208" s="153" t="s">
        <v>1255</v>
      </c>
    </row>
    <row r="209" spans="1:65" s="2" customFormat="1" ht="21.75" customHeight="1">
      <c r="A209" s="184"/>
      <c r="B209" s="250"/>
      <c r="C209" s="306" t="s">
        <v>378</v>
      </c>
      <c r="D209" s="306" t="s">
        <v>152</v>
      </c>
      <c r="E209" s="307" t="s">
        <v>1023</v>
      </c>
      <c r="F209" s="308" t="s">
        <v>1024</v>
      </c>
      <c r="G209" s="309" t="s">
        <v>173</v>
      </c>
      <c r="H209" s="310">
        <v>113</v>
      </c>
      <c r="I209" s="247"/>
      <c r="J209" s="311">
        <f t="shared" si="10"/>
        <v>0</v>
      </c>
      <c r="K209" s="308" t="s">
        <v>156</v>
      </c>
      <c r="L209" s="28"/>
      <c r="M209" s="312" t="s">
        <v>1</v>
      </c>
      <c r="N209" s="313" t="s">
        <v>38</v>
      </c>
      <c r="O209" s="314">
        <v>0.249</v>
      </c>
      <c r="P209" s="315">
        <f t="shared" si="11"/>
        <v>28.137</v>
      </c>
      <c r="Q209" s="315">
        <v>0</v>
      </c>
      <c r="R209" s="315">
        <f t="shared" si="12"/>
        <v>0</v>
      </c>
      <c r="S209" s="315">
        <v>0</v>
      </c>
      <c r="T209" s="316">
        <f t="shared" si="13"/>
        <v>0</v>
      </c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R209" s="153" t="s">
        <v>228</v>
      </c>
      <c r="AT209" s="153" t="s">
        <v>152</v>
      </c>
      <c r="AU209" s="153" t="s">
        <v>82</v>
      </c>
      <c r="AY209" s="15" t="s">
        <v>150</v>
      </c>
      <c r="BE209" s="154">
        <f t="shared" si="14"/>
        <v>0</v>
      </c>
      <c r="BF209" s="154">
        <f t="shared" si="15"/>
        <v>0</v>
      </c>
      <c r="BG209" s="154">
        <f t="shared" si="16"/>
        <v>0</v>
      </c>
      <c r="BH209" s="154">
        <f t="shared" si="17"/>
        <v>0</v>
      </c>
      <c r="BI209" s="154">
        <f t="shared" si="18"/>
        <v>0</v>
      </c>
      <c r="BJ209" s="15" t="s">
        <v>78</v>
      </c>
      <c r="BK209" s="154">
        <f t="shared" si="19"/>
        <v>0</v>
      </c>
      <c r="BL209" s="15" t="s">
        <v>228</v>
      </c>
      <c r="BM209" s="153" t="s">
        <v>1025</v>
      </c>
    </row>
    <row r="210" spans="1:65" s="2" customFormat="1" ht="16.5" customHeight="1">
      <c r="A210" s="184"/>
      <c r="B210" s="250"/>
      <c r="C210" s="326" t="s">
        <v>382</v>
      </c>
      <c r="D210" s="326" t="s">
        <v>655</v>
      </c>
      <c r="E210" s="327" t="s">
        <v>1026</v>
      </c>
      <c r="F210" s="328" t="s">
        <v>1027</v>
      </c>
      <c r="G210" s="329" t="s">
        <v>173</v>
      </c>
      <c r="H210" s="330">
        <v>113</v>
      </c>
      <c r="I210" s="249"/>
      <c r="J210" s="331">
        <f t="shared" si="10"/>
        <v>0</v>
      </c>
      <c r="K210" s="328" t="s">
        <v>156</v>
      </c>
      <c r="L210" s="169"/>
      <c r="M210" s="332" t="s">
        <v>1</v>
      </c>
      <c r="N210" s="333" t="s">
        <v>38</v>
      </c>
      <c r="O210" s="314">
        <v>0</v>
      </c>
      <c r="P210" s="315">
        <f t="shared" si="11"/>
        <v>0</v>
      </c>
      <c r="Q210" s="315">
        <v>6E-05</v>
      </c>
      <c r="R210" s="315">
        <f t="shared" si="12"/>
        <v>0.0067800000000000004</v>
      </c>
      <c r="S210" s="315">
        <v>0</v>
      </c>
      <c r="T210" s="316">
        <f t="shared" si="13"/>
        <v>0</v>
      </c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R210" s="153" t="s">
        <v>302</v>
      </c>
      <c r="AT210" s="153" t="s">
        <v>655</v>
      </c>
      <c r="AU210" s="153" t="s">
        <v>82</v>
      </c>
      <c r="AY210" s="15" t="s">
        <v>150</v>
      </c>
      <c r="BE210" s="154">
        <f t="shared" si="14"/>
        <v>0</v>
      </c>
      <c r="BF210" s="154">
        <f t="shared" si="15"/>
        <v>0</v>
      </c>
      <c r="BG210" s="154">
        <f t="shared" si="16"/>
        <v>0</v>
      </c>
      <c r="BH210" s="154">
        <f t="shared" si="17"/>
        <v>0</v>
      </c>
      <c r="BI210" s="154">
        <f t="shared" si="18"/>
        <v>0</v>
      </c>
      <c r="BJ210" s="15" t="s">
        <v>78</v>
      </c>
      <c r="BK210" s="154">
        <f t="shared" si="19"/>
        <v>0</v>
      </c>
      <c r="BL210" s="15" t="s">
        <v>228</v>
      </c>
      <c r="BM210" s="153" t="s">
        <v>1028</v>
      </c>
    </row>
    <row r="211" spans="1:65" s="2" customFormat="1" ht="16.5" customHeight="1">
      <c r="A211" s="184"/>
      <c r="B211" s="250"/>
      <c r="C211" s="326" t="s">
        <v>386</v>
      </c>
      <c r="D211" s="326" t="s">
        <v>655</v>
      </c>
      <c r="E211" s="327" t="s">
        <v>1029</v>
      </c>
      <c r="F211" s="328" t="s">
        <v>1030</v>
      </c>
      <c r="G211" s="329" t="s">
        <v>173</v>
      </c>
      <c r="H211" s="330">
        <v>35</v>
      </c>
      <c r="I211" s="249"/>
      <c r="J211" s="331">
        <f t="shared" si="10"/>
        <v>0</v>
      </c>
      <c r="K211" s="328" t="s">
        <v>995</v>
      </c>
      <c r="L211" s="169"/>
      <c r="M211" s="332" t="s">
        <v>1</v>
      </c>
      <c r="N211" s="333" t="s">
        <v>38</v>
      </c>
      <c r="O211" s="314">
        <v>0</v>
      </c>
      <c r="P211" s="315">
        <f t="shared" si="11"/>
        <v>0</v>
      </c>
      <c r="Q211" s="315">
        <v>0</v>
      </c>
      <c r="R211" s="315">
        <f t="shared" si="12"/>
        <v>0</v>
      </c>
      <c r="S211" s="315">
        <v>0</v>
      </c>
      <c r="T211" s="316">
        <f t="shared" si="13"/>
        <v>0</v>
      </c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R211" s="153" t="s">
        <v>302</v>
      </c>
      <c r="AT211" s="153" t="s">
        <v>655</v>
      </c>
      <c r="AU211" s="153" t="s">
        <v>82</v>
      </c>
      <c r="AY211" s="15" t="s">
        <v>150</v>
      </c>
      <c r="BE211" s="154">
        <f t="shared" si="14"/>
        <v>0</v>
      </c>
      <c r="BF211" s="154">
        <f t="shared" si="15"/>
        <v>0</v>
      </c>
      <c r="BG211" s="154">
        <f t="shared" si="16"/>
        <v>0</v>
      </c>
      <c r="BH211" s="154">
        <f t="shared" si="17"/>
        <v>0</v>
      </c>
      <c r="BI211" s="154">
        <f t="shared" si="18"/>
        <v>0</v>
      </c>
      <c r="BJ211" s="15" t="s">
        <v>78</v>
      </c>
      <c r="BK211" s="154">
        <f t="shared" si="19"/>
        <v>0</v>
      </c>
      <c r="BL211" s="15" t="s">
        <v>228</v>
      </c>
      <c r="BM211" s="153" t="s">
        <v>1031</v>
      </c>
    </row>
    <row r="212" spans="1:65" s="2" customFormat="1" ht="21.75" customHeight="1">
      <c r="A212" s="184"/>
      <c r="B212" s="250"/>
      <c r="C212" s="306" t="s">
        <v>390</v>
      </c>
      <c r="D212" s="306" t="s">
        <v>152</v>
      </c>
      <c r="E212" s="307" t="s">
        <v>1256</v>
      </c>
      <c r="F212" s="308" t="s">
        <v>1257</v>
      </c>
      <c r="G212" s="309" t="s">
        <v>173</v>
      </c>
      <c r="H212" s="310">
        <v>29</v>
      </c>
      <c r="I212" s="247"/>
      <c r="J212" s="311">
        <f t="shared" si="10"/>
        <v>0</v>
      </c>
      <c r="K212" s="308" t="s">
        <v>156</v>
      </c>
      <c r="L212" s="28"/>
      <c r="M212" s="312" t="s">
        <v>1</v>
      </c>
      <c r="N212" s="313" t="s">
        <v>38</v>
      </c>
      <c r="O212" s="314">
        <v>0.27</v>
      </c>
      <c r="P212" s="315">
        <f t="shared" si="11"/>
        <v>7.83</v>
      </c>
      <c r="Q212" s="315">
        <v>0</v>
      </c>
      <c r="R212" s="315">
        <f t="shared" si="12"/>
        <v>0</v>
      </c>
      <c r="S212" s="315">
        <v>0</v>
      </c>
      <c r="T212" s="316">
        <f t="shared" si="13"/>
        <v>0</v>
      </c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R212" s="153" t="s">
        <v>228</v>
      </c>
      <c r="AT212" s="153" t="s">
        <v>152</v>
      </c>
      <c r="AU212" s="153" t="s">
        <v>82</v>
      </c>
      <c r="AY212" s="15" t="s">
        <v>150</v>
      </c>
      <c r="BE212" s="154">
        <f t="shared" si="14"/>
        <v>0</v>
      </c>
      <c r="BF212" s="154">
        <f t="shared" si="15"/>
        <v>0</v>
      </c>
      <c r="BG212" s="154">
        <f t="shared" si="16"/>
        <v>0</v>
      </c>
      <c r="BH212" s="154">
        <f t="shared" si="17"/>
        <v>0</v>
      </c>
      <c r="BI212" s="154">
        <f t="shared" si="18"/>
        <v>0</v>
      </c>
      <c r="BJ212" s="15" t="s">
        <v>78</v>
      </c>
      <c r="BK212" s="154">
        <f t="shared" si="19"/>
        <v>0</v>
      </c>
      <c r="BL212" s="15" t="s">
        <v>228</v>
      </c>
      <c r="BM212" s="153" t="s">
        <v>1258</v>
      </c>
    </row>
    <row r="213" spans="1:65" s="2" customFormat="1" ht="16.5" customHeight="1">
      <c r="A213" s="184"/>
      <c r="B213" s="250"/>
      <c r="C213" s="326" t="s">
        <v>394</v>
      </c>
      <c r="D213" s="326" t="s">
        <v>655</v>
      </c>
      <c r="E213" s="327" t="s">
        <v>1259</v>
      </c>
      <c r="F213" s="328" t="s">
        <v>1260</v>
      </c>
      <c r="G213" s="329" t="s">
        <v>173</v>
      </c>
      <c r="H213" s="330">
        <v>29</v>
      </c>
      <c r="I213" s="249"/>
      <c r="J213" s="331">
        <f t="shared" si="10"/>
        <v>0</v>
      </c>
      <c r="K213" s="328" t="s">
        <v>995</v>
      </c>
      <c r="L213" s="169"/>
      <c r="M213" s="332" t="s">
        <v>1</v>
      </c>
      <c r="N213" s="333" t="s">
        <v>38</v>
      </c>
      <c r="O213" s="314">
        <v>0</v>
      </c>
      <c r="P213" s="315">
        <f t="shared" si="11"/>
        <v>0</v>
      </c>
      <c r="Q213" s="315">
        <v>6E-05</v>
      </c>
      <c r="R213" s="315">
        <f t="shared" si="12"/>
        <v>0.00174</v>
      </c>
      <c r="S213" s="315">
        <v>0</v>
      </c>
      <c r="T213" s="316">
        <f t="shared" si="13"/>
        <v>0</v>
      </c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R213" s="153" t="s">
        <v>302</v>
      </c>
      <c r="AT213" s="153" t="s">
        <v>655</v>
      </c>
      <c r="AU213" s="153" t="s">
        <v>82</v>
      </c>
      <c r="AY213" s="15" t="s">
        <v>150</v>
      </c>
      <c r="BE213" s="154">
        <f t="shared" si="14"/>
        <v>0</v>
      </c>
      <c r="BF213" s="154">
        <f t="shared" si="15"/>
        <v>0</v>
      </c>
      <c r="BG213" s="154">
        <f t="shared" si="16"/>
        <v>0</v>
      </c>
      <c r="BH213" s="154">
        <f t="shared" si="17"/>
        <v>0</v>
      </c>
      <c r="BI213" s="154">
        <f t="shared" si="18"/>
        <v>0</v>
      </c>
      <c r="BJ213" s="15" t="s">
        <v>78</v>
      </c>
      <c r="BK213" s="154">
        <f t="shared" si="19"/>
        <v>0</v>
      </c>
      <c r="BL213" s="15" t="s">
        <v>228</v>
      </c>
      <c r="BM213" s="153" t="s">
        <v>1261</v>
      </c>
    </row>
    <row r="214" spans="1:65" s="2" customFormat="1" ht="21.75" customHeight="1">
      <c r="A214" s="184"/>
      <c r="B214" s="250"/>
      <c r="C214" s="306" t="s">
        <v>401</v>
      </c>
      <c r="D214" s="306" t="s">
        <v>152</v>
      </c>
      <c r="E214" s="307" t="s">
        <v>1038</v>
      </c>
      <c r="F214" s="308" t="s">
        <v>1039</v>
      </c>
      <c r="G214" s="309" t="s">
        <v>173</v>
      </c>
      <c r="H214" s="310">
        <v>40</v>
      </c>
      <c r="I214" s="247"/>
      <c r="J214" s="311">
        <f t="shared" si="10"/>
        <v>0</v>
      </c>
      <c r="K214" s="308" t="s">
        <v>156</v>
      </c>
      <c r="L214" s="28"/>
      <c r="M214" s="312" t="s">
        <v>1</v>
      </c>
      <c r="N214" s="313" t="s">
        <v>38</v>
      </c>
      <c r="O214" s="314">
        <v>0.486</v>
      </c>
      <c r="P214" s="315">
        <f t="shared" si="11"/>
        <v>19.439999999999998</v>
      </c>
      <c r="Q214" s="315">
        <v>0</v>
      </c>
      <c r="R214" s="315">
        <f t="shared" si="12"/>
        <v>0</v>
      </c>
      <c r="S214" s="315">
        <v>0</v>
      </c>
      <c r="T214" s="316">
        <f t="shared" si="13"/>
        <v>0</v>
      </c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R214" s="153" t="s">
        <v>228</v>
      </c>
      <c r="AT214" s="153" t="s">
        <v>152</v>
      </c>
      <c r="AU214" s="153" t="s">
        <v>82</v>
      </c>
      <c r="AY214" s="15" t="s">
        <v>150</v>
      </c>
      <c r="BE214" s="154">
        <f t="shared" si="14"/>
        <v>0</v>
      </c>
      <c r="BF214" s="154">
        <f t="shared" si="15"/>
        <v>0</v>
      </c>
      <c r="BG214" s="154">
        <f t="shared" si="16"/>
        <v>0</v>
      </c>
      <c r="BH214" s="154">
        <f t="shared" si="17"/>
        <v>0</v>
      </c>
      <c r="BI214" s="154">
        <f t="shared" si="18"/>
        <v>0</v>
      </c>
      <c r="BJ214" s="15" t="s">
        <v>78</v>
      </c>
      <c r="BK214" s="154">
        <f t="shared" si="19"/>
        <v>0</v>
      </c>
      <c r="BL214" s="15" t="s">
        <v>228</v>
      </c>
      <c r="BM214" s="153" t="s">
        <v>1040</v>
      </c>
    </row>
    <row r="215" spans="2:51" s="13" customFormat="1" ht="12">
      <c r="B215" s="317"/>
      <c r="C215" s="318"/>
      <c r="D215" s="319" t="s">
        <v>158</v>
      </c>
      <c r="E215" s="320" t="s">
        <v>1</v>
      </c>
      <c r="F215" s="321" t="s">
        <v>1408</v>
      </c>
      <c r="G215" s="318"/>
      <c r="H215" s="322">
        <v>40</v>
      </c>
      <c r="I215" s="248"/>
      <c r="J215" s="318"/>
      <c r="K215" s="318"/>
      <c r="L215" s="155"/>
      <c r="M215" s="323"/>
      <c r="N215" s="324"/>
      <c r="O215" s="324"/>
      <c r="P215" s="324"/>
      <c r="Q215" s="324"/>
      <c r="R215" s="324"/>
      <c r="S215" s="324"/>
      <c r="T215" s="325"/>
      <c r="AT215" s="157" t="s">
        <v>158</v>
      </c>
      <c r="AU215" s="157" t="s">
        <v>82</v>
      </c>
      <c r="AV215" s="13" t="s">
        <v>82</v>
      </c>
      <c r="AW215" s="13" t="s">
        <v>29</v>
      </c>
      <c r="AX215" s="13" t="s">
        <v>78</v>
      </c>
      <c r="AY215" s="157" t="s">
        <v>150</v>
      </c>
    </row>
    <row r="216" spans="1:65" s="2" customFormat="1" ht="16.5" customHeight="1">
      <c r="A216" s="184"/>
      <c r="B216" s="250"/>
      <c r="C216" s="326" t="s">
        <v>405</v>
      </c>
      <c r="D216" s="326" t="s">
        <v>655</v>
      </c>
      <c r="E216" s="327" t="s">
        <v>1262</v>
      </c>
      <c r="F216" s="328" t="s">
        <v>1263</v>
      </c>
      <c r="G216" s="329" t="s">
        <v>173</v>
      </c>
      <c r="H216" s="330">
        <v>25</v>
      </c>
      <c r="I216" s="249"/>
      <c r="J216" s="331">
        <f>ROUND(I216*H216,2)</f>
        <v>0</v>
      </c>
      <c r="K216" s="328" t="s">
        <v>995</v>
      </c>
      <c r="L216" s="169"/>
      <c r="M216" s="332" t="s">
        <v>1</v>
      </c>
      <c r="N216" s="333" t="s">
        <v>38</v>
      </c>
      <c r="O216" s="314">
        <v>0</v>
      </c>
      <c r="P216" s="315">
        <f>O216*H216</f>
        <v>0</v>
      </c>
      <c r="Q216" s="315">
        <v>0</v>
      </c>
      <c r="R216" s="315">
        <f>Q216*H216</f>
        <v>0</v>
      </c>
      <c r="S216" s="315">
        <v>0</v>
      </c>
      <c r="T216" s="316">
        <f>S216*H216</f>
        <v>0</v>
      </c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R216" s="153" t="s">
        <v>302</v>
      </c>
      <c r="AT216" s="153" t="s">
        <v>655</v>
      </c>
      <c r="AU216" s="153" t="s">
        <v>82</v>
      </c>
      <c r="AY216" s="15" t="s">
        <v>150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15" t="s">
        <v>78</v>
      </c>
      <c r="BK216" s="154">
        <f>ROUND(I216*H216,2)</f>
        <v>0</v>
      </c>
      <c r="BL216" s="15" t="s">
        <v>228</v>
      </c>
      <c r="BM216" s="153" t="s">
        <v>1264</v>
      </c>
    </row>
    <row r="217" spans="1:65" s="2" customFormat="1" ht="16.5" customHeight="1">
      <c r="A217" s="184"/>
      <c r="B217" s="250"/>
      <c r="C217" s="326" t="s">
        <v>409</v>
      </c>
      <c r="D217" s="326" t="s">
        <v>655</v>
      </c>
      <c r="E217" s="327" t="s">
        <v>1265</v>
      </c>
      <c r="F217" s="328" t="s">
        <v>1266</v>
      </c>
      <c r="G217" s="329" t="s">
        <v>173</v>
      </c>
      <c r="H217" s="330">
        <v>15</v>
      </c>
      <c r="I217" s="249"/>
      <c r="J217" s="331">
        <f>ROUND(I217*H217,2)</f>
        <v>0</v>
      </c>
      <c r="K217" s="328" t="s">
        <v>995</v>
      </c>
      <c r="L217" s="169"/>
      <c r="M217" s="332" t="s">
        <v>1</v>
      </c>
      <c r="N217" s="333" t="s">
        <v>38</v>
      </c>
      <c r="O217" s="314">
        <v>0</v>
      </c>
      <c r="P217" s="315">
        <f>O217*H217</f>
        <v>0</v>
      </c>
      <c r="Q217" s="315">
        <v>0</v>
      </c>
      <c r="R217" s="315">
        <f>Q217*H217</f>
        <v>0</v>
      </c>
      <c r="S217" s="315">
        <v>0</v>
      </c>
      <c r="T217" s="316">
        <f>S217*H217</f>
        <v>0</v>
      </c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R217" s="153" t="s">
        <v>302</v>
      </c>
      <c r="AT217" s="153" t="s">
        <v>655</v>
      </c>
      <c r="AU217" s="153" t="s">
        <v>82</v>
      </c>
      <c r="AY217" s="15" t="s">
        <v>150</v>
      </c>
      <c r="BE217" s="154">
        <f>IF(N217="základní",J217,0)</f>
        <v>0</v>
      </c>
      <c r="BF217" s="154">
        <f>IF(N217="snížená",J217,0)</f>
        <v>0</v>
      </c>
      <c r="BG217" s="154">
        <f>IF(N217="zákl. přenesená",J217,0)</f>
        <v>0</v>
      </c>
      <c r="BH217" s="154">
        <f>IF(N217="sníž. přenesená",J217,0)</f>
        <v>0</v>
      </c>
      <c r="BI217" s="154">
        <f>IF(N217="nulová",J217,0)</f>
        <v>0</v>
      </c>
      <c r="BJ217" s="15" t="s">
        <v>78</v>
      </c>
      <c r="BK217" s="154">
        <f>ROUND(I217*H217,2)</f>
        <v>0</v>
      </c>
      <c r="BL217" s="15" t="s">
        <v>228</v>
      </c>
      <c r="BM217" s="153" t="s">
        <v>1267</v>
      </c>
    </row>
    <row r="218" spans="1:65" s="2" customFormat="1" ht="21.75" customHeight="1">
      <c r="A218" s="184"/>
      <c r="B218" s="250"/>
      <c r="C218" s="306" t="s">
        <v>413</v>
      </c>
      <c r="D218" s="306" t="s">
        <v>152</v>
      </c>
      <c r="E218" s="307" t="s">
        <v>1050</v>
      </c>
      <c r="F218" s="308" t="s">
        <v>1051</v>
      </c>
      <c r="G218" s="309" t="s">
        <v>173</v>
      </c>
      <c r="H218" s="310">
        <v>78</v>
      </c>
      <c r="I218" s="247"/>
      <c r="J218" s="311">
        <f>ROUND(I218*H218,2)</f>
        <v>0</v>
      </c>
      <c r="K218" s="308" t="s">
        <v>156</v>
      </c>
      <c r="L218" s="28"/>
      <c r="M218" s="312" t="s">
        <v>1</v>
      </c>
      <c r="N218" s="313" t="s">
        <v>38</v>
      </c>
      <c r="O218" s="314">
        <v>0.864</v>
      </c>
      <c r="P218" s="315">
        <f>O218*H218</f>
        <v>67.392</v>
      </c>
      <c r="Q218" s="315">
        <v>0</v>
      </c>
      <c r="R218" s="315">
        <f>Q218*H218</f>
        <v>0</v>
      </c>
      <c r="S218" s="315">
        <v>0</v>
      </c>
      <c r="T218" s="316">
        <f>S218*H218</f>
        <v>0</v>
      </c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R218" s="153" t="s">
        <v>228</v>
      </c>
      <c r="AT218" s="153" t="s">
        <v>152</v>
      </c>
      <c r="AU218" s="153" t="s">
        <v>82</v>
      </c>
      <c r="AY218" s="15" t="s">
        <v>150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5" t="s">
        <v>78</v>
      </c>
      <c r="BK218" s="154">
        <f>ROUND(I218*H218,2)</f>
        <v>0</v>
      </c>
      <c r="BL218" s="15" t="s">
        <v>228</v>
      </c>
      <c r="BM218" s="153" t="s">
        <v>1052</v>
      </c>
    </row>
    <row r="219" spans="2:51" s="13" customFormat="1" ht="12">
      <c r="B219" s="317"/>
      <c r="C219" s="318"/>
      <c r="D219" s="319" t="s">
        <v>158</v>
      </c>
      <c r="E219" s="320" t="s">
        <v>1</v>
      </c>
      <c r="F219" s="321" t="s">
        <v>1409</v>
      </c>
      <c r="G219" s="318"/>
      <c r="H219" s="322">
        <v>78</v>
      </c>
      <c r="I219" s="248"/>
      <c r="J219" s="318"/>
      <c r="K219" s="318"/>
      <c r="L219" s="155"/>
      <c r="M219" s="323"/>
      <c r="N219" s="324"/>
      <c r="O219" s="324"/>
      <c r="P219" s="324"/>
      <c r="Q219" s="324"/>
      <c r="R219" s="324"/>
      <c r="S219" s="324"/>
      <c r="T219" s="325"/>
      <c r="AT219" s="157" t="s">
        <v>158</v>
      </c>
      <c r="AU219" s="157" t="s">
        <v>82</v>
      </c>
      <c r="AV219" s="13" t="s">
        <v>82</v>
      </c>
      <c r="AW219" s="13" t="s">
        <v>29</v>
      </c>
      <c r="AX219" s="13" t="s">
        <v>78</v>
      </c>
      <c r="AY219" s="157" t="s">
        <v>150</v>
      </c>
    </row>
    <row r="220" spans="1:65" s="2" customFormat="1" ht="16.5" customHeight="1">
      <c r="A220" s="184"/>
      <c r="B220" s="250"/>
      <c r="C220" s="326" t="s">
        <v>417</v>
      </c>
      <c r="D220" s="326" t="s">
        <v>655</v>
      </c>
      <c r="E220" s="327" t="s">
        <v>1410</v>
      </c>
      <c r="F220" s="328" t="s">
        <v>1411</v>
      </c>
      <c r="G220" s="329" t="s">
        <v>173</v>
      </c>
      <c r="H220" s="330">
        <v>7</v>
      </c>
      <c r="I220" s="249"/>
      <c r="J220" s="331">
        <f aca="true" t="shared" si="20" ref="J220:J225">ROUND(I220*H220,2)</f>
        <v>0</v>
      </c>
      <c r="K220" s="328" t="s">
        <v>995</v>
      </c>
      <c r="L220" s="169"/>
      <c r="M220" s="332" t="s">
        <v>1</v>
      </c>
      <c r="N220" s="333" t="s">
        <v>38</v>
      </c>
      <c r="O220" s="314">
        <v>0</v>
      </c>
      <c r="P220" s="315">
        <f aca="true" t="shared" si="21" ref="P220:P225">O220*H220</f>
        <v>0</v>
      </c>
      <c r="Q220" s="315">
        <v>0</v>
      </c>
      <c r="R220" s="315">
        <f aca="true" t="shared" si="22" ref="R220:R225">Q220*H220</f>
        <v>0</v>
      </c>
      <c r="S220" s="315">
        <v>0</v>
      </c>
      <c r="T220" s="316">
        <f aca="true" t="shared" si="23" ref="T220:T225">S220*H220</f>
        <v>0</v>
      </c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R220" s="153" t="s">
        <v>302</v>
      </c>
      <c r="AT220" s="153" t="s">
        <v>655</v>
      </c>
      <c r="AU220" s="153" t="s">
        <v>82</v>
      </c>
      <c r="AY220" s="15" t="s">
        <v>150</v>
      </c>
      <c r="BE220" s="154">
        <f aca="true" t="shared" si="24" ref="BE220:BE225">IF(N220="základní",J220,0)</f>
        <v>0</v>
      </c>
      <c r="BF220" s="154">
        <f aca="true" t="shared" si="25" ref="BF220:BF225">IF(N220="snížená",J220,0)</f>
        <v>0</v>
      </c>
      <c r="BG220" s="154">
        <f aca="true" t="shared" si="26" ref="BG220:BG225">IF(N220="zákl. přenesená",J220,0)</f>
        <v>0</v>
      </c>
      <c r="BH220" s="154">
        <f aca="true" t="shared" si="27" ref="BH220:BH225">IF(N220="sníž. přenesená",J220,0)</f>
        <v>0</v>
      </c>
      <c r="BI220" s="154">
        <f aca="true" t="shared" si="28" ref="BI220:BI225">IF(N220="nulová",J220,0)</f>
        <v>0</v>
      </c>
      <c r="BJ220" s="15" t="s">
        <v>78</v>
      </c>
      <c r="BK220" s="154">
        <f aca="true" t="shared" si="29" ref="BK220:BK225">ROUND(I220*H220,2)</f>
        <v>0</v>
      </c>
      <c r="BL220" s="15" t="s">
        <v>228</v>
      </c>
      <c r="BM220" s="153" t="s">
        <v>1412</v>
      </c>
    </row>
    <row r="221" spans="1:65" s="2" customFormat="1" ht="16.5" customHeight="1">
      <c r="A221" s="184"/>
      <c r="B221" s="250"/>
      <c r="C221" s="326" t="s">
        <v>421</v>
      </c>
      <c r="D221" s="326" t="s">
        <v>655</v>
      </c>
      <c r="E221" s="327" t="s">
        <v>1413</v>
      </c>
      <c r="F221" s="328" t="s">
        <v>1414</v>
      </c>
      <c r="G221" s="329" t="s">
        <v>173</v>
      </c>
      <c r="H221" s="330">
        <v>3</v>
      </c>
      <c r="I221" s="249"/>
      <c r="J221" s="331">
        <f t="shared" si="20"/>
        <v>0</v>
      </c>
      <c r="K221" s="328" t="s">
        <v>995</v>
      </c>
      <c r="L221" s="169"/>
      <c r="M221" s="332" t="s">
        <v>1</v>
      </c>
      <c r="N221" s="333" t="s">
        <v>38</v>
      </c>
      <c r="O221" s="314">
        <v>0</v>
      </c>
      <c r="P221" s="315">
        <f t="shared" si="21"/>
        <v>0</v>
      </c>
      <c r="Q221" s="315">
        <v>0</v>
      </c>
      <c r="R221" s="315">
        <f t="shared" si="22"/>
        <v>0</v>
      </c>
      <c r="S221" s="315">
        <v>0</v>
      </c>
      <c r="T221" s="316">
        <f t="shared" si="23"/>
        <v>0</v>
      </c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R221" s="153" t="s">
        <v>302</v>
      </c>
      <c r="AT221" s="153" t="s">
        <v>655</v>
      </c>
      <c r="AU221" s="153" t="s">
        <v>82</v>
      </c>
      <c r="AY221" s="15" t="s">
        <v>150</v>
      </c>
      <c r="BE221" s="154">
        <f t="shared" si="24"/>
        <v>0</v>
      </c>
      <c r="BF221" s="154">
        <f t="shared" si="25"/>
        <v>0</v>
      </c>
      <c r="BG221" s="154">
        <f t="shared" si="26"/>
        <v>0</v>
      </c>
      <c r="BH221" s="154">
        <f t="shared" si="27"/>
        <v>0</v>
      </c>
      <c r="BI221" s="154">
        <f t="shared" si="28"/>
        <v>0</v>
      </c>
      <c r="BJ221" s="15" t="s">
        <v>78</v>
      </c>
      <c r="BK221" s="154">
        <f t="shared" si="29"/>
        <v>0</v>
      </c>
      <c r="BL221" s="15" t="s">
        <v>228</v>
      </c>
      <c r="BM221" s="153" t="s">
        <v>1415</v>
      </c>
    </row>
    <row r="222" spans="1:65" s="2" customFormat="1" ht="16.5" customHeight="1">
      <c r="A222" s="184"/>
      <c r="B222" s="250"/>
      <c r="C222" s="326" t="s">
        <v>425</v>
      </c>
      <c r="D222" s="326" t="s">
        <v>655</v>
      </c>
      <c r="E222" s="327" t="s">
        <v>1271</v>
      </c>
      <c r="F222" s="328" t="s">
        <v>1416</v>
      </c>
      <c r="G222" s="329" t="s">
        <v>173</v>
      </c>
      <c r="H222" s="330">
        <v>11</v>
      </c>
      <c r="I222" s="249"/>
      <c r="J222" s="331">
        <f t="shared" si="20"/>
        <v>0</v>
      </c>
      <c r="K222" s="328" t="s">
        <v>995</v>
      </c>
      <c r="L222" s="169"/>
      <c r="M222" s="332" t="s">
        <v>1</v>
      </c>
      <c r="N222" s="333" t="s">
        <v>38</v>
      </c>
      <c r="O222" s="314">
        <v>0</v>
      </c>
      <c r="P222" s="315">
        <f t="shared" si="21"/>
        <v>0</v>
      </c>
      <c r="Q222" s="315">
        <v>0</v>
      </c>
      <c r="R222" s="315">
        <f t="shared" si="22"/>
        <v>0</v>
      </c>
      <c r="S222" s="315">
        <v>0</v>
      </c>
      <c r="T222" s="316">
        <f t="shared" si="23"/>
        <v>0</v>
      </c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R222" s="153" t="s">
        <v>302</v>
      </c>
      <c r="AT222" s="153" t="s">
        <v>655</v>
      </c>
      <c r="AU222" s="153" t="s">
        <v>82</v>
      </c>
      <c r="AY222" s="15" t="s">
        <v>150</v>
      </c>
      <c r="BE222" s="154">
        <f t="shared" si="24"/>
        <v>0</v>
      </c>
      <c r="BF222" s="154">
        <f t="shared" si="25"/>
        <v>0</v>
      </c>
      <c r="BG222" s="154">
        <f t="shared" si="26"/>
        <v>0</v>
      </c>
      <c r="BH222" s="154">
        <f t="shared" si="27"/>
        <v>0</v>
      </c>
      <c r="BI222" s="154">
        <f t="shared" si="28"/>
        <v>0</v>
      </c>
      <c r="BJ222" s="15" t="s">
        <v>78</v>
      </c>
      <c r="BK222" s="154">
        <f t="shared" si="29"/>
        <v>0</v>
      </c>
      <c r="BL222" s="15" t="s">
        <v>228</v>
      </c>
      <c r="BM222" s="153" t="s">
        <v>1273</v>
      </c>
    </row>
    <row r="223" spans="1:65" s="2" customFormat="1" ht="16.5" customHeight="1">
      <c r="A223" s="184"/>
      <c r="B223" s="250"/>
      <c r="C223" s="326" t="s">
        <v>429</v>
      </c>
      <c r="D223" s="326" t="s">
        <v>655</v>
      </c>
      <c r="E223" s="327" t="s">
        <v>1274</v>
      </c>
      <c r="F223" s="328" t="s">
        <v>1417</v>
      </c>
      <c r="G223" s="329" t="s">
        <v>173</v>
      </c>
      <c r="H223" s="330">
        <v>47</v>
      </c>
      <c r="I223" s="249"/>
      <c r="J223" s="331">
        <f t="shared" si="20"/>
        <v>0</v>
      </c>
      <c r="K223" s="328" t="s">
        <v>995</v>
      </c>
      <c r="L223" s="169"/>
      <c r="M223" s="332" t="s">
        <v>1</v>
      </c>
      <c r="N223" s="333" t="s">
        <v>38</v>
      </c>
      <c r="O223" s="314">
        <v>0</v>
      </c>
      <c r="P223" s="315">
        <f t="shared" si="21"/>
        <v>0</v>
      </c>
      <c r="Q223" s="315">
        <v>0</v>
      </c>
      <c r="R223" s="315">
        <f t="shared" si="22"/>
        <v>0</v>
      </c>
      <c r="S223" s="315">
        <v>0</v>
      </c>
      <c r="T223" s="316">
        <f t="shared" si="23"/>
        <v>0</v>
      </c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R223" s="153" t="s">
        <v>302</v>
      </c>
      <c r="AT223" s="153" t="s">
        <v>655</v>
      </c>
      <c r="AU223" s="153" t="s">
        <v>82</v>
      </c>
      <c r="AY223" s="15" t="s">
        <v>150</v>
      </c>
      <c r="BE223" s="154">
        <f t="shared" si="24"/>
        <v>0</v>
      </c>
      <c r="BF223" s="154">
        <f t="shared" si="25"/>
        <v>0</v>
      </c>
      <c r="BG223" s="154">
        <f t="shared" si="26"/>
        <v>0</v>
      </c>
      <c r="BH223" s="154">
        <f t="shared" si="27"/>
        <v>0</v>
      </c>
      <c r="BI223" s="154">
        <f t="shared" si="28"/>
        <v>0</v>
      </c>
      <c r="BJ223" s="15" t="s">
        <v>78</v>
      </c>
      <c r="BK223" s="154">
        <f t="shared" si="29"/>
        <v>0</v>
      </c>
      <c r="BL223" s="15" t="s">
        <v>228</v>
      </c>
      <c r="BM223" s="153" t="s">
        <v>1276</v>
      </c>
    </row>
    <row r="224" spans="1:65" s="2" customFormat="1" ht="16.5" customHeight="1">
      <c r="A224" s="184"/>
      <c r="B224" s="250"/>
      <c r="C224" s="326" t="s">
        <v>433</v>
      </c>
      <c r="D224" s="326" t="s">
        <v>655</v>
      </c>
      <c r="E224" s="327" t="s">
        <v>1277</v>
      </c>
      <c r="F224" s="328" t="s">
        <v>1418</v>
      </c>
      <c r="G224" s="329" t="s">
        <v>173</v>
      </c>
      <c r="H224" s="330">
        <v>10</v>
      </c>
      <c r="I224" s="249"/>
      <c r="J224" s="331">
        <f t="shared" si="20"/>
        <v>0</v>
      </c>
      <c r="K224" s="328" t="s">
        <v>995</v>
      </c>
      <c r="L224" s="169"/>
      <c r="M224" s="332" t="s">
        <v>1</v>
      </c>
      <c r="N224" s="333" t="s">
        <v>38</v>
      </c>
      <c r="O224" s="314">
        <v>0</v>
      </c>
      <c r="P224" s="315">
        <f t="shared" si="21"/>
        <v>0</v>
      </c>
      <c r="Q224" s="315">
        <v>0</v>
      </c>
      <c r="R224" s="315">
        <f t="shared" si="22"/>
        <v>0</v>
      </c>
      <c r="S224" s="315">
        <v>0</v>
      </c>
      <c r="T224" s="316">
        <f t="shared" si="23"/>
        <v>0</v>
      </c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R224" s="153" t="s">
        <v>302</v>
      </c>
      <c r="AT224" s="153" t="s">
        <v>655</v>
      </c>
      <c r="AU224" s="153" t="s">
        <v>82</v>
      </c>
      <c r="AY224" s="15" t="s">
        <v>150</v>
      </c>
      <c r="BE224" s="154">
        <f t="shared" si="24"/>
        <v>0</v>
      </c>
      <c r="BF224" s="154">
        <f t="shared" si="25"/>
        <v>0</v>
      </c>
      <c r="BG224" s="154">
        <f t="shared" si="26"/>
        <v>0</v>
      </c>
      <c r="BH224" s="154">
        <f t="shared" si="27"/>
        <v>0</v>
      </c>
      <c r="BI224" s="154">
        <f t="shared" si="28"/>
        <v>0</v>
      </c>
      <c r="BJ224" s="15" t="s">
        <v>78</v>
      </c>
      <c r="BK224" s="154">
        <f t="shared" si="29"/>
        <v>0</v>
      </c>
      <c r="BL224" s="15" t="s">
        <v>228</v>
      </c>
      <c r="BM224" s="153" t="s">
        <v>1279</v>
      </c>
    </row>
    <row r="225" spans="1:65" s="2" customFormat="1" ht="16.5" customHeight="1">
      <c r="A225" s="184"/>
      <c r="B225" s="250"/>
      <c r="C225" s="306" t="s">
        <v>437</v>
      </c>
      <c r="D225" s="306" t="s">
        <v>152</v>
      </c>
      <c r="E225" s="307" t="s">
        <v>1295</v>
      </c>
      <c r="F225" s="308" t="s">
        <v>1296</v>
      </c>
      <c r="G225" s="309" t="s">
        <v>173</v>
      </c>
      <c r="H225" s="310">
        <v>1</v>
      </c>
      <c r="I225" s="247"/>
      <c r="J225" s="311">
        <f t="shared" si="20"/>
        <v>0</v>
      </c>
      <c r="K225" s="308" t="s">
        <v>995</v>
      </c>
      <c r="L225" s="28"/>
      <c r="M225" s="312" t="s">
        <v>1</v>
      </c>
      <c r="N225" s="313" t="s">
        <v>38</v>
      </c>
      <c r="O225" s="314">
        <v>0</v>
      </c>
      <c r="P225" s="315">
        <f t="shared" si="21"/>
        <v>0</v>
      </c>
      <c r="Q225" s="315">
        <v>0</v>
      </c>
      <c r="R225" s="315">
        <f t="shared" si="22"/>
        <v>0</v>
      </c>
      <c r="S225" s="315">
        <v>0</v>
      </c>
      <c r="T225" s="316">
        <f t="shared" si="23"/>
        <v>0</v>
      </c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R225" s="153" t="s">
        <v>228</v>
      </c>
      <c r="AT225" s="153" t="s">
        <v>152</v>
      </c>
      <c r="AU225" s="153" t="s">
        <v>82</v>
      </c>
      <c r="AY225" s="15" t="s">
        <v>150</v>
      </c>
      <c r="BE225" s="154">
        <f t="shared" si="24"/>
        <v>0</v>
      </c>
      <c r="BF225" s="154">
        <f t="shared" si="25"/>
        <v>0</v>
      </c>
      <c r="BG225" s="154">
        <f t="shared" si="26"/>
        <v>0</v>
      </c>
      <c r="BH225" s="154">
        <f t="shared" si="27"/>
        <v>0</v>
      </c>
      <c r="BI225" s="154">
        <f t="shared" si="28"/>
        <v>0</v>
      </c>
      <c r="BJ225" s="15" t="s">
        <v>78</v>
      </c>
      <c r="BK225" s="154">
        <f t="shared" si="29"/>
        <v>0</v>
      </c>
      <c r="BL225" s="15" t="s">
        <v>228</v>
      </c>
      <c r="BM225" s="153" t="s">
        <v>1297</v>
      </c>
    </row>
    <row r="226" spans="2:63" s="12" customFormat="1" ht="22.85" customHeight="1">
      <c r="B226" s="295"/>
      <c r="C226" s="296"/>
      <c r="D226" s="297" t="s">
        <v>72</v>
      </c>
      <c r="E226" s="304" t="s">
        <v>1298</v>
      </c>
      <c r="F226" s="304" t="s">
        <v>1299</v>
      </c>
      <c r="G226" s="296"/>
      <c r="H226" s="296"/>
      <c r="I226" s="246"/>
      <c r="J226" s="305">
        <f>BK226</f>
        <v>0</v>
      </c>
      <c r="K226" s="296"/>
      <c r="L226" s="130"/>
      <c r="M226" s="300"/>
      <c r="N226" s="301"/>
      <c r="O226" s="301"/>
      <c r="P226" s="302">
        <f>P227</f>
        <v>0</v>
      </c>
      <c r="Q226" s="301"/>
      <c r="R226" s="302">
        <f>R227</f>
        <v>0</v>
      </c>
      <c r="S226" s="301"/>
      <c r="T226" s="303">
        <f>T227</f>
        <v>0</v>
      </c>
      <c r="AR226" s="131" t="s">
        <v>82</v>
      </c>
      <c r="AT226" s="138" t="s">
        <v>72</v>
      </c>
      <c r="AU226" s="138" t="s">
        <v>78</v>
      </c>
      <c r="AY226" s="131" t="s">
        <v>150</v>
      </c>
      <c r="BK226" s="139">
        <f>BK227</f>
        <v>0</v>
      </c>
    </row>
    <row r="227" spans="1:65" s="2" customFormat="1" ht="16.5" customHeight="1">
      <c r="A227" s="184"/>
      <c r="B227" s="250"/>
      <c r="C227" s="306" t="s">
        <v>441</v>
      </c>
      <c r="D227" s="306" t="s">
        <v>152</v>
      </c>
      <c r="E227" s="307" t="s">
        <v>1300</v>
      </c>
      <c r="F227" s="308" t="s">
        <v>1301</v>
      </c>
      <c r="G227" s="309" t="s">
        <v>214</v>
      </c>
      <c r="H227" s="310">
        <v>10</v>
      </c>
      <c r="I227" s="247"/>
      <c r="J227" s="311">
        <f>ROUND(I227*H227,2)</f>
        <v>0</v>
      </c>
      <c r="K227" s="308" t="s">
        <v>995</v>
      </c>
      <c r="L227" s="28"/>
      <c r="M227" s="312" t="s">
        <v>1</v>
      </c>
      <c r="N227" s="313" t="s">
        <v>38</v>
      </c>
      <c r="O227" s="314">
        <v>0</v>
      </c>
      <c r="P227" s="315">
        <f>O227*H227</f>
        <v>0</v>
      </c>
      <c r="Q227" s="315">
        <v>0</v>
      </c>
      <c r="R227" s="315">
        <f>Q227*H227</f>
        <v>0</v>
      </c>
      <c r="S227" s="315">
        <v>0</v>
      </c>
      <c r="T227" s="316">
        <f>S227*H227</f>
        <v>0</v>
      </c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R227" s="153" t="s">
        <v>228</v>
      </c>
      <c r="AT227" s="153" t="s">
        <v>152</v>
      </c>
      <c r="AU227" s="153" t="s">
        <v>82</v>
      </c>
      <c r="AY227" s="15" t="s">
        <v>150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5" t="s">
        <v>78</v>
      </c>
      <c r="BK227" s="154">
        <f>ROUND(I227*H227,2)</f>
        <v>0</v>
      </c>
      <c r="BL227" s="15" t="s">
        <v>228</v>
      </c>
      <c r="BM227" s="153" t="s">
        <v>1302</v>
      </c>
    </row>
    <row r="228" spans="2:63" s="12" customFormat="1" ht="22.85" customHeight="1">
      <c r="B228" s="295"/>
      <c r="C228" s="296"/>
      <c r="D228" s="297" t="s">
        <v>72</v>
      </c>
      <c r="E228" s="304" t="s">
        <v>1056</v>
      </c>
      <c r="F228" s="304" t="s">
        <v>1057</v>
      </c>
      <c r="G228" s="296"/>
      <c r="H228" s="296"/>
      <c r="I228" s="246"/>
      <c r="J228" s="305">
        <f>BK228</f>
        <v>0</v>
      </c>
      <c r="K228" s="296"/>
      <c r="L228" s="130"/>
      <c r="M228" s="300"/>
      <c r="N228" s="301"/>
      <c r="O228" s="301"/>
      <c r="P228" s="302">
        <f>SUM(P229:P242)</f>
        <v>477.21165</v>
      </c>
      <c r="Q228" s="301"/>
      <c r="R228" s="302">
        <f>SUM(R229:R242)</f>
        <v>4.044993</v>
      </c>
      <c r="S228" s="301"/>
      <c r="T228" s="303">
        <f>SUM(T229:T242)</f>
        <v>0.8353725</v>
      </c>
      <c r="AR228" s="131" t="s">
        <v>82</v>
      </c>
      <c r="AT228" s="138" t="s">
        <v>72</v>
      </c>
      <c r="AU228" s="138" t="s">
        <v>78</v>
      </c>
      <c r="AY228" s="131" t="s">
        <v>150</v>
      </c>
      <c r="BK228" s="139">
        <f>SUM(BK229:BK242)</f>
        <v>0</v>
      </c>
    </row>
    <row r="229" spans="1:65" s="2" customFormat="1" ht="16.5" customHeight="1">
      <c r="A229" s="184"/>
      <c r="B229" s="250"/>
      <c r="C229" s="306" t="s">
        <v>445</v>
      </c>
      <c r="D229" s="306" t="s">
        <v>152</v>
      </c>
      <c r="E229" s="307" t="s">
        <v>1058</v>
      </c>
      <c r="F229" s="308" t="s">
        <v>1059</v>
      </c>
      <c r="G229" s="309" t="s">
        <v>166</v>
      </c>
      <c r="H229" s="310">
        <v>2694.75</v>
      </c>
      <c r="I229" s="247"/>
      <c r="J229" s="311">
        <f>ROUND(I229*H229,2)</f>
        <v>0</v>
      </c>
      <c r="K229" s="308" t="s">
        <v>156</v>
      </c>
      <c r="L229" s="28"/>
      <c r="M229" s="312" t="s">
        <v>1</v>
      </c>
      <c r="N229" s="313" t="s">
        <v>38</v>
      </c>
      <c r="O229" s="314">
        <v>0.074</v>
      </c>
      <c r="P229" s="315">
        <f>O229*H229</f>
        <v>199.4115</v>
      </c>
      <c r="Q229" s="315">
        <v>0.001</v>
      </c>
      <c r="R229" s="315">
        <f>Q229*H229</f>
        <v>2.69475</v>
      </c>
      <c r="S229" s="315">
        <v>0.00031</v>
      </c>
      <c r="T229" s="316">
        <f>S229*H229</f>
        <v>0.8353725</v>
      </c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R229" s="153" t="s">
        <v>228</v>
      </c>
      <c r="AT229" s="153" t="s">
        <v>152</v>
      </c>
      <c r="AU229" s="153" t="s">
        <v>82</v>
      </c>
      <c r="AY229" s="15" t="s">
        <v>150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5" t="s">
        <v>78</v>
      </c>
      <c r="BK229" s="154">
        <f>ROUND(I229*H229,2)</f>
        <v>0</v>
      </c>
      <c r="BL229" s="15" t="s">
        <v>228</v>
      </c>
      <c r="BM229" s="153" t="s">
        <v>1060</v>
      </c>
    </row>
    <row r="230" spans="2:51" s="13" customFormat="1" ht="12">
      <c r="B230" s="317"/>
      <c r="C230" s="318"/>
      <c r="D230" s="319" t="s">
        <v>158</v>
      </c>
      <c r="E230" s="320" t="s">
        <v>1</v>
      </c>
      <c r="F230" s="321" t="s">
        <v>1419</v>
      </c>
      <c r="G230" s="318"/>
      <c r="H230" s="322">
        <v>232.4</v>
      </c>
      <c r="I230" s="248"/>
      <c r="J230" s="318"/>
      <c r="K230" s="318"/>
      <c r="L230" s="155"/>
      <c r="M230" s="323"/>
      <c r="N230" s="324"/>
      <c r="O230" s="324"/>
      <c r="P230" s="324"/>
      <c r="Q230" s="324"/>
      <c r="R230" s="324"/>
      <c r="S230" s="324"/>
      <c r="T230" s="325"/>
      <c r="AT230" s="157" t="s">
        <v>158</v>
      </c>
      <c r="AU230" s="157" t="s">
        <v>82</v>
      </c>
      <c r="AV230" s="13" t="s">
        <v>82</v>
      </c>
      <c r="AW230" s="13" t="s">
        <v>29</v>
      </c>
      <c r="AX230" s="13" t="s">
        <v>73</v>
      </c>
      <c r="AY230" s="157" t="s">
        <v>150</v>
      </c>
    </row>
    <row r="231" spans="2:51" s="13" customFormat="1" ht="12">
      <c r="B231" s="317"/>
      <c r="C231" s="318"/>
      <c r="D231" s="319" t="s">
        <v>158</v>
      </c>
      <c r="E231" s="320" t="s">
        <v>1</v>
      </c>
      <c r="F231" s="321" t="s">
        <v>1420</v>
      </c>
      <c r="G231" s="318"/>
      <c r="H231" s="322">
        <v>1044.4</v>
      </c>
      <c r="I231" s="248"/>
      <c r="J231" s="318"/>
      <c r="K231" s="318"/>
      <c r="L231" s="155"/>
      <c r="M231" s="323"/>
      <c r="N231" s="324"/>
      <c r="O231" s="324"/>
      <c r="P231" s="324"/>
      <c r="Q231" s="324"/>
      <c r="R231" s="324"/>
      <c r="S231" s="324"/>
      <c r="T231" s="325"/>
      <c r="AT231" s="157" t="s">
        <v>158</v>
      </c>
      <c r="AU231" s="157" t="s">
        <v>82</v>
      </c>
      <c r="AV231" s="13" t="s">
        <v>82</v>
      </c>
      <c r="AW231" s="13" t="s">
        <v>29</v>
      </c>
      <c r="AX231" s="13" t="s">
        <v>73</v>
      </c>
      <c r="AY231" s="157" t="s">
        <v>150</v>
      </c>
    </row>
    <row r="232" spans="2:51" s="13" customFormat="1" ht="12">
      <c r="B232" s="317"/>
      <c r="C232" s="318"/>
      <c r="D232" s="319" t="s">
        <v>158</v>
      </c>
      <c r="E232" s="320" t="s">
        <v>1</v>
      </c>
      <c r="F232" s="321" t="s">
        <v>1421</v>
      </c>
      <c r="G232" s="318"/>
      <c r="H232" s="322">
        <v>607.95</v>
      </c>
      <c r="I232" s="248"/>
      <c r="J232" s="318"/>
      <c r="K232" s="318"/>
      <c r="L232" s="155"/>
      <c r="M232" s="323"/>
      <c r="N232" s="324"/>
      <c r="O232" s="324"/>
      <c r="P232" s="324"/>
      <c r="Q232" s="324"/>
      <c r="R232" s="324"/>
      <c r="S232" s="324"/>
      <c r="T232" s="325"/>
      <c r="AT232" s="157" t="s">
        <v>158</v>
      </c>
      <c r="AU232" s="157" t="s">
        <v>82</v>
      </c>
      <c r="AV232" s="13" t="s">
        <v>82</v>
      </c>
      <c r="AW232" s="13" t="s">
        <v>29</v>
      </c>
      <c r="AX232" s="13" t="s">
        <v>73</v>
      </c>
      <c r="AY232" s="157" t="s">
        <v>150</v>
      </c>
    </row>
    <row r="233" spans="2:51" s="13" customFormat="1" ht="12">
      <c r="B233" s="317"/>
      <c r="C233" s="318"/>
      <c r="D233" s="319" t="s">
        <v>158</v>
      </c>
      <c r="E233" s="320" t="s">
        <v>1</v>
      </c>
      <c r="F233" s="321" t="s">
        <v>1422</v>
      </c>
      <c r="G233" s="318"/>
      <c r="H233" s="322">
        <v>810</v>
      </c>
      <c r="I233" s="248"/>
      <c r="J233" s="318"/>
      <c r="K233" s="318"/>
      <c r="L233" s="155"/>
      <c r="M233" s="323"/>
      <c r="N233" s="324"/>
      <c r="O233" s="324"/>
      <c r="P233" s="324"/>
      <c r="Q233" s="324"/>
      <c r="R233" s="324"/>
      <c r="S233" s="324"/>
      <c r="T233" s="325"/>
      <c r="AT233" s="157" t="s">
        <v>158</v>
      </c>
      <c r="AU233" s="157" t="s">
        <v>82</v>
      </c>
      <c r="AV233" s="13" t="s">
        <v>82</v>
      </c>
      <c r="AW233" s="13" t="s">
        <v>29</v>
      </c>
      <c r="AX233" s="13" t="s">
        <v>73</v>
      </c>
      <c r="AY233" s="157" t="s">
        <v>150</v>
      </c>
    </row>
    <row r="234" spans="1:65" s="2" customFormat="1" ht="16.5" customHeight="1">
      <c r="A234" s="184"/>
      <c r="B234" s="250"/>
      <c r="C234" s="306" t="s">
        <v>449</v>
      </c>
      <c r="D234" s="306" t="s">
        <v>152</v>
      </c>
      <c r="E234" s="307" t="s">
        <v>1063</v>
      </c>
      <c r="F234" s="308" t="s">
        <v>1064</v>
      </c>
      <c r="G234" s="309" t="s">
        <v>166</v>
      </c>
      <c r="H234" s="310">
        <v>810</v>
      </c>
      <c r="I234" s="247"/>
      <c r="J234" s="311">
        <f>ROUND(I234*H234,2)</f>
        <v>0</v>
      </c>
      <c r="K234" s="308" t="s">
        <v>156</v>
      </c>
      <c r="L234" s="28"/>
      <c r="M234" s="312" t="s">
        <v>1</v>
      </c>
      <c r="N234" s="313" t="s">
        <v>38</v>
      </c>
      <c r="O234" s="314">
        <v>0.012</v>
      </c>
      <c r="P234" s="315">
        <f>O234*H234</f>
        <v>9.72</v>
      </c>
      <c r="Q234" s="315">
        <v>0</v>
      </c>
      <c r="R234" s="315">
        <f>Q234*H234</f>
        <v>0</v>
      </c>
      <c r="S234" s="315">
        <v>0</v>
      </c>
      <c r="T234" s="316">
        <f>S234*H234</f>
        <v>0</v>
      </c>
      <c r="U234" s="184"/>
      <c r="V234" s="184"/>
      <c r="W234" s="184"/>
      <c r="X234" s="184"/>
      <c r="Y234" s="184"/>
      <c r="Z234" s="184"/>
      <c r="AA234" s="184"/>
      <c r="AB234" s="184"/>
      <c r="AC234" s="184"/>
      <c r="AD234" s="184"/>
      <c r="AE234" s="184"/>
      <c r="AR234" s="153" t="s">
        <v>228</v>
      </c>
      <c r="AT234" s="153" t="s">
        <v>152</v>
      </c>
      <c r="AU234" s="153" t="s">
        <v>82</v>
      </c>
      <c r="AY234" s="15" t="s">
        <v>150</v>
      </c>
      <c r="BE234" s="154">
        <f>IF(N234="základní",J234,0)</f>
        <v>0</v>
      </c>
      <c r="BF234" s="154">
        <f>IF(N234="snížená",J234,0)</f>
        <v>0</v>
      </c>
      <c r="BG234" s="154">
        <f>IF(N234="zákl. přenesená",J234,0)</f>
        <v>0</v>
      </c>
      <c r="BH234" s="154">
        <f>IF(N234="sníž. přenesená",J234,0)</f>
        <v>0</v>
      </c>
      <c r="BI234" s="154">
        <f>IF(N234="nulová",J234,0)</f>
        <v>0</v>
      </c>
      <c r="BJ234" s="15" t="s">
        <v>78</v>
      </c>
      <c r="BK234" s="154">
        <f>ROUND(I234*H234,2)</f>
        <v>0</v>
      </c>
      <c r="BL234" s="15" t="s">
        <v>228</v>
      </c>
      <c r="BM234" s="153" t="s">
        <v>1065</v>
      </c>
    </row>
    <row r="235" spans="1:65" s="2" customFormat="1" ht="16.5" customHeight="1">
      <c r="A235" s="184"/>
      <c r="B235" s="250"/>
      <c r="C235" s="326" t="s">
        <v>453</v>
      </c>
      <c r="D235" s="326" t="s">
        <v>655</v>
      </c>
      <c r="E235" s="327" t="s">
        <v>1066</v>
      </c>
      <c r="F235" s="328" t="s">
        <v>1067</v>
      </c>
      <c r="G235" s="329" t="s">
        <v>166</v>
      </c>
      <c r="H235" s="330">
        <v>850.5</v>
      </c>
      <c r="I235" s="249"/>
      <c r="J235" s="331">
        <f>ROUND(I235*H235,2)</f>
        <v>0</v>
      </c>
      <c r="K235" s="328" t="s">
        <v>945</v>
      </c>
      <c r="L235" s="169"/>
      <c r="M235" s="332" t="s">
        <v>1</v>
      </c>
      <c r="N235" s="333" t="s">
        <v>38</v>
      </c>
      <c r="O235" s="314">
        <v>0</v>
      </c>
      <c r="P235" s="315">
        <f>O235*H235</f>
        <v>0</v>
      </c>
      <c r="Q235" s="315">
        <v>0</v>
      </c>
      <c r="R235" s="315">
        <f>Q235*H235</f>
        <v>0</v>
      </c>
      <c r="S235" s="315">
        <v>0</v>
      </c>
      <c r="T235" s="316">
        <f>S235*H235</f>
        <v>0</v>
      </c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R235" s="153" t="s">
        <v>302</v>
      </c>
      <c r="AT235" s="153" t="s">
        <v>655</v>
      </c>
      <c r="AU235" s="153" t="s">
        <v>82</v>
      </c>
      <c r="AY235" s="15" t="s">
        <v>150</v>
      </c>
      <c r="BE235" s="154">
        <f>IF(N235="základní",J235,0)</f>
        <v>0</v>
      </c>
      <c r="BF235" s="154">
        <f>IF(N235="snížená",J235,0)</f>
        <v>0</v>
      </c>
      <c r="BG235" s="154">
        <f>IF(N235="zákl. přenesená",J235,0)</f>
        <v>0</v>
      </c>
      <c r="BH235" s="154">
        <f>IF(N235="sníž. přenesená",J235,0)</f>
        <v>0</v>
      </c>
      <c r="BI235" s="154">
        <f>IF(N235="nulová",J235,0)</f>
        <v>0</v>
      </c>
      <c r="BJ235" s="15" t="s">
        <v>78</v>
      </c>
      <c r="BK235" s="154">
        <f>ROUND(I235*H235,2)</f>
        <v>0</v>
      </c>
      <c r="BL235" s="15" t="s">
        <v>228</v>
      </c>
      <c r="BM235" s="153" t="s">
        <v>1068</v>
      </c>
    </row>
    <row r="236" spans="2:51" s="13" customFormat="1" ht="12">
      <c r="B236" s="317"/>
      <c r="C236" s="318"/>
      <c r="D236" s="319" t="s">
        <v>158</v>
      </c>
      <c r="E236" s="318"/>
      <c r="F236" s="321" t="s">
        <v>1423</v>
      </c>
      <c r="G236" s="318"/>
      <c r="H236" s="322">
        <v>850.5</v>
      </c>
      <c r="I236" s="248"/>
      <c r="J236" s="318"/>
      <c r="K236" s="318"/>
      <c r="L236" s="155"/>
      <c r="M236" s="323"/>
      <c r="N236" s="324"/>
      <c r="O236" s="324"/>
      <c r="P236" s="324"/>
      <c r="Q236" s="324"/>
      <c r="R236" s="324"/>
      <c r="S236" s="324"/>
      <c r="T236" s="325"/>
      <c r="AT236" s="157" t="s">
        <v>158</v>
      </c>
      <c r="AU236" s="157" t="s">
        <v>82</v>
      </c>
      <c r="AV236" s="13" t="s">
        <v>82</v>
      </c>
      <c r="AW236" s="13" t="s">
        <v>3</v>
      </c>
      <c r="AX236" s="13" t="s">
        <v>78</v>
      </c>
      <c r="AY236" s="157" t="s">
        <v>150</v>
      </c>
    </row>
    <row r="237" spans="1:65" s="2" customFormat="1" ht="21.75" customHeight="1">
      <c r="A237" s="184"/>
      <c r="B237" s="250"/>
      <c r="C237" s="306" t="s">
        <v>457</v>
      </c>
      <c r="D237" s="306" t="s">
        <v>152</v>
      </c>
      <c r="E237" s="307" t="s">
        <v>1070</v>
      </c>
      <c r="F237" s="308" t="s">
        <v>1071</v>
      </c>
      <c r="G237" s="309" t="s">
        <v>166</v>
      </c>
      <c r="H237" s="310">
        <v>2694.75</v>
      </c>
      <c r="I237" s="247"/>
      <c r="J237" s="311">
        <f>ROUND(I237*H237,2)</f>
        <v>0</v>
      </c>
      <c r="K237" s="308" t="s">
        <v>156</v>
      </c>
      <c r="L237" s="28"/>
      <c r="M237" s="312" t="s">
        <v>1</v>
      </c>
      <c r="N237" s="313" t="s">
        <v>38</v>
      </c>
      <c r="O237" s="314">
        <v>0.033</v>
      </c>
      <c r="P237" s="315">
        <f>O237*H237</f>
        <v>88.92675</v>
      </c>
      <c r="Q237" s="315">
        <v>0.0002</v>
      </c>
      <c r="R237" s="315">
        <f>Q237*H237</f>
        <v>0.53895</v>
      </c>
      <c r="S237" s="315">
        <v>0</v>
      </c>
      <c r="T237" s="316">
        <f>S237*H237</f>
        <v>0</v>
      </c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4"/>
      <c r="AE237" s="184"/>
      <c r="AR237" s="153" t="s">
        <v>228</v>
      </c>
      <c r="AT237" s="153" t="s">
        <v>152</v>
      </c>
      <c r="AU237" s="153" t="s">
        <v>82</v>
      </c>
      <c r="AY237" s="15" t="s">
        <v>150</v>
      </c>
      <c r="BE237" s="154">
        <f>IF(N237="základní",J237,0)</f>
        <v>0</v>
      </c>
      <c r="BF237" s="154">
        <f>IF(N237="snížená",J237,0)</f>
        <v>0</v>
      </c>
      <c r="BG237" s="154">
        <f>IF(N237="zákl. přenesená",J237,0)</f>
        <v>0</v>
      </c>
      <c r="BH237" s="154">
        <f>IF(N237="sníž. přenesená",J237,0)</f>
        <v>0</v>
      </c>
      <c r="BI237" s="154">
        <f>IF(N237="nulová",J237,0)</f>
        <v>0</v>
      </c>
      <c r="BJ237" s="15" t="s">
        <v>78</v>
      </c>
      <c r="BK237" s="154">
        <f>ROUND(I237*H237,2)</f>
        <v>0</v>
      </c>
      <c r="BL237" s="15" t="s">
        <v>228</v>
      </c>
      <c r="BM237" s="153" t="s">
        <v>1072</v>
      </c>
    </row>
    <row r="238" spans="1:65" s="2" customFormat="1" ht="21.75" customHeight="1">
      <c r="A238" s="184"/>
      <c r="B238" s="250"/>
      <c r="C238" s="306" t="s">
        <v>461</v>
      </c>
      <c r="D238" s="306" t="s">
        <v>152</v>
      </c>
      <c r="E238" s="307" t="s">
        <v>1073</v>
      </c>
      <c r="F238" s="308" t="s">
        <v>1074</v>
      </c>
      <c r="G238" s="309" t="s">
        <v>166</v>
      </c>
      <c r="H238" s="310">
        <v>113.4</v>
      </c>
      <c r="I238" s="247"/>
      <c r="J238" s="311">
        <f>ROUND(I238*H238,2)</f>
        <v>0</v>
      </c>
      <c r="K238" s="308" t="s">
        <v>156</v>
      </c>
      <c r="L238" s="28"/>
      <c r="M238" s="312" t="s">
        <v>1</v>
      </c>
      <c r="N238" s="313" t="s">
        <v>38</v>
      </c>
      <c r="O238" s="314">
        <v>0.041</v>
      </c>
      <c r="P238" s="315">
        <f>O238*H238</f>
        <v>4.649400000000001</v>
      </c>
      <c r="Q238" s="315">
        <v>2E-05</v>
      </c>
      <c r="R238" s="315">
        <f>Q238*H238</f>
        <v>0.0022680000000000005</v>
      </c>
      <c r="S238" s="315">
        <v>0</v>
      </c>
      <c r="T238" s="316">
        <f>S238*H238</f>
        <v>0</v>
      </c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R238" s="153" t="s">
        <v>228</v>
      </c>
      <c r="AT238" s="153" t="s">
        <v>152</v>
      </c>
      <c r="AU238" s="153" t="s">
        <v>82</v>
      </c>
      <c r="AY238" s="15" t="s">
        <v>150</v>
      </c>
      <c r="BE238" s="154">
        <f>IF(N238="základní",J238,0)</f>
        <v>0</v>
      </c>
      <c r="BF238" s="154">
        <f>IF(N238="snížená",J238,0)</f>
        <v>0</v>
      </c>
      <c r="BG238" s="154">
        <f>IF(N238="zákl. přenesená",J238,0)</f>
        <v>0</v>
      </c>
      <c r="BH238" s="154">
        <f>IF(N238="sníž. přenesená",J238,0)</f>
        <v>0</v>
      </c>
      <c r="BI238" s="154">
        <f>IF(N238="nulová",J238,0)</f>
        <v>0</v>
      </c>
      <c r="BJ238" s="15" t="s">
        <v>78</v>
      </c>
      <c r="BK238" s="154">
        <f>ROUND(I238*H238,2)</f>
        <v>0</v>
      </c>
      <c r="BL238" s="15" t="s">
        <v>228</v>
      </c>
      <c r="BM238" s="153" t="s">
        <v>1075</v>
      </c>
    </row>
    <row r="239" spans="1:65" s="2" customFormat="1" ht="21.75" customHeight="1">
      <c r="A239" s="184"/>
      <c r="B239" s="250"/>
      <c r="C239" s="306" t="s">
        <v>465</v>
      </c>
      <c r="D239" s="306" t="s">
        <v>152</v>
      </c>
      <c r="E239" s="307" t="s">
        <v>1076</v>
      </c>
      <c r="F239" s="308" t="s">
        <v>1077</v>
      </c>
      <c r="G239" s="309" t="s">
        <v>166</v>
      </c>
      <c r="H239" s="310">
        <v>60</v>
      </c>
      <c r="I239" s="247"/>
      <c r="J239" s="311">
        <f>ROUND(I239*H239,2)</f>
        <v>0</v>
      </c>
      <c r="K239" s="308" t="s">
        <v>156</v>
      </c>
      <c r="L239" s="28"/>
      <c r="M239" s="312" t="s">
        <v>1</v>
      </c>
      <c r="N239" s="313" t="s">
        <v>38</v>
      </c>
      <c r="O239" s="314">
        <v>0.034</v>
      </c>
      <c r="P239" s="315">
        <f>O239*H239</f>
        <v>2.04</v>
      </c>
      <c r="Q239" s="315">
        <v>1E-05</v>
      </c>
      <c r="R239" s="315">
        <f>Q239*H239</f>
        <v>0.0006000000000000001</v>
      </c>
      <c r="S239" s="315">
        <v>0</v>
      </c>
      <c r="T239" s="316">
        <f>S239*H239</f>
        <v>0</v>
      </c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R239" s="153" t="s">
        <v>228</v>
      </c>
      <c r="AT239" s="153" t="s">
        <v>152</v>
      </c>
      <c r="AU239" s="153" t="s">
        <v>82</v>
      </c>
      <c r="AY239" s="15" t="s">
        <v>150</v>
      </c>
      <c r="BE239" s="154">
        <f>IF(N239="základní",J239,0)</f>
        <v>0</v>
      </c>
      <c r="BF239" s="154">
        <f>IF(N239="snížená",J239,0)</f>
        <v>0</v>
      </c>
      <c r="BG239" s="154">
        <f>IF(N239="zákl. přenesená",J239,0)</f>
        <v>0</v>
      </c>
      <c r="BH239" s="154">
        <f>IF(N239="sníž. přenesená",J239,0)</f>
        <v>0</v>
      </c>
      <c r="BI239" s="154">
        <f>IF(N239="nulová",J239,0)</f>
        <v>0</v>
      </c>
      <c r="BJ239" s="15" t="s">
        <v>78</v>
      </c>
      <c r="BK239" s="154">
        <f>ROUND(I239*H239,2)</f>
        <v>0</v>
      </c>
      <c r="BL239" s="15" t="s">
        <v>228</v>
      </c>
      <c r="BM239" s="153" t="s">
        <v>1078</v>
      </c>
    </row>
    <row r="240" spans="2:51" s="13" customFormat="1" ht="12">
      <c r="B240" s="317"/>
      <c r="C240" s="318"/>
      <c r="D240" s="319" t="s">
        <v>158</v>
      </c>
      <c r="E240" s="320" t="s">
        <v>1</v>
      </c>
      <c r="F240" s="321" t="s">
        <v>1424</v>
      </c>
      <c r="G240" s="318"/>
      <c r="H240" s="322">
        <v>60</v>
      </c>
      <c r="I240" s="248"/>
      <c r="J240" s="318"/>
      <c r="K240" s="318"/>
      <c r="L240" s="155"/>
      <c r="M240" s="323"/>
      <c r="N240" s="324"/>
      <c r="O240" s="324"/>
      <c r="P240" s="324"/>
      <c r="Q240" s="324"/>
      <c r="R240" s="324"/>
      <c r="S240" s="324"/>
      <c r="T240" s="325"/>
      <c r="AT240" s="157" t="s">
        <v>158</v>
      </c>
      <c r="AU240" s="157" t="s">
        <v>82</v>
      </c>
      <c r="AV240" s="13" t="s">
        <v>82</v>
      </c>
      <c r="AW240" s="13" t="s">
        <v>29</v>
      </c>
      <c r="AX240" s="13" t="s">
        <v>73</v>
      </c>
      <c r="AY240" s="157" t="s">
        <v>150</v>
      </c>
    </row>
    <row r="241" spans="1:65" s="2" customFormat="1" ht="21.75" customHeight="1">
      <c r="A241" s="184"/>
      <c r="B241" s="250"/>
      <c r="C241" s="306" t="s">
        <v>469</v>
      </c>
      <c r="D241" s="306" t="s">
        <v>152</v>
      </c>
      <c r="E241" s="307" t="s">
        <v>1080</v>
      </c>
      <c r="F241" s="308" t="s">
        <v>1081</v>
      </c>
      <c r="G241" s="309" t="s">
        <v>166</v>
      </c>
      <c r="H241" s="310">
        <v>2694.75</v>
      </c>
      <c r="I241" s="247"/>
      <c r="J241" s="311">
        <f>ROUND(I241*H241,2)</f>
        <v>0</v>
      </c>
      <c r="K241" s="308" t="s">
        <v>156</v>
      </c>
      <c r="L241" s="28"/>
      <c r="M241" s="312" t="s">
        <v>1</v>
      </c>
      <c r="N241" s="313" t="s">
        <v>38</v>
      </c>
      <c r="O241" s="314">
        <v>0.064</v>
      </c>
      <c r="P241" s="315">
        <f>O241*H241</f>
        <v>172.464</v>
      </c>
      <c r="Q241" s="315">
        <v>0.00029</v>
      </c>
      <c r="R241" s="315">
        <f>Q241*H241</f>
        <v>0.7814775</v>
      </c>
      <c r="S241" s="315">
        <v>0</v>
      </c>
      <c r="T241" s="316">
        <f>S241*H241</f>
        <v>0</v>
      </c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R241" s="153" t="s">
        <v>228</v>
      </c>
      <c r="AT241" s="153" t="s">
        <v>152</v>
      </c>
      <c r="AU241" s="153" t="s">
        <v>82</v>
      </c>
      <c r="AY241" s="15" t="s">
        <v>150</v>
      </c>
      <c r="BE241" s="154">
        <f>IF(N241="základní",J241,0)</f>
        <v>0</v>
      </c>
      <c r="BF241" s="154">
        <f>IF(N241="snížená",J241,0)</f>
        <v>0</v>
      </c>
      <c r="BG241" s="154">
        <f>IF(N241="zákl. přenesená",J241,0)</f>
        <v>0</v>
      </c>
      <c r="BH241" s="154">
        <f>IF(N241="sníž. přenesená",J241,0)</f>
        <v>0</v>
      </c>
      <c r="BI241" s="154">
        <f>IF(N241="nulová",J241,0)</f>
        <v>0</v>
      </c>
      <c r="BJ241" s="15" t="s">
        <v>78</v>
      </c>
      <c r="BK241" s="154">
        <f>ROUND(I241*H241,2)</f>
        <v>0</v>
      </c>
      <c r="BL241" s="15" t="s">
        <v>228</v>
      </c>
      <c r="BM241" s="153" t="s">
        <v>1082</v>
      </c>
    </row>
    <row r="242" spans="1:65" s="2" customFormat="1" ht="21.75" customHeight="1">
      <c r="A242" s="184"/>
      <c r="B242" s="250"/>
      <c r="C242" s="306" t="s">
        <v>473</v>
      </c>
      <c r="D242" s="306" t="s">
        <v>152</v>
      </c>
      <c r="E242" s="307" t="s">
        <v>1083</v>
      </c>
      <c r="F242" s="308" t="s">
        <v>1084</v>
      </c>
      <c r="G242" s="309" t="s">
        <v>166</v>
      </c>
      <c r="H242" s="310">
        <v>2694.75</v>
      </c>
      <c r="I242" s="247"/>
      <c r="J242" s="311">
        <f>ROUND(I242*H242,2)</f>
        <v>0</v>
      </c>
      <c r="K242" s="308" t="s">
        <v>156</v>
      </c>
      <c r="L242" s="28"/>
      <c r="M242" s="312" t="s">
        <v>1</v>
      </c>
      <c r="N242" s="313" t="s">
        <v>38</v>
      </c>
      <c r="O242" s="314">
        <v>0</v>
      </c>
      <c r="P242" s="315">
        <f>O242*H242</f>
        <v>0</v>
      </c>
      <c r="Q242" s="315">
        <v>1E-05</v>
      </c>
      <c r="R242" s="315">
        <f>Q242*H242</f>
        <v>0.026947500000000003</v>
      </c>
      <c r="S242" s="315">
        <v>0</v>
      </c>
      <c r="T242" s="316">
        <f>S242*H242</f>
        <v>0</v>
      </c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R242" s="153" t="s">
        <v>228</v>
      </c>
      <c r="AT242" s="153" t="s">
        <v>152</v>
      </c>
      <c r="AU242" s="153" t="s">
        <v>82</v>
      </c>
      <c r="AY242" s="15" t="s">
        <v>150</v>
      </c>
      <c r="BE242" s="154">
        <f>IF(N242="základní",J242,0)</f>
        <v>0</v>
      </c>
      <c r="BF242" s="154">
        <f>IF(N242="snížená",J242,0)</f>
        <v>0</v>
      </c>
      <c r="BG242" s="154">
        <f>IF(N242="zákl. přenesená",J242,0)</f>
        <v>0</v>
      </c>
      <c r="BH242" s="154">
        <f>IF(N242="sníž. přenesená",J242,0)</f>
        <v>0</v>
      </c>
      <c r="BI242" s="154">
        <f>IF(N242="nulová",J242,0)</f>
        <v>0</v>
      </c>
      <c r="BJ242" s="15" t="s">
        <v>78</v>
      </c>
      <c r="BK242" s="154">
        <f>ROUND(I242*H242,2)</f>
        <v>0</v>
      </c>
      <c r="BL242" s="15" t="s">
        <v>228</v>
      </c>
      <c r="BM242" s="153" t="s">
        <v>1085</v>
      </c>
    </row>
    <row r="243" spans="2:63" s="12" customFormat="1" ht="25.9" customHeight="1">
      <c r="B243" s="295"/>
      <c r="C243" s="296"/>
      <c r="D243" s="297" t="s">
        <v>72</v>
      </c>
      <c r="E243" s="298" t="s">
        <v>655</v>
      </c>
      <c r="F243" s="298" t="s">
        <v>1086</v>
      </c>
      <c r="G243" s="296"/>
      <c r="H243" s="296"/>
      <c r="I243" s="246"/>
      <c r="J243" s="299">
        <f>BK243</f>
        <v>0</v>
      </c>
      <c r="K243" s="296"/>
      <c r="L243" s="130"/>
      <c r="M243" s="300"/>
      <c r="N243" s="301"/>
      <c r="O243" s="301"/>
      <c r="P243" s="302">
        <f>P244</f>
        <v>91.311</v>
      </c>
      <c r="Q243" s="301"/>
      <c r="R243" s="302">
        <f>R244</f>
        <v>0</v>
      </c>
      <c r="S243" s="301"/>
      <c r="T243" s="303">
        <f>T244</f>
        <v>0</v>
      </c>
      <c r="AR243" s="131" t="s">
        <v>89</v>
      </c>
      <c r="AT243" s="138" t="s">
        <v>72</v>
      </c>
      <c r="AU243" s="138" t="s">
        <v>73</v>
      </c>
      <c r="AY243" s="131" t="s">
        <v>150</v>
      </c>
      <c r="BK243" s="139">
        <f>BK244</f>
        <v>0</v>
      </c>
    </row>
    <row r="244" spans="2:63" s="12" customFormat="1" ht="22.85" customHeight="1">
      <c r="B244" s="295"/>
      <c r="C244" s="296"/>
      <c r="D244" s="297" t="s">
        <v>72</v>
      </c>
      <c r="E244" s="304" t="s">
        <v>1087</v>
      </c>
      <c r="F244" s="304" t="s">
        <v>1088</v>
      </c>
      <c r="G244" s="296"/>
      <c r="H244" s="296"/>
      <c r="I244" s="246"/>
      <c r="J244" s="305">
        <f>BK244</f>
        <v>0</v>
      </c>
      <c r="K244" s="296"/>
      <c r="L244" s="130"/>
      <c r="M244" s="300"/>
      <c r="N244" s="301"/>
      <c r="O244" s="301"/>
      <c r="P244" s="302">
        <f>P245+P257</f>
        <v>91.311</v>
      </c>
      <c r="Q244" s="301"/>
      <c r="R244" s="302">
        <f>R245+R257</f>
        <v>0</v>
      </c>
      <c r="S244" s="301"/>
      <c r="T244" s="303">
        <f>T245+T257</f>
        <v>0</v>
      </c>
      <c r="AR244" s="131" t="s">
        <v>89</v>
      </c>
      <c r="AT244" s="138" t="s">
        <v>72</v>
      </c>
      <c r="AU244" s="138" t="s">
        <v>78</v>
      </c>
      <c r="AY244" s="131" t="s">
        <v>150</v>
      </c>
      <c r="BK244" s="139">
        <f>BK245+BK257</f>
        <v>0</v>
      </c>
    </row>
    <row r="245" spans="2:63" s="12" customFormat="1" ht="21" customHeight="1">
      <c r="B245" s="295"/>
      <c r="C245" s="296"/>
      <c r="D245" s="297" t="s">
        <v>72</v>
      </c>
      <c r="E245" s="304" t="s">
        <v>1089</v>
      </c>
      <c r="F245" s="304" t="s">
        <v>1090</v>
      </c>
      <c r="G245" s="296"/>
      <c r="H245" s="296"/>
      <c r="I245" s="246"/>
      <c r="J245" s="305">
        <f>BK245</f>
        <v>0</v>
      </c>
      <c r="K245" s="296"/>
      <c r="L245" s="130"/>
      <c r="M245" s="300"/>
      <c r="N245" s="301"/>
      <c r="O245" s="301"/>
      <c r="P245" s="302">
        <f>SUM(P246:P256)</f>
        <v>91.311</v>
      </c>
      <c r="Q245" s="301"/>
      <c r="R245" s="302">
        <f>SUM(R246:R256)</f>
        <v>0</v>
      </c>
      <c r="S245" s="301"/>
      <c r="T245" s="303">
        <f>SUM(T246:T256)</f>
        <v>0</v>
      </c>
      <c r="AR245" s="131" t="s">
        <v>89</v>
      </c>
      <c r="AT245" s="138" t="s">
        <v>72</v>
      </c>
      <c r="AU245" s="138" t="s">
        <v>82</v>
      </c>
      <c r="AY245" s="131" t="s">
        <v>150</v>
      </c>
      <c r="BK245" s="139">
        <f>SUM(BK246:BK256)</f>
        <v>0</v>
      </c>
    </row>
    <row r="246" spans="1:65" s="2" customFormat="1" ht="21.75" customHeight="1">
      <c r="A246" s="184"/>
      <c r="B246" s="250"/>
      <c r="C246" s="306" t="s">
        <v>477</v>
      </c>
      <c r="D246" s="306" t="s">
        <v>152</v>
      </c>
      <c r="E246" s="307" t="s">
        <v>1091</v>
      </c>
      <c r="F246" s="308" t="s">
        <v>1092</v>
      </c>
      <c r="G246" s="309" t="s">
        <v>173</v>
      </c>
      <c r="H246" s="310">
        <v>323</v>
      </c>
      <c r="I246" s="247"/>
      <c r="J246" s="311">
        <f aca="true" t="shared" si="30" ref="J246:J256">ROUND(I246*H246,2)</f>
        <v>0</v>
      </c>
      <c r="K246" s="308" t="s">
        <v>156</v>
      </c>
      <c r="L246" s="28"/>
      <c r="M246" s="312" t="s">
        <v>1</v>
      </c>
      <c r="N246" s="313" t="s">
        <v>38</v>
      </c>
      <c r="O246" s="314">
        <v>0.051</v>
      </c>
      <c r="P246" s="315">
        <f aca="true" t="shared" si="31" ref="P246:P256">O246*H246</f>
        <v>16.473</v>
      </c>
      <c r="Q246" s="315">
        <v>0</v>
      </c>
      <c r="R246" s="315">
        <f aca="true" t="shared" si="32" ref="R246:R256">Q246*H246</f>
        <v>0</v>
      </c>
      <c r="S246" s="315">
        <v>0</v>
      </c>
      <c r="T246" s="316">
        <f aca="true" t="shared" si="33" ref="T246:T256">S246*H246</f>
        <v>0</v>
      </c>
      <c r="U246" s="184"/>
      <c r="V246" s="184"/>
      <c r="W246" s="184"/>
      <c r="X246" s="184"/>
      <c r="Y246" s="184"/>
      <c r="Z246" s="184"/>
      <c r="AA246" s="184"/>
      <c r="AB246" s="184"/>
      <c r="AC246" s="184"/>
      <c r="AD246" s="184"/>
      <c r="AE246" s="184"/>
      <c r="AR246" s="153" t="s">
        <v>433</v>
      </c>
      <c r="AT246" s="153" t="s">
        <v>152</v>
      </c>
      <c r="AU246" s="153" t="s">
        <v>89</v>
      </c>
      <c r="AY246" s="15" t="s">
        <v>150</v>
      </c>
      <c r="BE246" s="154">
        <f aca="true" t="shared" si="34" ref="BE246:BE256">IF(N246="základní",J246,0)</f>
        <v>0</v>
      </c>
      <c r="BF246" s="154">
        <f aca="true" t="shared" si="35" ref="BF246:BF256">IF(N246="snížená",J246,0)</f>
        <v>0</v>
      </c>
      <c r="BG246" s="154">
        <f aca="true" t="shared" si="36" ref="BG246:BG256">IF(N246="zákl. přenesená",J246,0)</f>
        <v>0</v>
      </c>
      <c r="BH246" s="154">
        <f aca="true" t="shared" si="37" ref="BH246:BH256">IF(N246="sníž. přenesená",J246,0)</f>
        <v>0</v>
      </c>
      <c r="BI246" s="154">
        <f aca="true" t="shared" si="38" ref="BI246:BI256">IF(N246="nulová",J246,0)</f>
        <v>0</v>
      </c>
      <c r="BJ246" s="15" t="s">
        <v>78</v>
      </c>
      <c r="BK246" s="154">
        <f aca="true" t="shared" si="39" ref="BK246:BK256">ROUND(I246*H246,2)</f>
        <v>0</v>
      </c>
      <c r="BL246" s="15" t="s">
        <v>433</v>
      </c>
      <c r="BM246" s="153" t="s">
        <v>1093</v>
      </c>
    </row>
    <row r="247" spans="1:65" s="2" customFormat="1" ht="21.75" customHeight="1">
      <c r="A247" s="184"/>
      <c r="B247" s="250"/>
      <c r="C247" s="306" t="s">
        <v>481</v>
      </c>
      <c r="D247" s="306" t="s">
        <v>152</v>
      </c>
      <c r="E247" s="307" t="s">
        <v>1094</v>
      </c>
      <c r="F247" s="308" t="s">
        <v>1095</v>
      </c>
      <c r="G247" s="309" t="s">
        <v>173</v>
      </c>
      <c r="H247" s="310">
        <v>20</v>
      </c>
      <c r="I247" s="247"/>
      <c r="J247" s="311">
        <f t="shared" si="30"/>
        <v>0</v>
      </c>
      <c r="K247" s="308" t="s">
        <v>156</v>
      </c>
      <c r="L247" s="28"/>
      <c r="M247" s="312" t="s">
        <v>1</v>
      </c>
      <c r="N247" s="313" t="s">
        <v>38</v>
      </c>
      <c r="O247" s="314">
        <v>0.068</v>
      </c>
      <c r="P247" s="315">
        <f t="shared" si="31"/>
        <v>1.36</v>
      </c>
      <c r="Q247" s="315">
        <v>0</v>
      </c>
      <c r="R247" s="315">
        <f t="shared" si="32"/>
        <v>0</v>
      </c>
      <c r="S247" s="315">
        <v>0</v>
      </c>
      <c r="T247" s="316">
        <f t="shared" si="33"/>
        <v>0</v>
      </c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R247" s="153" t="s">
        <v>433</v>
      </c>
      <c r="AT247" s="153" t="s">
        <v>152</v>
      </c>
      <c r="AU247" s="153" t="s">
        <v>89</v>
      </c>
      <c r="AY247" s="15" t="s">
        <v>150</v>
      </c>
      <c r="BE247" s="154">
        <f t="shared" si="34"/>
        <v>0</v>
      </c>
      <c r="BF247" s="154">
        <f t="shared" si="35"/>
        <v>0</v>
      </c>
      <c r="BG247" s="154">
        <f t="shared" si="36"/>
        <v>0</v>
      </c>
      <c r="BH247" s="154">
        <f t="shared" si="37"/>
        <v>0</v>
      </c>
      <c r="BI247" s="154">
        <f t="shared" si="38"/>
        <v>0</v>
      </c>
      <c r="BJ247" s="15" t="s">
        <v>78</v>
      </c>
      <c r="BK247" s="154">
        <f t="shared" si="39"/>
        <v>0</v>
      </c>
      <c r="BL247" s="15" t="s">
        <v>433</v>
      </c>
      <c r="BM247" s="153" t="s">
        <v>1096</v>
      </c>
    </row>
    <row r="248" spans="1:65" s="2" customFormat="1" ht="21.75" customHeight="1">
      <c r="A248" s="184"/>
      <c r="B248" s="250"/>
      <c r="C248" s="306" t="s">
        <v>485</v>
      </c>
      <c r="D248" s="306" t="s">
        <v>152</v>
      </c>
      <c r="E248" s="307" t="s">
        <v>1097</v>
      </c>
      <c r="F248" s="308" t="s">
        <v>1098</v>
      </c>
      <c r="G248" s="309" t="s">
        <v>173</v>
      </c>
      <c r="H248" s="310">
        <v>3</v>
      </c>
      <c r="I248" s="247"/>
      <c r="J248" s="311">
        <f t="shared" si="30"/>
        <v>0</v>
      </c>
      <c r="K248" s="308" t="s">
        <v>156</v>
      </c>
      <c r="L248" s="28"/>
      <c r="M248" s="312" t="s">
        <v>1</v>
      </c>
      <c r="N248" s="313" t="s">
        <v>38</v>
      </c>
      <c r="O248" s="314">
        <v>0.506</v>
      </c>
      <c r="P248" s="315">
        <f t="shared" si="31"/>
        <v>1.518</v>
      </c>
      <c r="Q248" s="315">
        <v>0</v>
      </c>
      <c r="R248" s="315">
        <f t="shared" si="32"/>
        <v>0</v>
      </c>
      <c r="S248" s="315">
        <v>0</v>
      </c>
      <c r="T248" s="316">
        <f t="shared" si="33"/>
        <v>0</v>
      </c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R248" s="153" t="s">
        <v>228</v>
      </c>
      <c r="AT248" s="153" t="s">
        <v>152</v>
      </c>
      <c r="AU248" s="153" t="s">
        <v>89</v>
      </c>
      <c r="AY248" s="15" t="s">
        <v>150</v>
      </c>
      <c r="BE248" s="154">
        <f t="shared" si="34"/>
        <v>0</v>
      </c>
      <c r="BF248" s="154">
        <f t="shared" si="35"/>
        <v>0</v>
      </c>
      <c r="BG248" s="154">
        <f t="shared" si="36"/>
        <v>0</v>
      </c>
      <c r="BH248" s="154">
        <f t="shared" si="37"/>
        <v>0</v>
      </c>
      <c r="BI248" s="154">
        <f t="shared" si="38"/>
        <v>0</v>
      </c>
      <c r="BJ248" s="15" t="s">
        <v>78</v>
      </c>
      <c r="BK248" s="154">
        <f t="shared" si="39"/>
        <v>0</v>
      </c>
      <c r="BL248" s="15" t="s">
        <v>228</v>
      </c>
      <c r="BM248" s="153" t="s">
        <v>1099</v>
      </c>
    </row>
    <row r="249" spans="1:65" s="2" customFormat="1" ht="21.75" customHeight="1">
      <c r="A249" s="184"/>
      <c r="B249" s="250"/>
      <c r="C249" s="326" t="s">
        <v>489</v>
      </c>
      <c r="D249" s="326" t="s">
        <v>655</v>
      </c>
      <c r="E249" s="327" t="s">
        <v>1425</v>
      </c>
      <c r="F249" s="328" t="s">
        <v>1426</v>
      </c>
      <c r="G249" s="329" t="s">
        <v>173</v>
      </c>
      <c r="H249" s="330">
        <v>1</v>
      </c>
      <c r="I249" s="249"/>
      <c r="J249" s="331">
        <f t="shared" si="30"/>
        <v>0</v>
      </c>
      <c r="K249" s="328" t="s">
        <v>995</v>
      </c>
      <c r="L249" s="169"/>
      <c r="M249" s="332" t="s">
        <v>1</v>
      </c>
      <c r="N249" s="333" t="s">
        <v>38</v>
      </c>
      <c r="O249" s="314">
        <v>0</v>
      </c>
      <c r="P249" s="315">
        <f t="shared" si="31"/>
        <v>0</v>
      </c>
      <c r="Q249" s="315">
        <v>0</v>
      </c>
      <c r="R249" s="315">
        <f t="shared" si="32"/>
        <v>0</v>
      </c>
      <c r="S249" s="315">
        <v>0</v>
      </c>
      <c r="T249" s="316">
        <f t="shared" si="33"/>
        <v>0</v>
      </c>
      <c r="U249" s="184"/>
      <c r="V249" s="184"/>
      <c r="W249" s="184"/>
      <c r="X249" s="184"/>
      <c r="Y249" s="184"/>
      <c r="Z249" s="184"/>
      <c r="AA249" s="184"/>
      <c r="AB249" s="184"/>
      <c r="AC249" s="184"/>
      <c r="AD249" s="184"/>
      <c r="AE249" s="184"/>
      <c r="AR249" s="153" t="s">
        <v>1009</v>
      </c>
      <c r="AT249" s="153" t="s">
        <v>655</v>
      </c>
      <c r="AU249" s="153" t="s">
        <v>89</v>
      </c>
      <c r="AY249" s="15" t="s">
        <v>150</v>
      </c>
      <c r="BE249" s="154">
        <f t="shared" si="34"/>
        <v>0</v>
      </c>
      <c r="BF249" s="154">
        <f t="shared" si="35"/>
        <v>0</v>
      </c>
      <c r="BG249" s="154">
        <f t="shared" si="36"/>
        <v>0</v>
      </c>
      <c r="BH249" s="154">
        <f t="shared" si="37"/>
        <v>0</v>
      </c>
      <c r="BI249" s="154">
        <f t="shared" si="38"/>
        <v>0</v>
      </c>
      <c r="BJ249" s="15" t="s">
        <v>78</v>
      </c>
      <c r="BK249" s="154">
        <f t="shared" si="39"/>
        <v>0</v>
      </c>
      <c r="BL249" s="15" t="s">
        <v>433</v>
      </c>
      <c r="BM249" s="153" t="s">
        <v>1427</v>
      </c>
    </row>
    <row r="250" spans="1:65" s="2" customFormat="1" ht="21.75" customHeight="1">
      <c r="A250" s="184"/>
      <c r="B250" s="250"/>
      <c r="C250" s="326" t="s">
        <v>493</v>
      </c>
      <c r="D250" s="326" t="s">
        <v>655</v>
      </c>
      <c r="E250" s="327" t="s">
        <v>1428</v>
      </c>
      <c r="F250" s="328" t="s">
        <v>1429</v>
      </c>
      <c r="G250" s="329" t="s">
        <v>173</v>
      </c>
      <c r="H250" s="330">
        <v>1</v>
      </c>
      <c r="I250" s="249"/>
      <c r="J250" s="331">
        <f t="shared" si="30"/>
        <v>0</v>
      </c>
      <c r="K250" s="328" t="s">
        <v>995</v>
      </c>
      <c r="L250" s="169"/>
      <c r="M250" s="332" t="s">
        <v>1</v>
      </c>
      <c r="N250" s="333" t="s">
        <v>38</v>
      </c>
      <c r="O250" s="314">
        <v>0</v>
      </c>
      <c r="P250" s="315">
        <f t="shared" si="31"/>
        <v>0</v>
      </c>
      <c r="Q250" s="315">
        <v>0</v>
      </c>
      <c r="R250" s="315">
        <f t="shared" si="32"/>
        <v>0</v>
      </c>
      <c r="S250" s="315">
        <v>0</v>
      </c>
      <c r="T250" s="316">
        <f t="shared" si="33"/>
        <v>0</v>
      </c>
      <c r="U250" s="184"/>
      <c r="V250" s="184"/>
      <c r="W250" s="184"/>
      <c r="X250" s="184"/>
      <c r="Y250" s="184"/>
      <c r="Z250" s="184"/>
      <c r="AA250" s="184"/>
      <c r="AB250" s="184"/>
      <c r="AC250" s="184"/>
      <c r="AD250" s="184"/>
      <c r="AE250" s="184"/>
      <c r="AR250" s="153" t="s">
        <v>1009</v>
      </c>
      <c r="AT250" s="153" t="s">
        <v>655</v>
      </c>
      <c r="AU250" s="153" t="s">
        <v>89</v>
      </c>
      <c r="AY250" s="15" t="s">
        <v>150</v>
      </c>
      <c r="BE250" s="154">
        <f t="shared" si="34"/>
        <v>0</v>
      </c>
      <c r="BF250" s="154">
        <f t="shared" si="35"/>
        <v>0</v>
      </c>
      <c r="BG250" s="154">
        <f t="shared" si="36"/>
        <v>0</v>
      </c>
      <c r="BH250" s="154">
        <f t="shared" si="37"/>
        <v>0</v>
      </c>
      <c r="BI250" s="154">
        <f t="shared" si="38"/>
        <v>0</v>
      </c>
      <c r="BJ250" s="15" t="s">
        <v>78</v>
      </c>
      <c r="BK250" s="154">
        <f t="shared" si="39"/>
        <v>0</v>
      </c>
      <c r="BL250" s="15" t="s">
        <v>433</v>
      </c>
      <c r="BM250" s="153" t="s">
        <v>1430</v>
      </c>
    </row>
    <row r="251" spans="1:65" s="2" customFormat="1" ht="21.75" customHeight="1">
      <c r="A251" s="184"/>
      <c r="B251" s="250"/>
      <c r="C251" s="326" t="s">
        <v>497</v>
      </c>
      <c r="D251" s="326" t="s">
        <v>655</v>
      </c>
      <c r="E251" s="327" t="s">
        <v>1431</v>
      </c>
      <c r="F251" s="328" t="s">
        <v>1432</v>
      </c>
      <c r="G251" s="329" t="s">
        <v>173</v>
      </c>
      <c r="H251" s="330">
        <v>1</v>
      </c>
      <c r="I251" s="249"/>
      <c r="J251" s="331">
        <f t="shared" si="30"/>
        <v>0</v>
      </c>
      <c r="K251" s="328" t="s">
        <v>995</v>
      </c>
      <c r="L251" s="169"/>
      <c r="M251" s="332" t="s">
        <v>1</v>
      </c>
      <c r="N251" s="333" t="s">
        <v>38</v>
      </c>
      <c r="O251" s="314">
        <v>0</v>
      </c>
      <c r="P251" s="315">
        <f t="shared" si="31"/>
        <v>0</v>
      </c>
      <c r="Q251" s="315">
        <v>0</v>
      </c>
      <c r="R251" s="315">
        <f t="shared" si="32"/>
        <v>0</v>
      </c>
      <c r="S251" s="315">
        <v>0</v>
      </c>
      <c r="T251" s="316">
        <f t="shared" si="33"/>
        <v>0</v>
      </c>
      <c r="U251" s="184"/>
      <c r="V251" s="184"/>
      <c r="W251" s="184"/>
      <c r="X251" s="184"/>
      <c r="Y251" s="184"/>
      <c r="Z251" s="184"/>
      <c r="AA251" s="184"/>
      <c r="AB251" s="184"/>
      <c r="AC251" s="184"/>
      <c r="AD251" s="184"/>
      <c r="AE251" s="184"/>
      <c r="AR251" s="153" t="s">
        <v>1009</v>
      </c>
      <c r="AT251" s="153" t="s">
        <v>655</v>
      </c>
      <c r="AU251" s="153" t="s">
        <v>89</v>
      </c>
      <c r="AY251" s="15" t="s">
        <v>150</v>
      </c>
      <c r="BE251" s="154">
        <f t="shared" si="34"/>
        <v>0</v>
      </c>
      <c r="BF251" s="154">
        <f t="shared" si="35"/>
        <v>0</v>
      </c>
      <c r="BG251" s="154">
        <f t="shared" si="36"/>
        <v>0</v>
      </c>
      <c r="BH251" s="154">
        <f t="shared" si="37"/>
        <v>0</v>
      </c>
      <c r="BI251" s="154">
        <f t="shared" si="38"/>
        <v>0</v>
      </c>
      <c r="BJ251" s="15" t="s">
        <v>78</v>
      </c>
      <c r="BK251" s="154">
        <f t="shared" si="39"/>
        <v>0</v>
      </c>
      <c r="BL251" s="15" t="s">
        <v>433</v>
      </c>
      <c r="BM251" s="153" t="s">
        <v>1433</v>
      </c>
    </row>
    <row r="252" spans="1:65" s="2" customFormat="1" ht="21.75" customHeight="1">
      <c r="A252" s="184"/>
      <c r="B252" s="250"/>
      <c r="C252" s="306" t="s">
        <v>501</v>
      </c>
      <c r="D252" s="306" t="s">
        <v>152</v>
      </c>
      <c r="E252" s="307" t="s">
        <v>1112</v>
      </c>
      <c r="F252" s="308" t="s">
        <v>1113</v>
      </c>
      <c r="G252" s="309" t="s">
        <v>173</v>
      </c>
      <c r="H252" s="310">
        <v>46</v>
      </c>
      <c r="I252" s="247"/>
      <c r="J252" s="311">
        <f t="shared" si="30"/>
        <v>0</v>
      </c>
      <c r="K252" s="308" t="s">
        <v>156</v>
      </c>
      <c r="L252" s="28"/>
      <c r="M252" s="312" t="s">
        <v>1</v>
      </c>
      <c r="N252" s="313" t="s">
        <v>38</v>
      </c>
      <c r="O252" s="314">
        <v>0.26</v>
      </c>
      <c r="P252" s="315">
        <f t="shared" si="31"/>
        <v>11.96</v>
      </c>
      <c r="Q252" s="315">
        <v>0</v>
      </c>
      <c r="R252" s="315">
        <f t="shared" si="32"/>
        <v>0</v>
      </c>
      <c r="S252" s="315">
        <v>0</v>
      </c>
      <c r="T252" s="316">
        <f t="shared" si="33"/>
        <v>0</v>
      </c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4"/>
      <c r="AE252" s="184"/>
      <c r="AR252" s="153" t="s">
        <v>433</v>
      </c>
      <c r="AT252" s="153" t="s">
        <v>152</v>
      </c>
      <c r="AU252" s="153" t="s">
        <v>89</v>
      </c>
      <c r="AY252" s="15" t="s">
        <v>150</v>
      </c>
      <c r="BE252" s="154">
        <f t="shared" si="34"/>
        <v>0</v>
      </c>
      <c r="BF252" s="154">
        <f t="shared" si="35"/>
        <v>0</v>
      </c>
      <c r="BG252" s="154">
        <f t="shared" si="36"/>
        <v>0</v>
      </c>
      <c r="BH252" s="154">
        <f t="shared" si="37"/>
        <v>0</v>
      </c>
      <c r="BI252" s="154">
        <f t="shared" si="38"/>
        <v>0</v>
      </c>
      <c r="BJ252" s="15" t="s">
        <v>78</v>
      </c>
      <c r="BK252" s="154">
        <f t="shared" si="39"/>
        <v>0</v>
      </c>
      <c r="BL252" s="15" t="s">
        <v>433</v>
      </c>
      <c r="BM252" s="153" t="s">
        <v>1114</v>
      </c>
    </row>
    <row r="253" spans="1:65" s="2" customFormat="1" ht="21.75" customHeight="1">
      <c r="A253" s="184"/>
      <c r="B253" s="250"/>
      <c r="C253" s="326" t="s">
        <v>505</v>
      </c>
      <c r="D253" s="326" t="s">
        <v>655</v>
      </c>
      <c r="E253" s="327" t="s">
        <v>1115</v>
      </c>
      <c r="F253" s="328" t="s">
        <v>1434</v>
      </c>
      <c r="G253" s="329" t="s">
        <v>1008</v>
      </c>
      <c r="H253" s="330">
        <v>46</v>
      </c>
      <c r="I253" s="249"/>
      <c r="J253" s="331">
        <f t="shared" si="30"/>
        <v>0</v>
      </c>
      <c r="K253" s="328" t="s">
        <v>995</v>
      </c>
      <c r="L253" s="169"/>
      <c r="M253" s="332" t="s">
        <v>1</v>
      </c>
      <c r="N253" s="333" t="s">
        <v>38</v>
      </c>
      <c r="O253" s="314">
        <v>0</v>
      </c>
      <c r="P253" s="315">
        <f t="shared" si="31"/>
        <v>0</v>
      </c>
      <c r="Q253" s="315">
        <v>0</v>
      </c>
      <c r="R253" s="315">
        <f t="shared" si="32"/>
        <v>0</v>
      </c>
      <c r="S253" s="315">
        <v>0</v>
      </c>
      <c r="T253" s="316">
        <f t="shared" si="33"/>
        <v>0</v>
      </c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R253" s="153" t="s">
        <v>1009</v>
      </c>
      <c r="AT253" s="153" t="s">
        <v>655</v>
      </c>
      <c r="AU253" s="153" t="s">
        <v>89</v>
      </c>
      <c r="AY253" s="15" t="s">
        <v>150</v>
      </c>
      <c r="BE253" s="154">
        <f t="shared" si="34"/>
        <v>0</v>
      </c>
      <c r="BF253" s="154">
        <f t="shared" si="35"/>
        <v>0</v>
      </c>
      <c r="BG253" s="154">
        <f t="shared" si="36"/>
        <v>0</v>
      </c>
      <c r="BH253" s="154">
        <f t="shared" si="37"/>
        <v>0</v>
      </c>
      <c r="BI253" s="154">
        <f t="shared" si="38"/>
        <v>0</v>
      </c>
      <c r="BJ253" s="15" t="s">
        <v>78</v>
      </c>
      <c r="BK253" s="154">
        <f t="shared" si="39"/>
        <v>0</v>
      </c>
      <c r="BL253" s="15" t="s">
        <v>433</v>
      </c>
      <c r="BM253" s="153" t="s">
        <v>1117</v>
      </c>
    </row>
    <row r="254" spans="1:65" s="2" customFormat="1" ht="16.5" customHeight="1">
      <c r="A254" s="184"/>
      <c r="B254" s="250"/>
      <c r="C254" s="306" t="s">
        <v>509</v>
      </c>
      <c r="D254" s="306" t="s">
        <v>152</v>
      </c>
      <c r="E254" s="307" t="s">
        <v>1118</v>
      </c>
      <c r="F254" s="308" t="s">
        <v>1119</v>
      </c>
      <c r="G254" s="309" t="s">
        <v>1120</v>
      </c>
      <c r="H254" s="310">
        <v>60</v>
      </c>
      <c r="I254" s="247"/>
      <c r="J254" s="311">
        <f t="shared" si="30"/>
        <v>0</v>
      </c>
      <c r="K254" s="308" t="s">
        <v>156</v>
      </c>
      <c r="L254" s="28"/>
      <c r="M254" s="312" t="s">
        <v>1</v>
      </c>
      <c r="N254" s="313" t="s">
        <v>38</v>
      </c>
      <c r="O254" s="314">
        <v>1</v>
      </c>
      <c r="P254" s="315">
        <f t="shared" si="31"/>
        <v>60</v>
      </c>
      <c r="Q254" s="315">
        <v>0</v>
      </c>
      <c r="R254" s="315">
        <f t="shared" si="32"/>
        <v>0</v>
      </c>
      <c r="S254" s="315">
        <v>0</v>
      </c>
      <c r="T254" s="316">
        <f t="shared" si="33"/>
        <v>0</v>
      </c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R254" s="153" t="s">
        <v>433</v>
      </c>
      <c r="AT254" s="153" t="s">
        <v>152</v>
      </c>
      <c r="AU254" s="153" t="s">
        <v>89</v>
      </c>
      <c r="AY254" s="15" t="s">
        <v>150</v>
      </c>
      <c r="BE254" s="154">
        <f t="shared" si="34"/>
        <v>0</v>
      </c>
      <c r="BF254" s="154">
        <f t="shared" si="35"/>
        <v>0</v>
      </c>
      <c r="BG254" s="154">
        <f t="shared" si="36"/>
        <v>0</v>
      </c>
      <c r="BH254" s="154">
        <f t="shared" si="37"/>
        <v>0</v>
      </c>
      <c r="BI254" s="154">
        <f t="shared" si="38"/>
        <v>0</v>
      </c>
      <c r="BJ254" s="15" t="s">
        <v>78</v>
      </c>
      <c r="BK254" s="154">
        <f t="shared" si="39"/>
        <v>0</v>
      </c>
      <c r="BL254" s="15" t="s">
        <v>433</v>
      </c>
      <c r="BM254" s="153" t="s">
        <v>1121</v>
      </c>
    </row>
    <row r="255" spans="1:65" s="2" customFormat="1" ht="16.5" customHeight="1">
      <c r="A255" s="184"/>
      <c r="B255" s="250"/>
      <c r="C255" s="306" t="s">
        <v>513</v>
      </c>
      <c r="D255" s="306" t="s">
        <v>152</v>
      </c>
      <c r="E255" s="307" t="s">
        <v>1122</v>
      </c>
      <c r="F255" s="308" t="s">
        <v>1123</v>
      </c>
      <c r="G255" s="309" t="s">
        <v>1120</v>
      </c>
      <c r="H255" s="310">
        <v>80</v>
      </c>
      <c r="I255" s="247"/>
      <c r="J255" s="311">
        <f t="shared" si="30"/>
        <v>0</v>
      </c>
      <c r="K255" s="308" t="s">
        <v>995</v>
      </c>
      <c r="L255" s="28"/>
      <c r="M255" s="312" t="s">
        <v>1</v>
      </c>
      <c r="N255" s="313" t="s">
        <v>38</v>
      </c>
      <c r="O255" s="314">
        <v>0</v>
      </c>
      <c r="P255" s="315">
        <f t="shared" si="31"/>
        <v>0</v>
      </c>
      <c r="Q255" s="315">
        <v>0</v>
      </c>
      <c r="R255" s="315">
        <f t="shared" si="32"/>
        <v>0</v>
      </c>
      <c r="S255" s="315">
        <v>0</v>
      </c>
      <c r="T255" s="316">
        <f t="shared" si="33"/>
        <v>0</v>
      </c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R255" s="153" t="s">
        <v>433</v>
      </c>
      <c r="AT255" s="153" t="s">
        <v>152</v>
      </c>
      <c r="AU255" s="153" t="s">
        <v>89</v>
      </c>
      <c r="AY255" s="15" t="s">
        <v>150</v>
      </c>
      <c r="BE255" s="154">
        <f t="shared" si="34"/>
        <v>0</v>
      </c>
      <c r="BF255" s="154">
        <f t="shared" si="35"/>
        <v>0</v>
      </c>
      <c r="BG255" s="154">
        <f t="shared" si="36"/>
        <v>0</v>
      </c>
      <c r="BH255" s="154">
        <f t="shared" si="37"/>
        <v>0</v>
      </c>
      <c r="BI255" s="154">
        <f t="shared" si="38"/>
        <v>0</v>
      </c>
      <c r="BJ255" s="15" t="s">
        <v>78</v>
      </c>
      <c r="BK255" s="154">
        <f t="shared" si="39"/>
        <v>0</v>
      </c>
      <c r="BL255" s="15" t="s">
        <v>433</v>
      </c>
      <c r="BM255" s="153" t="s">
        <v>1124</v>
      </c>
    </row>
    <row r="256" spans="1:65" s="2" customFormat="1" ht="16.5" customHeight="1">
      <c r="A256" s="184"/>
      <c r="B256" s="250"/>
      <c r="C256" s="326" t="s">
        <v>517</v>
      </c>
      <c r="D256" s="326" t="s">
        <v>655</v>
      </c>
      <c r="E256" s="327" t="s">
        <v>1125</v>
      </c>
      <c r="F256" s="328" t="s">
        <v>1126</v>
      </c>
      <c r="G256" s="329" t="s">
        <v>173</v>
      </c>
      <c r="H256" s="330">
        <v>1</v>
      </c>
      <c r="I256" s="249"/>
      <c r="J256" s="331">
        <f t="shared" si="30"/>
        <v>0</v>
      </c>
      <c r="K256" s="328" t="s">
        <v>995</v>
      </c>
      <c r="L256" s="169"/>
      <c r="M256" s="332" t="s">
        <v>1</v>
      </c>
      <c r="N256" s="333" t="s">
        <v>38</v>
      </c>
      <c r="O256" s="314">
        <v>0</v>
      </c>
      <c r="P256" s="315">
        <f t="shared" si="31"/>
        <v>0</v>
      </c>
      <c r="Q256" s="315">
        <v>0</v>
      </c>
      <c r="R256" s="315">
        <f t="shared" si="32"/>
        <v>0</v>
      </c>
      <c r="S256" s="315">
        <v>0</v>
      </c>
      <c r="T256" s="316">
        <f t="shared" si="33"/>
        <v>0</v>
      </c>
      <c r="U256" s="184"/>
      <c r="V256" s="184"/>
      <c r="W256" s="184"/>
      <c r="X256" s="184"/>
      <c r="Y256" s="184"/>
      <c r="Z256" s="184"/>
      <c r="AA256" s="184"/>
      <c r="AB256" s="184"/>
      <c r="AC256" s="184"/>
      <c r="AD256" s="184"/>
      <c r="AE256" s="184"/>
      <c r="AR256" s="153" t="s">
        <v>1009</v>
      </c>
      <c r="AT256" s="153" t="s">
        <v>655</v>
      </c>
      <c r="AU256" s="153" t="s">
        <v>89</v>
      </c>
      <c r="AY256" s="15" t="s">
        <v>150</v>
      </c>
      <c r="BE256" s="154">
        <f t="shared" si="34"/>
        <v>0</v>
      </c>
      <c r="BF256" s="154">
        <f t="shared" si="35"/>
        <v>0</v>
      </c>
      <c r="BG256" s="154">
        <f t="shared" si="36"/>
        <v>0</v>
      </c>
      <c r="BH256" s="154">
        <f t="shared" si="37"/>
        <v>0</v>
      </c>
      <c r="BI256" s="154">
        <f t="shared" si="38"/>
        <v>0</v>
      </c>
      <c r="BJ256" s="15" t="s">
        <v>78</v>
      </c>
      <c r="BK256" s="154">
        <f t="shared" si="39"/>
        <v>0</v>
      </c>
      <c r="BL256" s="15" t="s">
        <v>433</v>
      </c>
      <c r="BM256" s="153" t="s">
        <v>1127</v>
      </c>
    </row>
    <row r="257" spans="2:63" s="12" customFormat="1" ht="21" customHeight="1">
      <c r="B257" s="295"/>
      <c r="C257" s="296"/>
      <c r="D257" s="297" t="s">
        <v>72</v>
      </c>
      <c r="E257" s="304" t="s">
        <v>1128</v>
      </c>
      <c r="F257" s="304" t="s">
        <v>1129</v>
      </c>
      <c r="G257" s="296"/>
      <c r="H257" s="296"/>
      <c r="I257" s="246"/>
      <c r="J257" s="305">
        <f>BK257</f>
        <v>0</v>
      </c>
      <c r="K257" s="296"/>
      <c r="L257" s="130"/>
      <c r="M257" s="300"/>
      <c r="N257" s="301"/>
      <c r="O257" s="301"/>
      <c r="P257" s="302">
        <f>SUM(P258:P261)</f>
        <v>0</v>
      </c>
      <c r="Q257" s="301"/>
      <c r="R257" s="302">
        <f>SUM(R258:R261)</f>
        <v>0</v>
      </c>
      <c r="S257" s="301"/>
      <c r="T257" s="303">
        <f>SUM(T258:T261)</f>
        <v>0</v>
      </c>
      <c r="AR257" s="131" t="s">
        <v>89</v>
      </c>
      <c r="AT257" s="138" t="s">
        <v>72</v>
      </c>
      <c r="AU257" s="138" t="s">
        <v>82</v>
      </c>
      <c r="AY257" s="131" t="s">
        <v>150</v>
      </c>
      <c r="BK257" s="139">
        <f>SUM(BK258:BK261)</f>
        <v>0</v>
      </c>
    </row>
    <row r="258" spans="1:65" s="2" customFormat="1" ht="16.5" customHeight="1">
      <c r="A258" s="184"/>
      <c r="B258" s="250"/>
      <c r="C258" s="306" t="s">
        <v>521</v>
      </c>
      <c r="D258" s="306" t="s">
        <v>152</v>
      </c>
      <c r="E258" s="307" t="s">
        <v>1130</v>
      </c>
      <c r="F258" s="308" t="s">
        <v>1131</v>
      </c>
      <c r="G258" s="309" t="s">
        <v>1008</v>
      </c>
      <c r="H258" s="310">
        <v>40</v>
      </c>
      <c r="I258" s="247"/>
      <c r="J258" s="311">
        <f>ROUND(I258*H258,2)</f>
        <v>0</v>
      </c>
      <c r="K258" s="308" t="s">
        <v>995</v>
      </c>
      <c r="L258" s="28"/>
      <c r="M258" s="312" t="s">
        <v>1</v>
      </c>
      <c r="N258" s="313" t="s">
        <v>38</v>
      </c>
      <c r="O258" s="314">
        <v>0</v>
      </c>
      <c r="P258" s="315">
        <f>O258*H258</f>
        <v>0</v>
      </c>
      <c r="Q258" s="315">
        <v>0</v>
      </c>
      <c r="R258" s="315">
        <f>Q258*H258</f>
        <v>0</v>
      </c>
      <c r="S258" s="315">
        <v>0</v>
      </c>
      <c r="T258" s="316">
        <f>S258*H258</f>
        <v>0</v>
      </c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R258" s="153" t="s">
        <v>113</v>
      </c>
      <c r="AT258" s="153" t="s">
        <v>152</v>
      </c>
      <c r="AU258" s="153" t="s">
        <v>89</v>
      </c>
      <c r="AY258" s="15" t="s">
        <v>150</v>
      </c>
      <c r="BE258" s="154">
        <f>IF(N258="základní",J258,0)</f>
        <v>0</v>
      </c>
      <c r="BF258" s="154">
        <f>IF(N258="snížená",J258,0)</f>
        <v>0</v>
      </c>
      <c r="BG258" s="154">
        <f>IF(N258="zákl. přenesená",J258,0)</f>
        <v>0</v>
      </c>
      <c r="BH258" s="154">
        <f>IF(N258="sníž. přenesená",J258,0)</f>
        <v>0</v>
      </c>
      <c r="BI258" s="154">
        <f>IF(N258="nulová",J258,0)</f>
        <v>0</v>
      </c>
      <c r="BJ258" s="15" t="s">
        <v>78</v>
      </c>
      <c r="BK258" s="154">
        <f>ROUND(I258*H258,2)</f>
        <v>0</v>
      </c>
      <c r="BL258" s="15" t="s">
        <v>113</v>
      </c>
      <c r="BM258" s="153" t="s">
        <v>1132</v>
      </c>
    </row>
    <row r="259" spans="1:65" s="2" customFormat="1" ht="16.5" customHeight="1">
      <c r="A259" s="184"/>
      <c r="B259" s="250"/>
      <c r="C259" s="306" t="s">
        <v>525</v>
      </c>
      <c r="D259" s="306" t="s">
        <v>152</v>
      </c>
      <c r="E259" s="307" t="s">
        <v>1133</v>
      </c>
      <c r="F259" s="308" t="s">
        <v>1134</v>
      </c>
      <c r="G259" s="309" t="s">
        <v>1008</v>
      </c>
      <c r="H259" s="310">
        <v>30</v>
      </c>
      <c r="I259" s="247"/>
      <c r="J259" s="311">
        <f>ROUND(I259*H259,2)</f>
        <v>0</v>
      </c>
      <c r="K259" s="308" t="s">
        <v>995</v>
      </c>
      <c r="L259" s="28"/>
      <c r="M259" s="312" t="s">
        <v>1</v>
      </c>
      <c r="N259" s="313" t="s">
        <v>38</v>
      </c>
      <c r="O259" s="314">
        <v>0</v>
      </c>
      <c r="P259" s="315">
        <f>O259*H259</f>
        <v>0</v>
      </c>
      <c r="Q259" s="315">
        <v>0</v>
      </c>
      <c r="R259" s="315">
        <f>Q259*H259</f>
        <v>0</v>
      </c>
      <c r="S259" s="315">
        <v>0</v>
      </c>
      <c r="T259" s="316">
        <f>S259*H259</f>
        <v>0</v>
      </c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R259" s="153" t="s">
        <v>113</v>
      </c>
      <c r="AT259" s="153" t="s">
        <v>152</v>
      </c>
      <c r="AU259" s="153" t="s">
        <v>89</v>
      </c>
      <c r="AY259" s="15" t="s">
        <v>150</v>
      </c>
      <c r="BE259" s="154">
        <f>IF(N259="základní",J259,0)</f>
        <v>0</v>
      </c>
      <c r="BF259" s="154">
        <f>IF(N259="snížená",J259,0)</f>
        <v>0</v>
      </c>
      <c r="BG259" s="154">
        <f>IF(N259="zákl. přenesená",J259,0)</f>
        <v>0</v>
      </c>
      <c r="BH259" s="154">
        <f>IF(N259="sníž. přenesená",J259,0)</f>
        <v>0</v>
      </c>
      <c r="BI259" s="154">
        <f>IF(N259="nulová",J259,0)</f>
        <v>0</v>
      </c>
      <c r="BJ259" s="15" t="s">
        <v>78</v>
      </c>
      <c r="BK259" s="154">
        <f>ROUND(I259*H259,2)</f>
        <v>0</v>
      </c>
      <c r="BL259" s="15" t="s">
        <v>113</v>
      </c>
      <c r="BM259" s="153" t="s">
        <v>1135</v>
      </c>
    </row>
    <row r="260" spans="1:65" s="2" customFormat="1" ht="16.5" customHeight="1">
      <c r="A260" s="184"/>
      <c r="B260" s="250"/>
      <c r="C260" s="306" t="s">
        <v>529</v>
      </c>
      <c r="D260" s="306" t="s">
        <v>152</v>
      </c>
      <c r="E260" s="307" t="s">
        <v>1136</v>
      </c>
      <c r="F260" s="308" t="s">
        <v>1137</v>
      </c>
      <c r="G260" s="309" t="s">
        <v>1008</v>
      </c>
      <c r="H260" s="310">
        <v>20</v>
      </c>
      <c r="I260" s="247"/>
      <c r="J260" s="311">
        <f>ROUND(I260*H260,2)</f>
        <v>0</v>
      </c>
      <c r="K260" s="308" t="s">
        <v>995</v>
      </c>
      <c r="L260" s="28"/>
      <c r="M260" s="312" t="s">
        <v>1</v>
      </c>
      <c r="N260" s="313" t="s">
        <v>38</v>
      </c>
      <c r="O260" s="314">
        <v>0</v>
      </c>
      <c r="P260" s="315">
        <f>O260*H260</f>
        <v>0</v>
      </c>
      <c r="Q260" s="315">
        <v>0</v>
      </c>
      <c r="R260" s="315">
        <f>Q260*H260</f>
        <v>0</v>
      </c>
      <c r="S260" s="315">
        <v>0</v>
      </c>
      <c r="T260" s="316">
        <f>S260*H260</f>
        <v>0</v>
      </c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R260" s="153" t="s">
        <v>113</v>
      </c>
      <c r="AT260" s="153" t="s">
        <v>152</v>
      </c>
      <c r="AU260" s="153" t="s">
        <v>89</v>
      </c>
      <c r="AY260" s="15" t="s">
        <v>150</v>
      </c>
      <c r="BE260" s="154">
        <f>IF(N260="základní",J260,0)</f>
        <v>0</v>
      </c>
      <c r="BF260" s="154">
        <f>IF(N260="snížená",J260,0)</f>
        <v>0</v>
      </c>
      <c r="BG260" s="154">
        <f>IF(N260="zákl. přenesená",J260,0)</f>
        <v>0</v>
      </c>
      <c r="BH260" s="154">
        <f>IF(N260="sníž. přenesená",J260,0)</f>
        <v>0</v>
      </c>
      <c r="BI260" s="154">
        <f>IF(N260="nulová",J260,0)</f>
        <v>0</v>
      </c>
      <c r="BJ260" s="15" t="s">
        <v>78</v>
      </c>
      <c r="BK260" s="154">
        <f>ROUND(I260*H260,2)</f>
        <v>0</v>
      </c>
      <c r="BL260" s="15" t="s">
        <v>113</v>
      </c>
      <c r="BM260" s="153" t="s">
        <v>1138</v>
      </c>
    </row>
    <row r="261" spans="1:65" s="2" customFormat="1" ht="16.5" customHeight="1">
      <c r="A261" s="184"/>
      <c r="B261" s="250"/>
      <c r="C261" s="306" t="s">
        <v>533</v>
      </c>
      <c r="D261" s="306" t="s">
        <v>152</v>
      </c>
      <c r="E261" s="307" t="s">
        <v>1139</v>
      </c>
      <c r="F261" s="308" t="s">
        <v>1140</v>
      </c>
      <c r="G261" s="309" t="s">
        <v>1008</v>
      </c>
      <c r="H261" s="310">
        <v>20</v>
      </c>
      <c r="I261" s="247"/>
      <c r="J261" s="311">
        <f>ROUND(I261*H261,2)</f>
        <v>0</v>
      </c>
      <c r="K261" s="308" t="s">
        <v>995</v>
      </c>
      <c r="L261" s="28"/>
      <c r="M261" s="312" t="s">
        <v>1</v>
      </c>
      <c r="N261" s="313" t="s">
        <v>38</v>
      </c>
      <c r="O261" s="314">
        <v>0</v>
      </c>
      <c r="P261" s="315">
        <f>O261*H261</f>
        <v>0</v>
      </c>
      <c r="Q261" s="315">
        <v>0</v>
      </c>
      <c r="R261" s="315">
        <f>Q261*H261</f>
        <v>0</v>
      </c>
      <c r="S261" s="315">
        <v>0</v>
      </c>
      <c r="T261" s="316">
        <f>S261*H261</f>
        <v>0</v>
      </c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R261" s="153" t="s">
        <v>113</v>
      </c>
      <c r="AT261" s="153" t="s">
        <v>152</v>
      </c>
      <c r="AU261" s="153" t="s">
        <v>89</v>
      </c>
      <c r="AY261" s="15" t="s">
        <v>150</v>
      </c>
      <c r="BE261" s="154">
        <f>IF(N261="základní",J261,0)</f>
        <v>0</v>
      </c>
      <c r="BF261" s="154">
        <f>IF(N261="snížená",J261,0)</f>
        <v>0</v>
      </c>
      <c r="BG261" s="154">
        <f>IF(N261="zákl. přenesená",J261,0)</f>
        <v>0</v>
      </c>
      <c r="BH261" s="154">
        <f>IF(N261="sníž. přenesená",J261,0)</f>
        <v>0</v>
      </c>
      <c r="BI261" s="154">
        <f>IF(N261="nulová",J261,0)</f>
        <v>0</v>
      </c>
      <c r="BJ261" s="15" t="s">
        <v>78</v>
      </c>
      <c r="BK261" s="154">
        <f>ROUND(I261*H261,2)</f>
        <v>0</v>
      </c>
      <c r="BL261" s="15" t="s">
        <v>113</v>
      </c>
      <c r="BM261" s="153" t="s">
        <v>1141</v>
      </c>
    </row>
    <row r="262" spans="2:63" s="12" customFormat="1" ht="25.9" customHeight="1">
      <c r="B262" s="295"/>
      <c r="C262" s="296"/>
      <c r="D262" s="297" t="s">
        <v>72</v>
      </c>
      <c r="E262" s="298" t="s">
        <v>889</v>
      </c>
      <c r="F262" s="298" t="s">
        <v>890</v>
      </c>
      <c r="G262" s="296"/>
      <c r="H262" s="296"/>
      <c r="I262" s="246"/>
      <c r="J262" s="299">
        <f>BK262</f>
        <v>0</v>
      </c>
      <c r="K262" s="296"/>
      <c r="L262" s="130"/>
      <c r="M262" s="300"/>
      <c r="N262" s="301"/>
      <c r="O262" s="301"/>
      <c r="P262" s="302">
        <f>P263</f>
        <v>31.842</v>
      </c>
      <c r="Q262" s="301"/>
      <c r="R262" s="302">
        <f>R263</f>
        <v>0</v>
      </c>
      <c r="S262" s="301"/>
      <c r="T262" s="303">
        <f>T263</f>
        <v>0</v>
      </c>
      <c r="AR262" s="131" t="s">
        <v>113</v>
      </c>
      <c r="AT262" s="138" t="s">
        <v>72</v>
      </c>
      <c r="AU262" s="138" t="s">
        <v>73</v>
      </c>
      <c r="AY262" s="131" t="s">
        <v>150</v>
      </c>
      <c r="BK262" s="139">
        <f>BK263</f>
        <v>0</v>
      </c>
    </row>
    <row r="263" spans="2:63" s="12" customFormat="1" ht="22.85" customHeight="1">
      <c r="B263" s="295"/>
      <c r="C263" s="296"/>
      <c r="D263" s="297" t="s">
        <v>72</v>
      </c>
      <c r="E263" s="304" t="s">
        <v>1142</v>
      </c>
      <c r="F263" s="304" t="s">
        <v>1143</v>
      </c>
      <c r="G263" s="296"/>
      <c r="H263" s="296"/>
      <c r="I263" s="246"/>
      <c r="J263" s="305">
        <f>BK263</f>
        <v>0</v>
      </c>
      <c r="K263" s="296"/>
      <c r="L263" s="130"/>
      <c r="M263" s="300"/>
      <c r="N263" s="301"/>
      <c r="O263" s="301"/>
      <c r="P263" s="302">
        <f>SUM(P264:P268)</f>
        <v>31.842</v>
      </c>
      <c r="Q263" s="301"/>
      <c r="R263" s="302">
        <f>SUM(R264:R268)</f>
        <v>0</v>
      </c>
      <c r="S263" s="301"/>
      <c r="T263" s="303">
        <f>SUM(T264:T268)</f>
        <v>0</v>
      </c>
      <c r="AR263" s="131" t="s">
        <v>113</v>
      </c>
      <c r="AT263" s="138" t="s">
        <v>72</v>
      </c>
      <c r="AU263" s="138" t="s">
        <v>78</v>
      </c>
      <c r="AY263" s="131" t="s">
        <v>150</v>
      </c>
      <c r="BK263" s="139">
        <f>SUM(BK264:BK268)</f>
        <v>0</v>
      </c>
    </row>
    <row r="264" spans="1:65" s="2" customFormat="1" ht="16.5" customHeight="1">
      <c r="A264" s="184"/>
      <c r="B264" s="250"/>
      <c r="C264" s="306" t="s">
        <v>539</v>
      </c>
      <c r="D264" s="306" t="s">
        <v>152</v>
      </c>
      <c r="E264" s="307" t="s">
        <v>1144</v>
      </c>
      <c r="F264" s="308" t="s">
        <v>1145</v>
      </c>
      <c r="G264" s="309" t="s">
        <v>173</v>
      </c>
      <c r="H264" s="310">
        <v>1</v>
      </c>
      <c r="I264" s="247"/>
      <c r="J264" s="311">
        <f>ROUND(I264*H264,2)</f>
        <v>0</v>
      </c>
      <c r="K264" s="308" t="s">
        <v>156</v>
      </c>
      <c r="L264" s="28"/>
      <c r="M264" s="312" t="s">
        <v>1</v>
      </c>
      <c r="N264" s="313" t="s">
        <v>38</v>
      </c>
      <c r="O264" s="314">
        <v>0</v>
      </c>
      <c r="P264" s="315">
        <f>O264*H264</f>
        <v>0</v>
      </c>
      <c r="Q264" s="315">
        <v>0</v>
      </c>
      <c r="R264" s="315">
        <f>Q264*H264</f>
        <v>0</v>
      </c>
      <c r="S264" s="315">
        <v>0</v>
      </c>
      <c r="T264" s="316">
        <f>S264*H264</f>
        <v>0</v>
      </c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R264" s="153" t="s">
        <v>1146</v>
      </c>
      <c r="AT264" s="153" t="s">
        <v>152</v>
      </c>
      <c r="AU264" s="153" t="s">
        <v>82</v>
      </c>
      <c r="AY264" s="15" t="s">
        <v>150</v>
      </c>
      <c r="BE264" s="154">
        <f>IF(N264="základní",J264,0)</f>
        <v>0</v>
      </c>
      <c r="BF264" s="154">
        <f>IF(N264="snížená",J264,0)</f>
        <v>0</v>
      </c>
      <c r="BG264" s="154">
        <f>IF(N264="zákl. přenesená",J264,0)</f>
        <v>0</v>
      </c>
      <c r="BH264" s="154">
        <f>IF(N264="sníž. přenesená",J264,0)</f>
        <v>0</v>
      </c>
      <c r="BI264" s="154">
        <f>IF(N264="nulová",J264,0)</f>
        <v>0</v>
      </c>
      <c r="BJ264" s="15" t="s">
        <v>78</v>
      </c>
      <c r="BK264" s="154">
        <f>ROUND(I264*H264,2)</f>
        <v>0</v>
      </c>
      <c r="BL264" s="15" t="s">
        <v>1146</v>
      </c>
      <c r="BM264" s="153" t="s">
        <v>1147</v>
      </c>
    </row>
    <row r="265" spans="1:65" s="2" customFormat="1" ht="16.5" customHeight="1">
      <c r="A265" s="184"/>
      <c r="B265" s="250"/>
      <c r="C265" s="306" t="s">
        <v>544</v>
      </c>
      <c r="D265" s="306" t="s">
        <v>152</v>
      </c>
      <c r="E265" s="307" t="s">
        <v>1148</v>
      </c>
      <c r="F265" s="308" t="s">
        <v>1149</v>
      </c>
      <c r="G265" s="309" t="s">
        <v>1120</v>
      </c>
      <c r="H265" s="310">
        <v>40</v>
      </c>
      <c r="I265" s="247"/>
      <c r="J265" s="311">
        <f>ROUND(I265*H265,2)</f>
        <v>0</v>
      </c>
      <c r="K265" s="308" t="s">
        <v>156</v>
      </c>
      <c r="L265" s="28"/>
      <c r="M265" s="312" t="s">
        <v>1</v>
      </c>
      <c r="N265" s="313" t="s">
        <v>38</v>
      </c>
      <c r="O265" s="314">
        <v>0</v>
      </c>
      <c r="P265" s="315">
        <f>O265*H265</f>
        <v>0</v>
      </c>
      <c r="Q265" s="315">
        <v>0</v>
      </c>
      <c r="R265" s="315">
        <f>Q265*H265</f>
        <v>0</v>
      </c>
      <c r="S265" s="315">
        <v>0</v>
      </c>
      <c r="T265" s="316">
        <f>S265*H265</f>
        <v>0</v>
      </c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R265" s="153" t="s">
        <v>1146</v>
      </c>
      <c r="AT265" s="153" t="s">
        <v>152</v>
      </c>
      <c r="AU265" s="153" t="s">
        <v>82</v>
      </c>
      <c r="AY265" s="15" t="s">
        <v>150</v>
      </c>
      <c r="BE265" s="154">
        <f>IF(N265="základní",J265,0)</f>
        <v>0</v>
      </c>
      <c r="BF265" s="154">
        <f>IF(N265="snížená",J265,0)</f>
        <v>0</v>
      </c>
      <c r="BG265" s="154">
        <f>IF(N265="zákl. přenesená",J265,0)</f>
        <v>0</v>
      </c>
      <c r="BH265" s="154">
        <f>IF(N265="sníž. přenesená",J265,0)</f>
        <v>0</v>
      </c>
      <c r="BI265" s="154">
        <f>IF(N265="nulová",J265,0)</f>
        <v>0</v>
      </c>
      <c r="BJ265" s="15" t="s">
        <v>78</v>
      </c>
      <c r="BK265" s="154">
        <f>ROUND(I265*H265,2)</f>
        <v>0</v>
      </c>
      <c r="BL265" s="15" t="s">
        <v>1146</v>
      </c>
      <c r="BM265" s="153" t="s">
        <v>1150</v>
      </c>
    </row>
    <row r="266" spans="1:65" s="2" customFormat="1" ht="21.75" customHeight="1">
      <c r="A266" s="184"/>
      <c r="B266" s="250"/>
      <c r="C266" s="306" t="s">
        <v>548</v>
      </c>
      <c r="D266" s="306" t="s">
        <v>152</v>
      </c>
      <c r="E266" s="307" t="s">
        <v>1151</v>
      </c>
      <c r="F266" s="308" t="s">
        <v>1152</v>
      </c>
      <c r="G266" s="309" t="s">
        <v>173</v>
      </c>
      <c r="H266" s="310">
        <v>1</v>
      </c>
      <c r="I266" s="247"/>
      <c r="J266" s="311">
        <f>ROUND(I266*H266,2)</f>
        <v>0</v>
      </c>
      <c r="K266" s="308" t="s">
        <v>156</v>
      </c>
      <c r="L266" s="28"/>
      <c r="M266" s="312" t="s">
        <v>1</v>
      </c>
      <c r="N266" s="313" t="s">
        <v>38</v>
      </c>
      <c r="O266" s="314">
        <v>31.842</v>
      </c>
      <c r="P266" s="315">
        <f>O266*H266</f>
        <v>31.842</v>
      </c>
      <c r="Q266" s="315">
        <v>0</v>
      </c>
      <c r="R266" s="315">
        <f>Q266*H266</f>
        <v>0</v>
      </c>
      <c r="S266" s="315">
        <v>0</v>
      </c>
      <c r="T266" s="316">
        <f>S266*H266</f>
        <v>0</v>
      </c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R266" s="153" t="s">
        <v>433</v>
      </c>
      <c r="AT266" s="153" t="s">
        <v>152</v>
      </c>
      <c r="AU266" s="153" t="s">
        <v>82</v>
      </c>
      <c r="AY266" s="15" t="s">
        <v>150</v>
      </c>
      <c r="BE266" s="154">
        <f>IF(N266="základní",J266,0)</f>
        <v>0</v>
      </c>
      <c r="BF266" s="154">
        <f>IF(N266="snížená",J266,0)</f>
        <v>0</v>
      </c>
      <c r="BG266" s="154">
        <f>IF(N266="zákl. přenesená",J266,0)</f>
        <v>0</v>
      </c>
      <c r="BH266" s="154">
        <f>IF(N266="sníž. přenesená",J266,0)</f>
        <v>0</v>
      </c>
      <c r="BI266" s="154">
        <f>IF(N266="nulová",J266,0)</f>
        <v>0</v>
      </c>
      <c r="BJ266" s="15" t="s">
        <v>78</v>
      </c>
      <c r="BK266" s="154">
        <f>ROUND(I266*H266,2)</f>
        <v>0</v>
      </c>
      <c r="BL266" s="15" t="s">
        <v>433</v>
      </c>
      <c r="BM266" s="153" t="s">
        <v>1153</v>
      </c>
    </row>
    <row r="267" spans="1:65" s="2" customFormat="1" ht="16.5" customHeight="1">
      <c r="A267" s="184"/>
      <c r="B267" s="250"/>
      <c r="C267" s="306" t="s">
        <v>552</v>
      </c>
      <c r="D267" s="306" t="s">
        <v>152</v>
      </c>
      <c r="E267" s="307" t="s">
        <v>1154</v>
      </c>
      <c r="F267" s="308" t="s">
        <v>1155</v>
      </c>
      <c r="G267" s="309" t="s">
        <v>397</v>
      </c>
      <c r="H267" s="334">
        <v>1003675.57</v>
      </c>
      <c r="I267" s="247"/>
      <c r="J267" s="311">
        <f>ROUND(I267*H267,2)</f>
        <v>0</v>
      </c>
      <c r="K267" s="308" t="s">
        <v>995</v>
      </c>
      <c r="L267" s="28"/>
      <c r="M267" s="312" t="s">
        <v>1</v>
      </c>
      <c r="N267" s="313" t="s">
        <v>38</v>
      </c>
      <c r="O267" s="314">
        <v>0</v>
      </c>
      <c r="P267" s="315">
        <f>O267*H267</f>
        <v>0</v>
      </c>
      <c r="Q267" s="315">
        <v>0</v>
      </c>
      <c r="R267" s="315">
        <f>Q267*H267</f>
        <v>0</v>
      </c>
      <c r="S267" s="315">
        <v>0</v>
      </c>
      <c r="T267" s="316">
        <f>S267*H267</f>
        <v>0</v>
      </c>
      <c r="U267" s="184"/>
      <c r="V267" s="184"/>
      <c r="W267" s="184"/>
      <c r="X267" s="184"/>
      <c r="Y267" s="184"/>
      <c r="Z267" s="184"/>
      <c r="AA267" s="184"/>
      <c r="AB267" s="184"/>
      <c r="AC267" s="184"/>
      <c r="AD267" s="184"/>
      <c r="AE267" s="184"/>
      <c r="AR267" s="153" t="s">
        <v>1156</v>
      </c>
      <c r="AT267" s="153" t="s">
        <v>152</v>
      </c>
      <c r="AU267" s="153" t="s">
        <v>82</v>
      </c>
      <c r="AY267" s="15" t="s">
        <v>150</v>
      </c>
      <c r="BE267" s="154">
        <f>IF(N267="základní",J267,0)</f>
        <v>0</v>
      </c>
      <c r="BF267" s="154">
        <f>IF(N267="snížená",J267,0)</f>
        <v>0</v>
      </c>
      <c r="BG267" s="154">
        <f>IF(N267="zákl. přenesená",J267,0)</f>
        <v>0</v>
      </c>
      <c r="BH267" s="154">
        <f>IF(N267="sníž. přenesená",J267,0)</f>
        <v>0</v>
      </c>
      <c r="BI267" s="154">
        <f>IF(N267="nulová",J267,0)</f>
        <v>0</v>
      </c>
      <c r="BJ267" s="15" t="s">
        <v>78</v>
      </c>
      <c r="BK267" s="154">
        <f>ROUND(I267*H267,2)</f>
        <v>0</v>
      </c>
      <c r="BL267" s="15" t="s">
        <v>1156</v>
      </c>
      <c r="BM267" s="153" t="s">
        <v>1157</v>
      </c>
    </row>
    <row r="268" spans="2:51" s="13" customFormat="1" ht="12">
      <c r="B268" s="317"/>
      <c r="C268" s="318"/>
      <c r="D268" s="319" t="s">
        <v>158</v>
      </c>
      <c r="E268" s="318"/>
      <c r="F268" s="321" t="s">
        <v>1435</v>
      </c>
      <c r="G268" s="318"/>
      <c r="H268" s="322">
        <v>1003675.57</v>
      </c>
      <c r="I268" s="248"/>
      <c r="J268" s="318"/>
      <c r="K268" s="318"/>
      <c r="L268" s="155"/>
      <c r="M268" s="340"/>
      <c r="N268" s="341"/>
      <c r="O268" s="341"/>
      <c r="P268" s="341"/>
      <c r="Q268" s="341"/>
      <c r="R268" s="341"/>
      <c r="S268" s="341"/>
      <c r="T268" s="342"/>
      <c r="AT268" s="157" t="s">
        <v>158</v>
      </c>
      <c r="AU268" s="157" t="s">
        <v>82</v>
      </c>
      <c r="AV268" s="13" t="s">
        <v>82</v>
      </c>
      <c r="AW268" s="13" t="s">
        <v>3</v>
      </c>
      <c r="AX268" s="13" t="s">
        <v>78</v>
      </c>
      <c r="AY268" s="157" t="s">
        <v>150</v>
      </c>
    </row>
    <row r="269" spans="1:31" s="2" customFormat="1" ht="6.95" customHeight="1">
      <c r="A269" s="184"/>
      <c r="B269" s="277"/>
      <c r="C269" s="278"/>
      <c r="D269" s="278"/>
      <c r="E269" s="278"/>
      <c r="F269" s="278"/>
      <c r="G269" s="278"/>
      <c r="H269" s="278"/>
      <c r="I269" s="240"/>
      <c r="J269" s="278"/>
      <c r="K269" s="278"/>
      <c r="L269" s="28"/>
      <c r="M269" s="184"/>
      <c r="O269" s="184"/>
      <c r="P269" s="184"/>
      <c r="Q269" s="184"/>
      <c r="R269" s="184"/>
      <c r="S269" s="184"/>
      <c r="T269" s="184"/>
      <c r="U269" s="184"/>
      <c r="V269" s="184"/>
      <c r="W269" s="184"/>
      <c r="X269" s="184"/>
      <c r="Y269" s="184"/>
      <c r="Z269" s="184"/>
      <c r="AA269" s="184"/>
      <c r="AB269" s="184"/>
      <c r="AC269" s="184"/>
      <c r="AD269" s="184"/>
      <c r="AE269" s="184"/>
    </row>
  </sheetData>
  <autoFilter ref="C134:K268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7"/>
  <sheetViews>
    <sheetView showGridLines="0" workbookViewId="0" topLeftCell="A16">
      <selection activeCell="J41" sqref="J41"/>
    </sheetView>
  </sheetViews>
  <sheetFormatPr defaultColWidth="9.140625" defaultRowHeight="12"/>
  <cols>
    <col min="1" max="1" width="8.421875" style="177" customWidth="1"/>
    <col min="2" max="2" width="1.57421875" style="177" customWidth="1"/>
    <col min="3" max="3" width="4.140625" style="177" customWidth="1"/>
    <col min="4" max="4" width="4.421875" style="177" customWidth="1"/>
    <col min="5" max="5" width="17.140625" style="177" customWidth="1"/>
    <col min="6" max="6" width="50.8515625" style="177" customWidth="1"/>
    <col min="7" max="7" width="7.00390625" style="177" customWidth="1"/>
    <col min="8" max="8" width="11.421875" style="177" customWidth="1"/>
    <col min="9" max="9" width="20.140625" style="228" customWidth="1"/>
    <col min="10" max="11" width="20.140625" style="177" customWidth="1"/>
    <col min="12" max="12" width="9.421875" style="177" customWidth="1"/>
    <col min="13" max="13" width="10.8515625" style="177" hidden="1" customWidth="1"/>
    <col min="14" max="14" width="9.00390625" style="177" customWidth="1"/>
    <col min="15" max="20" width="14.140625" style="177" hidden="1" customWidth="1"/>
    <col min="21" max="21" width="16.421875" style="177" hidden="1" customWidth="1"/>
    <col min="22" max="22" width="12.421875" style="177" customWidth="1"/>
    <col min="23" max="23" width="16.421875" style="177" customWidth="1"/>
    <col min="24" max="24" width="12.421875" style="177" customWidth="1"/>
    <col min="25" max="25" width="15.00390625" style="177" customWidth="1"/>
    <col min="26" max="26" width="11.00390625" style="177" customWidth="1"/>
    <col min="27" max="27" width="15.00390625" style="177" customWidth="1"/>
    <col min="28" max="28" width="16.421875" style="177" customWidth="1"/>
    <col min="29" max="29" width="11.00390625" style="177" customWidth="1"/>
    <col min="30" max="30" width="15.00390625" style="177" customWidth="1"/>
    <col min="31" max="31" width="16.421875" style="177" customWidth="1"/>
    <col min="32" max="16384" width="9.00390625" style="177" customWidth="1"/>
  </cols>
  <sheetData>
    <row r="1" ht="12"/>
    <row r="2" spans="12:46" ht="37" customHeight="1">
      <c r="L2" s="196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5" t="s">
        <v>106</v>
      </c>
    </row>
    <row r="3" spans="2:46" ht="6.95" customHeight="1">
      <c r="B3" s="16"/>
      <c r="C3" s="17"/>
      <c r="D3" s="17"/>
      <c r="E3" s="17"/>
      <c r="F3" s="17"/>
      <c r="G3" s="17"/>
      <c r="H3" s="17"/>
      <c r="I3" s="229"/>
      <c r="J3" s="17"/>
      <c r="K3" s="17"/>
      <c r="L3" s="18"/>
      <c r="AT3" s="15" t="s">
        <v>82</v>
      </c>
    </row>
    <row r="4" spans="2:46" ht="24.95" customHeight="1">
      <c r="B4" s="18"/>
      <c r="D4" s="19" t="s">
        <v>114</v>
      </c>
      <c r="L4" s="18"/>
      <c r="M4" s="94" t="s">
        <v>10</v>
      </c>
      <c r="AT4" s="15" t="s">
        <v>3</v>
      </c>
    </row>
    <row r="5" spans="2:12" ht="6.95" customHeight="1">
      <c r="B5" s="18"/>
      <c r="L5" s="18"/>
    </row>
    <row r="6" spans="2:12" ht="12.05" customHeight="1">
      <c r="B6" s="18"/>
      <c r="D6" s="183" t="s">
        <v>14</v>
      </c>
      <c r="L6" s="18"/>
    </row>
    <row r="7" spans="2:12" ht="16.5" customHeight="1">
      <c r="B7" s="18"/>
      <c r="E7" s="224" t="str">
        <f>'Rekapitulace stavby'!K6</f>
        <v>SOŠ Stříbro</v>
      </c>
      <c r="F7" s="225"/>
      <c r="G7" s="225"/>
      <c r="H7" s="225"/>
      <c r="L7" s="18"/>
    </row>
    <row r="8" spans="2:12" ht="12.05" customHeight="1">
      <c r="B8" s="18"/>
      <c r="D8" s="183" t="s">
        <v>115</v>
      </c>
      <c r="L8" s="18"/>
    </row>
    <row r="9" spans="1:31" s="2" customFormat="1" ht="16.5" customHeight="1">
      <c r="A9" s="184"/>
      <c r="B9" s="28"/>
      <c r="C9" s="184"/>
      <c r="D9" s="184"/>
      <c r="E9" s="224" t="s">
        <v>897</v>
      </c>
      <c r="F9" s="223"/>
      <c r="G9" s="223"/>
      <c r="H9" s="223"/>
      <c r="I9" s="230"/>
      <c r="J9" s="184"/>
      <c r="K9" s="184"/>
      <c r="L9" s="37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</row>
    <row r="10" spans="1:31" s="2" customFormat="1" ht="12.05" customHeight="1">
      <c r="A10" s="184"/>
      <c r="B10" s="28"/>
      <c r="C10" s="184"/>
      <c r="D10" s="183" t="s">
        <v>669</v>
      </c>
      <c r="E10" s="184"/>
      <c r="F10" s="184"/>
      <c r="G10" s="184"/>
      <c r="H10" s="184"/>
      <c r="I10" s="230"/>
      <c r="J10" s="184"/>
      <c r="K10" s="184"/>
      <c r="L10" s="37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</row>
    <row r="11" spans="1:31" s="2" customFormat="1" ht="16.5" customHeight="1">
      <c r="A11" s="184"/>
      <c r="B11" s="28"/>
      <c r="C11" s="184"/>
      <c r="D11" s="184"/>
      <c r="E11" s="217" t="s">
        <v>1436</v>
      </c>
      <c r="F11" s="223"/>
      <c r="G11" s="223"/>
      <c r="H11" s="223"/>
      <c r="I11" s="230"/>
      <c r="J11" s="184"/>
      <c r="K11" s="184"/>
      <c r="L11" s="37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</row>
    <row r="12" spans="1:31" s="2" customFormat="1" ht="12">
      <c r="A12" s="184"/>
      <c r="B12" s="28"/>
      <c r="C12" s="184"/>
      <c r="D12" s="184"/>
      <c r="E12" s="184"/>
      <c r="F12" s="184"/>
      <c r="G12" s="184"/>
      <c r="H12" s="184"/>
      <c r="I12" s="230"/>
      <c r="J12" s="184"/>
      <c r="K12" s="184"/>
      <c r="L12" s="37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</row>
    <row r="13" spans="1:31" s="2" customFormat="1" ht="12.05" customHeight="1">
      <c r="A13" s="184"/>
      <c r="B13" s="28"/>
      <c r="C13" s="184"/>
      <c r="D13" s="183" t="s">
        <v>16</v>
      </c>
      <c r="E13" s="184"/>
      <c r="F13" s="176" t="s">
        <v>1</v>
      </c>
      <c r="G13" s="184"/>
      <c r="H13" s="184"/>
      <c r="I13" s="231" t="s">
        <v>17</v>
      </c>
      <c r="J13" s="176" t="s">
        <v>1</v>
      </c>
      <c r="K13" s="184"/>
      <c r="L13" s="37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</row>
    <row r="14" spans="1:31" s="2" customFormat="1" ht="12.05" customHeight="1">
      <c r="A14" s="184"/>
      <c r="B14" s="28"/>
      <c r="C14" s="184"/>
      <c r="D14" s="183" t="s">
        <v>18</v>
      </c>
      <c r="E14" s="184"/>
      <c r="F14" s="176" t="s">
        <v>19</v>
      </c>
      <c r="G14" s="184"/>
      <c r="H14" s="184"/>
      <c r="I14" s="231" t="s">
        <v>20</v>
      </c>
      <c r="J14" s="181" t="str">
        <f>'Rekapitulace stavby'!AN8</f>
        <v>12. 4. 2020</v>
      </c>
      <c r="K14" s="184"/>
      <c r="L14" s="37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</row>
    <row r="15" spans="1:31" s="2" customFormat="1" ht="10.8" customHeight="1">
      <c r="A15" s="184"/>
      <c r="B15" s="28"/>
      <c r="C15" s="184"/>
      <c r="D15" s="184"/>
      <c r="E15" s="184"/>
      <c r="F15" s="184"/>
      <c r="G15" s="184"/>
      <c r="H15" s="184"/>
      <c r="I15" s="230"/>
      <c r="J15" s="184"/>
      <c r="K15" s="184"/>
      <c r="L15" s="37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</row>
    <row r="16" spans="1:31" s="2" customFormat="1" ht="12.05" customHeight="1">
      <c r="A16" s="184"/>
      <c r="B16" s="28"/>
      <c r="C16" s="184"/>
      <c r="D16" s="183" t="s">
        <v>22</v>
      </c>
      <c r="E16" s="184"/>
      <c r="F16" s="184"/>
      <c r="G16" s="184"/>
      <c r="H16" s="184"/>
      <c r="I16" s="231" t="s">
        <v>23</v>
      </c>
      <c r="J16" s="176" t="s">
        <v>1</v>
      </c>
      <c r="K16" s="184"/>
      <c r="L16" s="37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</row>
    <row r="17" spans="1:31" s="2" customFormat="1" ht="18" customHeight="1">
      <c r="A17" s="184"/>
      <c r="B17" s="28"/>
      <c r="C17" s="184"/>
      <c r="D17" s="184"/>
      <c r="E17" s="176" t="s">
        <v>15</v>
      </c>
      <c r="F17" s="184"/>
      <c r="G17" s="184"/>
      <c r="H17" s="184"/>
      <c r="I17" s="231" t="s">
        <v>24</v>
      </c>
      <c r="J17" s="176" t="s">
        <v>1</v>
      </c>
      <c r="K17" s="184"/>
      <c r="L17" s="37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</row>
    <row r="18" spans="1:31" s="2" customFormat="1" ht="6.95" customHeight="1">
      <c r="A18" s="184"/>
      <c r="B18" s="28"/>
      <c r="C18" s="184"/>
      <c r="D18" s="184"/>
      <c r="E18" s="184"/>
      <c r="F18" s="184"/>
      <c r="G18" s="184"/>
      <c r="H18" s="184"/>
      <c r="I18" s="230"/>
      <c r="J18" s="184"/>
      <c r="K18" s="184"/>
      <c r="L18" s="3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</row>
    <row r="19" spans="1:31" s="2" customFormat="1" ht="12.05" customHeight="1">
      <c r="A19" s="184"/>
      <c r="B19" s="28"/>
      <c r="C19" s="184"/>
      <c r="D19" s="183" t="s">
        <v>25</v>
      </c>
      <c r="E19" s="184"/>
      <c r="F19" s="184"/>
      <c r="G19" s="184"/>
      <c r="H19" s="184"/>
      <c r="I19" s="231" t="s">
        <v>23</v>
      </c>
      <c r="J19" s="226" t="str">
        <f>'Rekapitulace stavby'!AN13</f>
        <v/>
      </c>
      <c r="K19" s="184"/>
      <c r="L19" s="37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</row>
    <row r="20" spans="1:31" s="2" customFormat="1" ht="18" customHeight="1">
      <c r="A20" s="184"/>
      <c r="B20" s="28"/>
      <c r="C20" s="184"/>
      <c r="D20" s="184"/>
      <c r="E20" s="227" t="str">
        <f>'Rekapitulace stavby'!E14</f>
        <v xml:space="preserve"> </v>
      </c>
      <c r="F20" s="210"/>
      <c r="G20" s="210"/>
      <c r="H20" s="210"/>
      <c r="I20" s="231" t="s">
        <v>24</v>
      </c>
      <c r="J20" s="226" t="str">
        <f>'Rekapitulace stavby'!AN14</f>
        <v/>
      </c>
      <c r="K20" s="184"/>
      <c r="L20" s="37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</row>
    <row r="21" spans="1:31" s="2" customFormat="1" ht="6.95" customHeight="1">
      <c r="A21" s="184"/>
      <c r="B21" s="28"/>
      <c r="C21" s="184"/>
      <c r="D21" s="184"/>
      <c r="E21" s="184"/>
      <c r="F21" s="184"/>
      <c r="G21" s="184"/>
      <c r="H21" s="184"/>
      <c r="I21" s="230"/>
      <c r="J21" s="184"/>
      <c r="K21" s="184"/>
      <c r="L21" s="3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</row>
    <row r="22" spans="1:31" s="2" customFormat="1" ht="12.05" customHeight="1">
      <c r="A22" s="184"/>
      <c r="B22" s="28"/>
      <c r="C22" s="184"/>
      <c r="D22" s="183" t="s">
        <v>27</v>
      </c>
      <c r="E22" s="184"/>
      <c r="F22" s="184"/>
      <c r="G22" s="184"/>
      <c r="H22" s="184"/>
      <c r="I22" s="231" t="s">
        <v>23</v>
      </c>
      <c r="J22" s="176" t="s">
        <v>1</v>
      </c>
      <c r="K22" s="184"/>
      <c r="L22" s="37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</row>
    <row r="23" spans="1:31" s="2" customFormat="1" ht="18" customHeight="1">
      <c r="A23" s="184"/>
      <c r="B23" s="28"/>
      <c r="C23" s="184"/>
      <c r="D23" s="184"/>
      <c r="E23" s="176" t="s">
        <v>28</v>
      </c>
      <c r="F23" s="184"/>
      <c r="G23" s="184"/>
      <c r="H23" s="184"/>
      <c r="I23" s="231" t="s">
        <v>24</v>
      </c>
      <c r="J23" s="176" t="s">
        <v>1</v>
      </c>
      <c r="K23" s="184"/>
      <c r="L23" s="37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</row>
    <row r="24" spans="1:31" s="2" customFormat="1" ht="6.95" customHeight="1">
      <c r="A24" s="184"/>
      <c r="B24" s="28"/>
      <c r="C24" s="184"/>
      <c r="D24" s="184"/>
      <c r="E24" s="184"/>
      <c r="F24" s="184"/>
      <c r="G24" s="184"/>
      <c r="H24" s="184"/>
      <c r="I24" s="230"/>
      <c r="J24" s="184"/>
      <c r="K24" s="184"/>
      <c r="L24" s="37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</row>
    <row r="25" spans="1:31" s="2" customFormat="1" ht="12.05" customHeight="1">
      <c r="A25" s="184"/>
      <c r="B25" s="28"/>
      <c r="C25" s="184"/>
      <c r="D25" s="183" t="s">
        <v>30</v>
      </c>
      <c r="E25" s="184"/>
      <c r="F25" s="184"/>
      <c r="G25" s="184"/>
      <c r="H25" s="184"/>
      <c r="I25" s="231" t="s">
        <v>23</v>
      </c>
      <c r="J25" s="176" t="s">
        <v>1</v>
      </c>
      <c r="K25" s="184"/>
      <c r="L25" s="37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</row>
    <row r="26" spans="1:31" s="2" customFormat="1" ht="18" customHeight="1">
      <c r="A26" s="184"/>
      <c r="B26" s="28"/>
      <c r="C26" s="184"/>
      <c r="D26" s="184"/>
      <c r="E26" s="176" t="s">
        <v>31</v>
      </c>
      <c r="F26" s="184"/>
      <c r="G26" s="184"/>
      <c r="H26" s="184"/>
      <c r="I26" s="231" t="s">
        <v>24</v>
      </c>
      <c r="J26" s="176" t="s">
        <v>1</v>
      </c>
      <c r="K26" s="184"/>
      <c r="L26" s="37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</row>
    <row r="27" spans="1:31" s="2" customFormat="1" ht="6.95" customHeight="1">
      <c r="A27" s="184"/>
      <c r="B27" s="28"/>
      <c r="C27" s="184"/>
      <c r="D27" s="184"/>
      <c r="E27" s="184"/>
      <c r="F27" s="184"/>
      <c r="G27" s="184"/>
      <c r="H27" s="184"/>
      <c r="I27" s="230"/>
      <c r="J27" s="184"/>
      <c r="K27" s="184"/>
      <c r="L27" s="37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</row>
    <row r="28" spans="1:31" s="2" customFormat="1" ht="12.05" customHeight="1">
      <c r="A28" s="184"/>
      <c r="B28" s="28"/>
      <c r="C28" s="184"/>
      <c r="D28" s="183" t="s">
        <v>32</v>
      </c>
      <c r="E28" s="184"/>
      <c r="F28" s="184"/>
      <c r="G28" s="184"/>
      <c r="H28" s="184"/>
      <c r="I28" s="230"/>
      <c r="J28" s="184"/>
      <c r="K28" s="184"/>
      <c r="L28" s="37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</row>
    <row r="29" spans="1:31" s="8" customFormat="1" ht="16.5" customHeight="1">
      <c r="A29" s="95"/>
      <c r="B29" s="96"/>
      <c r="C29" s="95"/>
      <c r="D29" s="95"/>
      <c r="E29" s="212" t="s">
        <v>1</v>
      </c>
      <c r="F29" s="212"/>
      <c r="G29" s="212"/>
      <c r="H29" s="212"/>
      <c r="I29" s="232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5" customHeight="1">
      <c r="A30" s="184"/>
      <c r="B30" s="28"/>
      <c r="C30" s="184"/>
      <c r="D30" s="184"/>
      <c r="E30" s="184"/>
      <c r="F30" s="184"/>
      <c r="G30" s="184"/>
      <c r="H30" s="184"/>
      <c r="I30" s="230"/>
      <c r="J30" s="184"/>
      <c r="K30" s="184"/>
      <c r="L30" s="37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</row>
    <row r="31" spans="1:31" s="2" customFormat="1" ht="6.95" customHeight="1">
      <c r="A31" s="184"/>
      <c r="B31" s="28"/>
      <c r="C31" s="184"/>
      <c r="D31" s="61"/>
      <c r="E31" s="61"/>
      <c r="F31" s="61"/>
      <c r="G31" s="61"/>
      <c r="H31" s="61"/>
      <c r="I31" s="233"/>
      <c r="J31" s="61"/>
      <c r="K31" s="61"/>
      <c r="L31" s="37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</row>
    <row r="32" spans="1:31" s="2" customFormat="1" ht="25.35" customHeight="1">
      <c r="A32" s="184"/>
      <c r="B32" s="28"/>
      <c r="C32" s="184"/>
      <c r="D32" s="98" t="s">
        <v>33</v>
      </c>
      <c r="E32" s="184"/>
      <c r="F32" s="184"/>
      <c r="G32" s="184"/>
      <c r="H32" s="184"/>
      <c r="I32" s="230"/>
      <c r="J32" s="182">
        <f>ROUND(J135,2)</f>
        <v>0</v>
      </c>
      <c r="K32" s="184"/>
      <c r="L32" s="37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</row>
    <row r="33" spans="1:31" s="2" customFormat="1" ht="6.95" customHeight="1">
      <c r="A33" s="184"/>
      <c r="B33" s="28"/>
      <c r="C33" s="184"/>
      <c r="D33" s="61"/>
      <c r="E33" s="61"/>
      <c r="F33" s="61"/>
      <c r="G33" s="61"/>
      <c r="H33" s="61"/>
      <c r="I33" s="233"/>
      <c r="J33" s="61"/>
      <c r="K33" s="61"/>
      <c r="L33" s="37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</row>
    <row r="34" spans="1:31" s="2" customFormat="1" ht="14.4" customHeight="1">
      <c r="A34" s="184"/>
      <c r="B34" s="28"/>
      <c r="C34" s="184"/>
      <c r="D34" s="184"/>
      <c r="E34" s="184"/>
      <c r="F34" s="179" t="s">
        <v>35</v>
      </c>
      <c r="G34" s="184"/>
      <c r="H34" s="184"/>
      <c r="I34" s="234" t="s">
        <v>34</v>
      </c>
      <c r="J34" s="179" t="s">
        <v>36</v>
      </c>
      <c r="K34" s="184"/>
      <c r="L34" s="37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</row>
    <row r="35" spans="1:31" s="2" customFormat="1" ht="14.4" customHeight="1">
      <c r="A35" s="184"/>
      <c r="B35" s="28"/>
      <c r="C35" s="184"/>
      <c r="D35" s="99" t="s">
        <v>37</v>
      </c>
      <c r="E35" s="183" t="s">
        <v>38</v>
      </c>
      <c r="F35" s="100">
        <f>ROUND((SUM(BE135:BE256)),2)</f>
        <v>0</v>
      </c>
      <c r="G35" s="184"/>
      <c r="H35" s="184"/>
      <c r="I35" s="235">
        <v>0.21</v>
      </c>
      <c r="J35" s="100">
        <f>ROUND(((SUM(BE135:BE256))*I35),2)</f>
        <v>0</v>
      </c>
      <c r="K35" s="184"/>
      <c r="L35" s="37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</row>
    <row r="36" spans="1:31" s="2" customFormat="1" ht="14.4" customHeight="1">
      <c r="A36" s="184"/>
      <c r="B36" s="28"/>
      <c r="C36" s="184"/>
      <c r="D36" s="184"/>
      <c r="E36" s="183" t="s">
        <v>39</v>
      </c>
      <c r="F36" s="100">
        <f>ROUND((SUM(BF135:BF256)),2)</f>
        <v>0</v>
      </c>
      <c r="G36" s="184"/>
      <c r="H36" s="184"/>
      <c r="I36" s="235">
        <v>0.15</v>
      </c>
      <c r="J36" s="100">
        <f>ROUND(((SUM(BF135:BF256))*I36),2)</f>
        <v>0</v>
      </c>
      <c r="K36" s="184"/>
      <c r="L36" s="37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</row>
    <row r="37" spans="1:31" s="2" customFormat="1" ht="14.4" customHeight="1" hidden="1">
      <c r="A37" s="184"/>
      <c r="B37" s="28"/>
      <c r="C37" s="184"/>
      <c r="D37" s="184"/>
      <c r="E37" s="183" t="s">
        <v>40</v>
      </c>
      <c r="F37" s="100">
        <f>ROUND((SUM(BG135:BG256)),2)</f>
        <v>0</v>
      </c>
      <c r="G37" s="184"/>
      <c r="H37" s="184"/>
      <c r="I37" s="235">
        <v>0.21</v>
      </c>
      <c r="J37" s="100">
        <f>0</f>
        <v>0</v>
      </c>
      <c r="K37" s="184"/>
      <c r="L37" s="37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</row>
    <row r="38" spans="1:31" s="2" customFormat="1" ht="14.4" customHeight="1" hidden="1">
      <c r="A38" s="184"/>
      <c r="B38" s="28"/>
      <c r="C38" s="184"/>
      <c r="D38" s="184"/>
      <c r="E38" s="183" t="s">
        <v>41</v>
      </c>
      <c r="F38" s="100">
        <f>ROUND((SUM(BH135:BH256)),2)</f>
        <v>0</v>
      </c>
      <c r="G38" s="184"/>
      <c r="H38" s="184"/>
      <c r="I38" s="235">
        <v>0.15</v>
      </c>
      <c r="J38" s="100">
        <f>0</f>
        <v>0</v>
      </c>
      <c r="K38" s="184"/>
      <c r="L38" s="37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</row>
    <row r="39" spans="1:31" s="2" customFormat="1" ht="14.4" customHeight="1" hidden="1">
      <c r="A39" s="184"/>
      <c r="B39" s="28"/>
      <c r="C39" s="184"/>
      <c r="D39" s="184"/>
      <c r="E39" s="183" t="s">
        <v>42</v>
      </c>
      <c r="F39" s="100">
        <f>ROUND((SUM(BI135:BI256)),2)</f>
        <v>0</v>
      </c>
      <c r="G39" s="184"/>
      <c r="H39" s="184"/>
      <c r="I39" s="235">
        <v>0</v>
      </c>
      <c r="J39" s="100">
        <f>0</f>
        <v>0</v>
      </c>
      <c r="K39" s="184"/>
      <c r="L39" s="37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</row>
    <row r="40" spans="1:31" s="2" customFormat="1" ht="6.95" customHeight="1">
      <c r="A40" s="184"/>
      <c r="B40" s="28"/>
      <c r="C40" s="184"/>
      <c r="D40" s="184"/>
      <c r="E40" s="184"/>
      <c r="F40" s="184"/>
      <c r="G40" s="184"/>
      <c r="H40" s="184"/>
      <c r="I40" s="230"/>
      <c r="J40" s="184"/>
      <c r="K40" s="184"/>
      <c r="L40" s="37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</row>
    <row r="41" spans="1:31" s="2" customFormat="1" ht="25.35" customHeight="1">
      <c r="A41" s="184"/>
      <c r="B41" s="28"/>
      <c r="C41" s="101"/>
      <c r="D41" s="102" t="s">
        <v>43</v>
      </c>
      <c r="E41" s="55"/>
      <c r="F41" s="55"/>
      <c r="G41" s="103" t="s">
        <v>44</v>
      </c>
      <c r="H41" s="104" t="s">
        <v>45</v>
      </c>
      <c r="I41" s="236"/>
      <c r="J41" s="105">
        <f>SUM(J32:J39)</f>
        <v>0</v>
      </c>
      <c r="K41" s="106"/>
      <c r="L41" s="37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</row>
    <row r="42" spans="1:31" s="2" customFormat="1" ht="14.4" customHeight="1">
      <c r="A42" s="184"/>
      <c r="B42" s="28"/>
      <c r="C42" s="184"/>
      <c r="D42" s="184"/>
      <c r="E42" s="184"/>
      <c r="F42" s="184"/>
      <c r="G42" s="184"/>
      <c r="H42" s="184"/>
      <c r="I42" s="230"/>
      <c r="J42" s="184"/>
      <c r="K42" s="184"/>
      <c r="L42" s="37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2" customFormat="1" ht="14.4" customHeight="1">
      <c r="B50" s="37"/>
      <c r="D50" s="38" t="s">
        <v>46</v>
      </c>
      <c r="E50" s="39"/>
      <c r="F50" s="39"/>
      <c r="G50" s="38" t="s">
        <v>47</v>
      </c>
      <c r="H50" s="39"/>
      <c r="I50" s="237"/>
      <c r="J50" s="39"/>
      <c r="K50" s="39"/>
      <c r="L50" s="3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184"/>
      <c r="B61" s="28"/>
      <c r="C61" s="184"/>
      <c r="D61" s="40" t="s">
        <v>48</v>
      </c>
      <c r="E61" s="178"/>
      <c r="F61" s="107" t="s">
        <v>49</v>
      </c>
      <c r="G61" s="40" t="s">
        <v>48</v>
      </c>
      <c r="H61" s="178"/>
      <c r="I61" s="238"/>
      <c r="J61" s="108" t="s">
        <v>49</v>
      </c>
      <c r="K61" s="178"/>
      <c r="L61" s="37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184"/>
      <c r="B65" s="28"/>
      <c r="C65" s="184"/>
      <c r="D65" s="38" t="s">
        <v>50</v>
      </c>
      <c r="E65" s="41"/>
      <c r="F65" s="41"/>
      <c r="G65" s="38" t="s">
        <v>51</v>
      </c>
      <c r="H65" s="41"/>
      <c r="I65" s="239"/>
      <c r="J65" s="41"/>
      <c r="K65" s="41"/>
      <c r="L65" s="37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184"/>
      <c r="B76" s="28"/>
      <c r="C76" s="184"/>
      <c r="D76" s="40" t="s">
        <v>48</v>
      </c>
      <c r="E76" s="178"/>
      <c r="F76" s="107" t="s">
        <v>49</v>
      </c>
      <c r="G76" s="40" t="s">
        <v>48</v>
      </c>
      <c r="H76" s="178"/>
      <c r="I76" s="238"/>
      <c r="J76" s="108" t="s">
        <v>49</v>
      </c>
      <c r="K76" s="178"/>
      <c r="L76" s="37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</row>
    <row r="77" spans="1:31" s="2" customFormat="1" ht="14.4" customHeight="1">
      <c r="A77" s="184"/>
      <c r="B77" s="42"/>
      <c r="C77" s="43"/>
      <c r="D77" s="43"/>
      <c r="E77" s="43"/>
      <c r="F77" s="43"/>
      <c r="G77" s="43"/>
      <c r="H77" s="43"/>
      <c r="I77" s="240"/>
      <c r="J77" s="43"/>
      <c r="K77" s="43"/>
      <c r="L77" s="37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</row>
    <row r="81" spans="1:31" s="2" customFormat="1" ht="6.95" customHeight="1">
      <c r="A81" s="184"/>
      <c r="B81" s="44"/>
      <c r="C81" s="45"/>
      <c r="D81" s="45"/>
      <c r="E81" s="45"/>
      <c r="F81" s="45"/>
      <c r="G81" s="45"/>
      <c r="H81" s="45"/>
      <c r="I81" s="241"/>
      <c r="J81" s="45"/>
      <c r="K81" s="45"/>
      <c r="L81" s="37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</row>
    <row r="82" spans="1:31" s="2" customFormat="1" ht="24.95" customHeight="1">
      <c r="A82" s="184"/>
      <c r="B82" s="250"/>
      <c r="C82" s="251" t="s">
        <v>118</v>
      </c>
      <c r="D82" s="252"/>
      <c r="E82" s="252"/>
      <c r="F82" s="252"/>
      <c r="G82" s="252"/>
      <c r="H82" s="252"/>
      <c r="I82" s="230"/>
      <c r="J82" s="252"/>
      <c r="K82" s="252"/>
      <c r="L82" s="37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</row>
    <row r="83" spans="1:31" s="2" customFormat="1" ht="6.95" customHeight="1">
      <c r="A83" s="184"/>
      <c r="B83" s="250"/>
      <c r="C83" s="252"/>
      <c r="D83" s="252"/>
      <c r="E83" s="252"/>
      <c r="F83" s="252"/>
      <c r="G83" s="252"/>
      <c r="H83" s="252"/>
      <c r="I83" s="230"/>
      <c r="J83" s="252"/>
      <c r="K83" s="252"/>
      <c r="L83" s="37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</row>
    <row r="84" spans="1:31" s="2" customFormat="1" ht="12.05" customHeight="1">
      <c r="A84" s="184"/>
      <c r="B84" s="250"/>
      <c r="C84" s="253" t="s">
        <v>14</v>
      </c>
      <c r="D84" s="252"/>
      <c r="E84" s="252"/>
      <c r="F84" s="252"/>
      <c r="G84" s="252"/>
      <c r="H84" s="252"/>
      <c r="I84" s="230"/>
      <c r="J84" s="252"/>
      <c r="K84" s="252"/>
      <c r="L84" s="37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</row>
    <row r="85" spans="1:31" s="2" customFormat="1" ht="16.5" customHeight="1">
      <c r="A85" s="184"/>
      <c r="B85" s="250"/>
      <c r="C85" s="252"/>
      <c r="D85" s="252"/>
      <c r="E85" s="254" t="str">
        <f>E7</f>
        <v>SOŠ Stříbro</v>
      </c>
      <c r="F85" s="255"/>
      <c r="G85" s="255"/>
      <c r="H85" s="255"/>
      <c r="I85" s="230"/>
      <c r="J85" s="252"/>
      <c r="K85" s="252"/>
      <c r="L85" s="37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</row>
    <row r="86" spans="2:12" ht="12.05" customHeight="1">
      <c r="B86" s="256"/>
      <c r="C86" s="253" t="s">
        <v>115</v>
      </c>
      <c r="D86" s="93"/>
      <c r="E86" s="93"/>
      <c r="F86" s="93"/>
      <c r="G86" s="93"/>
      <c r="H86" s="93"/>
      <c r="J86" s="93"/>
      <c r="K86" s="93"/>
      <c r="L86" s="18"/>
    </row>
    <row r="87" spans="1:31" s="2" customFormat="1" ht="16.5" customHeight="1">
      <c r="A87" s="184"/>
      <c r="B87" s="250"/>
      <c r="C87" s="252"/>
      <c r="D87" s="252"/>
      <c r="E87" s="254" t="s">
        <v>897</v>
      </c>
      <c r="F87" s="257"/>
      <c r="G87" s="257"/>
      <c r="H87" s="257"/>
      <c r="I87" s="230"/>
      <c r="J87" s="252"/>
      <c r="K87" s="252"/>
      <c r="L87" s="37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</row>
    <row r="88" spans="1:31" s="2" customFormat="1" ht="12.05" customHeight="1">
      <c r="A88" s="184"/>
      <c r="B88" s="250"/>
      <c r="C88" s="253" t="s">
        <v>669</v>
      </c>
      <c r="D88" s="252"/>
      <c r="E88" s="252"/>
      <c r="F88" s="252"/>
      <c r="G88" s="252"/>
      <c r="H88" s="252"/>
      <c r="I88" s="230"/>
      <c r="J88" s="252"/>
      <c r="K88" s="252"/>
      <c r="L88" s="37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</row>
    <row r="89" spans="1:31" s="2" customFormat="1" ht="16.5" customHeight="1">
      <c r="A89" s="184"/>
      <c r="B89" s="250"/>
      <c r="C89" s="252"/>
      <c r="D89" s="252"/>
      <c r="E89" s="258" t="str">
        <f>E11</f>
        <v>3-4 - 3NP</v>
      </c>
      <c r="F89" s="257"/>
      <c r="G89" s="257"/>
      <c r="H89" s="257"/>
      <c r="I89" s="230"/>
      <c r="J89" s="252"/>
      <c r="K89" s="252"/>
      <c r="L89" s="37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</row>
    <row r="90" spans="1:31" s="2" customFormat="1" ht="6.95" customHeight="1">
      <c r="A90" s="184"/>
      <c r="B90" s="250"/>
      <c r="C90" s="252"/>
      <c r="D90" s="252"/>
      <c r="E90" s="252"/>
      <c r="F90" s="252"/>
      <c r="G90" s="252"/>
      <c r="H90" s="252"/>
      <c r="I90" s="230"/>
      <c r="J90" s="252"/>
      <c r="K90" s="252"/>
      <c r="L90" s="37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</row>
    <row r="91" spans="1:31" s="2" customFormat="1" ht="12.05" customHeight="1">
      <c r="A91" s="184"/>
      <c r="B91" s="250"/>
      <c r="C91" s="253" t="s">
        <v>18</v>
      </c>
      <c r="D91" s="252"/>
      <c r="E91" s="252"/>
      <c r="F91" s="259" t="str">
        <f>F14</f>
        <v>Stříbro</v>
      </c>
      <c r="G91" s="252"/>
      <c r="H91" s="252"/>
      <c r="I91" s="231" t="s">
        <v>20</v>
      </c>
      <c r="J91" s="260" t="str">
        <f>IF(J14="","",J14)</f>
        <v>12. 4. 2020</v>
      </c>
      <c r="K91" s="252"/>
      <c r="L91" s="37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</row>
    <row r="92" spans="1:31" s="2" customFormat="1" ht="6.95" customHeight="1">
      <c r="A92" s="184"/>
      <c r="B92" s="250"/>
      <c r="C92" s="252"/>
      <c r="D92" s="252"/>
      <c r="E92" s="252"/>
      <c r="F92" s="252"/>
      <c r="G92" s="252"/>
      <c r="H92" s="252"/>
      <c r="I92" s="230"/>
      <c r="J92" s="252"/>
      <c r="K92" s="252"/>
      <c r="L92" s="37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</row>
    <row r="93" spans="1:31" s="2" customFormat="1" ht="15.1" customHeight="1">
      <c r="A93" s="184"/>
      <c r="B93" s="250"/>
      <c r="C93" s="253" t="s">
        <v>22</v>
      </c>
      <c r="D93" s="252"/>
      <c r="E93" s="252"/>
      <c r="F93" s="259" t="str">
        <f>E17</f>
        <v>SOŠ Stříbro</v>
      </c>
      <c r="G93" s="252"/>
      <c r="H93" s="252"/>
      <c r="I93" s="231" t="s">
        <v>27</v>
      </c>
      <c r="J93" s="261" t="str">
        <f>E23</f>
        <v>Ing.Volný Martin</v>
      </c>
      <c r="K93" s="252"/>
      <c r="L93" s="37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</row>
    <row r="94" spans="1:31" s="2" customFormat="1" ht="15.1" customHeight="1">
      <c r="A94" s="184"/>
      <c r="B94" s="250"/>
      <c r="C94" s="253" t="s">
        <v>25</v>
      </c>
      <c r="D94" s="252"/>
      <c r="E94" s="252"/>
      <c r="F94" s="259" t="str">
        <f>IF(E20="","",E20)</f>
        <v xml:space="preserve"> </v>
      </c>
      <c r="G94" s="252"/>
      <c r="H94" s="252"/>
      <c r="I94" s="231" t="s">
        <v>30</v>
      </c>
      <c r="J94" s="261" t="str">
        <f>E26</f>
        <v>Milan Hájek</v>
      </c>
      <c r="K94" s="252"/>
      <c r="L94" s="37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</row>
    <row r="95" spans="1:31" s="2" customFormat="1" ht="10.25" customHeight="1">
      <c r="A95" s="184"/>
      <c r="B95" s="250"/>
      <c r="C95" s="252"/>
      <c r="D95" s="252"/>
      <c r="E95" s="252"/>
      <c r="F95" s="252"/>
      <c r="G95" s="252"/>
      <c r="H95" s="252"/>
      <c r="I95" s="230"/>
      <c r="J95" s="252"/>
      <c r="K95" s="252"/>
      <c r="L95" s="37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</row>
    <row r="96" spans="1:31" s="2" customFormat="1" ht="29.25" customHeight="1">
      <c r="A96" s="184"/>
      <c r="B96" s="250"/>
      <c r="C96" s="262" t="s">
        <v>119</v>
      </c>
      <c r="D96" s="263"/>
      <c r="E96" s="263"/>
      <c r="F96" s="263"/>
      <c r="G96" s="263"/>
      <c r="H96" s="263"/>
      <c r="I96" s="242"/>
      <c r="J96" s="264" t="s">
        <v>120</v>
      </c>
      <c r="K96" s="263"/>
      <c r="L96" s="37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</row>
    <row r="97" spans="1:31" s="2" customFormat="1" ht="10.25" customHeight="1">
      <c r="A97" s="184"/>
      <c r="B97" s="250"/>
      <c r="C97" s="252"/>
      <c r="D97" s="252"/>
      <c r="E97" s="252"/>
      <c r="F97" s="252"/>
      <c r="G97" s="252"/>
      <c r="H97" s="252"/>
      <c r="I97" s="230"/>
      <c r="J97" s="252"/>
      <c r="K97" s="252"/>
      <c r="L97" s="37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</row>
    <row r="98" spans="1:47" s="2" customFormat="1" ht="22.85" customHeight="1">
      <c r="A98" s="184"/>
      <c r="B98" s="250"/>
      <c r="C98" s="265" t="s">
        <v>121</v>
      </c>
      <c r="D98" s="252"/>
      <c r="E98" s="252"/>
      <c r="F98" s="252"/>
      <c r="G98" s="252"/>
      <c r="H98" s="252"/>
      <c r="I98" s="230"/>
      <c r="J98" s="266">
        <f>J135</f>
        <v>0</v>
      </c>
      <c r="K98" s="252"/>
      <c r="L98" s="37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U98" s="15" t="s">
        <v>122</v>
      </c>
    </row>
    <row r="99" spans="2:12" s="9" customFormat="1" ht="24.95" customHeight="1">
      <c r="B99" s="267"/>
      <c r="C99" s="268"/>
      <c r="D99" s="269" t="s">
        <v>899</v>
      </c>
      <c r="E99" s="270"/>
      <c r="F99" s="270"/>
      <c r="G99" s="270"/>
      <c r="H99" s="270"/>
      <c r="I99" s="243"/>
      <c r="J99" s="271">
        <f>J136</f>
        <v>0</v>
      </c>
      <c r="K99" s="268"/>
      <c r="L99" s="112"/>
    </row>
    <row r="100" spans="2:12" s="180" customFormat="1" ht="19.95" customHeight="1">
      <c r="B100" s="272"/>
      <c r="C100" s="273"/>
      <c r="D100" s="274" t="s">
        <v>126</v>
      </c>
      <c r="E100" s="275"/>
      <c r="F100" s="275"/>
      <c r="G100" s="275"/>
      <c r="H100" s="275"/>
      <c r="I100" s="244"/>
      <c r="J100" s="276">
        <f>J137</f>
        <v>0</v>
      </c>
      <c r="K100" s="273"/>
      <c r="L100" s="116"/>
    </row>
    <row r="101" spans="2:12" s="180" customFormat="1" ht="19.95" customHeight="1">
      <c r="B101" s="272"/>
      <c r="C101" s="273"/>
      <c r="D101" s="274" t="s">
        <v>900</v>
      </c>
      <c r="E101" s="275"/>
      <c r="F101" s="275"/>
      <c r="G101" s="275"/>
      <c r="H101" s="275"/>
      <c r="I101" s="244"/>
      <c r="J101" s="276">
        <f>J146</f>
        <v>0</v>
      </c>
      <c r="K101" s="273"/>
      <c r="L101" s="116"/>
    </row>
    <row r="102" spans="2:12" s="180" customFormat="1" ht="19.95" customHeight="1">
      <c r="B102" s="272"/>
      <c r="C102" s="273"/>
      <c r="D102" s="274" t="s">
        <v>128</v>
      </c>
      <c r="E102" s="275"/>
      <c r="F102" s="275"/>
      <c r="G102" s="275"/>
      <c r="H102" s="275"/>
      <c r="I102" s="244"/>
      <c r="J102" s="276">
        <f>J154</f>
        <v>0</v>
      </c>
      <c r="K102" s="273"/>
      <c r="L102" s="116"/>
    </row>
    <row r="103" spans="2:12" s="180" customFormat="1" ht="19.95" customHeight="1">
      <c r="B103" s="272"/>
      <c r="C103" s="273"/>
      <c r="D103" s="274" t="s">
        <v>129</v>
      </c>
      <c r="E103" s="275"/>
      <c r="F103" s="275"/>
      <c r="G103" s="275"/>
      <c r="H103" s="275"/>
      <c r="I103" s="244"/>
      <c r="J103" s="276">
        <f>J160</f>
        <v>0</v>
      </c>
      <c r="K103" s="273"/>
      <c r="L103" s="116"/>
    </row>
    <row r="104" spans="2:12" s="9" customFormat="1" ht="24.95" customHeight="1">
      <c r="B104" s="267"/>
      <c r="C104" s="268"/>
      <c r="D104" s="269" t="s">
        <v>130</v>
      </c>
      <c r="E104" s="270"/>
      <c r="F104" s="270"/>
      <c r="G104" s="270"/>
      <c r="H104" s="270"/>
      <c r="I104" s="243"/>
      <c r="J104" s="271">
        <f>J162</f>
        <v>0</v>
      </c>
      <c r="K104" s="268"/>
      <c r="L104" s="112"/>
    </row>
    <row r="105" spans="2:12" s="180" customFormat="1" ht="19.95" customHeight="1">
      <c r="B105" s="272"/>
      <c r="C105" s="273"/>
      <c r="D105" s="274" t="s">
        <v>901</v>
      </c>
      <c r="E105" s="275"/>
      <c r="F105" s="275"/>
      <c r="G105" s="275"/>
      <c r="H105" s="275"/>
      <c r="I105" s="244"/>
      <c r="J105" s="276">
        <f>J163</f>
        <v>0</v>
      </c>
      <c r="K105" s="273"/>
      <c r="L105" s="116"/>
    </row>
    <row r="106" spans="2:12" s="180" customFormat="1" ht="19.95" customHeight="1">
      <c r="B106" s="272"/>
      <c r="C106" s="273"/>
      <c r="D106" s="274" t="s">
        <v>1160</v>
      </c>
      <c r="E106" s="275"/>
      <c r="F106" s="275"/>
      <c r="G106" s="275"/>
      <c r="H106" s="275"/>
      <c r="I106" s="244"/>
      <c r="J106" s="276">
        <f>J215</f>
        <v>0</v>
      </c>
      <c r="K106" s="273"/>
      <c r="L106" s="116"/>
    </row>
    <row r="107" spans="2:12" s="180" customFormat="1" ht="19.95" customHeight="1">
      <c r="B107" s="272"/>
      <c r="C107" s="273"/>
      <c r="D107" s="274" t="s">
        <v>902</v>
      </c>
      <c r="E107" s="275"/>
      <c r="F107" s="275"/>
      <c r="G107" s="275"/>
      <c r="H107" s="275"/>
      <c r="I107" s="244"/>
      <c r="J107" s="276">
        <f>J217</f>
        <v>0</v>
      </c>
      <c r="K107" s="273"/>
      <c r="L107" s="116"/>
    </row>
    <row r="108" spans="2:12" s="9" customFormat="1" ht="24.95" customHeight="1">
      <c r="B108" s="267"/>
      <c r="C108" s="268"/>
      <c r="D108" s="269" t="s">
        <v>903</v>
      </c>
      <c r="E108" s="270"/>
      <c r="F108" s="270"/>
      <c r="G108" s="270"/>
      <c r="H108" s="270"/>
      <c r="I108" s="243"/>
      <c r="J108" s="271">
        <f>J232</f>
        <v>0</v>
      </c>
      <c r="K108" s="268"/>
      <c r="L108" s="112"/>
    </row>
    <row r="109" spans="2:12" s="180" customFormat="1" ht="19.95" customHeight="1">
      <c r="B109" s="272"/>
      <c r="C109" s="273"/>
      <c r="D109" s="274" t="s">
        <v>904</v>
      </c>
      <c r="E109" s="275"/>
      <c r="F109" s="275"/>
      <c r="G109" s="275"/>
      <c r="H109" s="275"/>
      <c r="I109" s="244"/>
      <c r="J109" s="276">
        <f>J233</f>
        <v>0</v>
      </c>
      <c r="K109" s="273"/>
      <c r="L109" s="116"/>
    </row>
    <row r="110" spans="2:12" s="180" customFormat="1" ht="14.85" customHeight="1">
      <c r="B110" s="272"/>
      <c r="C110" s="273"/>
      <c r="D110" s="274" t="s">
        <v>905</v>
      </c>
      <c r="E110" s="275"/>
      <c r="F110" s="275"/>
      <c r="G110" s="275"/>
      <c r="H110" s="275"/>
      <c r="I110" s="244"/>
      <c r="J110" s="276">
        <f>J234</f>
        <v>0</v>
      </c>
      <c r="K110" s="273"/>
      <c r="L110" s="116"/>
    </row>
    <row r="111" spans="2:12" s="180" customFormat="1" ht="14.85" customHeight="1">
      <c r="B111" s="272"/>
      <c r="C111" s="273"/>
      <c r="D111" s="274" t="s">
        <v>906</v>
      </c>
      <c r="E111" s="275"/>
      <c r="F111" s="275"/>
      <c r="G111" s="275"/>
      <c r="H111" s="275"/>
      <c r="I111" s="244"/>
      <c r="J111" s="276">
        <f>J245</f>
        <v>0</v>
      </c>
      <c r="K111" s="273"/>
      <c r="L111" s="116"/>
    </row>
    <row r="112" spans="2:12" s="9" customFormat="1" ht="24.95" customHeight="1">
      <c r="B112" s="267"/>
      <c r="C112" s="268"/>
      <c r="D112" s="269" t="s">
        <v>675</v>
      </c>
      <c r="E112" s="270"/>
      <c r="F112" s="270"/>
      <c r="G112" s="270"/>
      <c r="H112" s="270"/>
      <c r="I112" s="243"/>
      <c r="J112" s="271">
        <f>J250</f>
        <v>0</v>
      </c>
      <c r="K112" s="268"/>
      <c r="L112" s="112"/>
    </row>
    <row r="113" spans="2:12" s="180" customFormat="1" ht="19.95" customHeight="1">
      <c r="B113" s="272"/>
      <c r="C113" s="273"/>
      <c r="D113" s="274" t="s">
        <v>907</v>
      </c>
      <c r="E113" s="275"/>
      <c r="F113" s="275"/>
      <c r="G113" s="275"/>
      <c r="H113" s="275"/>
      <c r="I113" s="244"/>
      <c r="J113" s="276">
        <f>J251</f>
        <v>0</v>
      </c>
      <c r="K113" s="273"/>
      <c r="L113" s="116"/>
    </row>
    <row r="114" spans="1:31" s="2" customFormat="1" ht="21.75" customHeight="1">
      <c r="A114" s="184"/>
      <c r="B114" s="250"/>
      <c r="C114" s="252"/>
      <c r="D114" s="252"/>
      <c r="E114" s="252"/>
      <c r="F114" s="252"/>
      <c r="G114" s="252"/>
      <c r="H114" s="252"/>
      <c r="I114" s="230"/>
      <c r="J114" s="252"/>
      <c r="K114" s="252"/>
      <c r="L114" s="37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</row>
    <row r="115" spans="1:31" s="2" customFormat="1" ht="6.95" customHeight="1">
      <c r="A115" s="184"/>
      <c r="B115" s="277"/>
      <c r="C115" s="278"/>
      <c r="D115" s="278"/>
      <c r="E115" s="278"/>
      <c r="F115" s="278"/>
      <c r="G115" s="278"/>
      <c r="H115" s="278"/>
      <c r="I115" s="240"/>
      <c r="J115" s="278"/>
      <c r="K115" s="278"/>
      <c r="L115" s="37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</row>
    <row r="119" spans="1:31" s="2" customFormat="1" ht="6.95" customHeight="1">
      <c r="A119" s="184"/>
      <c r="B119" s="279"/>
      <c r="C119" s="280"/>
      <c r="D119" s="280"/>
      <c r="E119" s="280"/>
      <c r="F119" s="280"/>
      <c r="G119" s="280"/>
      <c r="H119" s="280"/>
      <c r="I119" s="241"/>
      <c r="J119" s="280"/>
      <c r="K119" s="280"/>
      <c r="L119" s="37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</row>
    <row r="120" spans="1:31" s="2" customFormat="1" ht="24.95" customHeight="1">
      <c r="A120" s="184"/>
      <c r="B120" s="250"/>
      <c r="C120" s="251" t="s">
        <v>135</v>
      </c>
      <c r="D120" s="252"/>
      <c r="E120" s="252"/>
      <c r="F120" s="252"/>
      <c r="G120" s="252"/>
      <c r="H120" s="252"/>
      <c r="I120" s="230"/>
      <c r="J120" s="252"/>
      <c r="K120" s="252"/>
      <c r="L120" s="37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</row>
    <row r="121" spans="1:31" s="2" customFormat="1" ht="6.95" customHeight="1">
      <c r="A121" s="184"/>
      <c r="B121" s="250"/>
      <c r="C121" s="252"/>
      <c r="D121" s="252"/>
      <c r="E121" s="252"/>
      <c r="F121" s="252"/>
      <c r="G121" s="252"/>
      <c r="H121" s="252"/>
      <c r="I121" s="230"/>
      <c r="J121" s="252"/>
      <c r="K121" s="252"/>
      <c r="L121" s="37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</row>
    <row r="122" spans="1:31" s="2" customFormat="1" ht="12.05" customHeight="1">
      <c r="A122" s="184"/>
      <c r="B122" s="250"/>
      <c r="C122" s="253" t="s">
        <v>14</v>
      </c>
      <c r="D122" s="252"/>
      <c r="E122" s="252"/>
      <c r="F122" s="252"/>
      <c r="G122" s="252"/>
      <c r="H122" s="252"/>
      <c r="I122" s="230"/>
      <c r="J122" s="252"/>
      <c r="K122" s="252"/>
      <c r="L122" s="37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</row>
    <row r="123" spans="1:31" s="2" customFormat="1" ht="16.5" customHeight="1">
      <c r="A123" s="184"/>
      <c r="B123" s="250"/>
      <c r="C123" s="252"/>
      <c r="D123" s="252"/>
      <c r="E123" s="254" t="str">
        <f>E7</f>
        <v>SOŠ Stříbro</v>
      </c>
      <c r="F123" s="255"/>
      <c r="G123" s="255"/>
      <c r="H123" s="255"/>
      <c r="I123" s="230"/>
      <c r="J123" s="252"/>
      <c r="K123" s="252"/>
      <c r="L123" s="37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</row>
    <row r="124" spans="2:12" ht="12.05" customHeight="1">
      <c r="B124" s="256"/>
      <c r="C124" s="253" t="s">
        <v>115</v>
      </c>
      <c r="D124" s="93"/>
      <c r="E124" s="93"/>
      <c r="F124" s="93"/>
      <c r="G124" s="93"/>
      <c r="H124" s="93"/>
      <c r="J124" s="93"/>
      <c r="K124" s="93"/>
      <c r="L124" s="18"/>
    </row>
    <row r="125" spans="1:31" s="2" customFormat="1" ht="16.5" customHeight="1">
      <c r="A125" s="184"/>
      <c r="B125" s="250"/>
      <c r="C125" s="252"/>
      <c r="D125" s="252"/>
      <c r="E125" s="254" t="s">
        <v>897</v>
      </c>
      <c r="F125" s="257"/>
      <c r="G125" s="257"/>
      <c r="H125" s="257"/>
      <c r="I125" s="230"/>
      <c r="J125" s="252"/>
      <c r="K125" s="252"/>
      <c r="L125" s="37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</row>
    <row r="126" spans="1:31" s="2" customFormat="1" ht="12.05" customHeight="1">
      <c r="A126" s="184"/>
      <c r="B126" s="250"/>
      <c r="C126" s="253" t="s">
        <v>669</v>
      </c>
      <c r="D126" s="252"/>
      <c r="E126" s="252"/>
      <c r="F126" s="252"/>
      <c r="G126" s="252"/>
      <c r="H126" s="252"/>
      <c r="I126" s="230"/>
      <c r="J126" s="252"/>
      <c r="K126" s="252"/>
      <c r="L126" s="37"/>
      <c r="S126" s="184"/>
      <c r="T126" s="184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</row>
    <row r="127" spans="1:31" s="2" customFormat="1" ht="16.5" customHeight="1">
      <c r="A127" s="184"/>
      <c r="B127" s="250"/>
      <c r="C127" s="252"/>
      <c r="D127" s="252"/>
      <c r="E127" s="258" t="str">
        <f>E11</f>
        <v>3-4 - 3NP</v>
      </c>
      <c r="F127" s="257"/>
      <c r="G127" s="257"/>
      <c r="H127" s="257"/>
      <c r="I127" s="230"/>
      <c r="J127" s="252"/>
      <c r="K127" s="252"/>
      <c r="L127" s="37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</row>
    <row r="128" spans="1:31" s="2" customFormat="1" ht="6.95" customHeight="1">
      <c r="A128" s="184"/>
      <c r="B128" s="250"/>
      <c r="C128" s="252"/>
      <c r="D128" s="252"/>
      <c r="E128" s="252"/>
      <c r="F128" s="252"/>
      <c r="G128" s="252"/>
      <c r="H128" s="252"/>
      <c r="I128" s="230"/>
      <c r="J128" s="252"/>
      <c r="K128" s="252"/>
      <c r="L128" s="37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</row>
    <row r="129" spans="1:31" s="2" customFormat="1" ht="12.05" customHeight="1">
      <c r="A129" s="184"/>
      <c r="B129" s="250"/>
      <c r="C129" s="253" t="s">
        <v>18</v>
      </c>
      <c r="D129" s="252"/>
      <c r="E129" s="252"/>
      <c r="F129" s="259" t="str">
        <f>F14</f>
        <v>Stříbro</v>
      </c>
      <c r="G129" s="252"/>
      <c r="H129" s="252"/>
      <c r="I129" s="231" t="s">
        <v>20</v>
      </c>
      <c r="J129" s="260" t="str">
        <f>IF(J14="","",J14)</f>
        <v>12. 4. 2020</v>
      </c>
      <c r="K129" s="252"/>
      <c r="L129" s="37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</row>
    <row r="130" spans="1:31" s="2" customFormat="1" ht="6.95" customHeight="1">
      <c r="A130" s="184"/>
      <c r="B130" s="250"/>
      <c r="C130" s="252"/>
      <c r="D130" s="252"/>
      <c r="E130" s="252"/>
      <c r="F130" s="252"/>
      <c r="G130" s="252"/>
      <c r="H130" s="252"/>
      <c r="I130" s="230"/>
      <c r="J130" s="252"/>
      <c r="K130" s="252"/>
      <c r="L130" s="37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</row>
    <row r="131" spans="1:31" s="2" customFormat="1" ht="15.1" customHeight="1">
      <c r="A131" s="184"/>
      <c r="B131" s="250"/>
      <c r="C131" s="253" t="s">
        <v>22</v>
      </c>
      <c r="D131" s="252"/>
      <c r="E131" s="252"/>
      <c r="F131" s="259" t="str">
        <f>E17</f>
        <v>SOŠ Stříbro</v>
      </c>
      <c r="G131" s="252"/>
      <c r="H131" s="252"/>
      <c r="I131" s="231" t="s">
        <v>27</v>
      </c>
      <c r="J131" s="261" t="str">
        <f>E23</f>
        <v>Ing.Volný Martin</v>
      </c>
      <c r="K131" s="252"/>
      <c r="L131" s="37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</row>
    <row r="132" spans="1:31" s="2" customFormat="1" ht="15.1" customHeight="1">
      <c r="A132" s="184"/>
      <c r="B132" s="250"/>
      <c r="C132" s="253" t="s">
        <v>25</v>
      </c>
      <c r="D132" s="252"/>
      <c r="E132" s="252"/>
      <c r="F132" s="259" t="str">
        <f>IF(E20="","",E20)</f>
        <v xml:space="preserve"> </v>
      </c>
      <c r="G132" s="252"/>
      <c r="H132" s="252"/>
      <c r="I132" s="231" t="s">
        <v>30</v>
      </c>
      <c r="J132" s="261" t="str">
        <f>E26</f>
        <v>Milan Hájek</v>
      </c>
      <c r="K132" s="252"/>
      <c r="L132" s="37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</row>
    <row r="133" spans="1:31" s="2" customFormat="1" ht="10.25" customHeight="1">
      <c r="A133" s="184"/>
      <c r="B133" s="250"/>
      <c r="C133" s="252"/>
      <c r="D133" s="252"/>
      <c r="E133" s="252"/>
      <c r="F133" s="252"/>
      <c r="G133" s="252"/>
      <c r="H133" s="252"/>
      <c r="I133" s="230"/>
      <c r="J133" s="252"/>
      <c r="K133" s="252"/>
      <c r="L133" s="37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</row>
    <row r="134" spans="1:31" s="11" customFormat="1" ht="29.25" customHeight="1">
      <c r="A134" s="120"/>
      <c r="B134" s="281"/>
      <c r="C134" s="282" t="s">
        <v>136</v>
      </c>
      <c r="D134" s="283" t="s">
        <v>58</v>
      </c>
      <c r="E134" s="283" t="s">
        <v>54</v>
      </c>
      <c r="F134" s="283" t="s">
        <v>55</v>
      </c>
      <c r="G134" s="283" t="s">
        <v>137</v>
      </c>
      <c r="H134" s="283" t="s">
        <v>138</v>
      </c>
      <c r="I134" s="245" t="s">
        <v>139</v>
      </c>
      <c r="J134" s="283" t="s">
        <v>120</v>
      </c>
      <c r="K134" s="284" t="s">
        <v>140</v>
      </c>
      <c r="L134" s="125"/>
      <c r="M134" s="285" t="s">
        <v>1</v>
      </c>
      <c r="N134" s="286" t="s">
        <v>37</v>
      </c>
      <c r="O134" s="286" t="s">
        <v>141</v>
      </c>
      <c r="P134" s="286" t="s">
        <v>142</v>
      </c>
      <c r="Q134" s="286" t="s">
        <v>143</v>
      </c>
      <c r="R134" s="286" t="s">
        <v>144</v>
      </c>
      <c r="S134" s="286" t="s">
        <v>145</v>
      </c>
      <c r="T134" s="287" t="s">
        <v>146</v>
      </c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</row>
    <row r="135" spans="1:63" s="2" customFormat="1" ht="22.85" customHeight="1">
      <c r="A135" s="184"/>
      <c r="B135" s="250"/>
      <c r="C135" s="288" t="s">
        <v>147</v>
      </c>
      <c r="D135" s="252"/>
      <c r="E135" s="252"/>
      <c r="F135" s="252"/>
      <c r="G135" s="252"/>
      <c r="H135" s="252"/>
      <c r="I135" s="230"/>
      <c r="J135" s="289">
        <f>BK135</f>
        <v>0</v>
      </c>
      <c r="K135" s="252"/>
      <c r="L135" s="28"/>
      <c r="M135" s="290"/>
      <c r="N135" s="291"/>
      <c r="O135" s="292"/>
      <c r="P135" s="293">
        <f>P136+P162+P232+P250</f>
        <v>1517.9972920000002</v>
      </c>
      <c r="Q135" s="292"/>
      <c r="R135" s="293">
        <f>R136+R162+R232+R250</f>
        <v>8.2824196</v>
      </c>
      <c r="S135" s="292"/>
      <c r="T135" s="294">
        <f>T136+T162+T232+T250</f>
        <v>3.4577725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T135" s="15" t="s">
        <v>72</v>
      </c>
      <c r="AU135" s="15" t="s">
        <v>122</v>
      </c>
      <c r="BK135" s="129">
        <f>BK136+BK162+BK232+BK250</f>
        <v>0</v>
      </c>
    </row>
    <row r="136" spans="2:63" s="12" customFormat="1" ht="25.9" customHeight="1">
      <c r="B136" s="295"/>
      <c r="C136" s="296"/>
      <c r="D136" s="297" t="s">
        <v>72</v>
      </c>
      <c r="E136" s="298" t="s">
        <v>148</v>
      </c>
      <c r="F136" s="298" t="s">
        <v>148</v>
      </c>
      <c r="G136" s="296"/>
      <c r="H136" s="296"/>
      <c r="I136" s="246"/>
      <c r="J136" s="299">
        <f>BK136</f>
        <v>0</v>
      </c>
      <c r="K136" s="296"/>
      <c r="L136" s="130"/>
      <c r="M136" s="300"/>
      <c r="N136" s="301"/>
      <c r="O136" s="301"/>
      <c r="P136" s="302">
        <f>P137+P146+P154+P160</f>
        <v>668.017962</v>
      </c>
      <c r="Q136" s="301"/>
      <c r="R136" s="302">
        <f>R137+R146+R154+R160</f>
        <v>3.862659</v>
      </c>
      <c r="S136" s="301"/>
      <c r="T136" s="303">
        <f>T137+T146+T154+T160</f>
        <v>2.6224</v>
      </c>
      <c r="AR136" s="131" t="s">
        <v>78</v>
      </c>
      <c r="AT136" s="138" t="s">
        <v>72</v>
      </c>
      <c r="AU136" s="138" t="s">
        <v>73</v>
      </c>
      <c r="AY136" s="131" t="s">
        <v>150</v>
      </c>
      <c r="BK136" s="139">
        <f>BK137+BK146+BK154+BK160</f>
        <v>0</v>
      </c>
    </row>
    <row r="137" spans="2:63" s="12" customFormat="1" ht="22.85" customHeight="1">
      <c r="B137" s="295"/>
      <c r="C137" s="296"/>
      <c r="D137" s="297" t="s">
        <v>72</v>
      </c>
      <c r="E137" s="304" t="s">
        <v>169</v>
      </c>
      <c r="F137" s="304" t="s">
        <v>170</v>
      </c>
      <c r="G137" s="296"/>
      <c r="H137" s="296"/>
      <c r="I137" s="246"/>
      <c r="J137" s="305">
        <f>BK137</f>
        <v>0</v>
      </c>
      <c r="K137" s="296"/>
      <c r="L137" s="130"/>
      <c r="M137" s="300"/>
      <c r="N137" s="301"/>
      <c r="O137" s="301"/>
      <c r="P137" s="302">
        <f>SUM(P138:P145)</f>
        <v>143.97929999999997</v>
      </c>
      <c r="Q137" s="301"/>
      <c r="R137" s="302">
        <f>SUM(R138:R145)</f>
        <v>3.8269469999999997</v>
      </c>
      <c r="S137" s="301"/>
      <c r="T137" s="303">
        <f>SUM(T138:T145)</f>
        <v>0</v>
      </c>
      <c r="AR137" s="131" t="s">
        <v>78</v>
      </c>
      <c r="AT137" s="138" t="s">
        <v>72</v>
      </c>
      <c r="AU137" s="138" t="s">
        <v>78</v>
      </c>
      <c r="AY137" s="131" t="s">
        <v>150</v>
      </c>
      <c r="BK137" s="139">
        <f>SUM(BK138:BK145)</f>
        <v>0</v>
      </c>
    </row>
    <row r="138" spans="1:65" s="2" customFormat="1" ht="16.5" customHeight="1">
      <c r="A138" s="184"/>
      <c r="B138" s="250"/>
      <c r="C138" s="306" t="s">
        <v>78</v>
      </c>
      <c r="D138" s="306" t="s">
        <v>152</v>
      </c>
      <c r="E138" s="307" t="s">
        <v>176</v>
      </c>
      <c r="F138" s="308" t="s">
        <v>177</v>
      </c>
      <c r="G138" s="309" t="s">
        <v>166</v>
      </c>
      <c r="H138" s="310">
        <v>37.9</v>
      </c>
      <c r="I138" s="247"/>
      <c r="J138" s="311">
        <f>ROUND(I138*H138,2)</f>
        <v>0</v>
      </c>
      <c r="K138" s="308" t="s">
        <v>156</v>
      </c>
      <c r="L138" s="28"/>
      <c r="M138" s="312" t="s">
        <v>1</v>
      </c>
      <c r="N138" s="313" t="s">
        <v>38</v>
      </c>
      <c r="O138" s="314">
        <v>0.624</v>
      </c>
      <c r="P138" s="315">
        <f>O138*H138</f>
        <v>23.6496</v>
      </c>
      <c r="Q138" s="315">
        <v>0.04</v>
      </c>
      <c r="R138" s="315">
        <f>Q138*H138</f>
        <v>1.516</v>
      </c>
      <c r="S138" s="315">
        <v>0</v>
      </c>
      <c r="T138" s="316">
        <f>S138*H138</f>
        <v>0</v>
      </c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R138" s="153" t="s">
        <v>113</v>
      </c>
      <c r="AT138" s="153" t="s">
        <v>152</v>
      </c>
      <c r="AU138" s="153" t="s">
        <v>82</v>
      </c>
      <c r="AY138" s="15" t="s">
        <v>150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5" t="s">
        <v>78</v>
      </c>
      <c r="BK138" s="154">
        <f>ROUND(I138*H138,2)</f>
        <v>0</v>
      </c>
      <c r="BL138" s="15" t="s">
        <v>113</v>
      </c>
      <c r="BM138" s="153" t="s">
        <v>908</v>
      </c>
    </row>
    <row r="139" spans="2:51" s="13" customFormat="1" ht="12">
      <c r="B139" s="317"/>
      <c r="C139" s="318"/>
      <c r="D139" s="319" t="s">
        <v>158</v>
      </c>
      <c r="E139" s="320" t="s">
        <v>1</v>
      </c>
      <c r="F139" s="321" t="s">
        <v>1437</v>
      </c>
      <c r="G139" s="318"/>
      <c r="H139" s="322">
        <v>19.2</v>
      </c>
      <c r="I139" s="248"/>
      <c r="J139" s="318"/>
      <c r="K139" s="318"/>
      <c r="L139" s="155"/>
      <c r="M139" s="323"/>
      <c r="N139" s="324"/>
      <c r="O139" s="324"/>
      <c r="P139" s="324"/>
      <c r="Q139" s="324"/>
      <c r="R139" s="324"/>
      <c r="S139" s="324"/>
      <c r="T139" s="325"/>
      <c r="AT139" s="157" t="s">
        <v>158</v>
      </c>
      <c r="AU139" s="157" t="s">
        <v>82</v>
      </c>
      <c r="AV139" s="13" t="s">
        <v>82</v>
      </c>
      <c r="AW139" s="13" t="s">
        <v>29</v>
      </c>
      <c r="AX139" s="13" t="s">
        <v>73</v>
      </c>
      <c r="AY139" s="157" t="s">
        <v>150</v>
      </c>
    </row>
    <row r="140" spans="2:51" s="13" customFormat="1" ht="12">
      <c r="B140" s="317"/>
      <c r="C140" s="318"/>
      <c r="D140" s="319" t="s">
        <v>158</v>
      </c>
      <c r="E140" s="320" t="s">
        <v>1</v>
      </c>
      <c r="F140" s="321" t="s">
        <v>1162</v>
      </c>
      <c r="G140" s="318"/>
      <c r="H140" s="322">
        <v>7.7</v>
      </c>
      <c r="I140" s="248"/>
      <c r="J140" s="318"/>
      <c r="K140" s="318"/>
      <c r="L140" s="155"/>
      <c r="M140" s="323"/>
      <c r="N140" s="324"/>
      <c r="O140" s="324"/>
      <c r="P140" s="324"/>
      <c r="Q140" s="324"/>
      <c r="R140" s="324"/>
      <c r="S140" s="324"/>
      <c r="T140" s="325"/>
      <c r="AT140" s="157" t="s">
        <v>158</v>
      </c>
      <c r="AU140" s="157" t="s">
        <v>82</v>
      </c>
      <c r="AV140" s="13" t="s">
        <v>82</v>
      </c>
      <c r="AW140" s="13" t="s">
        <v>29</v>
      </c>
      <c r="AX140" s="13" t="s">
        <v>73</v>
      </c>
      <c r="AY140" s="157" t="s">
        <v>150</v>
      </c>
    </row>
    <row r="141" spans="2:51" s="13" customFormat="1" ht="12">
      <c r="B141" s="317"/>
      <c r="C141" s="318"/>
      <c r="D141" s="319" t="s">
        <v>158</v>
      </c>
      <c r="E141" s="320" t="s">
        <v>1</v>
      </c>
      <c r="F141" s="321" t="s">
        <v>1163</v>
      </c>
      <c r="G141" s="318"/>
      <c r="H141" s="322">
        <v>11</v>
      </c>
      <c r="I141" s="248"/>
      <c r="J141" s="318"/>
      <c r="K141" s="318"/>
      <c r="L141" s="155"/>
      <c r="M141" s="323"/>
      <c r="N141" s="324"/>
      <c r="O141" s="324"/>
      <c r="P141" s="324"/>
      <c r="Q141" s="324"/>
      <c r="R141" s="324"/>
      <c r="S141" s="324"/>
      <c r="T141" s="325"/>
      <c r="AT141" s="157" t="s">
        <v>158</v>
      </c>
      <c r="AU141" s="157" t="s">
        <v>82</v>
      </c>
      <c r="AV141" s="13" t="s">
        <v>82</v>
      </c>
      <c r="AW141" s="13" t="s">
        <v>29</v>
      </c>
      <c r="AX141" s="13" t="s">
        <v>73</v>
      </c>
      <c r="AY141" s="157" t="s">
        <v>150</v>
      </c>
    </row>
    <row r="142" spans="1:65" s="2" customFormat="1" ht="21.75" customHeight="1">
      <c r="A142" s="184"/>
      <c r="B142" s="250"/>
      <c r="C142" s="306" t="s">
        <v>82</v>
      </c>
      <c r="D142" s="306" t="s">
        <v>152</v>
      </c>
      <c r="E142" s="307" t="s">
        <v>186</v>
      </c>
      <c r="F142" s="308" t="s">
        <v>187</v>
      </c>
      <c r="G142" s="309" t="s">
        <v>166</v>
      </c>
      <c r="H142" s="310">
        <v>37.9</v>
      </c>
      <c r="I142" s="247"/>
      <c r="J142" s="311">
        <f>ROUND(I142*H142,2)</f>
        <v>0</v>
      </c>
      <c r="K142" s="308" t="s">
        <v>156</v>
      </c>
      <c r="L142" s="28"/>
      <c r="M142" s="312" t="s">
        <v>1</v>
      </c>
      <c r="N142" s="313" t="s">
        <v>38</v>
      </c>
      <c r="O142" s="314">
        <v>1.691</v>
      </c>
      <c r="P142" s="315">
        <f>O142*H142</f>
        <v>64.0889</v>
      </c>
      <c r="Q142" s="315">
        <v>0.04153</v>
      </c>
      <c r="R142" s="315">
        <f>Q142*H142</f>
        <v>1.5739869999999998</v>
      </c>
      <c r="S142" s="315">
        <v>0</v>
      </c>
      <c r="T142" s="316">
        <f>S142*H142</f>
        <v>0</v>
      </c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R142" s="153" t="s">
        <v>113</v>
      </c>
      <c r="AT142" s="153" t="s">
        <v>152</v>
      </c>
      <c r="AU142" s="153" t="s">
        <v>82</v>
      </c>
      <c r="AY142" s="15" t="s">
        <v>150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5" t="s">
        <v>78</v>
      </c>
      <c r="BK142" s="154">
        <f>ROUND(I142*H142,2)</f>
        <v>0</v>
      </c>
      <c r="BL142" s="15" t="s">
        <v>113</v>
      </c>
      <c r="BM142" s="153" t="s">
        <v>909</v>
      </c>
    </row>
    <row r="143" spans="1:65" s="2" customFormat="1" ht="21.75" customHeight="1">
      <c r="A143" s="184"/>
      <c r="B143" s="250"/>
      <c r="C143" s="306" t="s">
        <v>89</v>
      </c>
      <c r="D143" s="306" t="s">
        <v>152</v>
      </c>
      <c r="E143" s="307" t="s">
        <v>193</v>
      </c>
      <c r="F143" s="308" t="s">
        <v>194</v>
      </c>
      <c r="G143" s="309" t="s">
        <v>173</v>
      </c>
      <c r="H143" s="310">
        <v>196</v>
      </c>
      <c r="I143" s="247"/>
      <c r="J143" s="311">
        <f>ROUND(I143*H143,2)</f>
        <v>0</v>
      </c>
      <c r="K143" s="308" t="s">
        <v>156</v>
      </c>
      <c r="L143" s="28"/>
      <c r="M143" s="312" t="s">
        <v>1</v>
      </c>
      <c r="N143" s="313" t="s">
        <v>38</v>
      </c>
      <c r="O143" s="314">
        <v>0.253</v>
      </c>
      <c r="P143" s="315">
        <f>O143*H143</f>
        <v>49.588</v>
      </c>
      <c r="Q143" s="315">
        <v>0.00376</v>
      </c>
      <c r="R143" s="315">
        <f>Q143*H143</f>
        <v>0.73696</v>
      </c>
      <c r="S143" s="315">
        <v>0</v>
      </c>
      <c r="T143" s="316">
        <f>S143*H143</f>
        <v>0</v>
      </c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R143" s="153" t="s">
        <v>113</v>
      </c>
      <c r="AT143" s="153" t="s">
        <v>152</v>
      </c>
      <c r="AU143" s="153" t="s">
        <v>82</v>
      </c>
      <c r="AY143" s="15" t="s">
        <v>150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5" t="s">
        <v>78</v>
      </c>
      <c r="BK143" s="154">
        <f>ROUND(I143*H143,2)</f>
        <v>0</v>
      </c>
      <c r="BL143" s="15" t="s">
        <v>113</v>
      </c>
      <c r="BM143" s="153" t="s">
        <v>910</v>
      </c>
    </row>
    <row r="144" spans="1:65" s="2" customFormat="1" ht="21.75" customHeight="1">
      <c r="A144" s="184"/>
      <c r="B144" s="250"/>
      <c r="C144" s="306" t="s">
        <v>113</v>
      </c>
      <c r="D144" s="306" t="s">
        <v>152</v>
      </c>
      <c r="E144" s="307" t="s">
        <v>911</v>
      </c>
      <c r="F144" s="308" t="s">
        <v>912</v>
      </c>
      <c r="G144" s="309" t="s">
        <v>166</v>
      </c>
      <c r="H144" s="310">
        <v>110.88</v>
      </c>
      <c r="I144" s="247"/>
      <c r="J144" s="311">
        <f>ROUND(I144*H144,2)</f>
        <v>0</v>
      </c>
      <c r="K144" s="308" t="s">
        <v>156</v>
      </c>
      <c r="L144" s="28"/>
      <c r="M144" s="312" t="s">
        <v>1</v>
      </c>
      <c r="N144" s="313" t="s">
        <v>38</v>
      </c>
      <c r="O144" s="314">
        <v>0.06</v>
      </c>
      <c r="P144" s="315">
        <f>O144*H144</f>
        <v>6.652799999999999</v>
      </c>
      <c r="Q144" s="315">
        <v>0</v>
      </c>
      <c r="R144" s="315">
        <f>Q144*H144</f>
        <v>0</v>
      </c>
      <c r="S144" s="315">
        <v>0</v>
      </c>
      <c r="T144" s="316">
        <f>S144*H144</f>
        <v>0</v>
      </c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R144" s="153" t="s">
        <v>113</v>
      </c>
      <c r="AT144" s="153" t="s">
        <v>152</v>
      </c>
      <c r="AU144" s="153" t="s">
        <v>82</v>
      </c>
      <c r="AY144" s="15" t="s">
        <v>150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5" t="s">
        <v>78</v>
      </c>
      <c r="BK144" s="154">
        <f>ROUND(I144*H144,2)</f>
        <v>0</v>
      </c>
      <c r="BL144" s="15" t="s">
        <v>113</v>
      </c>
      <c r="BM144" s="153" t="s">
        <v>913</v>
      </c>
    </row>
    <row r="145" spans="2:51" s="13" customFormat="1" ht="12">
      <c r="B145" s="317"/>
      <c r="C145" s="318"/>
      <c r="D145" s="319" t="s">
        <v>158</v>
      </c>
      <c r="E145" s="320" t="s">
        <v>1</v>
      </c>
      <c r="F145" s="321" t="s">
        <v>1438</v>
      </c>
      <c r="G145" s="318"/>
      <c r="H145" s="322">
        <v>110.88</v>
      </c>
      <c r="I145" s="248"/>
      <c r="J145" s="318"/>
      <c r="K145" s="318"/>
      <c r="L145" s="155"/>
      <c r="M145" s="323"/>
      <c r="N145" s="324"/>
      <c r="O145" s="324"/>
      <c r="P145" s="324"/>
      <c r="Q145" s="324"/>
      <c r="R145" s="324"/>
      <c r="S145" s="324"/>
      <c r="T145" s="325"/>
      <c r="AT145" s="157" t="s">
        <v>158</v>
      </c>
      <c r="AU145" s="157" t="s">
        <v>82</v>
      </c>
      <c r="AV145" s="13" t="s">
        <v>82</v>
      </c>
      <c r="AW145" s="13" t="s">
        <v>29</v>
      </c>
      <c r="AX145" s="13" t="s">
        <v>78</v>
      </c>
      <c r="AY145" s="157" t="s">
        <v>150</v>
      </c>
    </row>
    <row r="146" spans="2:63" s="12" customFormat="1" ht="22.85" customHeight="1">
      <c r="B146" s="295"/>
      <c r="C146" s="296"/>
      <c r="D146" s="297" t="s">
        <v>72</v>
      </c>
      <c r="E146" s="304" t="s">
        <v>196</v>
      </c>
      <c r="F146" s="304" t="s">
        <v>915</v>
      </c>
      <c r="G146" s="296"/>
      <c r="H146" s="296"/>
      <c r="I146" s="246"/>
      <c r="J146" s="305">
        <f>BK146</f>
        <v>0</v>
      </c>
      <c r="K146" s="296"/>
      <c r="L146" s="130"/>
      <c r="M146" s="300"/>
      <c r="N146" s="301"/>
      <c r="O146" s="301"/>
      <c r="P146" s="302">
        <f>SUM(P147:P153)</f>
        <v>500.99</v>
      </c>
      <c r="Q146" s="301"/>
      <c r="R146" s="302">
        <f>SUM(R147:R153)</f>
        <v>0.03571200000000001</v>
      </c>
      <c r="S146" s="301"/>
      <c r="T146" s="303">
        <f>SUM(T147:T153)</f>
        <v>2.6224</v>
      </c>
      <c r="AR146" s="131" t="s">
        <v>78</v>
      </c>
      <c r="AT146" s="138" t="s">
        <v>72</v>
      </c>
      <c r="AU146" s="138" t="s">
        <v>78</v>
      </c>
      <c r="AY146" s="131" t="s">
        <v>150</v>
      </c>
      <c r="BK146" s="139">
        <f>SUM(BK147:BK153)</f>
        <v>0</v>
      </c>
    </row>
    <row r="147" spans="1:65" s="2" customFormat="1" ht="21.75" customHeight="1">
      <c r="A147" s="184"/>
      <c r="B147" s="250"/>
      <c r="C147" s="306" t="s">
        <v>175</v>
      </c>
      <c r="D147" s="306" t="s">
        <v>152</v>
      </c>
      <c r="E147" s="307" t="s">
        <v>916</v>
      </c>
      <c r="F147" s="308" t="s">
        <v>917</v>
      </c>
      <c r="G147" s="309" t="s">
        <v>166</v>
      </c>
      <c r="H147" s="310">
        <v>810</v>
      </c>
      <c r="I147" s="247"/>
      <c r="J147" s="311">
        <f aca="true" t="shared" si="0" ref="J147:J153">ROUND(I147*H147,2)</f>
        <v>0</v>
      </c>
      <c r="K147" s="308" t="s">
        <v>156</v>
      </c>
      <c r="L147" s="28"/>
      <c r="M147" s="312" t="s">
        <v>1</v>
      </c>
      <c r="N147" s="313" t="s">
        <v>38</v>
      </c>
      <c r="O147" s="314">
        <v>0.308</v>
      </c>
      <c r="P147" s="315">
        <f aca="true" t="shared" si="1" ref="P147:P153">O147*H147</f>
        <v>249.48</v>
      </c>
      <c r="Q147" s="315">
        <v>4E-05</v>
      </c>
      <c r="R147" s="315">
        <f aca="true" t="shared" si="2" ref="R147:R153">Q147*H147</f>
        <v>0.032400000000000005</v>
      </c>
      <c r="S147" s="315">
        <v>0</v>
      </c>
      <c r="T147" s="316">
        <f aca="true" t="shared" si="3" ref="T147:T153">S147*H147</f>
        <v>0</v>
      </c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R147" s="153" t="s">
        <v>113</v>
      </c>
      <c r="AT147" s="153" t="s">
        <v>152</v>
      </c>
      <c r="AU147" s="153" t="s">
        <v>82</v>
      </c>
      <c r="AY147" s="15" t="s">
        <v>150</v>
      </c>
      <c r="BE147" s="154">
        <f aca="true" t="shared" si="4" ref="BE147:BE153">IF(N147="základní",J147,0)</f>
        <v>0</v>
      </c>
      <c r="BF147" s="154">
        <f aca="true" t="shared" si="5" ref="BF147:BF153">IF(N147="snížená",J147,0)</f>
        <v>0</v>
      </c>
      <c r="BG147" s="154">
        <f aca="true" t="shared" si="6" ref="BG147:BG153">IF(N147="zákl. přenesená",J147,0)</f>
        <v>0</v>
      </c>
      <c r="BH147" s="154">
        <f aca="true" t="shared" si="7" ref="BH147:BH153">IF(N147="sníž. přenesená",J147,0)</f>
        <v>0</v>
      </c>
      <c r="BI147" s="154">
        <f aca="true" t="shared" si="8" ref="BI147:BI153">IF(N147="nulová",J147,0)</f>
        <v>0</v>
      </c>
      <c r="BJ147" s="15" t="s">
        <v>78</v>
      </c>
      <c r="BK147" s="154">
        <f aca="true" t="shared" si="9" ref="BK147:BK153">ROUND(I147*H147,2)</f>
        <v>0</v>
      </c>
      <c r="BL147" s="15" t="s">
        <v>113</v>
      </c>
      <c r="BM147" s="153" t="s">
        <v>918</v>
      </c>
    </row>
    <row r="148" spans="1:65" s="2" customFormat="1" ht="21.75" customHeight="1">
      <c r="A148" s="184"/>
      <c r="B148" s="250"/>
      <c r="C148" s="306" t="s">
        <v>169</v>
      </c>
      <c r="D148" s="306" t="s">
        <v>152</v>
      </c>
      <c r="E148" s="307" t="s">
        <v>919</v>
      </c>
      <c r="F148" s="308" t="s">
        <v>920</v>
      </c>
      <c r="G148" s="309" t="s">
        <v>173</v>
      </c>
      <c r="H148" s="310">
        <v>121</v>
      </c>
      <c r="I148" s="247"/>
      <c r="J148" s="311">
        <f t="shared" si="0"/>
        <v>0</v>
      </c>
      <c r="K148" s="308" t="s">
        <v>156</v>
      </c>
      <c r="L148" s="28"/>
      <c r="M148" s="312" t="s">
        <v>1</v>
      </c>
      <c r="N148" s="313" t="s">
        <v>38</v>
      </c>
      <c r="O148" s="314">
        <v>0.302</v>
      </c>
      <c r="P148" s="315">
        <f t="shared" si="1"/>
        <v>36.542</v>
      </c>
      <c r="Q148" s="315">
        <v>0</v>
      </c>
      <c r="R148" s="315">
        <f t="shared" si="2"/>
        <v>0</v>
      </c>
      <c r="S148" s="315">
        <v>0.002</v>
      </c>
      <c r="T148" s="316">
        <f t="shared" si="3"/>
        <v>0.242</v>
      </c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R148" s="153" t="s">
        <v>113</v>
      </c>
      <c r="AT148" s="153" t="s">
        <v>152</v>
      </c>
      <c r="AU148" s="153" t="s">
        <v>82</v>
      </c>
      <c r="AY148" s="15" t="s">
        <v>150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5" t="s">
        <v>78</v>
      </c>
      <c r="BK148" s="154">
        <f t="shared" si="9"/>
        <v>0</v>
      </c>
      <c r="BL148" s="15" t="s">
        <v>113</v>
      </c>
      <c r="BM148" s="153" t="s">
        <v>921</v>
      </c>
    </row>
    <row r="149" spans="1:65" s="2" customFormat="1" ht="21.75" customHeight="1">
      <c r="A149" s="184"/>
      <c r="B149" s="250"/>
      <c r="C149" s="306" t="s">
        <v>185</v>
      </c>
      <c r="D149" s="306" t="s">
        <v>152</v>
      </c>
      <c r="E149" s="307" t="s">
        <v>922</v>
      </c>
      <c r="F149" s="308" t="s">
        <v>923</v>
      </c>
      <c r="G149" s="309" t="s">
        <v>214</v>
      </c>
      <c r="H149" s="310">
        <v>640</v>
      </c>
      <c r="I149" s="247"/>
      <c r="J149" s="311">
        <f t="shared" si="0"/>
        <v>0</v>
      </c>
      <c r="K149" s="308" t="s">
        <v>156</v>
      </c>
      <c r="L149" s="28"/>
      <c r="M149" s="312" t="s">
        <v>1</v>
      </c>
      <c r="N149" s="313" t="s">
        <v>38</v>
      </c>
      <c r="O149" s="314">
        <v>0.205</v>
      </c>
      <c r="P149" s="315">
        <f t="shared" si="1"/>
        <v>131.2</v>
      </c>
      <c r="Q149" s="315">
        <v>0</v>
      </c>
      <c r="R149" s="315">
        <f t="shared" si="2"/>
        <v>0</v>
      </c>
      <c r="S149" s="315">
        <v>0.002</v>
      </c>
      <c r="T149" s="316">
        <f t="shared" si="3"/>
        <v>1.28</v>
      </c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R149" s="153" t="s">
        <v>113</v>
      </c>
      <c r="AT149" s="153" t="s">
        <v>152</v>
      </c>
      <c r="AU149" s="153" t="s">
        <v>82</v>
      </c>
      <c r="AY149" s="15" t="s">
        <v>150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5" t="s">
        <v>78</v>
      </c>
      <c r="BK149" s="154">
        <f t="shared" si="9"/>
        <v>0</v>
      </c>
      <c r="BL149" s="15" t="s">
        <v>113</v>
      </c>
      <c r="BM149" s="153" t="s">
        <v>924</v>
      </c>
    </row>
    <row r="150" spans="1:65" s="2" customFormat="1" ht="21.75" customHeight="1">
      <c r="A150" s="184"/>
      <c r="B150" s="250"/>
      <c r="C150" s="306" t="s">
        <v>192</v>
      </c>
      <c r="D150" s="306" t="s">
        <v>152</v>
      </c>
      <c r="E150" s="307" t="s">
        <v>925</v>
      </c>
      <c r="F150" s="308" t="s">
        <v>926</v>
      </c>
      <c r="G150" s="309" t="s">
        <v>214</v>
      </c>
      <c r="H150" s="310">
        <v>110</v>
      </c>
      <c r="I150" s="247"/>
      <c r="J150" s="311">
        <f t="shared" si="0"/>
        <v>0</v>
      </c>
      <c r="K150" s="308" t="s">
        <v>156</v>
      </c>
      <c r="L150" s="28"/>
      <c r="M150" s="312" t="s">
        <v>1</v>
      </c>
      <c r="N150" s="313" t="s">
        <v>38</v>
      </c>
      <c r="O150" s="314">
        <v>0.235</v>
      </c>
      <c r="P150" s="315">
        <f t="shared" si="1"/>
        <v>25.849999999999998</v>
      </c>
      <c r="Q150" s="315">
        <v>0</v>
      </c>
      <c r="R150" s="315">
        <f t="shared" si="2"/>
        <v>0</v>
      </c>
      <c r="S150" s="315">
        <v>0.004</v>
      </c>
      <c r="T150" s="316">
        <f t="shared" si="3"/>
        <v>0.44</v>
      </c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R150" s="153" t="s">
        <v>113</v>
      </c>
      <c r="AT150" s="153" t="s">
        <v>152</v>
      </c>
      <c r="AU150" s="153" t="s">
        <v>82</v>
      </c>
      <c r="AY150" s="15" t="s">
        <v>150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5" t="s">
        <v>78</v>
      </c>
      <c r="BK150" s="154">
        <f t="shared" si="9"/>
        <v>0</v>
      </c>
      <c r="BL150" s="15" t="s">
        <v>113</v>
      </c>
      <c r="BM150" s="153" t="s">
        <v>927</v>
      </c>
    </row>
    <row r="151" spans="1:65" s="2" customFormat="1" ht="21.75" customHeight="1">
      <c r="A151" s="184"/>
      <c r="B151" s="250"/>
      <c r="C151" s="306" t="s">
        <v>196</v>
      </c>
      <c r="D151" s="306" t="s">
        <v>152</v>
      </c>
      <c r="E151" s="307" t="s">
        <v>928</v>
      </c>
      <c r="F151" s="308" t="s">
        <v>929</v>
      </c>
      <c r="G151" s="309" t="s">
        <v>214</v>
      </c>
      <c r="H151" s="310">
        <v>110</v>
      </c>
      <c r="I151" s="247"/>
      <c r="J151" s="311">
        <f t="shared" si="0"/>
        <v>0</v>
      </c>
      <c r="K151" s="308" t="s">
        <v>156</v>
      </c>
      <c r="L151" s="28"/>
      <c r="M151" s="312" t="s">
        <v>1</v>
      </c>
      <c r="N151" s="313" t="s">
        <v>38</v>
      </c>
      <c r="O151" s="314">
        <v>0.245</v>
      </c>
      <c r="P151" s="315">
        <f t="shared" si="1"/>
        <v>26.95</v>
      </c>
      <c r="Q151" s="315">
        <v>0</v>
      </c>
      <c r="R151" s="315">
        <f t="shared" si="2"/>
        <v>0</v>
      </c>
      <c r="S151" s="315">
        <v>0.005</v>
      </c>
      <c r="T151" s="316">
        <f t="shared" si="3"/>
        <v>0.55</v>
      </c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R151" s="153" t="s">
        <v>113</v>
      </c>
      <c r="AT151" s="153" t="s">
        <v>152</v>
      </c>
      <c r="AU151" s="153" t="s">
        <v>82</v>
      </c>
      <c r="AY151" s="15" t="s">
        <v>150</v>
      </c>
      <c r="BE151" s="154">
        <f t="shared" si="4"/>
        <v>0</v>
      </c>
      <c r="BF151" s="154">
        <f t="shared" si="5"/>
        <v>0</v>
      </c>
      <c r="BG151" s="154">
        <f t="shared" si="6"/>
        <v>0</v>
      </c>
      <c r="BH151" s="154">
        <f t="shared" si="7"/>
        <v>0</v>
      </c>
      <c r="BI151" s="154">
        <f t="shared" si="8"/>
        <v>0</v>
      </c>
      <c r="BJ151" s="15" t="s">
        <v>78</v>
      </c>
      <c r="BK151" s="154">
        <f t="shared" si="9"/>
        <v>0</v>
      </c>
      <c r="BL151" s="15" t="s">
        <v>113</v>
      </c>
      <c r="BM151" s="153" t="s">
        <v>930</v>
      </c>
    </row>
    <row r="152" spans="1:65" s="2" customFormat="1" ht="21.75" customHeight="1">
      <c r="A152" s="184"/>
      <c r="B152" s="250"/>
      <c r="C152" s="306" t="s">
        <v>201</v>
      </c>
      <c r="D152" s="306" t="s">
        <v>152</v>
      </c>
      <c r="E152" s="307" t="s">
        <v>931</v>
      </c>
      <c r="F152" s="308" t="s">
        <v>932</v>
      </c>
      <c r="G152" s="309" t="s">
        <v>214</v>
      </c>
      <c r="H152" s="310">
        <v>36.8</v>
      </c>
      <c r="I152" s="247"/>
      <c r="J152" s="311">
        <f t="shared" si="0"/>
        <v>0</v>
      </c>
      <c r="K152" s="308" t="s">
        <v>156</v>
      </c>
      <c r="L152" s="28"/>
      <c r="M152" s="312" t="s">
        <v>1</v>
      </c>
      <c r="N152" s="313" t="s">
        <v>38</v>
      </c>
      <c r="O152" s="314">
        <v>0.76</v>
      </c>
      <c r="P152" s="315">
        <f t="shared" si="1"/>
        <v>27.967999999999996</v>
      </c>
      <c r="Q152" s="315">
        <v>9E-05</v>
      </c>
      <c r="R152" s="315">
        <f t="shared" si="2"/>
        <v>0.003312</v>
      </c>
      <c r="S152" s="315">
        <v>0.003</v>
      </c>
      <c r="T152" s="316">
        <f t="shared" si="3"/>
        <v>0.1104</v>
      </c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R152" s="153" t="s">
        <v>113</v>
      </c>
      <c r="AT152" s="153" t="s">
        <v>152</v>
      </c>
      <c r="AU152" s="153" t="s">
        <v>82</v>
      </c>
      <c r="AY152" s="15" t="s">
        <v>150</v>
      </c>
      <c r="BE152" s="154">
        <f t="shared" si="4"/>
        <v>0</v>
      </c>
      <c r="BF152" s="154">
        <f t="shared" si="5"/>
        <v>0</v>
      </c>
      <c r="BG152" s="154">
        <f t="shared" si="6"/>
        <v>0</v>
      </c>
      <c r="BH152" s="154">
        <f t="shared" si="7"/>
        <v>0</v>
      </c>
      <c r="BI152" s="154">
        <f t="shared" si="8"/>
        <v>0</v>
      </c>
      <c r="BJ152" s="15" t="s">
        <v>78</v>
      </c>
      <c r="BK152" s="154">
        <f t="shared" si="9"/>
        <v>0</v>
      </c>
      <c r="BL152" s="15" t="s">
        <v>113</v>
      </c>
      <c r="BM152" s="153" t="s">
        <v>933</v>
      </c>
    </row>
    <row r="153" spans="1:65" s="2" customFormat="1" ht="21.75" customHeight="1">
      <c r="A153" s="184"/>
      <c r="B153" s="250"/>
      <c r="C153" s="306" t="s">
        <v>206</v>
      </c>
      <c r="D153" s="306" t="s">
        <v>152</v>
      </c>
      <c r="E153" s="307" t="s">
        <v>934</v>
      </c>
      <c r="F153" s="308" t="s">
        <v>935</v>
      </c>
      <c r="G153" s="309" t="s">
        <v>214</v>
      </c>
      <c r="H153" s="310">
        <v>10</v>
      </c>
      <c r="I153" s="247"/>
      <c r="J153" s="311">
        <f t="shared" si="0"/>
        <v>0</v>
      </c>
      <c r="K153" s="308" t="s">
        <v>156</v>
      </c>
      <c r="L153" s="28"/>
      <c r="M153" s="312" t="s">
        <v>1</v>
      </c>
      <c r="N153" s="313" t="s">
        <v>38</v>
      </c>
      <c r="O153" s="314">
        <v>0.3</v>
      </c>
      <c r="P153" s="315">
        <f t="shared" si="1"/>
        <v>3</v>
      </c>
      <c r="Q153" s="315">
        <v>0</v>
      </c>
      <c r="R153" s="315">
        <f t="shared" si="2"/>
        <v>0</v>
      </c>
      <c r="S153" s="315">
        <v>0</v>
      </c>
      <c r="T153" s="316">
        <f t="shared" si="3"/>
        <v>0</v>
      </c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R153" s="153" t="s">
        <v>113</v>
      </c>
      <c r="AT153" s="153" t="s">
        <v>152</v>
      </c>
      <c r="AU153" s="153" t="s">
        <v>82</v>
      </c>
      <c r="AY153" s="15" t="s">
        <v>150</v>
      </c>
      <c r="BE153" s="154">
        <f t="shared" si="4"/>
        <v>0</v>
      </c>
      <c r="BF153" s="154">
        <f t="shared" si="5"/>
        <v>0</v>
      </c>
      <c r="BG153" s="154">
        <f t="shared" si="6"/>
        <v>0</v>
      </c>
      <c r="BH153" s="154">
        <f t="shared" si="7"/>
        <v>0</v>
      </c>
      <c r="BI153" s="154">
        <f t="shared" si="8"/>
        <v>0</v>
      </c>
      <c r="BJ153" s="15" t="s">
        <v>78</v>
      </c>
      <c r="BK153" s="154">
        <f t="shared" si="9"/>
        <v>0</v>
      </c>
      <c r="BL153" s="15" t="s">
        <v>113</v>
      </c>
      <c r="BM153" s="153" t="s">
        <v>936</v>
      </c>
    </row>
    <row r="154" spans="2:63" s="12" customFormat="1" ht="22.85" customHeight="1">
      <c r="B154" s="295"/>
      <c r="C154" s="296"/>
      <c r="D154" s="297" t="s">
        <v>72</v>
      </c>
      <c r="E154" s="304" t="s">
        <v>237</v>
      </c>
      <c r="F154" s="304" t="s">
        <v>238</v>
      </c>
      <c r="G154" s="296"/>
      <c r="H154" s="296"/>
      <c r="I154" s="246"/>
      <c r="J154" s="305">
        <f>BK154</f>
        <v>0</v>
      </c>
      <c r="K154" s="296"/>
      <c r="L154" s="130"/>
      <c r="M154" s="300"/>
      <c r="N154" s="301"/>
      <c r="O154" s="301"/>
      <c r="P154" s="302">
        <f>SUM(P155:P159)</f>
        <v>8.987342</v>
      </c>
      <c r="Q154" s="301"/>
      <c r="R154" s="302">
        <f>SUM(R155:R159)</f>
        <v>0</v>
      </c>
      <c r="S154" s="301"/>
      <c r="T154" s="303">
        <f>SUM(T155:T159)</f>
        <v>0</v>
      </c>
      <c r="AR154" s="131" t="s">
        <v>78</v>
      </c>
      <c r="AT154" s="138" t="s">
        <v>72</v>
      </c>
      <c r="AU154" s="138" t="s">
        <v>78</v>
      </c>
      <c r="AY154" s="131" t="s">
        <v>150</v>
      </c>
      <c r="BK154" s="139">
        <f>SUM(BK155:BK159)</f>
        <v>0</v>
      </c>
    </row>
    <row r="155" spans="1:65" s="2" customFormat="1" ht="21.75" customHeight="1">
      <c r="A155" s="184"/>
      <c r="B155" s="250"/>
      <c r="C155" s="306" t="s">
        <v>211</v>
      </c>
      <c r="D155" s="306" t="s">
        <v>152</v>
      </c>
      <c r="E155" s="307" t="s">
        <v>937</v>
      </c>
      <c r="F155" s="308" t="s">
        <v>938</v>
      </c>
      <c r="G155" s="309" t="s">
        <v>242</v>
      </c>
      <c r="H155" s="310">
        <v>3.458</v>
      </c>
      <c r="I155" s="247"/>
      <c r="J155" s="311">
        <f>ROUND(I155*H155,2)</f>
        <v>0</v>
      </c>
      <c r="K155" s="308" t="s">
        <v>156</v>
      </c>
      <c r="L155" s="28"/>
      <c r="M155" s="312" t="s">
        <v>1</v>
      </c>
      <c r="N155" s="313" t="s">
        <v>38</v>
      </c>
      <c r="O155" s="314">
        <v>2.42</v>
      </c>
      <c r="P155" s="315">
        <f>O155*H155</f>
        <v>8.368360000000001</v>
      </c>
      <c r="Q155" s="315">
        <v>0</v>
      </c>
      <c r="R155" s="315">
        <f>Q155*H155</f>
        <v>0</v>
      </c>
      <c r="S155" s="315">
        <v>0</v>
      </c>
      <c r="T155" s="316">
        <f>S155*H155</f>
        <v>0</v>
      </c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R155" s="153" t="s">
        <v>113</v>
      </c>
      <c r="AT155" s="153" t="s">
        <v>152</v>
      </c>
      <c r="AU155" s="153" t="s">
        <v>82</v>
      </c>
      <c r="AY155" s="15" t="s">
        <v>150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5" t="s">
        <v>78</v>
      </c>
      <c r="BK155" s="154">
        <f>ROUND(I155*H155,2)</f>
        <v>0</v>
      </c>
      <c r="BL155" s="15" t="s">
        <v>113</v>
      </c>
      <c r="BM155" s="153" t="s">
        <v>939</v>
      </c>
    </row>
    <row r="156" spans="1:65" s="2" customFormat="1" ht="21.75" customHeight="1">
      <c r="A156" s="184"/>
      <c r="B156" s="250"/>
      <c r="C156" s="306" t="s">
        <v>216</v>
      </c>
      <c r="D156" s="306" t="s">
        <v>152</v>
      </c>
      <c r="E156" s="307" t="s">
        <v>245</v>
      </c>
      <c r="F156" s="308" t="s">
        <v>246</v>
      </c>
      <c r="G156" s="309" t="s">
        <v>242</v>
      </c>
      <c r="H156" s="310">
        <v>3.458</v>
      </c>
      <c r="I156" s="247"/>
      <c r="J156" s="311">
        <f>ROUND(I156*H156,2)</f>
        <v>0</v>
      </c>
      <c r="K156" s="308" t="s">
        <v>156</v>
      </c>
      <c r="L156" s="28"/>
      <c r="M156" s="312" t="s">
        <v>1</v>
      </c>
      <c r="N156" s="313" t="s">
        <v>38</v>
      </c>
      <c r="O156" s="314">
        <v>0.125</v>
      </c>
      <c r="P156" s="315">
        <f>O156*H156</f>
        <v>0.43225</v>
      </c>
      <c r="Q156" s="315">
        <v>0</v>
      </c>
      <c r="R156" s="315">
        <f>Q156*H156</f>
        <v>0</v>
      </c>
      <c r="S156" s="315">
        <v>0</v>
      </c>
      <c r="T156" s="316">
        <f>S156*H156</f>
        <v>0</v>
      </c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R156" s="153" t="s">
        <v>113</v>
      </c>
      <c r="AT156" s="153" t="s">
        <v>152</v>
      </c>
      <c r="AU156" s="153" t="s">
        <v>82</v>
      </c>
      <c r="AY156" s="15" t="s">
        <v>150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5" t="s">
        <v>78</v>
      </c>
      <c r="BK156" s="154">
        <f>ROUND(I156*H156,2)</f>
        <v>0</v>
      </c>
      <c r="BL156" s="15" t="s">
        <v>113</v>
      </c>
      <c r="BM156" s="153" t="s">
        <v>940</v>
      </c>
    </row>
    <row r="157" spans="1:65" s="2" customFormat="1" ht="21.75" customHeight="1">
      <c r="A157" s="184"/>
      <c r="B157" s="250"/>
      <c r="C157" s="306" t="s">
        <v>220</v>
      </c>
      <c r="D157" s="306" t="s">
        <v>152</v>
      </c>
      <c r="E157" s="307" t="s">
        <v>249</v>
      </c>
      <c r="F157" s="308" t="s">
        <v>250</v>
      </c>
      <c r="G157" s="309" t="s">
        <v>242</v>
      </c>
      <c r="H157" s="310">
        <v>31.122</v>
      </c>
      <c r="I157" s="247"/>
      <c r="J157" s="311">
        <f>ROUND(I157*H157,2)</f>
        <v>0</v>
      </c>
      <c r="K157" s="308" t="s">
        <v>156</v>
      </c>
      <c r="L157" s="28"/>
      <c r="M157" s="312" t="s">
        <v>1</v>
      </c>
      <c r="N157" s="313" t="s">
        <v>38</v>
      </c>
      <c r="O157" s="314">
        <v>0.006</v>
      </c>
      <c r="P157" s="315">
        <f>O157*H157</f>
        <v>0.186732</v>
      </c>
      <c r="Q157" s="315">
        <v>0</v>
      </c>
      <c r="R157" s="315">
        <f>Q157*H157</f>
        <v>0</v>
      </c>
      <c r="S157" s="315">
        <v>0</v>
      </c>
      <c r="T157" s="316">
        <f>S157*H157</f>
        <v>0</v>
      </c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R157" s="153" t="s">
        <v>113</v>
      </c>
      <c r="AT157" s="153" t="s">
        <v>152</v>
      </c>
      <c r="AU157" s="153" t="s">
        <v>82</v>
      </c>
      <c r="AY157" s="15" t="s">
        <v>150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5" t="s">
        <v>78</v>
      </c>
      <c r="BK157" s="154">
        <f>ROUND(I157*H157,2)</f>
        <v>0</v>
      </c>
      <c r="BL157" s="15" t="s">
        <v>113</v>
      </c>
      <c r="BM157" s="153" t="s">
        <v>941</v>
      </c>
    </row>
    <row r="158" spans="2:51" s="13" customFormat="1" ht="12">
      <c r="B158" s="317"/>
      <c r="C158" s="318"/>
      <c r="D158" s="319" t="s">
        <v>158</v>
      </c>
      <c r="E158" s="318"/>
      <c r="F158" s="321" t="s">
        <v>1439</v>
      </c>
      <c r="G158" s="318"/>
      <c r="H158" s="322">
        <v>31.122</v>
      </c>
      <c r="I158" s="248"/>
      <c r="J158" s="318"/>
      <c r="K158" s="318"/>
      <c r="L158" s="155"/>
      <c r="M158" s="323"/>
      <c r="N158" s="324"/>
      <c r="O158" s="324"/>
      <c r="P158" s="324"/>
      <c r="Q158" s="324"/>
      <c r="R158" s="324"/>
      <c r="S158" s="324"/>
      <c r="T158" s="325"/>
      <c r="AT158" s="157" t="s">
        <v>158</v>
      </c>
      <c r="AU158" s="157" t="s">
        <v>82</v>
      </c>
      <c r="AV158" s="13" t="s">
        <v>82</v>
      </c>
      <c r="AW158" s="13" t="s">
        <v>3</v>
      </c>
      <c r="AX158" s="13" t="s">
        <v>78</v>
      </c>
      <c r="AY158" s="157" t="s">
        <v>150</v>
      </c>
    </row>
    <row r="159" spans="1:65" s="2" customFormat="1" ht="21.75" customHeight="1">
      <c r="A159" s="184"/>
      <c r="B159" s="250"/>
      <c r="C159" s="306" t="s">
        <v>8</v>
      </c>
      <c r="D159" s="306" t="s">
        <v>152</v>
      </c>
      <c r="E159" s="307" t="s">
        <v>943</v>
      </c>
      <c r="F159" s="308" t="s">
        <v>944</v>
      </c>
      <c r="G159" s="309" t="s">
        <v>242</v>
      </c>
      <c r="H159" s="310">
        <v>3.458</v>
      </c>
      <c r="I159" s="247"/>
      <c r="J159" s="311">
        <f>ROUND(I159*H159,2)</f>
        <v>0</v>
      </c>
      <c r="K159" s="308" t="s">
        <v>945</v>
      </c>
      <c r="L159" s="28"/>
      <c r="M159" s="312" t="s">
        <v>1</v>
      </c>
      <c r="N159" s="313" t="s">
        <v>38</v>
      </c>
      <c r="O159" s="314">
        <v>0</v>
      </c>
      <c r="P159" s="315">
        <f>O159*H159</f>
        <v>0</v>
      </c>
      <c r="Q159" s="315">
        <v>0</v>
      </c>
      <c r="R159" s="315">
        <f>Q159*H159</f>
        <v>0</v>
      </c>
      <c r="S159" s="315">
        <v>0</v>
      </c>
      <c r="T159" s="316">
        <f>S159*H159</f>
        <v>0</v>
      </c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R159" s="153" t="s">
        <v>113</v>
      </c>
      <c r="AT159" s="153" t="s">
        <v>152</v>
      </c>
      <c r="AU159" s="153" t="s">
        <v>82</v>
      </c>
      <c r="AY159" s="15" t="s">
        <v>150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5" t="s">
        <v>78</v>
      </c>
      <c r="BK159" s="154">
        <f>ROUND(I159*H159,2)</f>
        <v>0</v>
      </c>
      <c r="BL159" s="15" t="s">
        <v>113</v>
      </c>
      <c r="BM159" s="153" t="s">
        <v>946</v>
      </c>
    </row>
    <row r="160" spans="2:63" s="12" customFormat="1" ht="22.85" customHeight="1">
      <c r="B160" s="295"/>
      <c r="C160" s="296"/>
      <c r="D160" s="297" t="s">
        <v>72</v>
      </c>
      <c r="E160" s="304" t="s">
        <v>253</v>
      </c>
      <c r="F160" s="304" t="s">
        <v>254</v>
      </c>
      <c r="G160" s="296"/>
      <c r="H160" s="296"/>
      <c r="I160" s="246"/>
      <c r="J160" s="305">
        <f>BK160</f>
        <v>0</v>
      </c>
      <c r="K160" s="296"/>
      <c r="L160" s="130"/>
      <c r="M160" s="300"/>
      <c r="N160" s="301"/>
      <c r="O160" s="301"/>
      <c r="P160" s="302">
        <f>P161</f>
        <v>14.06132</v>
      </c>
      <c r="Q160" s="301"/>
      <c r="R160" s="302">
        <f>R161</f>
        <v>0</v>
      </c>
      <c r="S160" s="301"/>
      <c r="T160" s="303">
        <f>T161</f>
        <v>0</v>
      </c>
      <c r="AR160" s="131" t="s">
        <v>78</v>
      </c>
      <c r="AT160" s="138" t="s">
        <v>72</v>
      </c>
      <c r="AU160" s="138" t="s">
        <v>78</v>
      </c>
      <c r="AY160" s="131" t="s">
        <v>150</v>
      </c>
      <c r="BK160" s="139">
        <f>BK161</f>
        <v>0</v>
      </c>
    </row>
    <row r="161" spans="1:65" s="2" customFormat="1" ht="16.5" customHeight="1">
      <c r="A161" s="184"/>
      <c r="B161" s="250"/>
      <c r="C161" s="306" t="s">
        <v>228</v>
      </c>
      <c r="D161" s="306" t="s">
        <v>152</v>
      </c>
      <c r="E161" s="307" t="s">
        <v>947</v>
      </c>
      <c r="F161" s="308" t="s">
        <v>948</v>
      </c>
      <c r="G161" s="309" t="s">
        <v>242</v>
      </c>
      <c r="H161" s="310">
        <v>3.863</v>
      </c>
      <c r="I161" s="247"/>
      <c r="J161" s="311">
        <f>ROUND(I161*H161,2)</f>
        <v>0</v>
      </c>
      <c r="K161" s="308" t="s">
        <v>156</v>
      </c>
      <c r="L161" s="28"/>
      <c r="M161" s="312" t="s">
        <v>1</v>
      </c>
      <c r="N161" s="313" t="s">
        <v>38</v>
      </c>
      <c r="O161" s="314">
        <v>3.64</v>
      </c>
      <c r="P161" s="315">
        <f>O161*H161</f>
        <v>14.06132</v>
      </c>
      <c r="Q161" s="315">
        <v>0</v>
      </c>
      <c r="R161" s="315">
        <f>Q161*H161</f>
        <v>0</v>
      </c>
      <c r="S161" s="315">
        <v>0</v>
      </c>
      <c r="T161" s="316">
        <f>S161*H161</f>
        <v>0</v>
      </c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R161" s="153" t="s">
        <v>113</v>
      </c>
      <c r="AT161" s="153" t="s">
        <v>152</v>
      </c>
      <c r="AU161" s="153" t="s">
        <v>82</v>
      </c>
      <c r="AY161" s="15" t="s">
        <v>150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5" t="s">
        <v>78</v>
      </c>
      <c r="BK161" s="154">
        <f>ROUND(I161*H161,2)</f>
        <v>0</v>
      </c>
      <c r="BL161" s="15" t="s">
        <v>113</v>
      </c>
      <c r="BM161" s="153" t="s">
        <v>1440</v>
      </c>
    </row>
    <row r="162" spans="2:63" s="12" customFormat="1" ht="25.9" customHeight="1">
      <c r="B162" s="295"/>
      <c r="C162" s="296"/>
      <c r="D162" s="297" t="s">
        <v>72</v>
      </c>
      <c r="E162" s="298" t="s">
        <v>258</v>
      </c>
      <c r="F162" s="298" t="s">
        <v>259</v>
      </c>
      <c r="G162" s="296"/>
      <c r="H162" s="296"/>
      <c r="I162" s="246"/>
      <c r="J162" s="299">
        <f>BK162</f>
        <v>0</v>
      </c>
      <c r="K162" s="296"/>
      <c r="L162" s="130"/>
      <c r="M162" s="300"/>
      <c r="N162" s="301"/>
      <c r="O162" s="301"/>
      <c r="P162" s="302">
        <f>P163+P215+P217</f>
        <v>742.4623300000001</v>
      </c>
      <c r="Q162" s="301"/>
      <c r="R162" s="302">
        <f>R163+R215+R217</f>
        <v>4.4197606</v>
      </c>
      <c r="S162" s="301"/>
      <c r="T162" s="303">
        <f>T163+T215+T217</f>
        <v>0.8353725</v>
      </c>
      <c r="AR162" s="131" t="s">
        <v>82</v>
      </c>
      <c r="AT162" s="138" t="s">
        <v>72</v>
      </c>
      <c r="AU162" s="138" t="s">
        <v>73</v>
      </c>
      <c r="AY162" s="131" t="s">
        <v>150</v>
      </c>
      <c r="BK162" s="139">
        <f>BK163+BK215+BK217</f>
        <v>0</v>
      </c>
    </row>
    <row r="163" spans="2:63" s="12" customFormat="1" ht="22.85" customHeight="1">
      <c r="B163" s="295"/>
      <c r="C163" s="296"/>
      <c r="D163" s="297" t="s">
        <v>72</v>
      </c>
      <c r="E163" s="304" t="s">
        <v>950</v>
      </c>
      <c r="F163" s="304" t="s">
        <v>951</v>
      </c>
      <c r="G163" s="296"/>
      <c r="H163" s="296"/>
      <c r="I163" s="246"/>
      <c r="J163" s="305">
        <f>BK163</f>
        <v>0</v>
      </c>
      <c r="K163" s="296"/>
      <c r="L163" s="130"/>
      <c r="M163" s="300"/>
      <c r="N163" s="301"/>
      <c r="O163" s="301"/>
      <c r="P163" s="302">
        <f>SUM(P164:P214)</f>
        <v>265.354</v>
      </c>
      <c r="Q163" s="301"/>
      <c r="R163" s="302">
        <f>SUM(R164:R214)</f>
        <v>0.37481799999999993</v>
      </c>
      <c r="S163" s="301"/>
      <c r="T163" s="303">
        <f>SUM(T164:T214)</f>
        <v>0</v>
      </c>
      <c r="AR163" s="131" t="s">
        <v>82</v>
      </c>
      <c r="AT163" s="138" t="s">
        <v>72</v>
      </c>
      <c r="AU163" s="138" t="s">
        <v>78</v>
      </c>
      <c r="AY163" s="131" t="s">
        <v>150</v>
      </c>
      <c r="BK163" s="139">
        <f>SUM(BK164:BK214)</f>
        <v>0</v>
      </c>
    </row>
    <row r="164" spans="1:65" s="2" customFormat="1" ht="21.75" customHeight="1">
      <c r="A164" s="184"/>
      <c r="B164" s="250"/>
      <c r="C164" s="306" t="s">
        <v>232</v>
      </c>
      <c r="D164" s="306" t="s">
        <v>152</v>
      </c>
      <c r="E164" s="307" t="s">
        <v>1173</v>
      </c>
      <c r="F164" s="308" t="s">
        <v>1174</v>
      </c>
      <c r="G164" s="309" t="s">
        <v>214</v>
      </c>
      <c r="H164" s="310">
        <v>39</v>
      </c>
      <c r="I164" s="247"/>
      <c r="J164" s="311">
        <f aca="true" t="shared" si="10" ref="J164:J170">ROUND(I164*H164,2)</f>
        <v>0</v>
      </c>
      <c r="K164" s="308" t="s">
        <v>156</v>
      </c>
      <c r="L164" s="28"/>
      <c r="M164" s="312" t="s">
        <v>1</v>
      </c>
      <c r="N164" s="313" t="s">
        <v>38</v>
      </c>
      <c r="O164" s="314">
        <v>0.289</v>
      </c>
      <c r="P164" s="315">
        <f aca="true" t="shared" si="11" ref="P164:P170">O164*H164</f>
        <v>11.270999999999999</v>
      </c>
      <c r="Q164" s="315">
        <v>0</v>
      </c>
      <c r="R164" s="315">
        <f aca="true" t="shared" si="12" ref="R164:R170">Q164*H164</f>
        <v>0</v>
      </c>
      <c r="S164" s="315">
        <v>0</v>
      </c>
      <c r="T164" s="316">
        <f aca="true" t="shared" si="13" ref="T164:T170">S164*H164</f>
        <v>0</v>
      </c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R164" s="153" t="s">
        <v>228</v>
      </c>
      <c r="AT164" s="153" t="s">
        <v>152</v>
      </c>
      <c r="AU164" s="153" t="s">
        <v>82</v>
      </c>
      <c r="AY164" s="15" t="s">
        <v>150</v>
      </c>
      <c r="BE164" s="154">
        <f aca="true" t="shared" si="14" ref="BE164:BE170">IF(N164="základní",J164,0)</f>
        <v>0</v>
      </c>
      <c r="BF164" s="154">
        <f aca="true" t="shared" si="15" ref="BF164:BF170">IF(N164="snížená",J164,0)</f>
        <v>0</v>
      </c>
      <c r="BG164" s="154">
        <f aca="true" t="shared" si="16" ref="BG164:BG170">IF(N164="zákl. přenesená",J164,0)</f>
        <v>0</v>
      </c>
      <c r="BH164" s="154">
        <f aca="true" t="shared" si="17" ref="BH164:BH170">IF(N164="sníž. přenesená",J164,0)</f>
        <v>0</v>
      </c>
      <c r="BI164" s="154">
        <f aca="true" t="shared" si="18" ref="BI164:BI170">IF(N164="nulová",J164,0)</f>
        <v>0</v>
      </c>
      <c r="BJ164" s="15" t="s">
        <v>78</v>
      </c>
      <c r="BK164" s="154">
        <f aca="true" t="shared" si="19" ref="BK164:BK170">ROUND(I164*H164,2)</f>
        <v>0</v>
      </c>
      <c r="BL164" s="15" t="s">
        <v>228</v>
      </c>
      <c r="BM164" s="153" t="s">
        <v>1175</v>
      </c>
    </row>
    <row r="165" spans="1:65" s="2" customFormat="1" ht="16.5" customHeight="1">
      <c r="A165" s="184"/>
      <c r="B165" s="250"/>
      <c r="C165" s="326" t="s">
        <v>239</v>
      </c>
      <c r="D165" s="326" t="s">
        <v>655</v>
      </c>
      <c r="E165" s="327" t="s">
        <v>1176</v>
      </c>
      <c r="F165" s="328" t="s">
        <v>1177</v>
      </c>
      <c r="G165" s="329" t="s">
        <v>214</v>
      </c>
      <c r="H165" s="330">
        <v>32</v>
      </c>
      <c r="I165" s="249"/>
      <c r="J165" s="331">
        <f t="shared" si="10"/>
        <v>0</v>
      </c>
      <c r="K165" s="328" t="s">
        <v>995</v>
      </c>
      <c r="L165" s="169"/>
      <c r="M165" s="332" t="s">
        <v>1</v>
      </c>
      <c r="N165" s="333" t="s">
        <v>38</v>
      </c>
      <c r="O165" s="314">
        <v>0</v>
      </c>
      <c r="P165" s="315">
        <f t="shared" si="11"/>
        <v>0</v>
      </c>
      <c r="Q165" s="315">
        <v>0</v>
      </c>
      <c r="R165" s="315">
        <f t="shared" si="12"/>
        <v>0</v>
      </c>
      <c r="S165" s="315">
        <v>0</v>
      </c>
      <c r="T165" s="316">
        <f t="shared" si="13"/>
        <v>0</v>
      </c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R165" s="153" t="s">
        <v>302</v>
      </c>
      <c r="AT165" s="153" t="s">
        <v>655</v>
      </c>
      <c r="AU165" s="153" t="s">
        <v>82</v>
      </c>
      <c r="AY165" s="15" t="s">
        <v>150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5" t="s">
        <v>78</v>
      </c>
      <c r="BK165" s="154">
        <f t="shared" si="19"/>
        <v>0</v>
      </c>
      <c r="BL165" s="15" t="s">
        <v>228</v>
      </c>
      <c r="BM165" s="153" t="s">
        <v>1178</v>
      </c>
    </row>
    <row r="166" spans="1:65" s="2" customFormat="1" ht="16.5" customHeight="1">
      <c r="A166" s="184"/>
      <c r="B166" s="250"/>
      <c r="C166" s="326" t="s">
        <v>244</v>
      </c>
      <c r="D166" s="326" t="s">
        <v>655</v>
      </c>
      <c r="E166" s="327" t="s">
        <v>1179</v>
      </c>
      <c r="F166" s="328" t="s">
        <v>1180</v>
      </c>
      <c r="G166" s="329" t="s">
        <v>214</v>
      </c>
      <c r="H166" s="330">
        <v>7</v>
      </c>
      <c r="I166" s="249"/>
      <c r="J166" s="331">
        <f t="shared" si="10"/>
        <v>0</v>
      </c>
      <c r="K166" s="328" t="s">
        <v>995</v>
      </c>
      <c r="L166" s="169"/>
      <c r="M166" s="332" t="s">
        <v>1</v>
      </c>
      <c r="N166" s="333" t="s">
        <v>38</v>
      </c>
      <c r="O166" s="314">
        <v>0</v>
      </c>
      <c r="P166" s="315">
        <f t="shared" si="11"/>
        <v>0</v>
      </c>
      <c r="Q166" s="315">
        <v>0</v>
      </c>
      <c r="R166" s="315">
        <f t="shared" si="12"/>
        <v>0</v>
      </c>
      <c r="S166" s="315">
        <v>0</v>
      </c>
      <c r="T166" s="316">
        <f t="shared" si="13"/>
        <v>0</v>
      </c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R166" s="153" t="s">
        <v>302</v>
      </c>
      <c r="AT166" s="153" t="s">
        <v>655</v>
      </c>
      <c r="AU166" s="153" t="s">
        <v>82</v>
      </c>
      <c r="AY166" s="15" t="s">
        <v>150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5" t="s">
        <v>78</v>
      </c>
      <c r="BK166" s="154">
        <f t="shared" si="19"/>
        <v>0</v>
      </c>
      <c r="BL166" s="15" t="s">
        <v>228</v>
      </c>
      <c r="BM166" s="153" t="s">
        <v>1181</v>
      </c>
    </row>
    <row r="167" spans="1:65" s="2" customFormat="1" ht="16.5" customHeight="1">
      <c r="A167" s="184"/>
      <c r="B167" s="250"/>
      <c r="C167" s="306" t="s">
        <v>248</v>
      </c>
      <c r="D167" s="306" t="s">
        <v>152</v>
      </c>
      <c r="E167" s="307" t="s">
        <v>1182</v>
      </c>
      <c r="F167" s="308" t="s">
        <v>1183</v>
      </c>
      <c r="G167" s="309" t="s">
        <v>173</v>
      </c>
      <c r="H167" s="310">
        <v>121</v>
      </c>
      <c r="I167" s="247"/>
      <c r="J167" s="311">
        <f t="shared" si="10"/>
        <v>0</v>
      </c>
      <c r="K167" s="308" t="s">
        <v>156</v>
      </c>
      <c r="L167" s="28"/>
      <c r="M167" s="312" t="s">
        <v>1</v>
      </c>
      <c r="N167" s="313" t="s">
        <v>38</v>
      </c>
      <c r="O167" s="314">
        <v>0.2</v>
      </c>
      <c r="P167" s="315">
        <f t="shared" si="11"/>
        <v>24.200000000000003</v>
      </c>
      <c r="Q167" s="315">
        <v>0</v>
      </c>
      <c r="R167" s="315">
        <f t="shared" si="12"/>
        <v>0</v>
      </c>
      <c r="S167" s="315">
        <v>0</v>
      </c>
      <c r="T167" s="316">
        <f t="shared" si="13"/>
        <v>0</v>
      </c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R167" s="153" t="s">
        <v>228</v>
      </c>
      <c r="AT167" s="153" t="s">
        <v>152</v>
      </c>
      <c r="AU167" s="153" t="s">
        <v>82</v>
      </c>
      <c r="AY167" s="15" t="s">
        <v>150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5" t="s">
        <v>78</v>
      </c>
      <c r="BK167" s="154">
        <f t="shared" si="19"/>
        <v>0</v>
      </c>
      <c r="BL167" s="15" t="s">
        <v>228</v>
      </c>
      <c r="BM167" s="153" t="s">
        <v>1184</v>
      </c>
    </row>
    <row r="168" spans="1:65" s="2" customFormat="1" ht="21.75" customHeight="1">
      <c r="A168" s="184"/>
      <c r="B168" s="250"/>
      <c r="C168" s="326" t="s">
        <v>7</v>
      </c>
      <c r="D168" s="326" t="s">
        <v>655</v>
      </c>
      <c r="E168" s="327" t="s">
        <v>1185</v>
      </c>
      <c r="F168" s="328" t="s">
        <v>1186</v>
      </c>
      <c r="G168" s="329" t="s">
        <v>173</v>
      </c>
      <c r="H168" s="330">
        <v>121</v>
      </c>
      <c r="I168" s="249"/>
      <c r="J168" s="331">
        <f t="shared" si="10"/>
        <v>0</v>
      </c>
      <c r="K168" s="328" t="s">
        <v>156</v>
      </c>
      <c r="L168" s="169"/>
      <c r="M168" s="332" t="s">
        <v>1</v>
      </c>
      <c r="N168" s="333" t="s">
        <v>38</v>
      </c>
      <c r="O168" s="314">
        <v>0</v>
      </c>
      <c r="P168" s="315">
        <f t="shared" si="11"/>
        <v>0</v>
      </c>
      <c r="Q168" s="315">
        <v>5E-05</v>
      </c>
      <c r="R168" s="315">
        <f t="shared" si="12"/>
        <v>0.006050000000000001</v>
      </c>
      <c r="S168" s="315">
        <v>0</v>
      </c>
      <c r="T168" s="316">
        <f t="shared" si="13"/>
        <v>0</v>
      </c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R168" s="153" t="s">
        <v>302</v>
      </c>
      <c r="AT168" s="153" t="s">
        <v>655</v>
      </c>
      <c r="AU168" s="153" t="s">
        <v>82</v>
      </c>
      <c r="AY168" s="15" t="s">
        <v>150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5" t="s">
        <v>78</v>
      </c>
      <c r="BK168" s="154">
        <f t="shared" si="19"/>
        <v>0</v>
      </c>
      <c r="BL168" s="15" t="s">
        <v>228</v>
      </c>
      <c r="BM168" s="153" t="s">
        <v>1187</v>
      </c>
    </row>
    <row r="169" spans="1:65" s="2" customFormat="1" ht="21.75" customHeight="1">
      <c r="A169" s="184"/>
      <c r="B169" s="250"/>
      <c r="C169" s="306" t="s">
        <v>262</v>
      </c>
      <c r="D169" s="306" t="s">
        <v>152</v>
      </c>
      <c r="E169" s="307" t="s">
        <v>1188</v>
      </c>
      <c r="F169" s="308" t="s">
        <v>1189</v>
      </c>
      <c r="G169" s="309" t="s">
        <v>214</v>
      </c>
      <c r="H169" s="310">
        <v>40</v>
      </c>
      <c r="I169" s="247"/>
      <c r="J169" s="311">
        <f t="shared" si="10"/>
        <v>0</v>
      </c>
      <c r="K169" s="308" t="s">
        <v>156</v>
      </c>
      <c r="L169" s="28"/>
      <c r="M169" s="312" t="s">
        <v>1</v>
      </c>
      <c r="N169" s="313" t="s">
        <v>38</v>
      </c>
      <c r="O169" s="314">
        <v>0.139</v>
      </c>
      <c r="P169" s="315">
        <f t="shared" si="11"/>
        <v>5.5600000000000005</v>
      </c>
      <c r="Q169" s="315">
        <v>0</v>
      </c>
      <c r="R169" s="315">
        <f t="shared" si="12"/>
        <v>0</v>
      </c>
      <c r="S169" s="315">
        <v>0</v>
      </c>
      <c r="T169" s="316">
        <f t="shared" si="13"/>
        <v>0</v>
      </c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R169" s="153" t="s">
        <v>228</v>
      </c>
      <c r="AT169" s="153" t="s">
        <v>152</v>
      </c>
      <c r="AU169" s="153" t="s">
        <v>82</v>
      </c>
      <c r="AY169" s="15" t="s">
        <v>150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5" t="s">
        <v>78</v>
      </c>
      <c r="BK169" s="154">
        <f t="shared" si="19"/>
        <v>0</v>
      </c>
      <c r="BL169" s="15" t="s">
        <v>228</v>
      </c>
      <c r="BM169" s="153" t="s">
        <v>1190</v>
      </c>
    </row>
    <row r="170" spans="1:65" s="2" customFormat="1" ht="16.5" customHeight="1">
      <c r="A170" s="184"/>
      <c r="B170" s="250"/>
      <c r="C170" s="326" t="s">
        <v>266</v>
      </c>
      <c r="D170" s="326" t="s">
        <v>655</v>
      </c>
      <c r="E170" s="327" t="s">
        <v>1191</v>
      </c>
      <c r="F170" s="328" t="s">
        <v>1192</v>
      </c>
      <c r="G170" s="329" t="s">
        <v>214</v>
      </c>
      <c r="H170" s="330">
        <v>42</v>
      </c>
      <c r="I170" s="249"/>
      <c r="J170" s="331">
        <f t="shared" si="10"/>
        <v>0</v>
      </c>
      <c r="K170" s="328" t="s">
        <v>156</v>
      </c>
      <c r="L170" s="169"/>
      <c r="M170" s="332" t="s">
        <v>1</v>
      </c>
      <c r="N170" s="333" t="s">
        <v>38</v>
      </c>
      <c r="O170" s="314">
        <v>0</v>
      </c>
      <c r="P170" s="315">
        <f t="shared" si="11"/>
        <v>0</v>
      </c>
      <c r="Q170" s="315">
        <v>7E-05</v>
      </c>
      <c r="R170" s="315">
        <f t="shared" si="12"/>
        <v>0.00294</v>
      </c>
      <c r="S170" s="315">
        <v>0</v>
      </c>
      <c r="T170" s="316">
        <f t="shared" si="13"/>
        <v>0</v>
      </c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R170" s="153" t="s">
        <v>302</v>
      </c>
      <c r="AT170" s="153" t="s">
        <v>655</v>
      </c>
      <c r="AU170" s="153" t="s">
        <v>82</v>
      </c>
      <c r="AY170" s="15" t="s">
        <v>150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5" t="s">
        <v>78</v>
      </c>
      <c r="BK170" s="154">
        <f t="shared" si="19"/>
        <v>0</v>
      </c>
      <c r="BL170" s="15" t="s">
        <v>228</v>
      </c>
      <c r="BM170" s="153" t="s">
        <v>1193</v>
      </c>
    </row>
    <row r="171" spans="2:51" s="13" customFormat="1" ht="12">
      <c r="B171" s="317"/>
      <c r="C171" s="318"/>
      <c r="D171" s="319" t="s">
        <v>158</v>
      </c>
      <c r="E171" s="318"/>
      <c r="F171" s="321" t="s">
        <v>1216</v>
      </c>
      <c r="G171" s="318"/>
      <c r="H171" s="322">
        <v>42</v>
      </c>
      <c r="I171" s="248"/>
      <c r="J171" s="318"/>
      <c r="K171" s="318"/>
      <c r="L171" s="155"/>
      <c r="M171" s="323"/>
      <c r="N171" s="324"/>
      <c r="O171" s="324"/>
      <c r="P171" s="324"/>
      <c r="Q171" s="324"/>
      <c r="R171" s="324"/>
      <c r="S171" s="324"/>
      <c r="T171" s="325"/>
      <c r="AT171" s="157" t="s">
        <v>158</v>
      </c>
      <c r="AU171" s="157" t="s">
        <v>82</v>
      </c>
      <c r="AV171" s="13" t="s">
        <v>82</v>
      </c>
      <c r="AW171" s="13" t="s">
        <v>3</v>
      </c>
      <c r="AX171" s="13" t="s">
        <v>78</v>
      </c>
      <c r="AY171" s="157" t="s">
        <v>150</v>
      </c>
    </row>
    <row r="172" spans="1:65" s="2" customFormat="1" ht="21.75" customHeight="1">
      <c r="A172" s="184"/>
      <c r="B172" s="250"/>
      <c r="C172" s="306" t="s">
        <v>270</v>
      </c>
      <c r="D172" s="306" t="s">
        <v>152</v>
      </c>
      <c r="E172" s="307" t="s">
        <v>952</v>
      </c>
      <c r="F172" s="308" t="s">
        <v>953</v>
      </c>
      <c r="G172" s="309" t="s">
        <v>214</v>
      </c>
      <c r="H172" s="310">
        <v>16</v>
      </c>
      <c r="I172" s="247"/>
      <c r="J172" s="311">
        <f>ROUND(I172*H172,2)</f>
        <v>0</v>
      </c>
      <c r="K172" s="308" t="s">
        <v>156</v>
      </c>
      <c r="L172" s="28"/>
      <c r="M172" s="312" t="s">
        <v>1</v>
      </c>
      <c r="N172" s="313" t="s">
        <v>38</v>
      </c>
      <c r="O172" s="314">
        <v>0.155</v>
      </c>
      <c r="P172" s="315">
        <f>O172*H172</f>
        <v>2.48</v>
      </c>
      <c r="Q172" s="315">
        <v>0</v>
      </c>
      <c r="R172" s="315">
        <f>Q172*H172</f>
        <v>0</v>
      </c>
      <c r="S172" s="315">
        <v>0</v>
      </c>
      <c r="T172" s="316">
        <f>S172*H172</f>
        <v>0</v>
      </c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R172" s="153" t="s">
        <v>228</v>
      </c>
      <c r="AT172" s="153" t="s">
        <v>152</v>
      </c>
      <c r="AU172" s="153" t="s">
        <v>82</v>
      </c>
      <c r="AY172" s="15" t="s">
        <v>150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5" t="s">
        <v>78</v>
      </c>
      <c r="BK172" s="154">
        <f>ROUND(I172*H172,2)</f>
        <v>0</v>
      </c>
      <c r="BL172" s="15" t="s">
        <v>228</v>
      </c>
      <c r="BM172" s="153" t="s">
        <v>954</v>
      </c>
    </row>
    <row r="173" spans="1:65" s="2" customFormat="1" ht="16.5" customHeight="1">
      <c r="A173" s="184"/>
      <c r="B173" s="250"/>
      <c r="C173" s="326" t="s">
        <v>274</v>
      </c>
      <c r="D173" s="326" t="s">
        <v>655</v>
      </c>
      <c r="E173" s="327" t="s">
        <v>955</v>
      </c>
      <c r="F173" s="328" t="s">
        <v>956</v>
      </c>
      <c r="G173" s="329" t="s">
        <v>214</v>
      </c>
      <c r="H173" s="330">
        <v>16.8</v>
      </c>
      <c r="I173" s="249"/>
      <c r="J173" s="331">
        <f>ROUND(I173*H173,2)</f>
        <v>0</v>
      </c>
      <c r="K173" s="328" t="s">
        <v>156</v>
      </c>
      <c r="L173" s="169"/>
      <c r="M173" s="332" t="s">
        <v>1</v>
      </c>
      <c r="N173" s="333" t="s">
        <v>38</v>
      </c>
      <c r="O173" s="314">
        <v>0</v>
      </c>
      <c r="P173" s="315">
        <f>O173*H173</f>
        <v>0</v>
      </c>
      <c r="Q173" s="315">
        <v>0.00018</v>
      </c>
      <c r="R173" s="315">
        <f>Q173*H173</f>
        <v>0.003024</v>
      </c>
      <c r="S173" s="315">
        <v>0</v>
      </c>
      <c r="T173" s="316">
        <f>S173*H173</f>
        <v>0</v>
      </c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R173" s="153" t="s">
        <v>302</v>
      </c>
      <c r="AT173" s="153" t="s">
        <v>655</v>
      </c>
      <c r="AU173" s="153" t="s">
        <v>82</v>
      </c>
      <c r="AY173" s="15" t="s">
        <v>150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5" t="s">
        <v>78</v>
      </c>
      <c r="BK173" s="154">
        <f>ROUND(I173*H173,2)</f>
        <v>0</v>
      </c>
      <c r="BL173" s="15" t="s">
        <v>228</v>
      </c>
      <c r="BM173" s="153" t="s">
        <v>957</v>
      </c>
    </row>
    <row r="174" spans="2:51" s="13" customFormat="1" ht="12">
      <c r="B174" s="317"/>
      <c r="C174" s="318"/>
      <c r="D174" s="319" t="s">
        <v>158</v>
      </c>
      <c r="E174" s="318"/>
      <c r="F174" s="321" t="s">
        <v>1390</v>
      </c>
      <c r="G174" s="318"/>
      <c r="H174" s="322">
        <v>16.8</v>
      </c>
      <c r="I174" s="248"/>
      <c r="J174" s="318"/>
      <c r="K174" s="318"/>
      <c r="L174" s="155"/>
      <c r="M174" s="323"/>
      <c r="N174" s="324"/>
      <c r="O174" s="324"/>
      <c r="P174" s="324"/>
      <c r="Q174" s="324"/>
      <c r="R174" s="324"/>
      <c r="S174" s="324"/>
      <c r="T174" s="325"/>
      <c r="AT174" s="157" t="s">
        <v>158</v>
      </c>
      <c r="AU174" s="157" t="s">
        <v>82</v>
      </c>
      <c r="AV174" s="13" t="s">
        <v>82</v>
      </c>
      <c r="AW174" s="13" t="s">
        <v>3</v>
      </c>
      <c r="AX174" s="13" t="s">
        <v>78</v>
      </c>
      <c r="AY174" s="157" t="s">
        <v>150</v>
      </c>
    </row>
    <row r="175" spans="1:65" s="2" customFormat="1" ht="21.75" customHeight="1">
      <c r="A175" s="184"/>
      <c r="B175" s="250"/>
      <c r="C175" s="306" t="s">
        <v>278</v>
      </c>
      <c r="D175" s="306" t="s">
        <v>152</v>
      </c>
      <c r="E175" s="307" t="s">
        <v>959</v>
      </c>
      <c r="F175" s="308" t="s">
        <v>960</v>
      </c>
      <c r="G175" s="309" t="s">
        <v>214</v>
      </c>
      <c r="H175" s="310">
        <v>1110</v>
      </c>
      <c r="I175" s="247"/>
      <c r="J175" s="311">
        <f>ROUND(I175*H175,2)</f>
        <v>0</v>
      </c>
      <c r="K175" s="308" t="s">
        <v>156</v>
      </c>
      <c r="L175" s="28"/>
      <c r="M175" s="312" t="s">
        <v>1</v>
      </c>
      <c r="N175" s="313" t="s">
        <v>38</v>
      </c>
      <c r="O175" s="314">
        <v>0.046</v>
      </c>
      <c r="P175" s="315">
        <f>O175*H175</f>
        <v>51.06</v>
      </c>
      <c r="Q175" s="315">
        <v>0</v>
      </c>
      <c r="R175" s="315">
        <f>Q175*H175</f>
        <v>0</v>
      </c>
      <c r="S175" s="315">
        <v>0</v>
      </c>
      <c r="T175" s="316">
        <f>S175*H175</f>
        <v>0</v>
      </c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R175" s="153" t="s">
        <v>228</v>
      </c>
      <c r="AT175" s="153" t="s">
        <v>152</v>
      </c>
      <c r="AU175" s="153" t="s">
        <v>82</v>
      </c>
      <c r="AY175" s="15" t="s">
        <v>150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5" t="s">
        <v>78</v>
      </c>
      <c r="BK175" s="154">
        <f>ROUND(I175*H175,2)</f>
        <v>0</v>
      </c>
      <c r="BL175" s="15" t="s">
        <v>228</v>
      </c>
      <c r="BM175" s="153" t="s">
        <v>961</v>
      </c>
    </row>
    <row r="176" spans="1:65" s="2" customFormat="1" ht="16.5" customHeight="1">
      <c r="A176" s="184"/>
      <c r="B176" s="250"/>
      <c r="C176" s="326" t="s">
        <v>282</v>
      </c>
      <c r="D176" s="326" t="s">
        <v>655</v>
      </c>
      <c r="E176" s="327" t="s">
        <v>962</v>
      </c>
      <c r="F176" s="328" t="s">
        <v>963</v>
      </c>
      <c r="G176" s="329" t="s">
        <v>214</v>
      </c>
      <c r="H176" s="330">
        <v>1165.5</v>
      </c>
      <c r="I176" s="249"/>
      <c r="J176" s="331">
        <f>ROUND(I176*H176,2)</f>
        <v>0</v>
      </c>
      <c r="K176" s="328" t="s">
        <v>156</v>
      </c>
      <c r="L176" s="169"/>
      <c r="M176" s="332" t="s">
        <v>1</v>
      </c>
      <c r="N176" s="333" t="s">
        <v>38</v>
      </c>
      <c r="O176" s="314">
        <v>0</v>
      </c>
      <c r="P176" s="315">
        <f>O176*H176</f>
        <v>0</v>
      </c>
      <c r="Q176" s="315">
        <v>0.00017</v>
      </c>
      <c r="R176" s="315">
        <f>Q176*H176</f>
        <v>0.198135</v>
      </c>
      <c r="S176" s="315">
        <v>0</v>
      </c>
      <c r="T176" s="316">
        <f>S176*H176</f>
        <v>0</v>
      </c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R176" s="153" t="s">
        <v>302</v>
      </c>
      <c r="AT176" s="153" t="s">
        <v>655</v>
      </c>
      <c r="AU176" s="153" t="s">
        <v>82</v>
      </c>
      <c r="AY176" s="15" t="s">
        <v>150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5" t="s">
        <v>78</v>
      </c>
      <c r="BK176" s="154">
        <f>ROUND(I176*H176,2)</f>
        <v>0</v>
      </c>
      <c r="BL176" s="15" t="s">
        <v>228</v>
      </c>
      <c r="BM176" s="153" t="s">
        <v>964</v>
      </c>
    </row>
    <row r="177" spans="2:51" s="13" customFormat="1" ht="12">
      <c r="B177" s="317"/>
      <c r="C177" s="318"/>
      <c r="D177" s="319" t="s">
        <v>158</v>
      </c>
      <c r="E177" s="318"/>
      <c r="F177" s="321" t="s">
        <v>1441</v>
      </c>
      <c r="G177" s="318"/>
      <c r="H177" s="322">
        <v>1165.5</v>
      </c>
      <c r="I177" s="248"/>
      <c r="J177" s="318"/>
      <c r="K177" s="318"/>
      <c r="L177" s="155"/>
      <c r="M177" s="323"/>
      <c r="N177" s="324"/>
      <c r="O177" s="324"/>
      <c r="P177" s="324"/>
      <c r="Q177" s="324"/>
      <c r="R177" s="324"/>
      <c r="S177" s="324"/>
      <c r="T177" s="325"/>
      <c r="AT177" s="157" t="s">
        <v>158</v>
      </c>
      <c r="AU177" s="157" t="s">
        <v>82</v>
      </c>
      <c r="AV177" s="13" t="s">
        <v>82</v>
      </c>
      <c r="AW177" s="13" t="s">
        <v>3</v>
      </c>
      <c r="AX177" s="13" t="s">
        <v>78</v>
      </c>
      <c r="AY177" s="157" t="s">
        <v>150</v>
      </c>
    </row>
    <row r="178" spans="1:65" s="2" customFormat="1" ht="21.75" customHeight="1">
      <c r="A178" s="184"/>
      <c r="B178" s="250"/>
      <c r="C178" s="306" t="s">
        <v>286</v>
      </c>
      <c r="D178" s="306" t="s">
        <v>152</v>
      </c>
      <c r="E178" s="307" t="s">
        <v>959</v>
      </c>
      <c r="F178" s="308" t="s">
        <v>960</v>
      </c>
      <c r="G178" s="309" t="s">
        <v>214</v>
      </c>
      <c r="H178" s="310">
        <v>530</v>
      </c>
      <c r="I178" s="247"/>
      <c r="J178" s="311">
        <f>ROUND(I178*H178,2)</f>
        <v>0</v>
      </c>
      <c r="K178" s="308" t="s">
        <v>156</v>
      </c>
      <c r="L178" s="28"/>
      <c r="M178" s="312" t="s">
        <v>1</v>
      </c>
      <c r="N178" s="313" t="s">
        <v>38</v>
      </c>
      <c r="O178" s="314">
        <v>0.046</v>
      </c>
      <c r="P178" s="315">
        <f>O178*H178</f>
        <v>24.38</v>
      </c>
      <c r="Q178" s="315">
        <v>0</v>
      </c>
      <c r="R178" s="315">
        <f>Q178*H178</f>
        <v>0</v>
      </c>
      <c r="S178" s="315">
        <v>0</v>
      </c>
      <c r="T178" s="316">
        <f>S178*H178</f>
        <v>0</v>
      </c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R178" s="153" t="s">
        <v>228</v>
      </c>
      <c r="AT178" s="153" t="s">
        <v>152</v>
      </c>
      <c r="AU178" s="153" t="s">
        <v>82</v>
      </c>
      <c r="AY178" s="15" t="s">
        <v>150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5" t="s">
        <v>78</v>
      </c>
      <c r="BK178" s="154">
        <f>ROUND(I178*H178,2)</f>
        <v>0</v>
      </c>
      <c r="BL178" s="15" t="s">
        <v>228</v>
      </c>
      <c r="BM178" s="153" t="s">
        <v>966</v>
      </c>
    </row>
    <row r="179" spans="1:65" s="2" customFormat="1" ht="16.5" customHeight="1">
      <c r="A179" s="184"/>
      <c r="B179" s="250"/>
      <c r="C179" s="326" t="s">
        <v>290</v>
      </c>
      <c r="D179" s="326" t="s">
        <v>655</v>
      </c>
      <c r="E179" s="327" t="s">
        <v>967</v>
      </c>
      <c r="F179" s="328" t="s">
        <v>968</v>
      </c>
      <c r="G179" s="329" t="s">
        <v>214</v>
      </c>
      <c r="H179" s="330">
        <v>556.5</v>
      </c>
      <c r="I179" s="249"/>
      <c r="J179" s="331">
        <f>ROUND(I179*H179,2)</f>
        <v>0</v>
      </c>
      <c r="K179" s="328" t="s">
        <v>156</v>
      </c>
      <c r="L179" s="169"/>
      <c r="M179" s="332" t="s">
        <v>1</v>
      </c>
      <c r="N179" s="333" t="s">
        <v>38</v>
      </c>
      <c r="O179" s="314">
        <v>0</v>
      </c>
      <c r="P179" s="315">
        <f>O179*H179</f>
        <v>0</v>
      </c>
      <c r="Q179" s="315">
        <v>0.00012</v>
      </c>
      <c r="R179" s="315">
        <f>Q179*H179</f>
        <v>0.06678</v>
      </c>
      <c r="S179" s="315">
        <v>0</v>
      </c>
      <c r="T179" s="316">
        <f>S179*H179</f>
        <v>0</v>
      </c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R179" s="153" t="s">
        <v>302</v>
      </c>
      <c r="AT179" s="153" t="s">
        <v>655</v>
      </c>
      <c r="AU179" s="153" t="s">
        <v>82</v>
      </c>
      <c r="AY179" s="15" t="s">
        <v>150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5" t="s">
        <v>78</v>
      </c>
      <c r="BK179" s="154">
        <f>ROUND(I179*H179,2)</f>
        <v>0</v>
      </c>
      <c r="BL179" s="15" t="s">
        <v>228</v>
      </c>
      <c r="BM179" s="153" t="s">
        <v>969</v>
      </c>
    </row>
    <row r="180" spans="2:51" s="13" customFormat="1" ht="12">
      <c r="B180" s="317"/>
      <c r="C180" s="318"/>
      <c r="D180" s="319" t="s">
        <v>158</v>
      </c>
      <c r="E180" s="318"/>
      <c r="F180" s="321" t="s">
        <v>1442</v>
      </c>
      <c r="G180" s="318"/>
      <c r="H180" s="322">
        <v>556.5</v>
      </c>
      <c r="I180" s="248"/>
      <c r="J180" s="318"/>
      <c r="K180" s="318"/>
      <c r="L180" s="155"/>
      <c r="M180" s="323"/>
      <c r="N180" s="324"/>
      <c r="O180" s="324"/>
      <c r="P180" s="324"/>
      <c r="Q180" s="324"/>
      <c r="R180" s="324"/>
      <c r="S180" s="324"/>
      <c r="T180" s="325"/>
      <c r="AT180" s="157" t="s">
        <v>158</v>
      </c>
      <c r="AU180" s="157" t="s">
        <v>82</v>
      </c>
      <c r="AV180" s="13" t="s">
        <v>82</v>
      </c>
      <c r="AW180" s="13" t="s">
        <v>3</v>
      </c>
      <c r="AX180" s="13" t="s">
        <v>78</v>
      </c>
      <c r="AY180" s="157" t="s">
        <v>150</v>
      </c>
    </row>
    <row r="181" spans="1:65" s="2" customFormat="1" ht="21.75" customHeight="1">
      <c r="A181" s="184"/>
      <c r="B181" s="250"/>
      <c r="C181" s="306" t="s">
        <v>294</v>
      </c>
      <c r="D181" s="306" t="s">
        <v>152</v>
      </c>
      <c r="E181" s="307" t="s">
        <v>971</v>
      </c>
      <c r="F181" s="308" t="s">
        <v>972</v>
      </c>
      <c r="G181" s="309" t="s">
        <v>214</v>
      </c>
      <c r="H181" s="310">
        <v>90</v>
      </c>
      <c r="I181" s="247"/>
      <c r="J181" s="311">
        <f>ROUND(I181*H181,2)</f>
        <v>0</v>
      </c>
      <c r="K181" s="308" t="s">
        <v>156</v>
      </c>
      <c r="L181" s="28"/>
      <c r="M181" s="312" t="s">
        <v>1</v>
      </c>
      <c r="N181" s="313" t="s">
        <v>38</v>
      </c>
      <c r="O181" s="314">
        <v>0.046</v>
      </c>
      <c r="P181" s="315">
        <f>O181*H181</f>
        <v>4.14</v>
      </c>
      <c r="Q181" s="315">
        <v>0</v>
      </c>
      <c r="R181" s="315">
        <f>Q181*H181</f>
        <v>0</v>
      </c>
      <c r="S181" s="315">
        <v>0</v>
      </c>
      <c r="T181" s="316">
        <f>S181*H181</f>
        <v>0</v>
      </c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R181" s="153" t="s">
        <v>228</v>
      </c>
      <c r="AT181" s="153" t="s">
        <v>152</v>
      </c>
      <c r="AU181" s="153" t="s">
        <v>82</v>
      </c>
      <c r="AY181" s="15" t="s">
        <v>150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5" t="s">
        <v>78</v>
      </c>
      <c r="BK181" s="154">
        <f>ROUND(I181*H181,2)</f>
        <v>0</v>
      </c>
      <c r="BL181" s="15" t="s">
        <v>228</v>
      </c>
      <c r="BM181" s="153" t="s">
        <v>973</v>
      </c>
    </row>
    <row r="182" spans="1:65" s="2" customFormat="1" ht="16.5" customHeight="1">
      <c r="A182" s="184"/>
      <c r="B182" s="250"/>
      <c r="C182" s="326" t="s">
        <v>298</v>
      </c>
      <c r="D182" s="326" t="s">
        <v>655</v>
      </c>
      <c r="E182" s="327" t="s">
        <v>974</v>
      </c>
      <c r="F182" s="328" t="s">
        <v>975</v>
      </c>
      <c r="G182" s="329" t="s">
        <v>214</v>
      </c>
      <c r="H182" s="330">
        <v>94.5</v>
      </c>
      <c r="I182" s="249"/>
      <c r="J182" s="331">
        <f>ROUND(I182*H182,2)</f>
        <v>0</v>
      </c>
      <c r="K182" s="328" t="s">
        <v>156</v>
      </c>
      <c r="L182" s="169"/>
      <c r="M182" s="332" t="s">
        <v>1</v>
      </c>
      <c r="N182" s="333" t="s">
        <v>38</v>
      </c>
      <c r="O182" s="314">
        <v>0</v>
      </c>
      <c r="P182" s="315">
        <f>O182*H182</f>
        <v>0</v>
      </c>
      <c r="Q182" s="315">
        <v>0.00016</v>
      </c>
      <c r="R182" s="315">
        <f>Q182*H182</f>
        <v>0.015120000000000001</v>
      </c>
      <c r="S182" s="315">
        <v>0</v>
      </c>
      <c r="T182" s="316">
        <f>S182*H182</f>
        <v>0</v>
      </c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R182" s="153" t="s">
        <v>302</v>
      </c>
      <c r="AT182" s="153" t="s">
        <v>655</v>
      </c>
      <c r="AU182" s="153" t="s">
        <v>82</v>
      </c>
      <c r="AY182" s="15" t="s">
        <v>150</v>
      </c>
      <c r="BE182" s="154">
        <f>IF(N182="základní",J182,0)</f>
        <v>0</v>
      </c>
      <c r="BF182" s="154">
        <f>IF(N182="snížená",J182,0)</f>
        <v>0</v>
      </c>
      <c r="BG182" s="154">
        <f>IF(N182="zákl. přenesená",J182,0)</f>
        <v>0</v>
      </c>
      <c r="BH182" s="154">
        <f>IF(N182="sníž. přenesená",J182,0)</f>
        <v>0</v>
      </c>
      <c r="BI182" s="154">
        <f>IF(N182="nulová",J182,0)</f>
        <v>0</v>
      </c>
      <c r="BJ182" s="15" t="s">
        <v>78</v>
      </c>
      <c r="BK182" s="154">
        <f>ROUND(I182*H182,2)</f>
        <v>0</v>
      </c>
      <c r="BL182" s="15" t="s">
        <v>228</v>
      </c>
      <c r="BM182" s="153" t="s">
        <v>976</v>
      </c>
    </row>
    <row r="183" spans="2:51" s="13" customFormat="1" ht="12">
      <c r="B183" s="317"/>
      <c r="C183" s="318"/>
      <c r="D183" s="319" t="s">
        <v>158</v>
      </c>
      <c r="E183" s="318"/>
      <c r="F183" s="321" t="s">
        <v>1365</v>
      </c>
      <c r="G183" s="318"/>
      <c r="H183" s="322">
        <v>94.5</v>
      </c>
      <c r="I183" s="248"/>
      <c r="J183" s="318"/>
      <c r="K183" s="318"/>
      <c r="L183" s="155"/>
      <c r="M183" s="323"/>
      <c r="N183" s="324"/>
      <c r="O183" s="324"/>
      <c r="P183" s="324"/>
      <c r="Q183" s="324"/>
      <c r="R183" s="324"/>
      <c r="S183" s="324"/>
      <c r="T183" s="325"/>
      <c r="AT183" s="157" t="s">
        <v>158</v>
      </c>
      <c r="AU183" s="157" t="s">
        <v>82</v>
      </c>
      <c r="AV183" s="13" t="s">
        <v>82</v>
      </c>
      <c r="AW183" s="13" t="s">
        <v>3</v>
      </c>
      <c r="AX183" s="13" t="s">
        <v>78</v>
      </c>
      <c r="AY183" s="157" t="s">
        <v>150</v>
      </c>
    </row>
    <row r="184" spans="1:65" s="2" customFormat="1" ht="21.75" customHeight="1">
      <c r="A184" s="184"/>
      <c r="B184" s="250"/>
      <c r="C184" s="306" t="s">
        <v>302</v>
      </c>
      <c r="D184" s="306" t="s">
        <v>152</v>
      </c>
      <c r="E184" s="307" t="s">
        <v>983</v>
      </c>
      <c r="F184" s="308" t="s">
        <v>984</v>
      </c>
      <c r="G184" s="309" t="s">
        <v>214</v>
      </c>
      <c r="H184" s="310">
        <v>105</v>
      </c>
      <c r="I184" s="247"/>
      <c r="J184" s="311">
        <f>ROUND(I184*H184,2)</f>
        <v>0</v>
      </c>
      <c r="K184" s="308" t="s">
        <v>156</v>
      </c>
      <c r="L184" s="28"/>
      <c r="M184" s="312" t="s">
        <v>1</v>
      </c>
      <c r="N184" s="313" t="s">
        <v>38</v>
      </c>
      <c r="O184" s="314">
        <v>0.052</v>
      </c>
      <c r="P184" s="315">
        <f>O184*H184</f>
        <v>5.46</v>
      </c>
      <c r="Q184" s="315">
        <v>0</v>
      </c>
      <c r="R184" s="315">
        <f>Q184*H184</f>
        <v>0</v>
      </c>
      <c r="S184" s="315">
        <v>0</v>
      </c>
      <c r="T184" s="316">
        <f>S184*H184</f>
        <v>0</v>
      </c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R184" s="153" t="s">
        <v>228</v>
      </c>
      <c r="AT184" s="153" t="s">
        <v>152</v>
      </c>
      <c r="AU184" s="153" t="s">
        <v>82</v>
      </c>
      <c r="AY184" s="15" t="s">
        <v>150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5" t="s">
        <v>78</v>
      </c>
      <c r="BK184" s="154">
        <f>ROUND(I184*H184,2)</f>
        <v>0</v>
      </c>
      <c r="BL184" s="15" t="s">
        <v>228</v>
      </c>
      <c r="BM184" s="153" t="s">
        <v>985</v>
      </c>
    </row>
    <row r="185" spans="1:65" s="2" customFormat="1" ht="16.5" customHeight="1">
      <c r="A185" s="184"/>
      <c r="B185" s="250"/>
      <c r="C185" s="326" t="s">
        <v>306</v>
      </c>
      <c r="D185" s="326" t="s">
        <v>655</v>
      </c>
      <c r="E185" s="327" t="s">
        <v>986</v>
      </c>
      <c r="F185" s="328" t="s">
        <v>987</v>
      </c>
      <c r="G185" s="329" t="s">
        <v>214</v>
      </c>
      <c r="H185" s="330">
        <v>110.25</v>
      </c>
      <c r="I185" s="249"/>
      <c r="J185" s="331">
        <f>ROUND(I185*H185,2)</f>
        <v>0</v>
      </c>
      <c r="K185" s="328" t="s">
        <v>156</v>
      </c>
      <c r="L185" s="169"/>
      <c r="M185" s="332" t="s">
        <v>1</v>
      </c>
      <c r="N185" s="333" t="s">
        <v>38</v>
      </c>
      <c r="O185" s="314">
        <v>0</v>
      </c>
      <c r="P185" s="315">
        <f>O185*H185</f>
        <v>0</v>
      </c>
      <c r="Q185" s="315">
        <v>0.00034</v>
      </c>
      <c r="R185" s="315">
        <f>Q185*H185</f>
        <v>0.037485000000000004</v>
      </c>
      <c r="S185" s="315">
        <v>0</v>
      </c>
      <c r="T185" s="316">
        <f>S185*H185</f>
        <v>0</v>
      </c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R185" s="153" t="s">
        <v>302</v>
      </c>
      <c r="AT185" s="153" t="s">
        <v>655</v>
      </c>
      <c r="AU185" s="153" t="s">
        <v>82</v>
      </c>
      <c r="AY185" s="15" t="s">
        <v>150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5" t="s">
        <v>78</v>
      </c>
      <c r="BK185" s="154">
        <f>ROUND(I185*H185,2)</f>
        <v>0</v>
      </c>
      <c r="BL185" s="15" t="s">
        <v>228</v>
      </c>
      <c r="BM185" s="153" t="s">
        <v>988</v>
      </c>
    </row>
    <row r="186" spans="2:51" s="13" customFormat="1" ht="12">
      <c r="B186" s="317"/>
      <c r="C186" s="318"/>
      <c r="D186" s="319" t="s">
        <v>158</v>
      </c>
      <c r="E186" s="318"/>
      <c r="F186" s="321" t="s">
        <v>1443</v>
      </c>
      <c r="G186" s="318"/>
      <c r="H186" s="322">
        <v>110.25</v>
      </c>
      <c r="I186" s="248"/>
      <c r="J186" s="318"/>
      <c r="K186" s="318"/>
      <c r="L186" s="155"/>
      <c r="M186" s="323"/>
      <c r="N186" s="324"/>
      <c r="O186" s="324"/>
      <c r="P186" s="324"/>
      <c r="Q186" s="324"/>
      <c r="R186" s="324"/>
      <c r="S186" s="324"/>
      <c r="T186" s="325"/>
      <c r="AT186" s="157" t="s">
        <v>158</v>
      </c>
      <c r="AU186" s="157" t="s">
        <v>82</v>
      </c>
      <c r="AV186" s="13" t="s">
        <v>82</v>
      </c>
      <c r="AW186" s="13" t="s">
        <v>3</v>
      </c>
      <c r="AX186" s="13" t="s">
        <v>78</v>
      </c>
      <c r="AY186" s="157" t="s">
        <v>150</v>
      </c>
    </row>
    <row r="187" spans="1:65" s="2" customFormat="1" ht="21.75" customHeight="1">
      <c r="A187" s="184"/>
      <c r="B187" s="250"/>
      <c r="C187" s="306" t="s">
        <v>310</v>
      </c>
      <c r="D187" s="306" t="s">
        <v>152</v>
      </c>
      <c r="E187" s="307" t="s">
        <v>1219</v>
      </c>
      <c r="F187" s="308" t="s">
        <v>1220</v>
      </c>
      <c r="G187" s="309" t="s">
        <v>214</v>
      </c>
      <c r="H187" s="310">
        <v>16</v>
      </c>
      <c r="I187" s="247"/>
      <c r="J187" s="311">
        <f>ROUND(I187*H187,2)</f>
        <v>0</v>
      </c>
      <c r="K187" s="308" t="s">
        <v>156</v>
      </c>
      <c r="L187" s="28"/>
      <c r="M187" s="312" t="s">
        <v>1</v>
      </c>
      <c r="N187" s="313" t="s">
        <v>38</v>
      </c>
      <c r="O187" s="314">
        <v>0.068</v>
      </c>
      <c r="P187" s="315">
        <f>O187*H187</f>
        <v>1.088</v>
      </c>
      <c r="Q187" s="315">
        <v>0</v>
      </c>
      <c r="R187" s="315">
        <f>Q187*H187</f>
        <v>0</v>
      </c>
      <c r="S187" s="315">
        <v>0</v>
      </c>
      <c r="T187" s="316">
        <f>S187*H187</f>
        <v>0</v>
      </c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R187" s="153" t="s">
        <v>228</v>
      </c>
      <c r="AT187" s="153" t="s">
        <v>152</v>
      </c>
      <c r="AU187" s="153" t="s">
        <v>82</v>
      </c>
      <c r="AY187" s="15" t="s">
        <v>150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5" t="s">
        <v>78</v>
      </c>
      <c r="BK187" s="154">
        <f>ROUND(I187*H187,2)</f>
        <v>0</v>
      </c>
      <c r="BL187" s="15" t="s">
        <v>228</v>
      </c>
      <c r="BM187" s="153" t="s">
        <v>1221</v>
      </c>
    </row>
    <row r="188" spans="1:65" s="2" customFormat="1" ht="16.5" customHeight="1">
      <c r="A188" s="184"/>
      <c r="B188" s="250"/>
      <c r="C188" s="326" t="s">
        <v>314</v>
      </c>
      <c r="D188" s="326" t="s">
        <v>655</v>
      </c>
      <c r="E188" s="327" t="s">
        <v>1222</v>
      </c>
      <c r="F188" s="328" t="s">
        <v>1223</v>
      </c>
      <c r="G188" s="329" t="s">
        <v>214</v>
      </c>
      <c r="H188" s="330">
        <v>16.8</v>
      </c>
      <c r="I188" s="249"/>
      <c r="J188" s="331">
        <f>ROUND(I188*H188,2)</f>
        <v>0</v>
      </c>
      <c r="K188" s="328" t="s">
        <v>995</v>
      </c>
      <c r="L188" s="169"/>
      <c r="M188" s="332" t="s">
        <v>1</v>
      </c>
      <c r="N188" s="333" t="s">
        <v>38</v>
      </c>
      <c r="O188" s="314">
        <v>0</v>
      </c>
      <c r="P188" s="315">
        <f>O188*H188</f>
        <v>0</v>
      </c>
      <c r="Q188" s="315">
        <v>0.00183</v>
      </c>
      <c r="R188" s="315">
        <f>Q188*H188</f>
        <v>0.030744</v>
      </c>
      <c r="S188" s="315">
        <v>0</v>
      </c>
      <c r="T188" s="316">
        <f>S188*H188</f>
        <v>0</v>
      </c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R188" s="153" t="s">
        <v>302</v>
      </c>
      <c r="AT188" s="153" t="s">
        <v>655</v>
      </c>
      <c r="AU188" s="153" t="s">
        <v>82</v>
      </c>
      <c r="AY188" s="15" t="s">
        <v>150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5" t="s">
        <v>78</v>
      </c>
      <c r="BK188" s="154">
        <f>ROUND(I188*H188,2)</f>
        <v>0</v>
      </c>
      <c r="BL188" s="15" t="s">
        <v>228</v>
      </c>
      <c r="BM188" s="153" t="s">
        <v>1224</v>
      </c>
    </row>
    <row r="189" spans="2:51" s="13" customFormat="1" ht="12">
      <c r="B189" s="317"/>
      <c r="C189" s="318"/>
      <c r="D189" s="319" t="s">
        <v>158</v>
      </c>
      <c r="E189" s="318"/>
      <c r="F189" s="321" t="s">
        <v>1390</v>
      </c>
      <c r="G189" s="318"/>
      <c r="H189" s="322">
        <v>16.8</v>
      </c>
      <c r="I189" s="248"/>
      <c r="J189" s="318"/>
      <c r="K189" s="318"/>
      <c r="L189" s="155"/>
      <c r="M189" s="323"/>
      <c r="N189" s="324"/>
      <c r="O189" s="324"/>
      <c r="P189" s="324"/>
      <c r="Q189" s="324"/>
      <c r="R189" s="324"/>
      <c r="S189" s="324"/>
      <c r="T189" s="325"/>
      <c r="AT189" s="157" t="s">
        <v>158</v>
      </c>
      <c r="AU189" s="157" t="s">
        <v>82</v>
      </c>
      <c r="AV189" s="13" t="s">
        <v>82</v>
      </c>
      <c r="AW189" s="13" t="s">
        <v>3</v>
      </c>
      <c r="AX189" s="13" t="s">
        <v>78</v>
      </c>
      <c r="AY189" s="157" t="s">
        <v>150</v>
      </c>
    </row>
    <row r="190" spans="1:65" s="2" customFormat="1" ht="21.75" customHeight="1">
      <c r="A190" s="184"/>
      <c r="B190" s="250"/>
      <c r="C190" s="306" t="s">
        <v>318</v>
      </c>
      <c r="D190" s="306" t="s">
        <v>152</v>
      </c>
      <c r="E190" s="307" t="s">
        <v>1229</v>
      </c>
      <c r="F190" s="308" t="s">
        <v>1230</v>
      </c>
      <c r="G190" s="309" t="s">
        <v>173</v>
      </c>
      <c r="H190" s="310">
        <v>26</v>
      </c>
      <c r="I190" s="247"/>
      <c r="J190" s="311">
        <f aca="true" t="shared" si="20" ref="J190:J214">ROUND(I190*H190,2)</f>
        <v>0</v>
      </c>
      <c r="K190" s="308" t="s">
        <v>156</v>
      </c>
      <c r="L190" s="28"/>
      <c r="M190" s="312" t="s">
        <v>1</v>
      </c>
      <c r="N190" s="313" t="s">
        <v>38</v>
      </c>
      <c r="O190" s="314">
        <v>0.134</v>
      </c>
      <c r="P190" s="315">
        <f aca="true" t="shared" si="21" ref="P190:P214">O190*H190</f>
        <v>3.484</v>
      </c>
      <c r="Q190" s="315">
        <v>0</v>
      </c>
      <c r="R190" s="315">
        <f aca="true" t="shared" si="22" ref="R190:R214">Q190*H190</f>
        <v>0</v>
      </c>
      <c r="S190" s="315">
        <v>0</v>
      </c>
      <c r="T190" s="316">
        <f aca="true" t="shared" si="23" ref="T190:T214">S190*H190</f>
        <v>0</v>
      </c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R190" s="153" t="s">
        <v>228</v>
      </c>
      <c r="AT190" s="153" t="s">
        <v>152</v>
      </c>
      <c r="AU190" s="153" t="s">
        <v>82</v>
      </c>
      <c r="AY190" s="15" t="s">
        <v>150</v>
      </c>
      <c r="BE190" s="154">
        <f aca="true" t="shared" si="24" ref="BE190:BE214">IF(N190="základní",J190,0)</f>
        <v>0</v>
      </c>
      <c r="BF190" s="154">
        <f aca="true" t="shared" si="25" ref="BF190:BF214">IF(N190="snížená",J190,0)</f>
        <v>0</v>
      </c>
      <c r="BG190" s="154">
        <f aca="true" t="shared" si="26" ref="BG190:BG214">IF(N190="zákl. přenesená",J190,0)</f>
        <v>0</v>
      </c>
      <c r="BH190" s="154">
        <f aca="true" t="shared" si="27" ref="BH190:BH214">IF(N190="sníž. přenesená",J190,0)</f>
        <v>0</v>
      </c>
      <c r="BI190" s="154">
        <f aca="true" t="shared" si="28" ref="BI190:BI214">IF(N190="nulová",J190,0)</f>
        <v>0</v>
      </c>
      <c r="BJ190" s="15" t="s">
        <v>78</v>
      </c>
      <c r="BK190" s="154">
        <f aca="true" t="shared" si="29" ref="BK190:BK214">ROUND(I190*H190,2)</f>
        <v>0</v>
      </c>
      <c r="BL190" s="15" t="s">
        <v>228</v>
      </c>
      <c r="BM190" s="153" t="s">
        <v>1444</v>
      </c>
    </row>
    <row r="191" spans="1:65" s="2" customFormat="1" ht="16.5" customHeight="1">
      <c r="A191" s="184"/>
      <c r="B191" s="250"/>
      <c r="C191" s="326" t="s">
        <v>322</v>
      </c>
      <c r="D191" s="326" t="s">
        <v>655</v>
      </c>
      <c r="E191" s="327" t="s">
        <v>1232</v>
      </c>
      <c r="F191" s="328" t="s">
        <v>1233</v>
      </c>
      <c r="G191" s="329" t="s">
        <v>173</v>
      </c>
      <c r="H191" s="330">
        <v>26</v>
      </c>
      <c r="I191" s="249"/>
      <c r="J191" s="331">
        <f t="shared" si="20"/>
        <v>0</v>
      </c>
      <c r="K191" s="328" t="s">
        <v>156</v>
      </c>
      <c r="L191" s="169"/>
      <c r="M191" s="332" t="s">
        <v>1</v>
      </c>
      <c r="N191" s="333" t="s">
        <v>38</v>
      </c>
      <c r="O191" s="314">
        <v>0</v>
      </c>
      <c r="P191" s="315">
        <f t="shared" si="21"/>
        <v>0</v>
      </c>
      <c r="Q191" s="315">
        <v>5E-05</v>
      </c>
      <c r="R191" s="315">
        <f t="shared" si="22"/>
        <v>0.0013000000000000002</v>
      </c>
      <c r="S191" s="315">
        <v>0</v>
      </c>
      <c r="T191" s="316">
        <f t="shared" si="23"/>
        <v>0</v>
      </c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R191" s="153" t="s">
        <v>302</v>
      </c>
      <c r="AT191" s="153" t="s">
        <v>655</v>
      </c>
      <c r="AU191" s="153" t="s">
        <v>82</v>
      </c>
      <c r="AY191" s="15" t="s">
        <v>150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5" t="s">
        <v>78</v>
      </c>
      <c r="BK191" s="154">
        <f t="shared" si="29"/>
        <v>0</v>
      </c>
      <c r="BL191" s="15" t="s">
        <v>228</v>
      </c>
      <c r="BM191" s="153" t="s">
        <v>1445</v>
      </c>
    </row>
    <row r="192" spans="1:65" s="2" customFormat="1" ht="21.75" customHeight="1">
      <c r="A192" s="184"/>
      <c r="B192" s="250"/>
      <c r="C192" s="326" t="s">
        <v>326</v>
      </c>
      <c r="D192" s="326" t="s">
        <v>655</v>
      </c>
      <c r="E192" s="327" t="s">
        <v>1396</v>
      </c>
      <c r="F192" s="328" t="s">
        <v>1397</v>
      </c>
      <c r="G192" s="329" t="s">
        <v>1008</v>
      </c>
      <c r="H192" s="330">
        <v>13</v>
      </c>
      <c r="I192" s="249"/>
      <c r="J192" s="331">
        <f t="shared" si="20"/>
        <v>0</v>
      </c>
      <c r="K192" s="328" t="s">
        <v>995</v>
      </c>
      <c r="L192" s="169"/>
      <c r="M192" s="332" t="s">
        <v>1</v>
      </c>
      <c r="N192" s="333" t="s">
        <v>38</v>
      </c>
      <c r="O192" s="314">
        <v>0</v>
      </c>
      <c r="P192" s="315">
        <f t="shared" si="21"/>
        <v>0</v>
      </c>
      <c r="Q192" s="315">
        <v>0</v>
      </c>
      <c r="R192" s="315">
        <f t="shared" si="22"/>
        <v>0</v>
      </c>
      <c r="S192" s="315">
        <v>0</v>
      </c>
      <c r="T192" s="316">
        <f t="shared" si="23"/>
        <v>0</v>
      </c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R192" s="153" t="s">
        <v>1009</v>
      </c>
      <c r="AT192" s="153" t="s">
        <v>655</v>
      </c>
      <c r="AU192" s="153" t="s">
        <v>82</v>
      </c>
      <c r="AY192" s="15" t="s">
        <v>150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5" t="s">
        <v>78</v>
      </c>
      <c r="BK192" s="154">
        <f t="shared" si="29"/>
        <v>0</v>
      </c>
      <c r="BL192" s="15" t="s">
        <v>433</v>
      </c>
      <c r="BM192" s="153" t="s">
        <v>1446</v>
      </c>
    </row>
    <row r="193" spans="1:65" s="2" customFormat="1" ht="21.75" customHeight="1">
      <c r="A193" s="184"/>
      <c r="B193" s="250"/>
      <c r="C193" s="306" t="s">
        <v>330</v>
      </c>
      <c r="D193" s="306" t="s">
        <v>152</v>
      </c>
      <c r="E193" s="307" t="s">
        <v>1235</v>
      </c>
      <c r="F193" s="308" t="s">
        <v>1236</v>
      </c>
      <c r="G193" s="309" t="s">
        <v>173</v>
      </c>
      <c r="H193" s="310">
        <v>7</v>
      </c>
      <c r="I193" s="247"/>
      <c r="J193" s="311">
        <f t="shared" si="20"/>
        <v>0</v>
      </c>
      <c r="K193" s="308" t="s">
        <v>156</v>
      </c>
      <c r="L193" s="28"/>
      <c r="M193" s="312" t="s">
        <v>1</v>
      </c>
      <c r="N193" s="313" t="s">
        <v>38</v>
      </c>
      <c r="O193" s="314">
        <v>0.154</v>
      </c>
      <c r="P193" s="315">
        <f t="shared" si="21"/>
        <v>1.078</v>
      </c>
      <c r="Q193" s="315">
        <v>0</v>
      </c>
      <c r="R193" s="315">
        <f t="shared" si="22"/>
        <v>0</v>
      </c>
      <c r="S193" s="315">
        <v>0</v>
      </c>
      <c r="T193" s="316">
        <f t="shared" si="23"/>
        <v>0</v>
      </c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R193" s="153" t="s">
        <v>228</v>
      </c>
      <c r="AT193" s="153" t="s">
        <v>152</v>
      </c>
      <c r="AU193" s="153" t="s">
        <v>82</v>
      </c>
      <c r="AY193" s="15" t="s">
        <v>150</v>
      </c>
      <c r="BE193" s="154">
        <f t="shared" si="24"/>
        <v>0</v>
      </c>
      <c r="BF193" s="154">
        <f t="shared" si="25"/>
        <v>0</v>
      </c>
      <c r="BG193" s="154">
        <f t="shared" si="26"/>
        <v>0</v>
      </c>
      <c r="BH193" s="154">
        <f t="shared" si="27"/>
        <v>0</v>
      </c>
      <c r="BI193" s="154">
        <f t="shared" si="28"/>
        <v>0</v>
      </c>
      <c r="BJ193" s="15" t="s">
        <v>78</v>
      </c>
      <c r="BK193" s="154">
        <f t="shared" si="29"/>
        <v>0</v>
      </c>
      <c r="BL193" s="15" t="s">
        <v>228</v>
      </c>
      <c r="BM193" s="153" t="s">
        <v>1447</v>
      </c>
    </row>
    <row r="194" spans="1:65" s="2" customFormat="1" ht="16.5" customHeight="1">
      <c r="A194" s="184"/>
      <c r="B194" s="250"/>
      <c r="C194" s="326" t="s">
        <v>334</v>
      </c>
      <c r="D194" s="326" t="s">
        <v>655</v>
      </c>
      <c r="E194" s="327" t="s">
        <v>1238</v>
      </c>
      <c r="F194" s="328" t="s">
        <v>1239</v>
      </c>
      <c r="G194" s="329" t="s">
        <v>173</v>
      </c>
      <c r="H194" s="330">
        <v>7</v>
      </c>
      <c r="I194" s="249"/>
      <c r="J194" s="331">
        <f t="shared" si="20"/>
        <v>0</v>
      </c>
      <c r="K194" s="328" t="s">
        <v>156</v>
      </c>
      <c r="L194" s="169"/>
      <c r="M194" s="332" t="s">
        <v>1</v>
      </c>
      <c r="N194" s="333" t="s">
        <v>38</v>
      </c>
      <c r="O194" s="314">
        <v>0</v>
      </c>
      <c r="P194" s="315">
        <f t="shared" si="21"/>
        <v>0</v>
      </c>
      <c r="Q194" s="315">
        <v>6E-05</v>
      </c>
      <c r="R194" s="315">
        <f t="shared" si="22"/>
        <v>0.00042</v>
      </c>
      <c r="S194" s="315">
        <v>0</v>
      </c>
      <c r="T194" s="316">
        <f t="shared" si="23"/>
        <v>0</v>
      </c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R194" s="153" t="s">
        <v>302</v>
      </c>
      <c r="AT194" s="153" t="s">
        <v>655</v>
      </c>
      <c r="AU194" s="153" t="s">
        <v>82</v>
      </c>
      <c r="AY194" s="15" t="s">
        <v>150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5" t="s">
        <v>78</v>
      </c>
      <c r="BK194" s="154">
        <f t="shared" si="29"/>
        <v>0</v>
      </c>
      <c r="BL194" s="15" t="s">
        <v>228</v>
      </c>
      <c r="BM194" s="153" t="s">
        <v>1448</v>
      </c>
    </row>
    <row r="195" spans="1:65" s="2" customFormat="1" ht="21.75" customHeight="1">
      <c r="A195" s="184"/>
      <c r="B195" s="250"/>
      <c r="C195" s="306" t="s">
        <v>338</v>
      </c>
      <c r="D195" s="306" t="s">
        <v>152</v>
      </c>
      <c r="E195" s="307" t="s">
        <v>1241</v>
      </c>
      <c r="F195" s="308" t="s">
        <v>1242</v>
      </c>
      <c r="G195" s="309" t="s">
        <v>173</v>
      </c>
      <c r="H195" s="310">
        <v>1</v>
      </c>
      <c r="I195" s="247"/>
      <c r="J195" s="311">
        <f t="shared" si="20"/>
        <v>0</v>
      </c>
      <c r="K195" s="308" t="s">
        <v>156</v>
      </c>
      <c r="L195" s="28"/>
      <c r="M195" s="312" t="s">
        <v>1</v>
      </c>
      <c r="N195" s="313" t="s">
        <v>38</v>
      </c>
      <c r="O195" s="314">
        <v>0.154</v>
      </c>
      <c r="P195" s="315">
        <f t="shared" si="21"/>
        <v>0.154</v>
      </c>
      <c r="Q195" s="315">
        <v>0</v>
      </c>
      <c r="R195" s="315">
        <f t="shared" si="22"/>
        <v>0</v>
      </c>
      <c r="S195" s="315">
        <v>0</v>
      </c>
      <c r="T195" s="316">
        <f t="shared" si="23"/>
        <v>0</v>
      </c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R195" s="153" t="s">
        <v>228</v>
      </c>
      <c r="AT195" s="153" t="s">
        <v>152</v>
      </c>
      <c r="AU195" s="153" t="s">
        <v>82</v>
      </c>
      <c r="AY195" s="15" t="s">
        <v>150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5" t="s">
        <v>78</v>
      </c>
      <c r="BK195" s="154">
        <f t="shared" si="29"/>
        <v>0</v>
      </c>
      <c r="BL195" s="15" t="s">
        <v>228</v>
      </c>
      <c r="BM195" s="153" t="s">
        <v>1449</v>
      </c>
    </row>
    <row r="196" spans="1:65" s="2" customFormat="1" ht="16.5" customHeight="1">
      <c r="A196" s="184"/>
      <c r="B196" s="250"/>
      <c r="C196" s="326" t="s">
        <v>342</v>
      </c>
      <c r="D196" s="326" t="s">
        <v>655</v>
      </c>
      <c r="E196" s="327" t="s">
        <v>1244</v>
      </c>
      <c r="F196" s="328" t="s">
        <v>1245</v>
      </c>
      <c r="G196" s="329" t="s">
        <v>173</v>
      </c>
      <c r="H196" s="330">
        <v>1</v>
      </c>
      <c r="I196" s="249"/>
      <c r="J196" s="331">
        <f t="shared" si="20"/>
        <v>0</v>
      </c>
      <c r="K196" s="328" t="s">
        <v>156</v>
      </c>
      <c r="L196" s="169"/>
      <c r="M196" s="332" t="s">
        <v>1</v>
      </c>
      <c r="N196" s="333" t="s">
        <v>38</v>
      </c>
      <c r="O196" s="314">
        <v>0</v>
      </c>
      <c r="P196" s="315">
        <f t="shared" si="21"/>
        <v>0</v>
      </c>
      <c r="Q196" s="315">
        <v>5E-05</v>
      </c>
      <c r="R196" s="315">
        <f t="shared" si="22"/>
        <v>5E-05</v>
      </c>
      <c r="S196" s="315">
        <v>0</v>
      </c>
      <c r="T196" s="316">
        <f t="shared" si="23"/>
        <v>0</v>
      </c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R196" s="153" t="s">
        <v>302</v>
      </c>
      <c r="AT196" s="153" t="s">
        <v>655</v>
      </c>
      <c r="AU196" s="153" t="s">
        <v>82</v>
      </c>
      <c r="AY196" s="15" t="s">
        <v>150</v>
      </c>
      <c r="BE196" s="154">
        <f t="shared" si="24"/>
        <v>0</v>
      </c>
      <c r="BF196" s="154">
        <f t="shared" si="25"/>
        <v>0</v>
      </c>
      <c r="BG196" s="154">
        <f t="shared" si="26"/>
        <v>0</v>
      </c>
      <c r="BH196" s="154">
        <f t="shared" si="27"/>
        <v>0</v>
      </c>
      <c r="BI196" s="154">
        <f t="shared" si="28"/>
        <v>0</v>
      </c>
      <c r="BJ196" s="15" t="s">
        <v>78</v>
      </c>
      <c r="BK196" s="154">
        <f t="shared" si="29"/>
        <v>0</v>
      </c>
      <c r="BL196" s="15" t="s">
        <v>228</v>
      </c>
      <c r="BM196" s="153" t="s">
        <v>1450</v>
      </c>
    </row>
    <row r="197" spans="1:65" s="2" customFormat="1" ht="21.75" customHeight="1">
      <c r="A197" s="184"/>
      <c r="B197" s="250"/>
      <c r="C197" s="306" t="s">
        <v>346</v>
      </c>
      <c r="D197" s="306" t="s">
        <v>152</v>
      </c>
      <c r="E197" s="307" t="s">
        <v>1017</v>
      </c>
      <c r="F197" s="308" t="s">
        <v>1018</v>
      </c>
      <c r="G197" s="309" t="s">
        <v>173</v>
      </c>
      <c r="H197" s="310">
        <v>1</v>
      </c>
      <c r="I197" s="247"/>
      <c r="J197" s="311">
        <f t="shared" si="20"/>
        <v>0</v>
      </c>
      <c r="K197" s="308" t="s">
        <v>156</v>
      </c>
      <c r="L197" s="28"/>
      <c r="M197" s="312" t="s">
        <v>1</v>
      </c>
      <c r="N197" s="313" t="s">
        <v>38</v>
      </c>
      <c r="O197" s="314">
        <v>0.654</v>
      </c>
      <c r="P197" s="315">
        <f t="shared" si="21"/>
        <v>0.654</v>
      </c>
      <c r="Q197" s="315">
        <v>0</v>
      </c>
      <c r="R197" s="315">
        <f t="shared" si="22"/>
        <v>0</v>
      </c>
      <c r="S197" s="315">
        <v>0</v>
      </c>
      <c r="T197" s="316">
        <f t="shared" si="23"/>
        <v>0</v>
      </c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R197" s="153" t="s">
        <v>228</v>
      </c>
      <c r="AT197" s="153" t="s">
        <v>152</v>
      </c>
      <c r="AU197" s="153" t="s">
        <v>82</v>
      </c>
      <c r="AY197" s="15" t="s">
        <v>150</v>
      </c>
      <c r="BE197" s="154">
        <f t="shared" si="24"/>
        <v>0</v>
      </c>
      <c r="BF197" s="154">
        <f t="shared" si="25"/>
        <v>0</v>
      </c>
      <c r="BG197" s="154">
        <f t="shared" si="26"/>
        <v>0</v>
      </c>
      <c r="BH197" s="154">
        <f t="shared" si="27"/>
        <v>0</v>
      </c>
      <c r="BI197" s="154">
        <f t="shared" si="28"/>
        <v>0</v>
      </c>
      <c r="BJ197" s="15" t="s">
        <v>78</v>
      </c>
      <c r="BK197" s="154">
        <f t="shared" si="29"/>
        <v>0</v>
      </c>
      <c r="BL197" s="15" t="s">
        <v>228</v>
      </c>
      <c r="BM197" s="153" t="s">
        <v>1019</v>
      </c>
    </row>
    <row r="198" spans="1:65" s="2" customFormat="1" ht="21.75" customHeight="1">
      <c r="A198" s="184"/>
      <c r="B198" s="250"/>
      <c r="C198" s="326" t="s">
        <v>350</v>
      </c>
      <c r="D198" s="326" t="s">
        <v>655</v>
      </c>
      <c r="E198" s="327" t="s">
        <v>1020</v>
      </c>
      <c r="F198" s="328" t="s">
        <v>1021</v>
      </c>
      <c r="G198" s="329" t="s">
        <v>173</v>
      </c>
      <c r="H198" s="330">
        <v>1</v>
      </c>
      <c r="I198" s="249"/>
      <c r="J198" s="331">
        <f t="shared" si="20"/>
        <v>0</v>
      </c>
      <c r="K198" s="328" t="s">
        <v>156</v>
      </c>
      <c r="L198" s="169"/>
      <c r="M198" s="332" t="s">
        <v>1</v>
      </c>
      <c r="N198" s="333" t="s">
        <v>38</v>
      </c>
      <c r="O198" s="314">
        <v>0</v>
      </c>
      <c r="P198" s="315">
        <f t="shared" si="21"/>
        <v>0</v>
      </c>
      <c r="Q198" s="315">
        <v>0.00039</v>
      </c>
      <c r="R198" s="315">
        <f t="shared" si="22"/>
        <v>0.00039</v>
      </c>
      <c r="S198" s="315">
        <v>0</v>
      </c>
      <c r="T198" s="316">
        <f t="shared" si="23"/>
        <v>0</v>
      </c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R198" s="153" t="s">
        <v>302</v>
      </c>
      <c r="AT198" s="153" t="s">
        <v>655</v>
      </c>
      <c r="AU198" s="153" t="s">
        <v>82</v>
      </c>
      <c r="AY198" s="15" t="s">
        <v>150</v>
      </c>
      <c r="BE198" s="154">
        <f t="shared" si="24"/>
        <v>0</v>
      </c>
      <c r="BF198" s="154">
        <f t="shared" si="25"/>
        <v>0</v>
      </c>
      <c r="BG198" s="154">
        <f t="shared" si="26"/>
        <v>0</v>
      </c>
      <c r="BH198" s="154">
        <f t="shared" si="27"/>
        <v>0</v>
      </c>
      <c r="BI198" s="154">
        <f t="shared" si="28"/>
        <v>0</v>
      </c>
      <c r="BJ198" s="15" t="s">
        <v>78</v>
      </c>
      <c r="BK198" s="154">
        <f t="shared" si="29"/>
        <v>0</v>
      </c>
      <c r="BL198" s="15" t="s">
        <v>228</v>
      </c>
      <c r="BM198" s="153" t="s">
        <v>1022</v>
      </c>
    </row>
    <row r="199" spans="1:65" s="2" customFormat="1" ht="16.5" customHeight="1">
      <c r="A199" s="184"/>
      <c r="B199" s="250"/>
      <c r="C199" s="306" t="s">
        <v>354</v>
      </c>
      <c r="D199" s="306" t="s">
        <v>152</v>
      </c>
      <c r="E199" s="307" t="s">
        <v>1405</v>
      </c>
      <c r="F199" s="308" t="s">
        <v>1406</v>
      </c>
      <c r="G199" s="309" t="s">
        <v>173</v>
      </c>
      <c r="H199" s="310">
        <v>2</v>
      </c>
      <c r="I199" s="247"/>
      <c r="J199" s="311">
        <f t="shared" si="20"/>
        <v>0</v>
      </c>
      <c r="K199" s="308" t="s">
        <v>156</v>
      </c>
      <c r="L199" s="28"/>
      <c r="M199" s="312" t="s">
        <v>1</v>
      </c>
      <c r="N199" s="313" t="s">
        <v>38</v>
      </c>
      <c r="O199" s="314">
        <v>0.134</v>
      </c>
      <c r="P199" s="315">
        <f t="shared" si="21"/>
        <v>0.268</v>
      </c>
      <c r="Q199" s="315">
        <v>0</v>
      </c>
      <c r="R199" s="315">
        <f t="shared" si="22"/>
        <v>0</v>
      </c>
      <c r="S199" s="315">
        <v>0</v>
      </c>
      <c r="T199" s="316">
        <f t="shared" si="23"/>
        <v>0</v>
      </c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R199" s="153" t="s">
        <v>228</v>
      </c>
      <c r="AT199" s="153" t="s">
        <v>152</v>
      </c>
      <c r="AU199" s="153" t="s">
        <v>82</v>
      </c>
      <c r="AY199" s="15" t="s">
        <v>150</v>
      </c>
      <c r="BE199" s="154">
        <f t="shared" si="24"/>
        <v>0</v>
      </c>
      <c r="BF199" s="154">
        <f t="shared" si="25"/>
        <v>0</v>
      </c>
      <c r="BG199" s="154">
        <f t="shared" si="26"/>
        <v>0</v>
      </c>
      <c r="BH199" s="154">
        <f t="shared" si="27"/>
        <v>0</v>
      </c>
      <c r="BI199" s="154">
        <f t="shared" si="28"/>
        <v>0</v>
      </c>
      <c r="BJ199" s="15" t="s">
        <v>78</v>
      </c>
      <c r="BK199" s="154">
        <f t="shared" si="29"/>
        <v>0</v>
      </c>
      <c r="BL199" s="15" t="s">
        <v>228</v>
      </c>
      <c r="BM199" s="153" t="s">
        <v>1407</v>
      </c>
    </row>
    <row r="200" spans="1:65" s="2" customFormat="1" ht="16.5" customHeight="1">
      <c r="A200" s="184"/>
      <c r="B200" s="250"/>
      <c r="C200" s="326" t="s">
        <v>358</v>
      </c>
      <c r="D200" s="326" t="s">
        <v>655</v>
      </c>
      <c r="E200" s="327" t="s">
        <v>1253</v>
      </c>
      <c r="F200" s="328" t="s">
        <v>1254</v>
      </c>
      <c r="G200" s="329" t="s">
        <v>173</v>
      </c>
      <c r="H200" s="330">
        <v>2</v>
      </c>
      <c r="I200" s="249"/>
      <c r="J200" s="331">
        <f t="shared" si="20"/>
        <v>0</v>
      </c>
      <c r="K200" s="328" t="s">
        <v>995</v>
      </c>
      <c r="L200" s="169"/>
      <c r="M200" s="332" t="s">
        <v>1</v>
      </c>
      <c r="N200" s="333" t="s">
        <v>38</v>
      </c>
      <c r="O200" s="314">
        <v>0</v>
      </c>
      <c r="P200" s="315">
        <f t="shared" si="21"/>
        <v>0</v>
      </c>
      <c r="Q200" s="315">
        <v>7E-05</v>
      </c>
      <c r="R200" s="315">
        <f t="shared" si="22"/>
        <v>0.00014</v>
      </c>
      <c r="S200" s="315">
        <v>0</v>
      </c>
      <c r="T200" s="316">
        <f t="shared" si="23"/>
        <v>0</v>
      </c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R200" s="153" t="s">
        <v>302</v>
      </c>
      <c r="AT200" s="153" t="s">
        <v>655</v>
      </c>
      <c r="AU200" s="153" t="s">
        <v>82</v>
      </c>
      <c r="AY200" s="15" t="s">
        <v>150</v>
      </c>
      <c r="BE200" s="154">
        <f t="shared" si="24"/>
        <v>0</v>
      </c>
      <c r="BF200" s="154">
        <f t="shared" si="25"/>
        <v>0</v>
      </c>
      <c r="BG200" s="154">
        <f t="shared" si="26"/>
        <v>0</v>
      </c>
      <c r="BH200" s="154">
        <f t="shared" si="27"/>
        <v>0</v>
      </c>
      <c r="BI200" s="154">
        <f t="shared" si="28"/>
        <v>0</v>
      </c>
      <c r="BJ200" s="15" t="s">
        <v>78</v>
      </c>
      <c r="BK200" s="154">
        <f t="shared" si="29"/>
        <v>0</v>
      </c>
      <c r="BL200" s="15" t="s">
        <v>228</v>
      </c>
      <c r="BM200" s="153" t="s">
        <v>1255</v>
      </c>
    </row>
    <row r="201" spans="1:65" s="2" customFormat="1" ht="21.75" customHeight="1">
      <c r="A201" s="184"/>
      <c r="B201" s="250"/>
      <c r="C201" s="306" t="s">
        <v>362</v>
      </c>
      <c r="D201" s="306" t="s">
        <v>152</v>
      </c>
      <c r="E201" s="307" t="s">
        <v>1023</v>
      </c>
      <c r="F201" s="308" t="s">
        <v>1024</v>
      </c>
      <c r="G201" s="309" t="s">
        <v>173</v>
      </c>
      <c r="H201" s="310">
        <v>183</v>
      </c>
      <c r="I201" s="247"/>
      <c r="J201" s="311">
        <f t="shared" si="20"/>
        <v>0</v>
      </c>
      <c r="K201" s="308" t="s">
        <v>156</v>
      </c>
      <c r="L201" s="28"/>
      <c r="M201" s="312" t="s">
        <v>1</v>
      </c>
      <c r="N201" s="313" t="s">
        <v>38</v>
      </c>
      <c r="O201" s="314">
        <v>0.249</v>
      </c>
      <c r="P201" s="315">
        <f t="shared" si="21"/>
        <v>45.567</v>
      </c>
      <c r="Q201" s="315">
        <v>0</v>
      </c>
      <c r="R201" s="315">
        <f t="shared" si="22"/>
        <v>0</v>
      </c>
      <c r="S201" s="315">
        <v>0</v>
      </c>
      <c r="T201" s="316">
        <f t="shared" si="23"/>
        <v>0</v>
      </c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R201" s="153" t="s">
        <v>228</v>
      </c>
      <c r="AT201" s="153" t="s">
        <v>152</v>
      </c>
      <c r="AU201" s="153" t="s">
        <v>82</v>
      </c>
      <c r="AY201" s="15" t="s">
        <v>150</v>
      </c>
      <c r="BE201" s="154">
        <f t="shared" si="24"/>
        <v>0</v>
      </c>
      <c r="BF201" s="154">
        <f t="shared" si="25"/>
        <v>0</v>
      </c>
      <c r="BG201" s="154">
        <f t="shared" si="26"/>
        <v>0</v>
      </c>
      <c r="BH201" s="154">
        <f t="shared" si="27"/>
        <v>0</v>
      </c>
      <c r="BI201" s="154">
        <f t="shared" si="28"/>
        <v>0</v>
      </c>
      <c r="BJ201" s="15" t="s">
        <v>78</v>
      </c>
      <c r="BK201" s="154">
        <f t="shared" si="29"/>
        <v>0</v>
      </c>
      <c r="BL201" s="15" t="s">
        <v>228</v>
      </c>
      <c r="BM201" s="153" t="s">
        <v>1025</v>
      </c>
    </row>
    <row r="202" spans="1:65" s="2" customFormat="1" ht="16.5" customHeight="1">
      <c r="A202" s="184"/>
      <c r="B202" s="250"/>
      <c r="C202" s="326" t="s">
        <v>366</v>
      </c>
      <c r="D202" s="326" t="s">
        <v>655</v>
      </c>
      <c r="E202" s="327" t="s">
        <v>1026</v>
      </c>
      <c r="F202" s="328" t="s">
        <v>1027</v>
      </c>
      <c r="G202" s="329" t="s">
        <v>173</v>
      </c>
      <c r="H202" s="330">
        <v>183</v>
      </c>
      <c r="I202" s="249"/>
      <c r="J202" s="331">
        <f t="shared" si="20"/>
        <v>0</v>
      </c>
      <c r="K202" s="328" t="s">
        <v>156</v>
      </c>
      <c r="L202" s="169"/>
      <c r="M202" s="332" t="s">
        <v>1</v>
      </c>
      <c r="N202" s="333" t="s">
        <v>38</v>
      </c>
      <c r="O202" s="314">
        <v>0</v>
      </c>
      <c r="P202" s="315">
        <f t="shared" si="21"/>
        <v>0</v>
      </c>
      <c r="Q202" s="315">
        <v>6E-05</v>
      </c>
      <c r="R202" s="315">
        <f t="shared" si="22"/>
        <v>0.01098</v>
      </c>
      <c r="S202" s="315">
        <v>0</v>
      </c>
      <c r="T202" s="316">
        <f t="shared" si="23"/>
        <v>0</v>
      </c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R202" s="153" t="s">
        <v>302</v>
      </c>
      <c r="AT202" s="153" t="s">
        <v>655</v>
      </c>
      <c r="AU202" s="153" t="s">
        <v>82</v>
      </c>
      <c r="AY202" s="15" t="s">
        <v>150</v>
      </c>
      <c r="BE202" s="154">
        <f t="shared" si="24"/>
        <v>0</v>
      </c>
      <c r="BF202" s="154">
        <f t="shared" si="25"/>
        <v>0</v>
      </c>
      <c r="BG202" s="154">
        <f t="shared" si="26"/>
        <v>0</v>
      </c>
      <c r="BH202" s="154">
        <f t="shared" si="27"/>
        <v>0</v>
      </c>
      <c r="BI202" s="154">
        <f t="shared" si="28"/>
        <v>0</v>
      </c>
      <c r="BJ202" s="15" t="s">
        <v>78</v>
      </c>
      <c r="BK202" s="154">
        <f t="shared" si="29"/>
        <v>0</v>
      </c>
      <c r="BL202" s="15" t="s">
        <v>228</v>
      </c>
      <c r="BM202" s="153" t="s">
        <v>1028</v>
      </c>
    </row>
    <row r="203" spans="1:65" s="2" customFormat="1" ht="16.5" customHeight="1">
      <c r="A203" s="184"/>
      <c r="B203" s="250"/>
      <c r="C203" s="326" t="s">
        <v>370</v>
      </c>
      <c r="D203" s="326" t="s">
        <v>655</v>
      </c>
      <c r="E203" s="327" t="s">
        <v>1029</v>
      </c>
      <c r="F203" s="328" t="s">
        <v>1030</v>
      </c>
      <c r="G203" s="329" t="s">
        <v>173</v>
      </c>
      <c r="H203" s="330">
        <v>24</v>
      </c>
      <c r="I203" s="249"/>
      <c r="J203" s="331">
        <f t="shared" si="20"/>
        <v>0</v>
      </c>
      <c r="K203" s="328" t="s">
        <v>995</v>
      </c>
      <c r="L203" s="169"/>
      <c r="M203" s="332" t="s">
        <v>1</v>
      </c>
      <c r="N203" s="333" t="s">
        <v>38</v>
      </c>
      <c r="O203" s="314">
        <v>0</v>
      </c>
      <c r="P203" s="315">
        <f t="shared" si="21"/>
        <v>0</v>
      </c>
      <c r="Q203" s="315">
        <v>0</v>
      </c>
      <c r="R203" s="315">
        <f t="shared" si="22"/>
        <v>0</v>
      </c>
      <c r="S203" s="315">
        <v>0</v>
      </c>
      <c r="T203" s="316">
        <f t="shared" si="23"/>
        <v>0</v>
      </c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R203" s="153" t="s">
        <v>302</v>
      </c>
      <c r="AT203" s="153" t="s">
        <v>655</v>
      </c>
      <c r="AU203" s="153" t="s">
        <v>82</v>
      </c>
      <c r="AY203" s="15" t="s">
        <v>150</v>
      </c>
      <c r="BE203" s="154">
        <f t="shared" si="24"/>
        <v>0</v>
      </c>
      <c r="BF203" s="154">
        <f t="shared" si="25"/>
        <v>0</v>
      </c>
      <c r="BG203" s="154">
        <f t="shared" si="26"/>
        <v>0</v>
      </c>
      <c r="BH203" s="154">
        <f t="shared" si="27"/>
        <v>0</v>
      </c>
      <c r="BI203" s="154">
        <f t="shared" si="28"/>
        <v>0</v>
      </c>
      <c r="BJ203" s="15" t="s">
        <v>78</v>
      </c>
      <c r="BK203" s="154">
        <f t="shared" si="29"/>
        <v>0</v>
      </c>
      <c r="BL203" s="15" t="s">
        <v>228</v>
      </c>
      <c r="BM203" s="153" t="s">
        <v>1031</v>
      </c>
    </row>
    <row r="204" spans="1:65" s="2" customFormat="1" ht="21.75" customHeight="1">
      <c r="A204" s="184"/>
      <c r="B204" s="250"/>
      <c r="C204" s="306" t="s">
        <v>374</v>
      </c>
      <c r="D204" s="306" t="s">
        <v>152</v>
      </c>
      <c r="E204" s="307" t="s">
        <v>1256</v>
      </c>
      <c r="F204" s="308" t="s">
        <v>1257</v>
      </c>
      <c r="G204" s="309" t="s">
        <v>173</v>
      </c>
      <c r="H204" s="310">
        <v>21</v>
      </c>
      <c r="I204" s="247"/>
      <c r="J204" s="311">
        <f t="shared" si="20"/>
        <v>0</v>
      </c>
      <c r="K204" s="308" t="s">
        <v>156</v>
      </c>
      <c r="L204" s="28"/>
      <c r="M204" s="312" t="s">
        <v>1</v>
      </c>
      <c r="N204" s="313" t="s">
        <v>38</v>
      </c>
      <c r="O204" s="314">
        <v>0.27</v>
      </c>
      <c r="P204" s="315">
        <f t="shared" si="21"/>
        <v>5.67</v>
      </c>
      <c r="Q204" s="315">
        <v>0</v>
      </c>
      <c r="R204" s="315">
        <f t="shared" si="22"/>
        <v>0</v>
      </c>
      <c r="S204" s="315">
        <v>0</v>
      </c>
      <c r="T204" s="316">
        <f t="shared" si="23"/>
        <v>0</v>
      </c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R204" s="153" t="s">
        <v>228</v>
      </c>
      <c r="AT204" s="153" t="s">
        <v>152</v>
      </c>
      <c r="AU204" s="153" t="s">
        <v>82</v>
      </c>
      <c r="AY204" s="15" t="s">
        <v>150</v>
      </c>
      <c r="BE204" s="154">
        <f t="shared" si="24"/>
        <v>0</v>
      </c>
      <c r="BF204" s="154">
        <f t="shared" si="25"/>
        <v>0</v>
      </c>
      <c r="BG204" s="154">
        <f t="shared" si="26"/>
        <v>0</v>
      </c>
      <c r="BH204" s="154">
        <f t="shared" si="27"/>
        <v>0</v>
      </c>
      <c r="BI204" s="154">
        <f t="shared" si="28"/>
        <v>0</v>
      </c>
      <c r="BJ204" s="15" t="s">
        <v>78</v>
      </c>
      <c r="BK204" s="154">
        <f t="shared" si="29"/>
        <v>0</v>
      </c>
      <c r="BL204" s="15" t="s">
        <v>228</v>
      </c>
      <c r="BM204" s="153" t="s">
        <v>1258</v>
      </c>
    </row>
    <row r="205" spans="1:65" s="2" customFormat="1" ht="16.5" customHeight="1">
      <c r="A205" s="184"/>
      <c r="B205" s="250"/>
      <c r="C205" s="326" t="s">
        <v>378</v>
      </c>
      <c r="D205" s="326" t="s">
        <v>655</v>
      </c>
      <c r="E205" s="327" t="s">
        <v>1259</v>
      </c>
      <c r="F205" s="328" t="s">
        <v>1260</v>
      </c>
      <c r="G205" s="329" t="s">
        <v>173</v>
      </c>
      <c r="H205" s="330">
        <v>21</v>
      </c>
      <c r="I205" s="249"/>
      <c r="J205" s="331">
        <f t="shared" si="20"/>
        <v>0</v>
      </c>
      <c r="K205" s="328" t="s">
        <v>995</v>
      </c>
      <c r="L205" s="169"/>
      <c r="M205" s="332" t="s">
        <v>1</v>
      </c>
      <c r="N205" s="333" t="s">
        <v>38</v>
      </c>
      <c r="O205" s="314">
        <v>0</v>
      </c>
      <c r="P205" s="315">
        <f t="shared" si="21"/>
        <v>0</v>
      </c>
      <c r="Q205" s="315">
        <v>6E-05</v>
      </c>
      <c r="R205" s="315">
        <f t="shared" si="22"/>
        <v>0.00126</v>
      </c>
      <c r="S205" s="315">
        <v>0</v>
      </c>
      <c r="T205" s="316">
        <f t="shared" si="23"/>
        <v>0</v>
      </c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R205" s="153" t="s">
        <v>302</v>
      </c>
      <c r="AT205" s="153" t="s">
        <v>655</v>
      </c>
      <c r="AU205" s="153" t="s">
        <v>82</v>
      </c>
      <c r="AY205" s="15" t="s">
        <v>150</v>
      </c>
      <c r="BE205" s="154">
        <f t="shared" si="24"/>
        <v>0</v>
      </c>
      <c r="BF205" s="154">
        <f t="shared" si="25"/>
        <v>0</v>
      </c>
      <c r="BG205" s="154">
        <f t="shared" si="26"/>
        <v>0</v>
      </c>
      <c r="BH205" s="154">
        <f t="shared" si="27"/>
        <v>0</v>
      </c>
      <c r="BI205" s="154">
        <f t="shared" si="28"/>
        <v>0</v>
      </c>
      <c r="BJ205" s="15" t="s">
        <v>78</v>
      </c>
      <c r="BK205" s="154">
        <f t="shared" si="29"/>
        <v>0</v>
      </c>
      <c r="BL205" s="15" t="s">
        <v>228</v>
      </c>
      <c r="BM205" s="153" t="s">
        <v>1261</v>
      </c>
    </row>
    <row r="206" spans="1:65" s="2" customFormat="1" ht="21.75" customHeight="1">
      <c r="A206" s="184"/>
      <c r="B206" s="250"/>
      <c r="C206" s="306" t="s">
        <v>382</v>
      </c>
      <c r="D206" s="306" t="s">
        <v>152</v>
      </c>
      <c r="E206" s="307" t="s">
        <v>1038</v>
      </c>
      <c r="F206" s="308" t="s">
        <v>1039</v>
      </c>
      <c r="G206" s="309" t="s">
        <v>173</v>
      </c>
      <c r="H206" s="310">
        <v>36</v>
      </c>
      <c r="I206" s="247"/>
      <c r="J206" s="311">
        <f t="shared" si="20"/>
        <v>0</v>
      </c>
      <c r="K206" s="308" t="s">
        <v>156</v>
      </c>
      <c r="L206" s="28"/>
      <c r="M206" s="312" t="s">
        <v>1</v>
      </c>
      <c r="N206" s="313" t="s">
        <v>38</v>
      </c>
      <c r="O206" s="314">
        <v>0.486</v>
      </c>
      <c r="P206" s="315">
        <f t="shared" si="21"/>
        <v>17.496</v>
      </c>
      <c r="Q206" s="315">
        <v>0</v>
      </c>
      <c r="R206" s="315">
        <f t="shared" si="22"/>
        <v>0</v>
      </c>
      <c r="S206" s="315">
        <v>0</v>
      </c>
      <c r="T206" s="316">
        <f t="shared" si="23"/>
        <v>0</v>
      </c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R206" s="153" t="s">
        <v>228</v>
      </c>
      <c r="AT206" s="153" t="s">
        <v>152</v>
      </c>
      <c r="AU206" s="153" t="s">
        <v>82</v>
      </c>
      <c r="AY206" s="15" t="s">
        <v>150</v>
      </c>
      <c r="BE206" s="154">
        <f t="shared" si="24"/>
        <v>0</v>
      </c>
      <c r="BF206" s="154">
        <f t="shared" si="25"/>
        <v>0</v>
      </c>
      <c r="BG206" s="154">
        <f t="shared" si="26"/>
        <v>0</v>
      </c>
      <c r="BH206" s="154">
        <f t="shared" si="27"/>
        <v>0</v>
      </c>
      <c r="BI206" s="154">
        <f t="shared" si="28"/>
        <v>0</v>
      </c>
      <c r="BJ206" s="15" t="s">
        <v>78</v>
      </c>
      <c r="BK206" s="154">
        <f t="shared" si="29"/>
        <v>0</v>
      </c>
      <c r="BL206" s="15" t="s">
        <v>228</v>
      </c>
      <c r="BM206" s="153" t="s">
        <v>1040</v>
      </c>
    </row>
    <row r="207" spans="1:65" s="2" customFormat="1" ht="16.5" customHeight="1">
      <c r="A207" s="184"/>
      <c r="B207" s="250"/>
      <c r="C207" s="326" t="s">
        <v>386</v>
      </c>
      <c r="D207" s="326" t="s">
        <v>655</v>
      </c>
      <c r="E207" s="327" t="s">
        <v>1262</v>
      </c>
      <c r="F207" s="328" t="s">
        <v>1263</v>
      </c>
      <c r="G207" s="329" t="s">
        <v>173</v>
      </c>
      <c r="H207" s="330">
        <v>24</v>
      </c>
      <c r="I207" s="249"/>
      <c r="J207" s="331">
        <f t="shared" si="20"/>
        <v>0</v>
      </c>
      <c r="K207" s="328" t="s">
        <v>995</v>
      </c>
      <c r="L207" s="169"/>
      <c r="M207" s="332" t="s">
        <v>1</v>
      </c>
      <c r="N207" s="333" t="s">
        <v>38</v>
      </c>
      <c r="O207" s="314">
        <v>0</v>
      </c>
      <c r="P207" s="315">
        <f t="shared" si="21"/>
        <v>0</v>
      </c>
      <c r="Q207" s="315">
        <v>0</v>
      </c>
      <c r="R207" s="315">
        <f t="shared" si="22"/>
        <v>0</v>
      </c>
      <c r="S207" s="315">
        <v>0</v>
      </c>
      <c r="T207" s="316">
        <f t="shared" si="23"/>
        <v>0</v>
      </c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R207" s="153" t="s">
        <v>302</v>
      </c>
      <c r="AT207" s="153" t="s">
        <v>655</v>
      </c>
      <c r="AU207" s="153" t="s">
        <v>82</v>
      </c>
      <c r="AY207" s="15" t="s">
        <v>150</v>
      </c>
      <c r="BE207" s="154">
        <f t="shared" si="24"/>
        <v>0</v>
      </c>
      <c r="BF207" s="154">
        <f t="shared" si="25"/>
        <v>0</v>
      </c>
      <c r="BG207" s="154">
        <f t="shared" si="26"/>
        <v>0</v>
      </c>
      <c r="BH207" s="154">
        <f t="shared" si="27"/>
        <v>0</v>
      </c>
      <c r="BI207" s="154">
        <f t="shared" si="28"/>
        <v>0</v>
      </c>
      <c r="BJ207" s="15" t="s">
        <v>78</v>
      </c>
      <c r="BK207" s="154">
        <f t="shared" si="29"/>
        <v>0</v>
      </c>
      <c r="BL207" s="15" t="s">
        <v>228</v>
      </c>
      <c r="BM207" s="153" t="s">
        <v>1264</v>
      </c>
    </row>
    <row r="208" spans="1:65" s="2" customFormat="1" ht="16.5" customHeight="1">
      <c r="A208" s="184"/>
      <c r="B208" s="250"/>
      <c r="C208" s="326" t="s">
        <v>390</v>
      </c>
      <c r="D208" s="326" t="s">
        <v>655</v>
      </c>
      <c r="E208" s="327" t="s">
        <v>1265</v>
      </c>
      <c r="F208" s="328" t="s">
        <v>1266</v>
      </c>
      <c r="G208" s="329" t="s">
        <v>173</v>
      </c>
      <c r="H208" s="330">
        <v>12</v>
      </c>
      <c r="I208" s="249"/>
      <c r="J208" s="331">
        <f t="shared" si="20"/>
        <v>0</v>
      </c>
      <c r="K208" s="328" t="s">
        <v>995</v>
      </c>
      <c r="L208" s="169"/>
      <c r="M208" s="332" t="s">
        <v>1</v>
      </c>
      <c r="N208" s="333" t="s">
        <v>38</v>
      </c>
      <c r="O208" s="314">
        <v>0</v>
      </c>
      <c r="P208" s="315">
        <f t="shared" si="21"/>
        <v>0</v>
      </c>
      <c r="Q208" s="315">
        <v>0</v>
      </c>
      <c r="R208" s="315">
        <f t="shared" si="22"/>
        <v>0</v>
      </c>
      <c r="S208" s="315">
        <v>0</v>
      </c>
      <c r="T208" s="316">
        <f t="shared" si="23"/>
        <v>0</v>
      </c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R208" s="153" t="s">
        <v>302</v>
      </c>
      <c r="AT208" s="153" t="s">
        <v>655</v>
      </c>
      <c r="AU208" s="153" t="s">
        <v>82</v>
      </c>
      <c r="AY208" s="15" t="s">
        <v>150</v>
      </c>
      <c r="BE208" s="154">
        <f t="shared" si="24"/>
        <v>0</v>
      </c>
      <c r="BF208" s="154">
        <f t="shared" si="25"/>
        <v>0</v>
      </c>
      <c r="BG208" s="154">
        <f t="shared" si="26"/>
        <v>0</v>
      </c>
      <c r="BH208" s="154">
        <f t="shared" si="27"/>
        <v>0</v>
      </c>
      <c r="BI208" s="154">
        <f t="shared" si="28"/>
        <v>0</v>
      </c>
      <c r="BJ208" s="15" t="s">
        <v>78</v>
      </c>
      <c r="BK208" s="154">
        <f t="shared" si="29"/>
        <v>0</v>
      </c>
      <c r="BL208" s="15" t="s">
        <v>228</v>
      </c>
      <c r="BM208" s="153" t="s">
        <v>1267</v>
      </c>
    </row>
    <row r="209" spans="1:65" s="2" customFormat="1" ht="21.75" customHeight="1">
      <c r="A209" s="184"/>
      <c r="B209" s="250"/>
      <c r="C209" s="306" t="s">
        <v>394</v>
      </c>
      <c r="D209" s="306" t="s">
        <v>152</v>
      </c>
      <c r="E209" s="307" t="s">
        <v>1050</v>
      </c>
      <c r="F209" s="308" t="s">
        <v>1051</v>
      </c>
      <c r="G209" s="309" t="s">
        <v>173</v>
      </c>
      <c r="H209" s="310">
        <v>71</v>
      </c>
      <c r="I209" s="247"/>
      <c r="J209" s="311">
        <f t="shared" si="20"/>
        <v>0</v>
      </c>
      <c r="K209" s="308" t="s">
        <v>156</v>
      </c>
      <c r="L209" s="28"/>
      <c r="M209" s="312" t="s">
        <v>1</v>
      </c>
      <c r="N209" s="313" t="s">
        <v>38</v>
      </c>
      <c r="O209" s="314">
        <v>0.864</v>
      </c>
      <c r="P209" s="315">
        <f t="shared" si="21"/>
        <v>61.344</v>
      </c>
      <c r="Q209" s="315">
        <v>0</v>
      </c>
      <c r="R209" s="315">
        <f t="shared" si="22"/>
        <v>0</v>
      </c>
      <c r="S209" s="315">
        <v>0</v>
      </c>
      <c r="T209" s="316">
        <f t="shared" si="23"/>
        <v>0</v>
      </c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R209" s="153" t="s">
        <v>228</v>
      </c>
      <c r="AT209" s="153" t="s">
        <v>152</v>
      </c>
      <c r="AU209" s="153" t="s">
        <v>82</v>
      </c>
      <c r="AY209" s="15" t="s">
        <v>150</v>
      </c>
      <c r="BE209" s="154">
        <f t="shared" si="24"/>
        <v>0</v>
      </c>
      <c r="BF209" s="154">
        <f t="shared" si="25"/>
        <v>0</v>
      </c>
      <c r="BG209" s="154">
        <f t="shared" si="26"/>
        <v>0</v>
      </c>
      <c r="BH209" s="154">
        <f t="shared" si="27"/>
        <v>0</v>
      </c>
      <c r="BI209" s="154">
        <f t="shared" si="28"/>
        <v>0</v>
      </c>
      <c r="BJ209" s="15" t="s">
        <v>78</v>
      </c>
      <c r="BK209" s="154">
        <f t="shared" si="29"/>
        <v>0</v>
      </c>
      <c r="BL209" s="15" t="s">
        <v>228</v>
      </c>
      <c r="BM209" s="153" t="s">
        <v>1052</v>
      </c>
    </row>
    <row r="210" spans="1:65" s="2" customFormat="1" ht="16.5" customHeight="1">
      <c r="A210" s="184"/>
      <c r="B210" s="250"/>
      <c r="C210" s="326" t="s">
        <v>401</v>
      </c>
      <c r="D210" s="326" t="s">
        <v>655</v>
      </c>
      <c r="E210" s="327" t="s">
        <v>1271</v>
      </c>
      <c r="F210" s="328" t="s">
        <v>1416</v>
      </c>
      <c r="G210" s="329" t="s">
        <v>173</v>
      </c>
      <c r="H210" s="330">
        <v>4</v>
      </c>
      <c r="I210" s="249"/>
      <c r="J210" s="331">
        <f t="shared" si="20"/>
        <v>0</v>
      </c>
      <c r="K210" s="328" t="s">
        <v>995</v>
      </c>
      <c r="L210" s="169"/>
      <c r="M210" s="332" t="s">
        <v>1</v>
      </c>
      <c r="N210" s="333" t="s">
        <v>38</v>
      </c>
      <c r="O210" s="314">
        <v>0</v>
      </c>
      <c r="P210" s="315">
        <f t="shared" si="21"/>
        <v>0</v>
      </c>
      <c r="Q210" s="315">
        <v>0</v>
      </c>
      <c r="R210" s="315">
        <f t="shared" si="22"/>
        <v>0</v>
      </c>
      <c r="S210" s="315">
        <v>0</v>
      </c>
      <c r="T210" s="316">
        <f t="shared" si="23"/>
        <v>0</v>
      </c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R210" s="153" t="s">
        <v>302</v>
      </c>
      <c r="AT210" s="153" t="s">
        <v>655</v>
      </c>
      <c r="AU210" s="153" t="s">
        <v>82</v>
      </c>
      <c r="AY210" s="15" t="s">
        <v>150</v>
      </c>
      <c r="BE210" s="154">
        <f t="shared" si="24"/>
        <v>0</v>
      </c>
      <c r="BF210" s="154">
        <f t="shared" si="25"/>
        <v>0</v>
      </c>
      <c r="BG210" s="154">
        <f t="shared" si="26"/>
        <v>0</v>
      </c>
      <c r="BH210" s="154">
        <f t="shared" si="27"/>
        <v>0</v>
      </c>
      <c r="BI210" s="154">
        <f t="shared" si="28"/>
        <v>0</v>
      </c>
      <c r="BJ210" s="15" t="s">
        <v>78</v>
      </c>
      <c r="BK210" s="154">
        <f t="shared" si="29"/>
        <v>0</v>
      </c>
      <c r="BL210" s="15" t="s">
        <v>228</v>
      </c>
      <c r="BM210" s="153" t="s">
        <v>1273</v>
      </c>
    </row>
    <row r="211" spans="1:65" s="2" customFormat="1" ht="16.5" customHeight="1">
      <c r="A211" s="184"/>
      <c r="B211" s="250"/>
      <c r="C211" s="326" t="s">
        <v>405</v>
      </c>
      <c r="D211" s="326" t="s">
        <v>655</v>
      </c>
      <c r="E211" s="327" t="s">
        <v>1274</v>
      </c>
      <c r="F211" s="328" t="s">
        <v>1417</v>
      </c>
      <c r="G211" s="329" t="s">
        <v>173</v>
      </c>
      <c r="H211" s="330">
        <v>45</v>
      </c>
      <c r="I211" s="249"/>
      <c r="J211" s="331">
        <f t="shared" si="20"/>
        <v>0</v>
      </c>
      <c r="K211" s="328" t="s">
        <v>995</v>
      </c>
      <c r="L211" s="169"/>
      <c r="M211" s="332" t="s">
        <v>1</v>
      </c>
      <c r="N211" s="333" t="s">
        <v>38</v>
      </c>
      <c r="O211" s="314">
        <v>0</v>
      </c>
      <c r="P211" s="315">
        <f t="shared" si="21"/>
        <v>0</v>
      </c>
      <c r="Q211" s="315">
        <v>0</v>
      </c>
      <c r="R211" s="315">
        <f t="shared" si="22"/>
        <v>0</v>
      </c>
      <c r="S211" s="315">
        <v>0</v>
      </c>
      <c r="T211" s="316">
        <f t="shared" si="23"/>
        <v>0</v>
      </c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R211" s="153" t="s">
        <v>302</v>
      </c>
      <c r="AT211" s="153" t="s">
        <v>655</v>
      </c>
      <c r="AU211" s="153" t="s">
        <v>82</v>
      </c>
      <c r="AY211" s="15" t="s">
        <v>150</v>
      </c>
      <c r="BE211" s="154">
        <f t="shared" si="24"/>
        <v>0</v>
      </c>
      <c r="BF211" s="154">
        <f t="shared" si="25"/>
        <v>0</v>
      </c>
      <c r="BG211" s="154">
        <f t="shared" si="26"/>
        <v>0</v>
      </c>
      <c r="BH211" s="154">
        <f t="shared" si="27"/>
        <v>0</v>
      </c>
      <c r="BI211" s="154">
        <f t="shared" si="28"/>
        <v>0</v>
      </c>
      <c r="BJ211" s="15" t="s">
        <v>78</v>
      </c>
      <c r="BK211" s="154">
        <f t="shared" si="29"/>
        <v>0</v>
      </c>
      <c r="BL211" s="15" t="s">
        <v>228</v>
      </c>
      <c r="BM211" s="153" t="s">
        <v>1276</v>
      </c>
    </row>
    <row r="212" spans="1:65" s="2" customFormat="1" ht="16.5" customHeight="1">
      <c r="A212" s="184"/>
      <c r="B212" s="250"/>
      <c r="C212" s="326" t="s">
        <v>409</v>
      </c>
      <c r="D212" s="326" t="s">
        <v>655</v>
      </c>
      <c r="E212" s="327" t="s">
        <v>1277</v>
      </c>
      <c r="F212" s="328" t="s">
        <v>1418</v>
      </c>
      <c r="G212" s="329" t="s">
        <v>173</v>
      </c>
      <c r="H212" s="330">
        <v>13</v>
      </c>
      <c r="I212" s="249"/>
      <c r="J212" s="331">
        <f t="shared" si="20"/>
        <v>0</v>
      </c>
      <c r="K212" s="328" t="s">
        <v>995</v>
      </c>
      <c r="L212" s="169"/>
      <c r="M212" s="332" t="s">
        <v>1</v>
      </c>
      <c r="N212" s="333" t="s">
        <v>38</v>
      </c>
      <c r="O212" s="314">
        <v>0</v>
      </c>
      <c r="P212" s="315">
        <f t="shared" si="21"/>
        <v>0</v>
      </c>
      <c r="Q212" s="315">
        <v>0</v>
      </c>
      <c r="R212" s="315">
        <f t="shared" si="22"/>
        <v>0</v>
      </c>
      <c r="S212" s="315">
        <v>0</v>
      </c>
      <c r="T212" s="316">
        <f t="shared" si="23"/>
        <v>0</v>
      </c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R212" s="153" t="s">
        <v>302</v>
      </c>
      <c r="AT212" s="153" t="s">
        <v>655</v>
      </c>
      <c r="AU212" s="153" t="s">
        <v>82</v>
      </c>
      <c r="AY212" s="15" t="s">
        <v>150</v>
      </c>
      <c r="BE212" s="154">
        <f t="shared" si="24"/>
        <v>0</v>
      </c>
      <c r="BF212" s="154">
        <f t="shared" si="25"/>
        <v>0</v>
      </c>
      <c r="BG212" s="154">
        <f t="shared" si="26"/>
        <v>0</v>
      </c>
      <c r="BH212" s="154">
        <f t="shared" si="27"/>
        <v>0</v>
      </c>
      <c r="BI212" s="154">
        <f t="shared" si="28"/>
        <v>0</v>
      </c>
      <c r="BJ212" s="15" t="s">
        <v>78</v>
      </c>
      <c r="BK212" s="154">
        <f t="shared" si="29"/>
        <v>0</v>
      </c>
      <c r="BL212" s="15" t="s">
        <v>228</v>
      </c>
      <c r="BM212" s="153" t="s">
        <v>1279</v>
      </c>
    </row>
    <row r="213" spans="1:65" s="2" customFormat="1" ht="16.5" customHeight="1">
      <c r="A213" s="184"/>
      <c r="B213" s="250"/>
      <c r="C213" s="326" t="s">
        <v>413</v>
      </c>
      <c r="D213" s="326" t="s">
        <v>655</v>
      </c>
      <c r="E213" s="327" t="s">
        <v>1286</v>
      </c>
      <c r="F213" s="328" t="s">
        <v>1451</v>
      </c>
      <c r="G213" s="329" t="s">
        <v>173</v>
      </c>
      <c r="H213" s="330">
        <v>9</v>
      </c>
      <c r="I213" s="249"/>
      <c r="J213" s="331">
        <f t="shared" si="20"/>
        <v>0</v>
      </c>
      <c r="K213" s="328" t="s">
        <v>995</v>
      </c>
      <c r="L213" s="169"/>
      <c r="M213" s="332" t="s">
        <v>1</v>
      </c>
      <c r="N213" s="333" t="s">
        <v>38</v>
      </c>
      <c r="O213" s="314">
        <v>0</v>
      </c>
      <c r="P213" s="315">
        <f t="shared" si="21"/>
        <v>0</v>
      </c>
      <c r="Q213" s="315">
        <v>0</v>
      </c>
      <c r="R213" s="315">
        <f t="shared" si="22"/>
        <v>0</v>
      </c>
      <c r="S213" s="315">
        <v>0</v>
      </c>
      <c r="T213" s="316">
        <f t="shared" si="23"/>
        <v>0</v>
      </c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R213" s="153" t="s">
        <v>302</v>
      </c>
      <c r="AT213" s="153" t="s">
        <v>655</v>
      </c>
      <c r="AU213" s="153" t="s">
        <v>82</v>
      </c>
      <c r="AY213" s="15" t="s">
        <v>150</v>
      </c>
      <c r="BE213" s="154">
        <f t="shared" si="24"/>
        <v>0</v>
      </c>
      <c r="BF213" s="154">
        <f t="shared" si="25"/>
        <v>0</v>
      </c>
      <c r="BG213" s="154">
        <f t="shared" si="26"/>
        <v>0</v>
      </c>
      <c r="BH213" s="154">
        <f t="shared" si="27"/>
        <v>0</v>
      </c>
      <c r="BI213" s="154">
        <f t="shared" si="28"/>
        <v>0</v>
      </c>
      <c r="BJ213" s="15" t="s">
        <v>78</v>
      </c>
      <c r="BK213" s="154">
        <f t="shared" si="29"/>
        <v>0</v>
      </c>
      <c r="BL213" s="15" t="s">
        <v>228</v>
      </c>
      <c r="BM213" s="153" t="s">
        <v>1452</v>
      </c>
    </row>
    <row r="214" spans="1:65" s="2" customFormat="1" ht="16.5" customHeight="1">
      <c r="A214" s="184"/>
      <c r="B214" s="250"/>
      <c r="C214" s="306" t="s">
        <v>417</v>
      </c>
      <c r="D214" s="306" t="s">
        <v>152</v>
      </c>
      <c r="E214" s="307" t="s">
        <v>1295</v>
      </c>
      <c r="F214" s="308" t="s">
        <v>1296</v>
      </c>
      <c r="G214" s="309" t="s">
        <v>173</v>
      </c>
      <c r="H214" s="310">
        <v>1</v>
      </c>
      <c r="I214" s="247"/>
      <c r="J214" s="311">
        <f t="shared" si="20"/>
        <v>0</v>
      </c>
      <c r="K214" s="308" t="s">
        <v>995</v>
      </c>
      <c r="L214" s="28"/>
      <c r="M214" s="312" t="s">
        <v>1</v>
      </c>
      <c r="N214" s="313" t="s">
        <v>38</v>
      </c>
      <c r="O214" s="314">
        <v>0</v>
      </c>
      <c r="P214" s="315">
        <f t="shared" si="21"/>
        <v>0</v>
      </c>
      <c r="Q214" s="315">
        <v>0</v>
      </c>
      <c r="R214" s="315">
        <f t="shared" si="22"/>
        <v>0</v>
      </c>
      <c r="S214" s="315">
        <v>0</v>
      </c>
      <c r="T214" s="316">
        <f t="shared" si="23"/>
        <v>0</v>
      </c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R214" s="153" t="s">
        <v>228</v>
      </c>
      <c r="AT214" s="153" t="s">
        <v>152</v>
      </c>
      <c r="AU214" s="153" t="s">
        <v>82</v>
      </c>
      <c r="AY214" s="15" t="s">
        <v>150</v>
      </c>
      <c r="BE214" s="154">
        <f t="shared" si="24"/>
        <v>0</v>
      </c>
      <c r="BF214" s="154">
        <f t="shared" si="25"/>
        <v>0</v>
      </c>
      <c r="BG214" s="154">
        <f t="shared" si="26"/>
        <v>0</v>
      </c>
      <c r="BH214" s="154">
        <f t="shared" si="27"/>
        <v>0</v>
      </c>
      <c r="BI214" s="154">
        <f t="shared" si="28"/>
        <v>0</v>
      </c>
      <c r="BJ214" s="15" t="s">
        <v>78</v>
      </c>
      <c r="BK214" s="154">
        <f t="shared" si="29"/>
        <v>0</v>
      </c>
      <c r="BL214" s="15" t="s">
        <v>228</v>
      </c>
      <c r="BM214" s="153" t="s">
        <v>1297</v>
      </c>
    </row>
    <row r="215" spans="2:63" s="12" customFormat="1" ht="22.85" customHeight="1">
      <c r="B215" s="295"/>
      <c r="C215" s="296"/>
      <c r="D215" s="297" t="s">
        <v>72</v>
      </c>
      <c r="E215" s="304" t="s">
        <v>1298</v>
      </c>
      <c r="F215" s="304" t="s">
        <v>1299</v>
      </c>
      <c r="G215" s="296"/>
      <c r="H215" s="296"/>
      <c r="I215" s="246"/>
      <c r="J215" s="305">
        <f>BK215</f>
        <v>0</v>
      </c>
      <c r="K215" s="296"/>
      <c r="L215" s="130"/>
      <c r="M215" s="300"/>
      <c r="N215" s="301"/>
      <c r="O215" s="301"/>
      <c r="P215" s="302">
        <f>P216</f>
        <v>0</v>
      </c>
      <c r="Q215" s="301"/>
      <c r="R215" s="302">
        <f>R216</f>
        <v>0</v>
      </c>
      <c r="S215" s="301"/>
      <c r="T215" s="303">
        <f>T216</f>
        <v>0</v>
      </c>
      <c r="AR215" s="131" t="s">
        <v>82</v>
      </c>
      <c r="AT215" s="138" t="s">
        <v>72</v>
      </c>
      <c r="AU215" s="138" t="s">
        <v>78</v>
      </c>
      <c r="AY215" s="131" t="s">
        <v>150</v>
      </c>
      <c r="BK215" s="139">
        <f>BK216</f>
        <v>0</v>
      </c>
    </row>
    <row r="216" spans="1:65" s="2" customFormat="1" ht="16.5" customHeight="1">
      <c r="A216" s="184"/>
      <c r="B216" s="250"/>
      <c r="C216" s="306" t="s">
        <v>421</v>
      </c>
      <c r="D216" s="306" t="s">
        <v>152</v>
      </c>
      <c r="E216" s="307" t="s">
        <v>1300</v>
      </c>
      <c r="F216" s="308" t="s">
        <v>1301</v>
      </c>
      <c r="G216" s="309" t="s">
        <v>214</v>
      </c>
      <c r="H216" s="310">
        <v>48</v>
      </c>
      <c r="I216" s="247"/>
      <c r="J216" s="311">
        <f>ROUND(I216*H216,2)</f>
        <v>0</v>
      </c>
      <c r="K216" s="308" t="s">
        <v>995</v>
      </c>
      <c r="L216" s="28"/>
      <c r="M216" s="312" t="s">
        <v>1</v>
      </c>
      <c r="N216" s="313" t="s">
        <v>38</v>
      </c>
      <c r="O216" s="314">
        <v>0</v>
      </c>
      <c r="P216" s="315">
        <f>O216*H216</f>
        <v>0</v>
      </c>
      <c r="Q216" s="315">
        <v>0</v>
      </c>
      <c r="R216" s="315">
        <f>Q216*H216</f>
        <v>0</v>
      </c>
      <c r="S216" s="315">
        <v>0</v>
      </c>
      <c r="T216" s="316">
        <f>S216*H216</f>
        <v>0</v>
      </c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R216" s="153" t="s">
        <v>228</v>
      </c>
      <c r="AT216" s="153" t="s">
        <v>152</v>
      </c>
      <c r="AU216" s="153" t="s">
        <v>82</v>
      </c>
      <c r="AY216" s="15" t="s">
        <v>150</v>
      </c>
      <c r="BE216" s="154">
        <f>IF(N216="základní",J216,0)</f>
        <v>0</v>
      </c>
      <c r="BF216" s="154">
        <f>IF(N216="snížená",J216,0)</f>
        <v>0</v>
      </c>
      <c r="BG216" s="154">
        <f>IF(N216="zákl. přenesená",J216,0)</f>
        <v>0</v>
      </c>
      <c r="BH216" s="154">
        <f>IF(N216="sníž. přenesená",J216,0)</f>
        <v>0</v>
      </c>
      <c r="BI216" s="154">
        <f>IF(N216="nulová",J216,0)</f>
        <v>0</v>
      </c>
      <c r="BJ216" s="15" t="s">
        <v>78</v>
      </c>
      <c r="BK216" s="154">
        <f>ROUND(I216*H216,2)</f>
        <v>0</v>
      </c>
      <c r="BL216" s="15" t="s">
        <v>228</v>
      </c>
      <c r="BM216" s="153" t="s">
        <v>1302</v>
      </c>
    </row>
    <row r="217" spans="2:63" s="12" customFormat="1" ht="22.85" customHeight="1">
      <c r="B217" s="295"/>
      <c r="C217" s="296"/>
      <c r="D217" s="297" t="s">
        <v>72</v>
      </c>
      <c r="E217" s="304" t="s">
        <v>1056</v>
      </c>
      <c r="F217" s="304" t="s">
        <v>1057</v>
      </c>
      <c r="G217" s="296"/>
      <c r="H217" s="296"/>
      <c r="I217" s="246"/>
      <c r="J217" s="305">
        <f>BK217</f>
        <v>0</v>
      </c>
      <c r="K217" s="296"/>
      <c r="L217" s="130"/>
      <c r="M217" s="300"/>
      <c r="N217" s="301"/>
      <c r="O217" s="301"/>
      <c r="P217" s="302">
        <f>SUM(P218:P231)</f>
        <v>477.10833</v>
      </c>
      <c r="Q217" s="301"/>
      <c r="R217" s="302">
        <f>SUM(R218:R231)</f>
        <v>4.0449426</v>
      </c>
      <c r="S217" s="301"/>
      <c r="T217" s="303">
        <f>SUM(T218:T231)</f>
        <v>0.8353725</v>
      </c>
      <c r="AR217" s="131" t="s">
        <v>82</v>
      </c>
      <c r="AT217" s="138" t="s">
        <v>72</v>
      </c>
      <c r="AU217" s="138" t="s">
        <v>78</v>
      </c>
      <c r="AY217" s="131" t="s">
        <v>150</v>
      </c>
      <c r="BK217" s="139">
        <f>SUM(BK218:BK231)</f>
        <v>0</v>
      </c>
    </row>
    <row r="218" spans="1:65" s="2" customFormat="1" ht="16.5" customHeight="1">
      <c r="A218" s="184"/>
      <c r="B218" s="250"/>
      <c r="C218" s="306" t="s">
        <v>425</v>
      </c>
      <c r="D218" s="306" t="s">
        <v>152</v>
      </c>
      <c r="E218" s="307" t="s">
        <v>1058</v>
      </c>
      <c r="F218" s="308" t="s">
        <v>1059</v>
      </c>
      <c r="G218" s="309" t="s">
        <v>166</v>
      </c>
      <c r="H218" s="310">
        <v>2694.75</v>
      </c>
      <c r="I218" s="247"/>
      <c r="J218" s="311">
        <f>ROUND(I218*H218,2)</f>
        <v>0</v>
      </c>
      <c r="K218" s="308" t="s">
        <v>156</v>
      </c>
      <c r="L218" s="28"/>
      <c r="M218" s="312" t="s">
        <v>1</v>
      </c>
      <c r="N218" s="313" t="s">
        <v>38</v>
      </c>
      <c r="O218" s="314">
        <v>0.074</v>
      </c>
      <c r="P218" s="315">
        <f>O218*H218</f>
        <v>199.4115</v>
      </c>
      <c r="Q218" s="315">
        <v>0.001</v>
      </c>
      <c r="R218" s="315">
        <f>Q218*H218</f>
        <v>2.69475</v>
      </c>
      <c r="S218" s="315">
        <v>0.00031</v>
      </c>
      <c r="T218" s="316">
        <f>S218*H218</f>
        <v>0.8353725</v>
      </c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R218" s="153" t="s">
        <v>228</v>
      </c>
      <c r="AT218" s="153" t="s">
        <v>152</v>
      </c>
      <c r="AU218" s="153" t="s">
        <v>82</v>
      </c>
      <c r="AY218" s="15" t="s">
        <v>150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5" t="s">
        <v>78</v>
      </c>
      <c r="BK218" s="154">
        <f>ROUND(I218*H218,2)</f>
        <v>0</v>
      </c>
      <c r="BL218" s="15" t="s">
        <v>228</v>
      </c>
      <c r="BM218" s="153" t="s">
        <v>1060</v>
      </c>
    </row>
    <row r="219" spans="2:51" s="13" customFormat="1" ht="12">
      <c r="B219" s="317"/>
      <c r="C219" s="318"/>
      <c r="D219" s="319" t="s">
        <v>158</v>
      </c>
      <c r="E219" s="320" t="s">
        <v>1</v>
      </c>
      <c r="F219" s="321" t="s">
        <v>1419</v>
      </c>
      <c r="G219" s="318"/>
      <c r="H219" s="322">
        <v>232.4</v>
      </c>
      <c r="I219" s="248"/>
      <c r="J219" s="318"/>
      <c r="K219" s="318"/>
      <c r="L219" s="155"/>
      <c r="M219" s="323"/>
      <c r="N219" s="324"/>
      <c r="O219" s="324"/>
      <c r="P219" s="324"/>
      <c r="Q219" s="324"/>
      <c r="R219" s="324"/>
      <c r="S219" s="324"/>
      <c r="T219" s="325"/>
      <c r="AT219" s="157" t="s">
        <v>158</v>
      </c>
      <c r="AU219" s="157" t="s">
        <v>82</v>
      </c>
      <c r="AV219" s="13" t="s">
        <v>82</v>
      </c>
      <c r="AW219" s="13" t="s">
        <v>29</v>
      </c>
      <c r="AX219" s="13" t="s">
        <v>73</v>
      </c>
      <c r="AY219" s="157" t="s">
        <v>150</v>
      </c>
    </row>
    <row r="220" spans="2:51" s="13" customFormat="1" ht="12">
      <c r="B220" s="317"/>
      <c r="C220" s="318"/>
      <c r="D220" s="319" t="s">
        <v>158</v>
      </c>
      <c r="E220" s="320" t="s">
        <v>1</v>
      </c>
      <c r="F220" s="321" t="s">
        <v>1420</v>
      </c>
      <c r="G220" s="318"/>
      <c r="H220" s="322">
        <v>1044.4</v>
      </c>
      <c r="I220" s="248"/>
      <c r="J220" s="318"/>
      <c r="K220" s="318"/>
      <c r="L220" s="155"/>
      <c r="M220" s="323"/>
      <c r="N220" s="324"/>
      <c r="O220" s="324"/>
      <c r="P220" s="324"/>
      <c r="Q220" s="324"/>
      <c r="R220" s="324"/>
      <c r="S220" s="324"/>
      <c r="T220" s="325"/>
      <c r="AT220" s="157" t="s">
        <v>158</v>
      </c>
      <c r="AU220" s="157" t="s">
        <v>82</v>
      </c>
      <c r="AV220" s="13" t="s">
        <v>82</v>
      </c>
      <c r="AW220" s="13" t="s">
        <v>29</v>
      </c>
      <c r="AX220" s="13" t="s">
        <v>73</v>
      </c>
      <c r="AY220" s="157" t="s">
        <v>150</v>
      </c>
    </row>
    <row r="221" spans="2:51" s="13" customFormat="1" ht="12">
      <c r="B221" s="317"/>
      <c r="C221" s="318"/>
      <c r="D221" s="319" t="s">
        <v>158</v>
      </c>
      <c r="E221" s="320" t="s">
        <v>1</v>
      </c>
      <c r="F221" s="321" t="s">
        <v>1421</v>
      </c>
      <c r="G221" s="318"/>
      <c r="H221" s="322">
        <v>607.95</v>
      </c>
      <c r="I221" s="248"/>
      <c r="J221" s="318"/>
      <c r="K221" s="318"/>
      <c r="L221" s="155"/>
      <c r="M221" s="323"/>
      <c r="N221" s="324"/>
      <c r="O221" s="324"/>
      <c r="P221" s="324"/>
      <c r="Q221" s="324"/>
      <c r="R221" s="324"/>
      <c r="S221" s="324"/>
      <c r="T221" s="325"/>
      <c r="AT221" s="157" t="s">
        <v>158</v>
      </c>
      <c r="AU221" s="157" t="s">
        <v>82</v>
      </c>
      <c r="AV221" s="13" t="s">
        <v>82</v>
      </c>
      <c r="AW221" s="13" t="s">
        <v>29</v>
      </c>
      <c r="AX221" s="13" t="s">
        <v>73</v>
      </c>
      <c r="AY221" s="157" t="s">
        <v>150</v>
      </c>
    </row>
    <row r="222" spans="2:51" s="13" customFormat="1" ht="12">
      <c r="B222" s="317"/>
      <c r="C222" s="318"/>
      <c r="D222" s="319" t="s">
        <v>158</v>
      </c>
      <c r="E222" s="320" t="s">
        <v>1</v>
      </c>
      <c r="F222" s="321" t="s">
        <v>1422</v>
      </c>
      <c r="G222" s="318"/>
      <c r="H222" s="322">
        <v>810</v>
      </c>
      <c r="I222" s="248"/>
      <c r="J222" s="318"/>
      <c r="K222" s="318"/>
      <c r="L222" s="155"/>
      <c r="M222" s="323"/>
      <c r="N222" s="324"/>
      <c r="O222" s="324"/>
      <c r="P222" s="324"/>
      <c r="Q222" s="324"/>
      <c r="R222" s="324"/>
      <c r="S222" s="324"/>
      <c r="T222" s="325"/>
      <c r="AT222" s="157" t="s">
        <v>158</v>
      </c>
      <c r="AU222" s="157" t="s">
        <v>82</v>
      </c>
      <c r="AV222" s="13" t="s">
        <v>82</v>
      </c>
      <c r="AW222" s="13" t="s">
        <v>29</v>
      </c>
      <c r="AX222" s="13" t="s">
        <v>73</v>
      </c>
      <c r="AY222" s="157" t="s">
        <v>150</v>
      </c>
    </row>
    <row r="223" spans="1:65" s="2" customFormat="1" ht="16.5" customHeight="1">
      <c r="A223" s="184"/>
      <c r="B223" s="250"/>
      <c r="C223" s="306" t="s">
        <v>429</v>
      </c>
      <c r="D223" s="306" t="s">
        <v>152</v>
      </c>
      <c r="E223" s="307" t="s">
        <v>1063</v>
      </c>
      <c r="F223" s="308" t="s">
        <v>1064</v>
      </c>
      <c r="G223" s="309" t="s">
        <v>166</v>
      </c>
      <c r="H223" s="310">
        <v>810</v>
      </c>
      <c r="I223" s="247"/>
      <c r="J223" s="311">
        <f>ROUND(I223*H223,2)</f>
        <v>0</v>
      </c>
      <c r="K223" s="308" t="s">
        <v>156</v>
      </c>
      <c r="L223" s="28"/>
      <c r="M223" s="312" t="s">
        <v>1</v>
      </c>
      <c r="N223" s="313" t="s">
        <v>38</v>
      </c>
      <c r="O223" s="314">
        <v>0.012</v>
      </c>
      <c r="P223" s="315">
        <f>O223*H223</f>
        <v>9.72</v>
      </c>
      <c r="Q223" s="315">
        <v>0</v>
      </c>
      <c r="R223" s="315">
        <f>Q223*H223</f>
        <v>0</v>
      </c>
      <c r="S223" s="315">
        <v>0</v>
      </c>
      <c r="T223" s="316">
        <f>S223*H223</f>
        <v>0</v>
      </c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R223" s="153" t="s">
        <v>228</v>
      </c>
      <c r="AT223" s="153" t="s">
        <v>152</v>
      </c>
      <c r="AU223" s="153" t="s">
        <v>82</v>
      </c>
      <c r="AY223" s="15" t="s">
        <v>150</v>
      </c>
      <c r="BE223" s="154">
        <f>IF(N223="základní",J223,0)</f>
        <v>0</v>
      </c>
      <c r="BF223" s="154">
        <f>IF(N223="snížená",J223,0)</f>
        <v>0</v>
      </c>
      <c r="BG223" s="154">
        <f>IF(N223="zákl. přenesená",J223,0)</f>
        <v>0</v>
      </c>
      <c r="BH223" s="154">
        <f>IF(N223="sníž. přenesená",J223,0)</f>
        <v>0</v>
      </c>
      <c r="BI223" s="154">
        <f>IF(N223="nulová",J223,0)</f>
        <v>0</v>
      </c>
      <c r="BJ223" s="15" t="s">
        <v>78</v>
      </c>
      <c r="BK223" s="154">
        <f>ROUND(I223*H223,2)</f>
        <v>0</v>
      </c>
      <c r="BL223" s="15" t="s">
        <v>228</v>
      </c>
      <c r="BM223" s="153" t="s">
        <v>1065</v>
      </c>
    </row>
    <row r="224" spans="1:65" s="2" customFormat="1" ht="16.5" customHeight="1">
      <c r="A224" s="184"/>
      <c r="B224" s="250"/>
      <c r="C224" s="326" t="s">
        <v>433</v>
      </c>
      <c r="D224" s="326" t="s">
        <v>655</v>
      </c>
      <c r="E224" s="327" t="s">
        <v>1066</v>
      </c>
      <c r="F224" s="328" t="s">
        <v>1067</v>
      </c>
      <c r="G224" s="329" t="s">
        <v>166</v>
      </c>
      <c r="H224" s="330">
        <v>850.5</v>
      </c>
      <c r="I224" s="249"/>
      <c r="J224" s="331">
        <f>ROUND(I224*H224,2)</f>
        <v>0</v>
      </c>
      <c r="K224" s="328" t="s">
        <v>945</v>
      </c>
      <c r="L224" s="169"/>
      <c r="M224" s="332" t="s">
        <v>1</v>
      </c>
      <c r="N224" s="333" t="s">
        <v>38</v>
      </c>
      <c r="O224" s="314">
        <v>0</v>
      </c>
      <c r="P224" s="315">
        <f>O224*H224</f>
        <v>0</v>
      </c>
      <c r="Q224" s="315">
        <v>0</v>
      </c>
      <c r="R224" s="315">
        <f>Q224*H224</f>
        <v>0</v>
      </c>
      <c r="S224" s="315">
        <v>0</v>
      </c>
      <c r="T224" s="316">
        <f>S224*H224</f>
        <v>0</v>
      </c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R224" s="153" t="s">
        <v>302</v>
      </c>
      <c r="AT224" s="153" t="s">
        <v>655</v>
      </c>
      <c r="AU224" s="153" t="s">
        <v>82</v>
      </c>
      <c r="AY224" s="15" t="s">
        <v>150</v>
      </c>
      <c r="BE224" s="154">
        <f>IF(N224="základní",J224,0)</f>
        <v>0</v>
      </c>
      <c r="BF224" s="154">
        <f>IF(N224="snížená",J224,0)</f>
        <v>0</v>
      </c>
      <c r="BG224" s="154">
        <f>IF(N224="zákl. přenesená",J224,0)</f>
        <v>0</v>
      </c>
      <c r="BH224" s="154">
        <f>IF(N224="sníž. přenesená",J224,0)</f>
        <v>0</v>
      </c>
      <c r="BI224" s="154">
        <f>IF(N224="nulová",J224,0)</f>
        <v>0</v>
      </c>
      <c r="BJ224" s="15" t="s">
        <v>78</v>
      </c>
      <c r="BK224" s="154">
        <f>ROUND(I224*H224,2)</f>
        <v>0</v>
      </c>
      <c r="BL224" s="15" t="s">
        <v>228</v>
      </c>
      <c r="BM224" s="153" t="s">
        <v>1068</v>
      </c>
    </row>
    <row r="225" spans="2:51" s="13" customFormat="1" ht="12">
      <c r="B225" s="317"/>
      <c r="C225" s="318"/>
      <c r="D225" s="319" t="s">
        <v>158</v>
      </c>
      <c r="E225" s="318"/>
      <c r="F225" s="321" t="s">
        <v>1423</v>
      </c>
      <c r="G225" s="318"/>
      <c r="H225" s="322">
        <v>850.5</v>
      </c>
      <c r="I225" s="248"/>
      <c r="J225" s="318"/>
      <c r="K225" s="318"/>
      <c r="L225" s="155"/>
      <c r="M225" s="323"/>
      <c r="N225" s="324"/>
      <c r="O225" s="324"/>
      <c r="P225" s="324"/>
      <c r="Q225" s="324"/>
      <c r="R225" s="324"/>
      <c r="S225" s="324"/>
      <c r="T225" s="325"/>
      <c r="AT225" s="157" t="s">
        <v>158</v>
      </c>
      <c r="AU225" s="157" t="s">
        <v>82</v>
      </c>
      <c r="AV225" s="13" t="s">
        <v>82</v>
      </c>
      <c r="AW225" s="13" t="s">
        <v>3</v>
      </c>
      <c r="AX225" s="13" t="s">
        <v>78</v>
      </c>
      <c r="AY225" s="157" t="s">
        <v>150</v>
      </c>
    </row>
    <row r="226" spans="1:65" s="2" customFormat="1" ht="21.75" customHeight="1">
      <c r="A226" s="184"/>
      <c r="B226" s="250"/>
      <c r="C226" s="306" t="s">
        <v>437</v>
      </c>
      <c r="D226" s="306" t="s">
        <v>152</v>
      </c>
      <c r="E226" s="307" t="s">
        <v>1070</v>
      </c>
      <c r="F226" s="308" t="s">
        <v>1071</v>
      </c>
      <c r="G226" s="309" t="s">
        <v>166</v>
      </c>
      <c r="H226" s="310">
        <v>2694.75</v>
      </c>
      <c r="I226" s="247"/>
      <c r="J226" s="311">
        <f>ROUND(I226*H226,2)</f>
        <v>0</v>
      </c>
      <c r="K226" s="308" t="s">
        <v>156</v>
      </c>
      <c r="L226" s="28"/>
      <c r="M226" s="312" t="s">
        <v>1</v>
      </c>
      <c r="N226" s="313" t="s">
        <v>38</v>
      </c>
      <c r="O226" s="314">
        <v>0.033</v>
      </c>
      <c r="P226" s="315">
        <f>O226*H226</f>
        <v>88.92675</v>
      </c>
      <c r="Q226" s="315">
        <v>0.0002</v>
      </c>
      <c r="R226" s="315">
        <f>Q226*H226</f>
        <v>0.53895</v>
      </c>
      <c r="S226" s="315">
        <v>0</v>
      </c>
      <c r="T226" s="316">
        <f>S226*H226</f>
        <v>0</v>
      </c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R226" s="153" t="s">
        <v>228</v>
      </c>
      <c r="AT226" s="153" t="s">
        <v>152</v>
      </c>
      <c r="AU226" s="153" t="s">
        <v>82</v>
      </c>
      <c r="AY226" s="15" t="s">
        <v>150</v>
      </c>
      <c r="BE226" s="154">
        <f>IF(N226="základní",J226,0)</f>
        <v>0</v>
      </c>
      <c r="BF226" s="154">
        <f>IF(N226="snížená",J226,0)</f>
        <v>0</v>
      </c>
      <c r="BG226" s="154">
        <f>IF(N226="zákl. přenesená",J226,0)</f>
        <v>0</v>
      </c>
      <c r="BH226" s="154">
        <f>IF(N226="sníž. přenesená",J226,0)</f>
        <v>0</v>
      </c>
      <c r="BI226" s="154">
        <f>IF(N226="nulová",J226,0)</f>
        <v>0</v>
      </c>
      <c r="BJ226" s="15" t="s">
        <v>78</v>
      </c>
      <c r="BK226" s="154">
        <f>ROUND(I226*H226,2)</f>
        <v>0</v>
      </c>
      <c r="BL226" s="15" t="s">
        <v>228</v>
      </c>
      <c r="BM226" s="153" t="s">
        <v>1072</v>
      </c>
    </row>
    <row r="227" spans="1:65" s="2" customFormat="1" ht="21.75" customHeight="1">
      <c r="A227" s="184"/>
      <c r="B227" s="250"/>
      <c r="C227" s="306" t="s">
        <v>441</v>
      </c>
      <c r="D227" s="306" t="s">
        <v>152</v>
      </c>
      <c r="E227" s="307" t="s">
        <v>1073</v>
      </c>
      <c r="F227" s="308" t="s">
        <v>1074</v>
      </c>
      <c r="G227" s="309" t="s">
        <v>166</v>
      </c>
      <c r="H227" s="310">
        <v>110.88</v>
      </c>
      <c r="I227" s="247"/>
      <c r="J227" s="311">
        <f>ROUND(I227*H227,2)</f>
        <v>0</v>
      </c>
      <c r="K227" s="308" t="s">
        <v>156</v>
      </c>
      <c r="L227" s="28"/>
      <c r="M227" s="312" t="s">
        <v>1</v>
      </c>
      <c r="N227" s="313" t="s">
        <v>38</v>
      </c>
      <c r="O227" s="314">
        <v>0.041</v>
      </c>
      <c r="P227" s="315">
        <f>O227*H227</f>
        <v>4.54608</v>
      </c>
      <c r="Q227" s="315">
        <v>2E-05</v>
      </c>
      <c r="R227" s="315">
        <f>Q227*H227</f>
        <v>0.0022176</v>
      </c>
      <c r="S227" s="315">
        <v>0</v>
      </c>
      <c r="T227" s="316">
        <f>S227*H227</f>
        <v>0</v>
      </c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R227" s="153" t="s">
        <v>228</v>
      </c>
      <c r="AT227" s="153" t="s">
        <v>152</v>
      </c>
      <c r="AU227" s="153" t="s">
        <v>82</v>
      </c>
      <c r="AY227" s="15" t="s">
        <v>150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5" t="s">
        <v>78</v>
      </c>
      <c r="BK227" s="154">
        <f>ROUND(I227*H227,2)</f>
        <v>0</v>
      </c>
      <c r="BL227" s="15" t="s">
        <v>228</v>
      </c>
      <c r="BM227" s="153" t="s">
        <v>1075</v>
      </c>
    </row>
    <row r="228" spans="1:65" s="2" customFormat="1" ht="21.75" customHeight="1">
      <c r="A228" s="184"/>
      <c r="B228" s="250"/>
      <c r="C228" s="306" t="s">
        <v>445</v>
      </c>
      <c r="D228" s="306" t="s">
        <v>152</v>
      </c>
      <c r="E228" s="307" t="s">
        <v>1076</v>
      </c>
      <c r="F228" s="308" t="s">
        <v>1077</v>
      </c>
      <c r="G228" s="309" t="s">
        <v>166</v>
      </c>
      <c r="H228" s="310">
        <v>60</v>
      </c>
      <c r="I228" s="247"/>
      <c r="J228" s="311">
        <f>ROUND(I228*H228,2)</f>
        <v>0</v>
      </c>
      <c r="K228" s="308" t="s">
        <v>156</v>
      </c>
      <c r="L228" s="28"/>
      <c r="M228" s="312" t="s">
        <v>1</v>
      </c>
      <c r="N228" s="313" t="s">
        <v>38</v>
      </c>
      <c r="O228" s="314">
        <v>0.034</v>
      </c>
      <c r="P228" s="315">
        <f>O228*H228</f>
        <v>2.04</v>
      </c>
      <c r="Q228" s="315">
        <v>1E-05</v>
      </c>
      <c r="R228" s="315">
        <f>Q228*H228</f>
        <v>0.0006000000000000001</v>
      </c>
      <c r="S228" s="315">
        <v>0</v>
      </c>
      <c r="T228" s="316">
        <f>S228*H228</f>
        <v>0</v>
      </c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R228" s="153" t="s">
        <v>228</v>
      </c>
      <c r="AT228" s="153" t="s">
        <v>152</v>
      </c>
      <c r="AU228" s="153" t="s">
        <v>82</v>
      </c>
      <c r="AY228" s="15" t="s">
        <v>150</v>
      </c>
      <c r="BE228" s="154">
        <f>IF(N228="základní",J228,0)</f>
        <v>0</v>
      </c>
      <c r="BF228" s="154">
        <f>IF(N228="snížená",J228,0)</f>
        <v>0</v>
      </c>
      <c r="BG228" s="154">
        <f>IF(N228="zákl. přenesená",J228,0)</f>
        <v>0</v>
      </c>
      <c r="BH228" s="154">
        <f>IF(N228="sníž. přenesená",J228,0)</f>
        <v>0</v>
      </c>
      <c r="BI228" s="154">
        <f>IF(N228="nulová",J228,0)</f>
        <v>0</v>
      </c>
      <c r="BJ228" s="15" t="s">
        <v>78</v>
      </c>
      <c r="BK228" s="154">
        <f>ROUND(I228*H228,2)</f>
        <v>0</v>
      </c>
      <c r="BL228" s="15" t="s">
        <v>228</v>
      </c>
      <c r="BM228" s="153" t="s">
        <v>1078</v>
      </c>
    </row>
    <row r="229" spans="2:51" s="13" customFormat="1" ht="12">
      <c r="B229" s="317"/>
      <c r="C229" s="318"/>
      <c r="D229" s="319" t="s">
        <v>158</v>
      </c>
      <c r="E229" s="320" t="s">
        <v>1</v>
      </c>
      <c r="F229" s="321" t="s">
        <v>1424</v>
      </c>
      <c r="G229" s="318"/>
      <c r="H229" s="322">
        <v>60</v>
      </c>
      <c r="I229" s="248"/>
      <c r="J229" s="318"/>
      <c r="K229" s="318"/>
      <c r="L229" s="155"/>
      <c r="M229" s="323"/>
      <c r="N229" s="324"/>
      <c r="O229" s="324"/>
      <c r="P229" s="324"/>
      <c r="Q229" s="324"/>
      <c r="R229" s="324"/>
      <c r="S229" s="324"/>
      <c r="T229" s="325"/>
      <c r="AT229" s="157" t="s">
        <v>158</v>
      </c>
      <c r="AU229" s="157" t="s">
        <v>82</v>
      </c>
      <c r="AV229" s="13" t="s">
        <v>82</v>
      </c>
      <c r="AW229" s="13" t="s">
        <v>29</v>
      </c>
      <c r="AX229" s="13" t="s">
        <v>73</v>
      </c>
      <c r="AY229" s="157" t="s">
        <v>150</v>
      </c>
    </row>
    <row r="230" spans="1:65" s="2" customFormat="1" ht="21.75" customHeight="1">
      <c r="A230" s="184"/>
      <c r="B230" s="250"/>
      <c r="C230" s="306" t="s">
        <v>449</v>
      </c>
      <c r="D230" s="306" t="s">
        <v>152</v>
      </c>
      <c r="E230" s="307" t="s">
        <v>1080</v>
      </c>
      <c r="F230" s="308" t="s">
        <v>1081</v>
      </c>
      <c r="G230" s="309" t="s">
        <v>166</v>
      </c>
      <c r="H230" s="310">
        <v>2694.75</v>
      </c>
      <c r="I230" s="247"/>
      <c r="J230" s="311">
        <f>ROUND(I230*H230,2)</f>
        <v>0</v>
      </c>
      <c r="K230" s="308" t="s">
        <v>156</v>
      </c>
      <c r="L230" s="28"/>
      <c r="M230" s="312" t="s">
        <v>1</v>
      </c>
      <c r="N230" s="313" t="s">
        <v>38</v>
      </c>
      <c r="O230" s="314">
        <v>0.064</v>
      </c>
      <c r="P230" s="315">
        <f>O230*H230</f>
        <v>172.464</v>
      </c>
      <c r="Q230" s="315">
        <v>0.00029</v>
      </c>
      <c r="R230" s="315">
        <f>Q230*H230</f>
        <v>0.7814775</v>
      </c>
      <c r="S230" s="315">
        <v>0</v>
      </c>
      <c r="T230" s="316">
        <f>S230*H230</f>
        <v>0</v>
      </c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R230" s="153" t="s">
        <v>228</v>
      </c>
      <c r="AT230" s="153" t="s">
        <v>152</v>
      </c>
      <c r="AU230" s="153" t="s">
        <v>82</v>
      </c>
      <c r="AY230" s="15" t="s">
        <v>150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5" t="s">
        <v>78</v>
      </c>
      <c r="BK230" s="154">
        <f>ROUND(I230*H230,2)</f>
        <v>0</v>
      </c>
      <c r="BL230" s="15" t="s">
        <v>228</v>
      </c>
      <c r="BM230" s="153" t="s">
        <v>1082</v>
      </c>
    </row>
    <row r="231" spans="1:65" s="2" customFormat="1" ht="21.75" customHeight="1">
      <c r="A231" s="184"/>
      <c r="B231" s="250"/>
      <c r="C231" s="306" t="s">
        <v>453</v>
      </c>
      <c r="D231" s="306" t="s">
        <v>152</v>
      </c>
      <c r="E231" s="307" t="s">
        <v>1083</v>
      </c>
      <c r="F231" s="308" t="s">
        <v>1084</v>
      </c>
      <c r="G231" s="309" t="s">
        <v>166</v>
      </c>
      <c r="H231" s="310">
        <v>2694.75</v>
      </c>
      <c r="I231" s="247"/>
      <c r="J231" s="311">
        <f>ROUND(I231*H231,2)</f>
        <v>0</v>
      </c>
      <c r="K231" s="308" t="s">
        <v>156</v>
      </c>
      <c r="L231" s="28"/>
      <c r="M231" s="312" t="s">
        <v>1</v>
      </c>
      <c r="N231" s="313" t="s">
        <v>38</v>
      </c>
      <c r="O231" s="314">
        <v>0</v>
      </c>
      <c r="P231" s="315">
        <f>O231*H231</f>
        <v>0</v>
      </c>
      <c r="Q231" s="315">
        <v>1E-05</v>
      </c>
      <c r="R231" s="315">
        <f>Q231*H231</f>
        <v>0.026947500000000003</v>
      </c>
      <c r="S231" s="315">
        <v>0</v>
      </c>
      <c r="T231" s="316">
        <f>S231*H231</f>
        <v>0</v>
      </c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R231" s="153" t="s">
        <v>228</v>
      </c>
      <c r="AT231" s="153" t="s">
        <v>152</v>
      </c>
      <c r="AU231" s="153" t="s">
        <v>82</v>
      </c>
      <c r="AY231" s="15" t="s">
        <v>150</v>
      </c>
      <c r="BE231" s="154">
        <f>IF(N231="základní",J231,0)</f>
        <v>0</v>
      </c>
      <c r="BF231" s="154">
        <f>IF(N231="snížená",J231,0)</f>
        <v>0</v>
      </c>
      <c r="BG231" s="154">
        <f>IF(N231="zákl. přenesená",J231,0)</f>
        <v>0</v>
      </c>
      <c r="BH231" s="154">
        <f>IF(N231="sníž. přenesená",J231,0)</f>
        <v>0</v>
      </c>
      <c r="BI231" s="154">
        <f>IF(N231="nulová",J231,0)</f>
        <v>0</v>
      </c>
      <c r="BJ231" s="15" t="s">
        <v>78</v>
      </c>
      <c r="BK231" s="154">
        <f>ROUND(I231*H231,2)</f>
        <v>0</v>
      </c>
      <c r="BL231" s="15" t="s">
        <v>228</v>
      </c>
      <c r="BM231" s="153" t="s">
        <v>1085</v>
      </c>
    </row>
    <row r="232" spans="2:63" s="12" customFormat="1" ht="25.9" customHeight="1">
      <c r="B232" s="295"/>
      <c r="C232" s="296"/>
      <c r="D232" s="297" t="s">
        <v>72</v>
      </c>
      <c r="E232" s="298" t="s">
        <v>655</v>
      </c>
      <c r="F232" s="298" t="s">
        <v>1086</v>
      </c>
      <c r="G232" s="296"/>
      <c r="H232" s="296"/>
      <c r="I232" s="246"/>
      <c r="J232" s="299">
        <f>BK232</f>
        <v>0</v>
      </c>
      <c r="K232" s="296"/>
      <c r="L232" s="130"/>
      <c r="M232" s="300"/>
      <c r="N232" s="301"/>
      <c r="O232" s="301"/>
      <c r="P232" s="302">
        <f>P233</f>
        <v>75.675</v>
      </c>
      <c r="Q232" s="301"/>
      <c r="R232" s="302">
        <f>R233</f>
        <v>0</v>
      </c>
      <c r="S232" s="301"/>
      <c r="T232" s="303">
        <f>T233</f>
        <v>0</v>
      </c>
      <c r="AR232" s="131" t="s">
        <v>89</v>
      </c>
      <c r="AT232" s="138" t="s">
        <v>72</v>
      </c>
      <c r="AU232" s="138" t="s">
        <v>73</v>
      </c>
      <c r="AY232" s="131" t="s">
        <v>150</v>
      </c>
      <c r="BK232" s="139">
        <f>BK233</f>
        <v>0</v>
      </c>
    </row>
    <row r="233" spans="2:63" s="12" customFormat="1" ht="22.85" customHeight="1">
      <c r="B233" s="295"/>
      <c r="C233" s="296"/>
      <c r="D233" s="297" t="s">
        <v>72</v>
      </c>
      <c r="E233" s="304" t="s">
        <v>1087</v>
      </c>
      <c r="F233" s="304" t="s">
        <v>1088</v>
      </c>
      <c r="G233" s="296"/>
      <c r="H233" s="296"/>
      <c r="I233" s="246"/>
      <c r="J233" s="305">
        <f>BK233</f>
        <v>0</v>
      </c>
      <c r="K233" s="296"/>
      <c r="L233" s="130"/>
      <c r="M233" s="300"/>
      <c r="N233" s="301"/>
      <c r="O233" s="301"/>
      <c r="P233" s="302">
        <f>P234+P245</f>
        <v>75.675</v>
      </c>
      <c r="Q233" s="301"/>
      <c r="R233" s="302">
        <f>R234+R245</f>
        <v>0</v>
      </c>
      <c r="S233" s="301"/>
      <c r="T233" s="303">
        <f>T234+T245</f>
        <v>0</v>
      </c>
      <c r="AR233" s="131" t="s">
        <v>89</v>
      </c>
      <c r="AT233" s="138" t="s">
        <v>72</v>
      </c>
      <c r="AU233" s="138" t="s">
        <v>78</v>
      </c>
      <c r="AY233" s="131" t="s">
        <v>150</v>
      </c>
      <c r="BK233" s="139">
        <f>BK234+BK245</f>
        <v>0</v>
      </c>
    </row>
    <row r="234" spans="2:63" s="12" customFormat="1" ht="21" customHeight="1">
      <c r="B234" s="295"/>
      <c r="C234" s="296"/>
      <c r="D234" s="297" t="s">
        <v>72</v>
      </c>
      <c r="E234" s="304" t="s">
        <v>1089</v>
      </c>
      <c r="F234" s="304" t="s">
        <v>1090</v>
      </c>
      <c r="G234" s="296"/>
      <c r="H234" s="296"/>
      <c r="I234" s="246"/>
      <c r="J234" s="305">
        <f>BK234</f>
        <v>0</v>
      </c>
      <c r="K234" s="296"/>
      <c r="L234" s="130"/>
      <c r="M234" s="300"/>
      <c r="N234" s="301"/>
      <c r="O234" s="301"/>
      <c r="P234" s="302">
        <f>SUM(P235:P244)</f>
        <v>75.675</v>
      </c>
      <c r="Q234" s="301"/>
      <c r="R234" s="302">
        <f>SUM(R235:R244)</f>
        <v>0</v>
      </c>
      <c r="S234" s="301"/>
      <c r="T234" s="303">
        <f>SUM(T235:T244)</f>
        <v>0</v>
      </c>
      <c r="AR234" s="131" t="s">
        <v>89</v>
      </c>
      <c r="AT234" s="138" t="s">
        <v>72</v>
      </c>
      <c r="AU234" s="138" t="s">
        <v>82</v>
      </c>
      <c r="AY234" s="131" t="s">
        <v>150</v>
      </c>
      <c r="BK234" s="139">
        <f>SUM(BK235:BK244)</f>
        <v>0</v>
      </c>
    </row>
    <row r="235" spans="1:65" s="2" customFormat="1" ht="21.75" customHeight="1">
      <c r="A235" s="184"/>
      <c r="B235" s="250"/>
      <c r="C235" s="306" t="s">
        <v>457</v>
      </c>
      <c r="D235" s="306" t="s">
        <v>152</v>
      </c>
      <c r="E235" s="307" t="s">
        <v>1091</v>
      </c>
      <c r="F235" s="308" t="s">
        <v>1092</v>
      </c>
      <c r="G235" s="309" t="s">
        <v>173</v>
      </c>
      <c r="H235" s="310">
        <v>241</v>
      </c>
      <c r="I235" s="247"/>
      <c r="J235" s="311">
        <f aca="true" t="shared" si="30" ref="J235:J244">ROUND(I235*H235,2)</f>
        <v>0</v>
      </c>
      <c r="K235" s="308" t="s">
        <v>156</v>
      </c>
      <c r="L235" s="28"/>
      <c r="M235" s="312" t="s">
        <v>1</v>
      </c>
      <c r="N235" s="313" t="s">
        <v>38</v>
      </c>
      <c r="O235" s="314">
        <v>0.051</v>
      </c>
      <c r="P235" s="315">
        <f aca="true" t="shared" si="31" ref="P235:P244">O235*H235</f>
        <v>12.290999999999999</v>
      </c>
      <c r="Q235" s="315">
        <v>0</v>
      </c>
      <c r="R235" s="315">
        <f aca="true" t="shared" si="32" ref="R235:R244">Q235*H235</f>
        <v>0</v>
      </c>
      <c r="S235" s="315">
        <v>0</v>
      </c>
      <c r="T235" s="316">
        <f aca="true" t="shared" si="33" ref="T235:T244">S235*H235</f>
        <v>0</v>
      </c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R235" s="153" t="s">
        <v>433</v>
      </c>
      <c r="AT235" s="153" t="s">
        <v>152</v>
      </c>
      <c r="AU235" s="153" t="s">
        <v>89</v>
      </c>
      <c r="AY235" s="15" t="s">
        <v>150</v>
      </c>
      <c r="BE235" s="154">
        <f aca="true" t="shared" si="34" ref="BE235:BE244">IF(N235="základní",J235,0)</f>
        <v>0</v>
      </c>
      <c r="BF235" s="154">
        <f aca="true" t="shared" si="35" ref="BF235:BF244">IF(N235="snížená",J235,0)</f>
        <v>0</v>
      </c>
      <c r="BG235" s="154">
        <f aca="true" t="shared" si="36" ref="BG235:BG244">IF(N235="zákl. přenesená",J235,0)</f>
        <v>0</v>
      </c>
      <c r="BH235" s="154">
        <f aca="true" t="shared" si="37" ref="BH235:BH244">IF(N235="sníž. přenesená",J235,0)</f>
        <v>0</v>
      </c>
      <c r="BI235" s="154">
        <f aca="true" t="shared" si="38" ref="BI235:BI244">IF(N235="nulová",J235,0)</f>
        <v>0</v>
      </c>
      <c r="BJ235" s="15" t="s">
        <v>78</v>
      </c>
      <c r="BK235" s="154">
        <f aca="true" t="shared" si="39" ref="BK235:BK244">ROUND(I235*H235,2)</f>
        <v>0</v>
      </c>
      <c r="BL235" s="15" t="s">
        <v>433</v>
      </c>
      <c r="BM235" s="153" t="s">
        <v>1093</v>
      </c>
    </row>
    <row r="236" spans="1:65" s="2" customFormat="1" ht="21.75" customHeight="1">
      <c r="A236" s="184"/>
      <c r="B236" s="250"/>
      <c r="C236" s="306" t="s">
        <v>461</v>
      </c>
      <c r="D236" s="306" t="s">
        <v>152</v>
      </c>
      <c r="E236" s="307" t="s">
        <v>1094</v>
      </c>
      <c r="F236" s="308" t="s">
        <v>1095</v>
      </c>
      <c r="G236" s="309" t="s">
        <v>173</v>
      </c>
      <c r="H236" s="310">
        <v>20</v>
      </c>
      <c r="I236" s="247"/>
      <c r="J236" s="311">
        <f t="shared" si="30"/>
        <v>0</v>
      </c>
      <c r="K236" s="308" t="s">
        <v>156</v>
      </c>
      <c r="L236" s="28"/>
      <c r="M236" s="312" t="s">
        <v>1</v>
      </c>
      <c r="N236" s="313" t="s">
        <v>38</v>
      </c>
      <c r="O236" s="314">
        <v>0.068</v>
      </c>
      <c r="P236" s="315">
        <f t="shared" si="31"/>
        <v>1.36</v>
      </c>
      <c r="Q236" s="315">
        <v>0</v>
      </c>
      <c r="R236" s="315">
        <f t="shared" si="32"/>
        <v>0</v>
      </c>
      <c r="S236" s="315">
        <v>0</v>
      </c>
      <c r="T236" s="316">
        <f t="shared" si="33"/>
        <v>0</v>
      </c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R236" s="153" t="s">
        <v>433</v>
      </c>
      <c r="AT236" s="153" t="s">
        <v>152</v>
      </c>
      <c r="AU236" s="153" t="s">
        <v>89</v>
      </c>
      <c r="AY236" s="15" t="s">
        <v>150</v>
      </c>
      <c r="BE236" s="154">
        <f t="shared" si="34"/>
        <v>0</v>
      </c>
      <c r="BF236" s="154">
        <f t="shared" si="35"/>
        <v>0</v>
      </c>
      <c r="BG236" s="154">
        <f t="shared" si="36"/>
        <v>0</v>
      </c>
      <c r="BH236" s="154">
        <f t="shared" si="37"/>
        <v>0</v>
      </c>
      <c r="BI236" s="154">
        <f t="shared" si="38"/>
        <v>0</v>
      </c>
      <c r="BJ236" s="15" t="s">
        <v>78</v>
      </c>
      <c r="BK236" s="154">
        <f t="shared" si="39"/>
        <v>0</v>
      </c>
      <c r="BL236" s="15" t="s">
        <v>433</v>
      </c>
      <c r="BM236" s="153" t="s">
        <v>1096</v>
      </c>
    </row>
    <row r="237" spans="1:65" s="2" customFormat="1" ht="21.75" customHeight="1">
      <c r="A237" s="184"/>
      <c r="B237" s="250"/>
      <c r="C237" s="306" t="s">
        <v>465</v>
      </c>
      <c r="D237" s="306" t="s">
        <v>152</v>
      </c>
      <c r="E237" s="307" t="s">
        <v>1097</v>
      </c>
      <c r="F237" s="308" t="s">
        <v>1098</v>
      </c>
      <c r="G237" s="309" t="s">
        <v>173</v>
      </c>
      <c r="H237" s="310">
        <v>4</v>
      </c>
      <c r="I237" s="247"/>
      <c r="J237" s="311">
        <f t="shared" si="30"/>
        <v>0</v>
      </c>
      <c r="K237" s="308" t="s">
        <v>156</v>
      </c>
      <c r="L237" s="28"/>
      <c r="M237" s="312" t="s">
        <v>1</v>
      </c>
      <c r="N237" s="313" t="s">
        <v>38</v>
      </c>
      <c r="O237" s="314">
        <v>0.506</v>
      </c>
      <c r="P237" s="315">
        <f t="shared" si="31"/>
        <v>2.024</v>
      </c>
      <c r="Q237" s="315">
        <v>0</v>
      </c>
      <c r="R237" s="315">
        <f t="shared" si="32"/>
        <v>0</v>
      </c>
      <c r="S237" s="315">
        <v>0</v>
      </c>
      <c r="T237" s="316">
        <f t="shared" si="33"/>
        <v>0</v>
      </c>
      <c r="U237" s="184"/>
      <c r="V237" s="184"/>
      <c r="W237" s="184"/>
      <c r="X237" s="184"/>
      <c r="Y237" s="184"/>
      <c r="Z237" s="184"/>
      <c r="AA237" s="184"/>
      <c r="AB237" s="184"/>
      <c r="AC237" s="184"/>
      <c r="AD237" s="184"/>
      <c r="AE237" s="184"/>
      <c r="AR237" s="153" t="s">
        <v>228</v>
      </c>
      <c r="AT237" s="153" t="s">
        <v>152</v>
      </c>
      <c r="AU237" s="153" t="s">
        <v>89</v>
      </c>
      <c r="AY237" s="15" t="s">
        <v>150</v>
      </c>
      <c r="BE237" s="154">
        <f t="shared" si="34"/>
        <v>0</v>
      </c>
      <c r="BF237" s="154">
        <f t="shared" si="35"/>
        <v>0</v>
      </c>
      <c r="BG237" s="154">
        <f t="shared" si="36"/>
        <v>0</v>
      </c>
      <c r="BH237" s="154">
        <f t="shared" si="37"/>
        <v>0</v>
      </c>
      <c r="BI237" s="154">
        <f t="shared" si="38"/>
        <v>0</v>
      </c>
      <c r="BJ237" s="15" t="s">
        <v>78</v>
      </c>
      <c r="BK237" s="154">
        <f t="shared" si="39"/>
        <v>0</v>
      </c>
      <c r="BL237" s="15" t="s">
        <v>228</v>
      </c>
      <c r="BM237" s="153" t="s">
        <v>1099</v>
      </c>
    </row>
    <row r="238" spans="1:65" s="2" customFormat="1" ht="21.75" customHeight="1">
      <c r="A238" s="184"/>
      <c r="B238" s="250"/>
      <c r="C238" s="326" t="s">
        <v>469</v>
      </c>
      <c r="D238" s="326" t="s">
        <v>655</v>
      </c>
      <c r="E238" s="327" t="s">
        <v>1453</v>
      </c>
      <c r="F238" s="328" t="s">
        <v>1454</v>
      </c>
      <c r="G238" s="329" t="s">
        <v>173</v>
      </c>
      <c r="H238" s="330">
        <v>1</v>
      </c>
      <c r="I238" s="249"/>
      <c r="J238" s="331">
        <f t="shared" si="30"/>
        <v>0</v>
      </c>
      <c r="K238" s="328" t="s">
        <v>995</v>
      </c>
      <c r="L238" s="169"/>
      <c r="M238" s="332" t="s">
        <v>1</v>
      </c>
      <c r="N238" s="333" t="s">
        <v>38</v>
      </c>
      <c r="O238" s="314">
        <v>0</v>
      </c>
      <c r="P238" s="315">
        <f t="shared" si="31"/>
        <v>0</v>
      </c>
      <c r="Q238" s="315">
        <v>0</v>
      </c>
      <c r="R238" s="315">
        <f t="shared" si="32"/>
        <v>0</v>
      </c>
      <c r="S238" s="315">
        <v>0</v>
      </c>
      <c r="T238" s="316">
        <f t="shared" si="33"/>
        <v>0</v>
      </c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R238" s="153" t="s">
        <v>1009</v>
      </c>
      <c r="AT238" s="153" t="s">
        <v>655</v>
      </c>
      <c r="AU238" s="153" t="s">
        <v>89</v>
      </c>
      <c r="AY238" s="15" t="s">
        <v>150</v>
      </c>
      <c r="BE238" s="154">
        <f t="shared" si="34"/>
        <v>0</v>
      </c>
      <c r="BF238" s="154">
        <f t="shared" si="35"/>
        <v>0</v>
      </c>
      <c r="BG238" s="154">
        <f t="shared" si="36"/>
        <v>0</v>
      </c>
      <c r="BH238" s="154">
        <f t="shared" si="37"/>
        <v>0</v>
      </c>
      <c r="BI238" s="154">
        <f t="shared" si="38"/>
        <v>0</v>
      </c>
      <c r="BJ238" s="15" t="s">
        <v>78</v>
      </c>
      <c r="BK238" s="154">
        <f t="shared" si="39"/>
        <v>0</v>
      </c>
      <c r="BL238" s="15" t="s">
        <v>433</v>
      </c>
      <c r="BM238" s="153" t="s">
        <v>1455</v>
      </c>
    </row>
    <row r="239" spans="1:65" s="2" customFormat="1" ht="21.75" customHeight="1">
      <c r="A239" s="184"/>
      <c r="B239" s="250"/>
      <c r="C239" s="326" t="s">
        <v>473</v>
      </c>
      <c r="D239" s="326" t="s">
        <v>655</v>
      </c>
      <c r="E239" s="327" t="s">
        <v>1456</v>
      </c>
      <c r="F239" s="328" t="s">
        <v>1457</v>
      </c>
      <c r="G239" s="329" t="s">
        <v>173</v>
      </c>
      <c r="H239" s="330">
        <v>1</v>
      </c>
      <c r="I239" s="249"/>
      <c r="J239" s="331">
        <f t="shared" si="30"/>
        <v>0</v>
      </c>
      <c r="K239" s="328" t="s">
        <v>995</v>
      </c>
      <c r="L239" s="169"/>
      <c r="M239" s="332" t="s">
        <v>1</v>
      </c>
      <c r="N239" s="333" t="s">
        <v>38</v>
      </c>
      <c r="O239" s="314">
        <v>0</v>
      </c>
      <c r="P239" s="315">
        <f t="shared" si="31"/>
        <v>0</v>
      </c>
      <c r="Q239" s="315">
        <v>0</v>
      </c>
      <c r="R239" s="315">
        <f t="shared" si="32"/>
        <v>0</v>
      </c>
      <c r="S239" s="315">
        <v>0</v>
      </c>
      <c r="T239" s="316">
        <f t="shared" si="33"/>
        <v>0</v>
      </c>
      <c r="U239" s="184"/>
      <c r="V239" s="184"/>
      <c r="W239" s="184"/>
      <c r="X239" s="184"/>
      <c r="Y239" s="184"/>
      <c r="Z239" s="184"/>
      <c r="AA239" s="184"/>
      <c r="AB239" s="184"/>
      <c r="AC239" s="184"/>
      <c r="AD239" s="184"/>
      <c r="AE239" s="184"/>
      <c r="AR239" s="153" t="s">
        <v>1009</v>
      </c>
      <c r="AT239" s="153" t="s">
        <v>655</v>
      </c>
      <c r="AU239" s="153" t="s">
        <v>89</v>
      </c>
      <c r="AY239" s="15" t="s">
        <v>150</v>
      </c>
      <c r="BE239" s="154">
        <f t="shared" si="34"/>
        <v>0</v>
      </c>
      <c r="BF239" s="154">
        <f t="shared" si="35"/>
        <v>0</v>
      </c>
      <c r="BG239" s="154">
        <f t="shared" si="36"/>
        <v>0</v>
      </c>
      <c r="BH239" s="154">
        <f t="shared" si="37"/>
        <v>0</v>
      </c>
      <c r="BI239" s="154">
        <f t="shared" si="38"/>
        <v>0</v>
      </c>
      <c r="BJ239" s="15" t="s">
        <v>78</v>
      </c>
      <c r="BK239" s="154">
        <f t="shared" si="39"/>
        <v>0</v>
      </c>
      <c r="BL239" s="15" t="s">
        <v>433</v>
      </c>
      <c r="BM239" s="153" t="s">
        <v>1458</v>
      </c>
    </row>
    <row r="240" spans="1:65" s="2" customFormat="1" ht="21.75" customHeight="1">
      <c r="A240" s="184"/>
      <c r="B240" s="250"/>
      <c r="C240" s="326" t="s">
        <v>477</v>
      </c>
      <c r="D240" s="326" t="s">
        <v>655</v>
      </c>
      <c r="E240" s="327" t="s">
        <v>1431</v>
      </c>
      <c r="F240" s="328" t="s">
        <v>1432</v>
      </c>
      <c r="G240" s="329" t="s">
        <v>173</v>
      </c>
      <c r="H240" s="330">
        <v>1</v>
      </c>
      <c r="I240" s="249"/>
      <c r="J240" s="331">
        <f t="shared" si="30"/>
        <v>0</v>
      </c>
      <c r="K240" s="328" t="s">
        <v>995</v>
      </c>
      <c r="L240" s="169"/>
      <c r="M240" s="332" t="s">
        <v>1</v>
      </c>
      <c r="N240" s="333" t="s">
        <v>38</v>
      </c>
      <c r="O240" s="314">
        <v>0</v>
      </c>
      <c r="P240" s="315">
        <f t="shared" si="31"/>
        <v>0</v>
      </c>
      <c r="Q240" s="315">
        <v>0</v>
      </c>
      <c r="R240" s="315">
        <f t="shared" si="32"/>
        <v>0</v>
      </c>
      <c r="S240" s="315">
        <v>0</v>
      </c>
      <c r="T240" s="316">
        <f t="shared" si="33"/>
        <v>0</v>
      </c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R240" s="153" t="s">
        <v>1009</v>
      </c>
      <c r="AT240" s="153" t="s">
        <v>655</v>
      </c>
      <c r="AU240" s="153" t="s">
        <v>89</v>
      </c>
      <c r="AY240" s="15" t="s">
        <v>150</v>
      </c>
      <c r="BE240" s="154">
        <f t="shared" si="34"/>
        <v>0</v>
      </c>
      <c r="BF240" s="154">
        <f t="shared" si="35"/>
        <v>0</v>
      </c>
      <c r="BG240" s="154">
        <f t="shared" si="36"/>
        <v>0</v>
      </c>
      <c r="BH240" s="154">
        <f t="shared" si="37"/>
        <v>0</v>
      </c>
      <c r="BI240" s="154">
        <f t="shared" si="38"/>
        <v>0</v>
      </c>
      <c r="BJ240" s="15" t="s">
        <v>78</v>
      </c>
      <c r="BK240" s="154">
        <f t="shared" si="39"/>
        <v>0</v>
      </c>
      <c r="BL240" s="15" t="s">
        <v>433</v>
      </c>
      <c r="BM240" s="153" t="s">
        <v>1433</v>
      </c>
    </row>
    <row r="241" spans="1:65" s="2" customFormat="1" ht="21.75" customHeight="1">
      <c r="A241" s="184"/>
      <c r="B241" s="250"/>
      <c r="C241" s="326" t="s">
        <v>481</v>
      </c>
      <c r="D241" s="326" t="s">
        <v>655</v>
      </c>
      <c r="E241" s="327" t="s">
        <v>1459</v>
      </c>
      <c r="F241" s="328" t="s">
        <v>1460</v>
      </c>
      <c r="G241" s="329" t="s">
        <v>173</v>
      </c>
      <c r="H241" s="330">
        <v>1</v>
      </c>
      <c r="I241" s="249"/>
      <c r="J241" s="331">
        <f t="shared" si="30"/>
        <v>0</v>
      </c>
      <c r="K241" s="328" t="s">
        <v>995</v>
      </c>
      <c r="L241" s="169"/>
      <c r="M241" s="332" t="s">
        <v>1</v>
      </c>
      <c r="N241" s="333" t="s">
        <v>38</v>
      </c>
      <c r="O241" s="314">
        <v>0</v>
      </c>
      <c r="P241" s="315">
        <f t="shared" si="31"/>
        <v>0</v>
      </c>
      <c r="Q241" s="315">
        <v>0</v>
      </c>
      <c r="R241" s="315">
        <f t="shared" si="32"/>
        <v>0</v>
      </c>
      <c r="S241" s="315">
        <v>0</v>
      </c>
      <c r="T241" s="316">
        <f t="shared" si="33"/>
        <v>0</v>
      </c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R241" s="153" t="s">
        <v>1009</v>
      </c>
      <c r="AT241" s="153" t="s">
        <v>655</v>
      </c>
      <c r="AU241" s="153" t="s">
        <v>89</v>
      </c>
      <c r="AY241" s="15" t="s">
        <v>150</v>
      </c>
      <c r="BE241" s="154">
        <f t="shared" si="34"/>
        <v>0</v>
      </c>
      <c r="BF241" s="154">
        <f t="shared" si="35"/>
        <v>0</v>
      </c>
      <c r="BG241" s="154">
        <f t="shared" si="36"/>
        <v>0</v>
      </c>
      <c r="BH241" s="154">
        <f t="shared" si="37"/>
        <v>0</v>
      </c>
      <c r="BI241" s="154">
        <f t="shared" si="38"/>
        <v>0</v>
      </c>
      <c r="BJ241" s="15" t="s">
        <v>78</v>
      </c>
      <c r="BK241" s="154">
        <f t="shared" si="39"/>
        <v>0</v>
      </c>
      <c r="BL241" s="15" t="s">
        <v>433</v>
      </c>
      <c r="BM241" s="153" t="s">
        <v>1461</v>
      </c>
    </row>
    <row r="242" spans="1:65" s="2" customFormat="1" ht="16.5" customHeight="1">
      <c r="A242" s="184"/>
      <c r="B242" s="250"/>
      <c r="C242" s="306" t="s">
        <v>485</v>
      </c>
      <c r="D242" s="306" t="s">
        <v>152</v>
      </c>
      <c r="E242" s="307" t="s">
        <v>1118</v>
      </c>
      <c r="F242" s="308" t="s">
        <v>1119</v>
      </c>
      <c r="G242" s="309" t="s">
        <v>1120</v>
      </c>
      <c r="H242" s="310">
        <v>60</v>
      </c>
      <c r="I242" s="247"/>
      <c r="J242" s="311">
        <f t="shared" si="30"/>
        <v>0</v>
      </c>
      <c r="K242" s="308" t="s">
        <v>156</v>
      </c>
      <c r="L242" s="28"/>
      <c r="M242" s="312" t="s">
        <v>1</v>
      </c>
      <c r="N242" s="313" t="s">
        <v>38</v>
      </c>
      <c r="O242" s="314">
        <v>1</v>
      </c>
      <c r="P242" s="315">
        <f t="shared" si="31"/>
        <v>60</v>
      </c>
      <c r="Q242" s="315">
        <v>0</v>
      </c>
      <c r="R242" s="315">
        <f t="shared" si="32"/>
        <v>0</v>
      </c>
      <c r="S242" s="315">
        <v>0</v>
      </c>
      <c r="T242" s="316">
        <f t="shared" si="33"/>
        <v>0</v>
      </c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R242" s="153" t="s">
        <v>433</v>
      </c>
      <c r="AT242" s="153" t="s">
        <v>152</v>
      </c>
      <c r="AU242" s="153" t="s">
        <v>89</v>
      </c>
      <c r="AY242" s="15" t="s">
        <v>150</v>
      </c>
      <c r="BE242" s="154">
        <f t="shared" si="34"/>
        <v>0</v>
      </c>
      <c r="BF242" s="154">
        <f t="shared" si="35"/>
        <v>0</v>
      </c>
      <c r="BG242" s="154">
        <f t="shared" si="36"/>
        <v>0</v>
      </c>
      <c r="BH242" s="154">
        <f t="shared" si="37"/>
        <v>0</v>
      </c>
      <c r="BI242" s="154">
        <f t="shared" si="38"/>
        <v>0</v>
      </c>
      <c r="BJ242" s="15" t="s">
        <v>78</v>
      </c>
      <c r="BK242" s="154">
        <f t="shared" si="39"/>
        <v>0</v>
      </c>
      <c r="BL242" s="15" t="s">
        <v>433</v>
      </c>
      <c r="BM242" s="153" t="s">
        <v>1121</v>
      </c>
    </row>
    <row r="243" spans="1:65" s="2" customFormat="1" ht="16.5" customHeight="1">
      <c r="A243" s="184"/>
      <c r="B243" s="250"/>
      <c r="C243" s="306" t="s">
        <v>489</v>
      </c>
      <c r="D243" s="306" t="s">
        <v>152</v>
      </c>
      <c r="E243" s="307" t="s">
        <v>1122</v>
      </c>
      <c r="F243" s="308" t="s">
        <v>1123</v>
      </c>
      <c r="G243" s="309" t="s">
        <v>1120</v>
      </c>
      <c r="H243" s="310">
        <v>80</v>
      </c>
      <c r="I243" s="247"/>
      <c r="J243" s="311">
        <f t="shared" si="30"/>
        <v>0</v>
      </c>
      <c r="K243" s="308" t="s">
        <v>995</v>
      </c>
      <c r="L243" s="28"/>
      <c r="M243" s="312" t="s">
        <v>1</v>
      </c>
      <c r="N243" s="313" t="s">
        <v>38</v>
      </c>
      <c r="O243" s="314">
        <v>0</v>
      </c>
      <c r="P243" s="315">
        <f t="shared" si="31"/>
        <v>0</v>
      </c>
      <c r="Q243" s="315">
        <v>0</v>
      </c>
      <c r="R243" s="315">
        <f t="shared" si="32"/>
        <v>0</v>
      </c>
      <c r="S243" s="315">
        <v>0</v>
      </c>
      <c r="T243" s="316">
        <f t="shared" si="33"/>
        <v>0</v>
      </c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R243" s="153" t="s">
        <v>433</v>
      </c>
      <c r="AT243" s="153" t="s">
        <v>152</v>
      </c>
      <c r="AU243" s="153" t="s">
        <v>89</v>
      </c>
      <c r="AY243" s="15" t="s">
        <v>150</v>
      </c>
      <c r="BE243" s="154">
        <f t="shared" si="34"/>
        <v>0</v>
      </c>
      <c r="BF243" s="154">
        <f t="shared" si="35"/>
        <v>0</v>
      </c>
      <c r="BG243" s="154">
        <f t="shared" si="36"/>
        <v>0</v>
      </c>
      <c r="BH243" s="154">
        <f t="shared" si="37"/>
        <v>0</v>
      </c>
      <c r="BI243" s="154">
        <f t="shared" si="38"/>
        <v>0</v>
      </c>
      <c r="BJ243" s="15" t="s">
        <v>78</v>
      </c>
      <c r="BK243" s="154">
        <f t="shared" si="39"/>
        <v>0</v>
      </c>
      <c r="BL243" s="15" t="s">
        <v>433</v>
      </c>
      <c r="BM243" s="153" t="s">
        <v>1124</v>
      </c>
    </row>
    <row r="244" spans="1:65" s="2" customFormat="1" ht="16.5" customHeight="1">
      <c r="A244" s="184"/>
      <c r="B244" s="250"/>
      <c r="C244" s="326" t="s">
        <v>493</v>
      </c>
      <c r="D244" s="326" t="s">
        <v>655</v>
      </c>
      <c r="E244" s="327" t="s">
        <v>1125</v>
      </c>
      <c r="F244" s="328" t="s">
        <v>1126</v>
      </c>
      <c r="G244" s="329" t="s">
        <v>173</v>
      </c>
      <c r="H244" s="330">
        <v>1</v>
      </c>
      <c r="I244" s="249"/>
      <c r="J244" s="331">
        <f t="shared" si="30"/>
        <v>0</v>
      </c>
      <c r="K244" s="328" t="s">
        <v>995</v>
      </c>
      <c r="L244" s="169"/>
      <c r="M244" s="332" t="s">
        <v>1</v>
      </c>
      <c r="N244" s="333" t="s">
        <v>38</v>
      </c>
      <c r="O244" s="314">
        <v>0</v>
      </c>
      <c r="P244" s="315">
        <f t="shared" si="31"/>
        <v>0</v>
      </c>
      <c r="Q244" s="315">
        <v>0</v>
      </c>
      <c r="R244" s="315">
        <f t="shared" si="32"/>
        <v>0</v>
      </c>
      <c r="S244" s="315">
        <v>0</v>
      </c>
      <c r="T244" s="316">
        <f t="shared" si="33"/>
        <v>0</v>
      </c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R244" s="153" t="s">
        <v>1009</v>
      </c>
      <c r="AT244" s="153" t="s">
        <v>655</v>
      </c>
      <c r="AU244" s="153" t="s">
        <v>89</v>
      </c>
      <c r="AY244" s="15" t="s">
        <v>150</v>
      </c>
      <c r="BE244" s="154">
        <f t="shared" si="34"/>
        <v>0</v>
      </c>
      <c r="BF244" s="154">
        <f t="shared" si="35"/>
        <v>0</v>
      </c>
      <c r="BG244" s="154">
        <f t="shared" si="36"/>
        <v>0</v>
      </c>
      <c r="BH244" s="154">
        <f t="shared" si="37"/>
        <v>0</v>
      </c>
      <c r="BI244" s="154">
        <f t="shared" si="38"/>
        <v>0</v>
      </c>
      <c r="BJ244" s="15" t="s">
        <v>78</v>
      </c>
      <c r="BK244" s="154">
        <f t="shared" si="39"/>
        <v>0</v>
      </c>
      <c r="BL244" s="15" t="s">
        <v>433</v>
      </c>
      <c r="BM244" s="153" t="s">
        <v>1127</v>
      </c>
    </row>
    <row r="245" spans="2:63" s="12" customFormat="1" ht="21" customHeight="1">
      <c r="B245" s="295"/>
      <c r="C245" s="296"/>
      <c r="D245" s="297" t="s">
        <v>72</v>
      </c>
      <c r="E245" s="304" t="s">
        <v>1128</v>
      </c>
      <c r="F245" s="304" t="s">
        <v>1129</v>
      </c>
      <c r="G245" s="296"/>
      <c r="H245" s="296"/>
      <c r="I245" s="246"/>
      <c r="J245" s="305">
        <f>BK245</f>
        <v>0</v>
      </c>
      <c r="K245" s="296"/>
      <c r="L245" s="130"/>
      <c r="M245" s="300"/>
      <c r="N245" s="301"/>
      <c r="O245" s="301"/>
      <c r="P245" s="302">
        <f>SUM(P246:P249)</f>
        <v>0</v>
      </c>
      <c r="Q245" s="301"/>
      <c r="R245" s="302">
        <f>SUM(R246:R249)</f>
        <v>0</v>
      </c>
      <c r="S245" s="301"/>
      <c r="T245" s="303">
        <f>SUM(T246:T249)</f>
        <v>0</v>
      </c>
      <c r="AR245" s="131" t="s">
        <v>89</v>
      </c>
      <c r="AT245" s="138" t="s">
        <v>72</v>
      </c>
      <c r="AU245" s="138" t="s">
        <v>82</v>
      </c>
      <c r="AY245" s="131" t="s">
        <v>150</v>
      </c>
      <c r="BK245" s="139">
        <f>SUM(BK246:BK249)</f>
        <v>0</v>
      </c>
    </row>
    <row r="246" spans="1:65" s="2" customFormat="1" ht="16.5" customHeight="1">
      <c r="A246" s="184"/>
      <c r="B246" s="250"/>
      <c r="C246" s="306" t="s">
        <v>497</v>
      </c>
      <c r="D246" s="306" t="s">
        <v>152</v>
      </c>
      <c r="E246" s="307" t="s">
        <v>1130</v>
      </c>
      <c r="F246" s="308" t="s">
        <v>1131</v>
      </c>
      <c r="G246" s="309" t="s">
        <v>1008</v>
      </c>
      <c r="H246" s="310">
        <v>30</v>
      </c>
      <c r="I246" s="247"/>
      <c r="J246" s="311">
        <f>ROUND(I246*H246,2)</f>
        <v>0</v>
      </c>
      <c r="K246" s="308" t="s">
        <v>1</v>
      </c>
      <c r="L246" s="28"/>
      <c r="M246" s="312" t="s">
        <v>1</v>
      </c>
      <c r="N246" s="313" t="s">
        <v>38</v>
      </c>
      <c r="O246" s="314">
        <v>0</v>
      </c>
      <c r="P246" s="315">
        <f>O246*H246</f>
        <v>0</v>
      </c>
      <c r="Q246" s="315">
        <v>0</v>
      </c>
      <c r="R246" s="315">
        <f>Q246*H246</f>
        <v>0</v>
      </c>
      <c r="S246" s="315">
        <v>0</v>
      </c>
      <c r="T246" s="316">
        <f>S246*H246</f>
        <v>0</v>
      </c>
      <c r="U246" s="184"/>
      <c r="V246" s="184"/>
      <c r="W246" s="184"/>
      <c r="X246" s="184"/>
      <c r="Y246" s="184"/>
      <c r="Z246" s="184"/>
      <c r="AA246" s="184"/>
      <c r="AB246" s="184"/>
      <c r="AC246" s="184"/>
      <c r="AD246" s="184"/>
      <c r="AE246" s="184"/>
      <c r="AR246" s="153" t="s">
        <v>113</v>
      </c>
      <c r="AT246" s="153" t="s">
        <v>152</v>
      </c>
      <c r="AU246" s="153" t="s">
        <v>89</v>
      </c>
      <c r="AY246" s="15" t="s">
        <v>150</v>
      </c>
      <c r="BE246" s="154">
        <f>IF(N246="základní",J246,0)</f>
        <v>0</v>
      </c>
      <c r="BF246" s="154">
        <f>IF(N246="snížená",J246,0)</f>
        <v>0</v>
      </c>
      <c r="BG246" s="154">
        <f>IF(N246="zákl. přenesená",J246,0)</f>
        <v>0</v>
      </c>
      <c r="BH246" s="154">
        <f>IF(N246="sníž. přenesená",J246,0)</f>
        <v>0</v>
      </c>
      <c r="BI246" s="154">
        <f>IF(N246="nulová",J246,0)</f>
        <v>0</v>
      </c>
      <c r="BJ246" s="15" t="s">
        <v>78</v>
      </c>
      <c r="BK246" s="154">
        <f>ROUND(I246*H246,2)</f>
        <v>0</v>
      </c>
      <c r="BL246" s="15" t="s">
        <v>113</v>
      </c>
      <c r="BM246" s="153" t="s">
        <v>1132</v>
      </c>
    </row>
    <row r="247" spans="1:65" s="2" customFormat="1" ht="16.5" customHeight="1">
      <c r="A247" s="184"/>
      <c r="B247" s="250"/>
      <c r="C247" s="306" t="s">
        <v>501</v>
      </c>
      <c r="D247" s="306" t="s">
        <v>152</v>
      </c>
      <c r="E247" s="307" t="s">
        <v>1133</v>
      </c>
      <c r="F247" s="308" t="s">
        <v>1134</v>
      </c>
      <c r="G247" s="309" t="s">
        <v>1008</v>
      </c>
      <c r="H247" s="310">
        <v>25</v>
      </c>
      <c r="I247" s="247"/>
      <c r="J247" s="311">
        <f>ROUND(I247*H247,2)</f>
        <v>0</v>
      </c>
      <c r="K247" s="308" t="s">
        <v>1</v>
      </c>
      <c r="L247" s="28"/>
      <c r="M247" s="312" t="s">
        <v>1</v>
      </c>
      <c r="N247" s="313" t="s">
        <v>38</v>
      </c>
      <c r="O247" s="314">
        <v>0</v>
      </c>
      <c r="P247" s="315">
        <f>O247*H247</f>
        <v>0</v>
      </c>
      <c r="Q247" s="315">
        <v>0</v>
      </c>
      <c r="R247" s="315">
        <f>Q247*H247</f>
        <v>0</v>
      </c>
      <c r="S247" s="315">
        <v>0</v>
      </c>
      <c r="T247" s="316">
        <f>S247*H247</f>
        <v>0</v>
      </c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R247" s="153" t="s">
        <v>113</v>
      </c>
      <c r="AT247" s="153" t="s">
        <v>152</v>
      </c>
      <c r="AU247" s="153" t="s">
        <v>89</v>
      </c>
      <c r="AY247" s="15" t="s">
        <v>150</v>
      </c>
      <c r="BE247" s="154">
        <f>IF(N247="základní",J247,0)</f>
        <v>0</v>
      </c>
      <c r="BF247" s="154">
        <f>IF(N247="snížená",J247,0)</f>
        <v>0</v>
      </c>
      <c r="BG247" s="154">
        <f>IF(N247="zákl. přenesená",J247,0)</f>
        <v>0</v>
      </c>
      <c r="BH247" s="154">
        <f>IF(N247="sníž. přenesená",J247,0)</f>
        <v>0</v>
      </c>
      <c r="BI247" s="154">
        <f>IF(N247="nulová",J247,0)</f>
        <v>0</v>
      </c>
      <c r="BJ247" s="15" t="s">
        <v>78</v>
      </c>
      <c r="BK247" s="154">
        <f>ROUND(I247*H247,2)</f>
        <v>0</v>
      </c>
      <c r="BL247" s="15" t="s">
        <v>113</v>
      </c>
      <c r="BM247" s="153" t="s">
        <v>1135</v>
      </c>
    </row>
    <row r="248" spans="1:65" s="2" customFormat="1" ht="16.5" customHeight="1">
      <c r="A248" s="184"/>
      <c r="B248" s="250"/>
      <c r="C248" s="306" t="s">
        <v>505</v>
      </c>
      <c r="D248" s="306" t="s">
        <v>152</v>
      </c>
      <c r="E248" s="307" t="s">
        <v>1136</v>
      </c>
      <c r="F248" s="308" t="s">
        <v>1137</v>
      </c>
      <c r="G248" s="309" t="s">
        <v>1008</v>
      </c>
      <c r="H248" s="310">
        <v>20</v>
      </c>
      <c r="I248" s="247"/>
      <c r="J248" s="311">
        <f>ROUND(I248*H248,2)</f>
        <v>0</v>
      </c>
      <c r="K248" s="308" t="s">
        <v>1</v>
      </c>
      <c r="L248" s="28"/>
      <c r="M248" s="312" t="s">
        <v>1</v>
      </c>
      <c r="N248" s="313" t="s">
        <v>38</v>
      </c>
      <c r="O248" s="314">
        <v>0</v>
      </c>
      <c r="P248" s="315">
        <f>O248*H248</f>
        <v>0</v>
      </c>
      <c r="Q248" s="315">
        <v>0</v>
      </c>
      <c r="R248" s="315">
        <f>Q248*H248</f>
        <v>0</v>
      </c>
      <c r="S248" s="315">
        <v>0</v>
      </c>
      <c r="T248" s="316">
        <f>S248*H248</f>
        <v>0</v>
      </c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R248" s="153" t="s">
        <v>113</v>
      </c>
      <c r="AT248" s="153" t="s">
        <v>152</v>
      </c>
      <c r="AU248" s="153" t="s">
        <v>89</v>
      </c>
      <c r="AY248" s="15" t="s">
        <v>150</v>
      </c>
      <c r="BE248" s="154">
        <f>IF(N248="základní",J248,0)</f>
        <v>0</v>
      </c>
      <c r="BF248" s="154">
        <f>IF(N248="snížená",J248,0)</f>
        <v>0</v>
      </c>
      <c r="BG248" s="154">
        <f>IF(N248="zákl. přenesená",J248,0)</f>
        <v>0</v>
      </c>
      <c r="BH248" s="154">
        <f>IF(N248="sníž. přenesená",J248,0)</f>
        <v>0</v>
      </c>
      <c r="BI248" s="154">
        <f>IF(N248="nulová",J248,0)</f>
        <v>0</v>
      </c>
      <c r="BJ248" s="15" t="s">
        <v>78</v>
      </c>
      <c r="BK248" s="154">
        <f>ROUND(I248*H248,2)</f>
        <v>0</v>
      </c>
      <c r="BL248" s="15" t="s">
        <v>113</v>
      </c>
      <c r="BM248" s="153" t="s">
        <v>1138</v>
      </c>
    </row>
    <row r="249" spans="1:65" s="2" customFormat="1" ht="16.5" customHeight="1">
      <c r="A249" s="184"/>
      <c r="B249" s="250"/>
      <c r="C249" s="306" t="s">
        <v>509</v>
      </c>
      <c r="D249" s="306" t="s">
        <v>152</v>
      </c>
      <c r="E249" s="307" t="s">
        <v>1139</v>
      </c>
      <c r="F249" s="308" t="s">
        <v>1140</v>
      </c>
      <c r="G249" s="309" t="s">
        <v>1008</v>
      </c>
      <c r="H249" s="310">
        <v>20</v>
      </c>
      <c r="I249" s="247"/>
      <c r="J249" s="311">
        <f>ROUND(I249*H249,2)</f>
        <v>0</v>
      </c>
      <c r="K249" s="308" t="s">
        <v>1</v>
      </c>
      <c r="L249" s="28"/>
      <c r="M249" s="312" t="s">
        <v>1</v>
      </c>
      <c r="N249" s="313" t="s">
        <v>38</v>
      </c>
      <c r="O249" s="314">
        <v>0</v>
      </c>
      <c r="P249" s="315">
        <f>O249*H249</f>
        <v>0</v>
      </c>
      <c r="Q249" s="315">
        <v>0</v>
      </c>
      <c r="R249" s="315">
        <f>Q249*H249</f>
        <v>0</v>
      </c>
      <c r="S249" s="315">
        <v>0</v>
      </c>
      <c r="T249" s="316">
        <f>S249*H249</f>
        <v>0</v>
      </c>
      <c r="U249" s="184"/>
      <c r="V249" s="184"/>
      <c r="W249" s="184"/>
      <c r="X249" s="184"/>
      <c r="Y249" s="184"/>
      <c r="Z249" s="184"/>
      <c r="AA249" s="184"/>
      <c r="AB249" s="184"/>
      <c r="AC249" s="184"/>
      <c r="AD249" s="184"/>
      <c r="AE249" s="184"/>
      <c r="AR249" s="153" t="s">
        <v>113</v>
      </c>
      <c r="AT249" s="153" t="s">
        <v>152</v>
      </c>
      <c r="AU249" s="153" t="s">
        <v>89</v>
      </c>
      <c r="AY249" s="15" t="s">
        <v>150</v>
      </c>
      <c r="BE249" s="154">
        <f>IF(N249="základní",J249,0)</f>
        <v>0</v>
      </c>
      <c r="BF249" s="154">
        <f>IF(N249="snížená",J249,0)</f>
        <v>0</v>
      </c>
      <c r="BG249" s="154">
        <f>IF(N249="zákl. přenesená",J249,0)</f>
        <v>0</v>
      </c>
      <c r="BH249" s="154">
        <f>IF(N249="sníž. přenesená",J249,0)</f>
        <v>0</v>
      </c>
      <c r="BI249" s="154">
        <f>IF(N249="nulová",J249,0)</f>
        <v>0</v>
      </c>
      <c r="BJ249" s="15" t="s">
        <v>78</v>
      </c>
      <c r="BK249" s="154">
        <f>ROUND(I249*H249,2)</f>
        <v>0</v>
      </c>
      <c r="BL249" s="15" t="s">
        <v>113</v>
      </c>
      <c r="BM249" s="153" t="s">
        <v>1141</v>
      </c>
    </row>
    <row r="250" spans="2:63" s="12" customFormat="1" ht="25.9" customHeight="1">
      <c r="B250" s="295"/>
      <c r="C250" s="296"/>
      <c r="D250" s="297" t="s">
        <v>72</v>
      </c>
      <c r="E250" s="298" t="s">
        <v>889</v>
      </c>
      <c r="F250" s="298" t="s">
        <v>890</v>
      </c>
      <c r="G250" s="296"/>
      <c r="H250" s="296"/>
      <c r="I250" s="246"/>
      <c r="J250" s="299">
        <f>BK250</f>
        <v>0</v>
      </c>
      <c r="K250" s="296"/>
      <c r="L250" s="130"/>
      <c r="M250" s="300"/>
      <c r="N250" s="301"/>
      <c r="O250" s="301"/>
      <c r="P250" s="302">
        <f>P251</f>
        <v>31.842</v>
      </c>
      <c r="Q250" s="301"/>
      <c r="R250" s="302">
        <f>R251</f>
        <v>0</v>
      </c>
      <c r="S250" s="301"/>
      <c r="T250" s="303">
        <f>T251</f>
        <v>0</v>
      </c>
      <c r="AR250" s="131" t="s">
        <v>113</v>
      </c>
      <c r="AT250" s="138" t="s">
        <v>72</v>
      </c>
      <c r="AU250" s="138" t="s">
        <v>73</v>
      </c>
      <c r="AY250" s="131" t="s">
        <v>150</v>
      </c>
      <c r="BK250" s="139">
        <f>BK251</f>
        <v>0</v>
      </c>
    </row>
    <row r="251" spans="2:63" s="12" customFormat="1" ht="22.85" customHeight="1">
      <c r="B251" s="295"/>
      <c r="C251" s="296"/>
      <c r="D251" s="297" t="s">
        <v>72</v>
      </c>
      <c r="E251" s="304" t="s">
        <v>1142</v>
      </c>
      <c r="F251" s="304" t="s">
        <v>1143</v>
      </c>
      <c r="G251" s="296"/>
      <c r="H251" s="296"/>
      <c r="I251" s="246"/>
      <c r="J251" s="305">
        <f>BK251</f>
        <v>0</v>
      </c>
      <c r="K251" s="296"/>
      <c r="L251" s="130"/>
      <c r="M251" s="300"/>
      <c r="N251" s="301"/>
      <c r="O251" s="301"/>
      <c r="P251" s="302">
        <f>SUM(P252:P256)</f>
        <v>31.842</v>
      </c>
      <c r="Q251" s="301"/>
      <c r="R251" s="302">
        <f>SUM(R252:R256)</f>
        <v>0</v>
      </c>
      <c r="S251" s="301"/>
      <c r="T251" s="303">
        <f>SUM(T252:T256)</f>
        <v>0</v>
      </c>
      <c r="AR251" s="131" t="s">
        <v>113</v>
      </c>
      <c r="AT251" s="138" t="s">
        <v>72</v>
      </c>
      <c r="AU251" s="138" t="s">
        <v>78</v>
      </c>
      <c r="AY251" s="131" t="s">
        <v>150</v>
      </c>
      <c r="BK251" s="139">
        <f>SUM(BK252:BK256)</f>
        <v>0</v>
      </c>
    </row>
    <row r="252" spans="1:65" s="2" customFormat="1" ht="16.5" customHeight="1">
      <c r="A252" s="184"/>
      <c r="B252" s="250"/>
      <c r="C252" s="306" t="s">
        <v>513</v>
      </c>
      <c r="D252" s="306" t="s">
        <v>152</v>
      </c>
      <c r="E252" s="307" t="s">
        <v>1144</v>
      </c>
      <c r="F252" s="308" t="s">
        <v>1145</v>
      </c>
      <c r="G252" s="309" t="s">
        <v>173</v>
      </c>
      <c r="H252" s="310">
        <v>1</v>
      </c>
      <c r="I252" s="247"/>
      <c r="J252" s="311">
        <f>ROUND(I252*H252,2)</f>
        <v>0</v>
      </c>
      <c r="K252" s="308" t="s">
        <v>156</v>
      </c>
      <c r="L252" s="28"/>
      <c r="M252" s="312" t="s">
        <v>1</v>
      </c>
      <c r="N252" s="313" t="s">
        <v>38</v>
      </c>
      <c r="O252" s="314">
        <v>0</v>
      </c>
      <c r="P252" s="315">
        <f>O252*H252</f>
        <v>0</v>
      </c>
      <c r="Q252" s="315">
        <v>0</v>
      </c>
      <c r="R252" s="315">
        <f>Q252*H252</f>
        <v>0</v>
      </c>
      <c r="S252" s="315">
        <v>0</v>
      </c>
      <c r="T252" s="316">
        <f>S252*H252</f>
        <v>0</v>
      </c>
      <c r="U252" s="184"/>
      <c r="V252" s="184"/>
      <c r="W252" s="184"/>
      <c r="X252" s="184"/>
      <c r="Y252" s="184"/>
      <c r="Z252" s="184"/>
      <c r="AA252" s="184"/>
      <c r="AB252" s="184"/>
      <c r="AC252" s="184"/>
      <c r="AD252" s="184"/>
      <c r="AE252" s="184"/>
      <c r="AR252" s="153" t="s">
        <v>1146</v>
      </c>
      <c r="AT252" s="153" t="s">
        <v>152</v>
      </c>
      <c r="AU252" s="153" t="s">
        <v>82</v>
      </c>
      <c r="AY252" s="15" t="s">
        <v>150</v>
      </c>
      <c r="BE252" s="154">
        <f>IF(N252="základní",J252,0)</f>
        <v>0</v>
      </c>
      <c r="BF252" s="154">
        <f>IF(N252="snížená",J252,0)</f>
        <v>0</v>
      </c>
      <c r="BG252" s="154">
        <f>IF(N252="zákl. přenesená",J252,0)</f>
        <v>0</v>
      </c>
      <c r="BH252" s="154">
        <f>IF(N252="sníž. přenesená",J252,0)</f>
        <v>0</v>
      </c>
      <c r="BI252" s="154">
        <f>IF(N252="nulová",J252,0)</f>
        <v>0</v>
      </c>
      <c r="BJ252" s="15" t="s">
        <v>78</v>
      </c>
      <c r="BK252" s="154">
        <f>ROUND(I252*H252,2)</f>
        <v>0</v>
      </c>
      <c r="BL252" s="15" t="s">
        <v>1146</v>
      </c>
      <c r="BM252" s="153" t="s">
        <v>1147</v>
      </c>
    </row>
    <row r="253" spans="1:65" s="2" customFormat="1" ht="16.5" customHeight="1">
      <c r="A253" s="184"/>
      <c r="B253" s="250"/>
      <c r="C253" s="306" t="s">
        <v>517</v>
      </c>
      <c r="D253" s="306" t="s">
        <v>152</v>
      </c>
      <c r="E253" s="307" t="s">
        <v>1148</v>
      </c>
      <c r="F253" s="308" t="s">
        <v>1149</v>
      </c>
      <c r="G253" s="309" t="s">
        <v>1120</v>
      </c>
      <c r="H253" s="310">
        <v>40</v>
      </c>
      <c r="I253" s="247"/>
      <c r="J253" s="311">
        <f>ROUND(I253*H253,2)</f>
        <v>0</v>
      </c>
      <c r="K253" s="308" t="s">
        <v>156</v>
      </c>
      <c r="L253" s="28"/>
      <c r="M253" s="312" t="s">
        <v>1</v>
      </c>
      <c r="N253" s="313" t="s">
        <v>38</v>
      </c>
      <c r="O253" s="314">
        <v>0</v>
      </c>
      <c r="P253" s="315">
        <f>O253*H253</f>
        <v>0</v>
      </c>
      <c r="Q253" s="315">
        <v>0</v>
      </c>
      <c r="R253" s="315">
        <f>Q253*H253</f>
        <v>0</v>
      </c>
      <c r="S253" s="315">
        <v>0</v>
      </c>
      <c r="T253" s="316">
        <f>S253*H253</f>
        <v>0</v>
      </c>
      <c r="U253" s="184"/>
      <c r="V253" s="184"/>
      <c r="W253" s="184"/>
      <c r="X253" s="184"/>
      <c r="Y253" s="184"/>
      <c r="Z253" s="184"/>
      <c r="AA253" s="184"/>
      <c r="AB253" s="184"/>
      <c r="AC253" s="184"/>
      <c r="AD253" s="184"/>
      <c r="AE253" s="184"/>
      <c r="AR253" s="153" t="s">
        <v>1146</v>
      </c>
      <c r="AT253" s="153" t="s">
        <v>152</v>
      </c>
      <c r="AU253" s="153" t="s">
        <v>82</v>
      </c>
      <c r="AY253" s="15" t="s">
        <v>150</v>
      </c>
      <c r="BE253" s="154">
        <f>IF(N253="základní",J253,0)</f>
        <v>0</v>
      </c>
      <c r="BF253" s="154">
        <f>IF(N253="snížená",J253,0)</f>
        <v>0</v>
      </c>
      <c r="BG253" s="154">
        <f>IF(N253="zákl. přenesená",J253,0)</f>
        <v>0</v>
      </c>
      <c r="BH253" s="154">
        <f>IF(N253="sníž. přenesená",J253,0)</f>
        <v>0</v>
      </c>
      <c r="BI253" s="154">
        <f>IF(N253="nulová",J253,0)</f>
        <v>0</v>
      </c>
      <c r="BJ253" s="15" t="s">
        <v>78</v>
      </c>
      <c r="BK253" s="154">
        <f>ROUND(I253*H253,2)</f>
        <v>0</v>
      </c>
      <c r="BL253" s="15" t="s">
        <v>1146</v>
      </c>
      <c r="BM253" s="153" t="s">
        <v>1150</v>
      </c>
    </row>
    <row r="254" spans="1:65" s="2" customFormat="1" ht="21.75" customHeight="1">
      <c r="A254" s="184"/>
      <c r="B254" s="250"/>
      <c r="C254" s="306" t="s">
        <v>521</v>
      </c>
      <c r="D254" s="306" t="s">
        <v>152</v>
      </c>
      <c r="E254" s="307" t="s">
        <v>1151</v>
      </c>
      <c r="F254" s="308" t="s">
        <v>1152</v>
      </c>
      <c r="G254" s="309" t="s">
        <v>173</v>
      </c>
      <c r="H254" s="310">
        <v>1</v>
      </c>
      <c r="I254" s="247"/>
      <c r="J254" s="311">
        <f>ROUND(I254*H254,2)</f>
        <v>0</v>
      </c>
      <c r="K254" s="308" t="s">
        <v>156</v>
      </c>
      <c r="L254" s="28"/>
      <c r="M254" s="312" t="s">
        <v>1</v>
      </c>
      <c r="N254" s="313" t="s">
        <v>38</v>
      </c>
      <c r="O254" s="314">
        <v>31.842</v>
      </c>
      <c r="P254" s="315">
        <f>O254*H254</f>
        <v>31.842</v>
      </c>
      <c r="Q254" s="315">
        <v>0</v>
      </c>
      <c r="R254" s="315">
        <f>Q254*H254</f>
        <v>0</v>
      </c>
      <c r="S254" s="315">
        <v>0</v>
      </c>
      <c r="T254" s="316">
        <f>S254*H254</f>
        <v>0</v>
      </c>
      <c r="U254" s="184"/>
      <c r="V254" s="184"/>
      <c r="W254" s="184"/>
      <c r="X254" s="184"/>
      <c r="Y254" s="184"/>
      <c r="Z254" s="184"/>
      <c r="AA254" s="184"/>
      <c r="AB254" s="184"/>
      <c r="AC254" s="184"/>
      <c r="AD254" s="184"/>
      <c r="AE254" s="184"/>
      <c r="AR254" s="153" t="s">
        <v>433</v>
      </c>
      <c r="AT254" s="153" t="s">
        <v>152</v>
      </c>
      <c r="AU254" s="153" t="s">
        <v>82</v>
      </c>
      <c r="AY254" s="15" t="s">
        <v>150</v>
      </c>
      <c r="BE254" s="154">
        <f>IF(N254="základní",J254,0)</f>
        <v>0</v>
      </c>
      <c r="BF254" s="154">
        <f>IF(N254="snížená",J254,0)</f>
        <v>0</v>
      </c>
      <c r="BG254" s="154">
        <f>IF(N254="zákl. přenesená",J254,0)</f>
        <v>0</v>
      </c>
      <c r="BH254" s="154">
        <f>IF(N254="sníž. přenesená",J254,0)</f>
        <v>0</v>
      </c>
      <c r="BI254" s="154">
        <f>IF(N254="nulová",J254,0)</f>
        <v>0</v>
      </c>
      <c r="BJ254" s="15" t="s">
        <v>78</v>
      </c>
      <c r="BK254" s="154">
        <f>ROUND(I254*H254,2)</f>
        <v>0</v>
      </c>
      <c r="BL254" s="15" t="s">
        <v>433</v>
      </c>
      <c r="BM254" s="153" t="s">
        <v>1153</v>
      </c>
    </row>
    <row r="255" spans="1:65" s="2" customFormat="1" ht="16.5" customHeight="1">
      <c r="A255" s="184"/>
      <c r="B255" s="250"/>
      <c r="C255" s="306" t="s">
        <v>525</v>
      </c>
      <c r="D255" s="306" t="s">
        <v>152</v>
      </c>
      <c r="E255" s="307" t="s">
        <v>1154</v>
      </c>
      <c r="F255" s="308" t="s">
        <v>1155</v>
      </c>
      <c r="G255" s="309" t="s">
        <v>397</v>
      </c>
      <c r="H255" s="334">
        <v>1011395.3</v>
      </c>
      <c r="I255" s="247"/>
      <c r="J255" s="311">
        <f>ROUND(I255*H255,2)</f>
        <v>0</v>
      </c>
      <c r="K255" s="308" t="s">
        <v>1</v>
      </c>
      <c r="L255" s="28"/>
      <c r="M255" s="312" t="s">
        <v>1</v>
      </c>
      <c r="N255" s="313" t="s">
        <v>38</v>
      </c>
      <c r="O255" s="314">
        <v>0</v>
      </c>
      <c r="P255" s="315">
        <f>O255*H255</f>
        <v>0</v>
      </c>
      <c r="Q255" s="315">
        <v>0</v>
      </c>
      <c r="R255" s="315">
        <f>Q255*H255</f>
        <v>0</v>
      </c>
      <c r="S255" s="315">
        <v>0</v>
      </c>
      <c r="T255" s="316">
        <f>S255*H255</f>
        <v>0</v>
      </c>
      <c r="U255" s="184"/>
      <c r="V255" s="184"/>
      <c r="W255" s="184"/>
      <c r="X255" s="184"/>
      <c r="Y255" s="184"/>
      <c r="Z255" s="184"/>
      <c r="AA255" s="184"/>
      <c r="AB255" s="184"/>
      <c r="AC255" s="184"/>
      <c r="AD255" s="184"/>
      <c r="AE255" s="184"/>
      <c r="AR255" s="153" t="s">
        <v>1156</v>
      </c>
      <c r="AT255" s="153" t="s">
        <v>152</v>
      </c>
      <c r="AU255" s="153" t="s">
        <v>82</v>
      </c>
      <c r="AY255" s="15" t="s">
        <v>150</v>
      </c>
      <c r="BE255" s="154">
        <f>IF(N255="základní",J255,0)</f>
        <v>0</v>
      </c>
      <c r="BF255" s="154">
        <f>IF(N255="snížená",J255,0)</f>
        <v>0</v>
      </c>
      <c r="BG255" s="154">
        <f>IF(N255="zákl. přenesená",J255,0)</f>
        <v>0</v>
      </c>
      <c r="BH255" s="154">
        <f>IF(N255="sníž. přenesená",J255,0)</f>
        <v>0</v>
      </c>
      <c r="BI255" s="154">
        <f>IF(N255="nulová",J255,0)</f>
        <v>0</v>
      </c>
      <c r="BJ255" s="15" t="s">
        <v>78</v>
      </c>
      <c r="BK255" s="154">
        <f>ROUND(I255*H255,2)</f>
        <v>0</v>
      </c>
      <c r="BL255" s="15" t="s">
        <v>1156</v>
      </c>
      <c r="BM255" s="153" t="s">
        <v>1157</v>
      </c>
    </row>
    <row r="256" spans="2:51" s="13" customFormat="1" ht="12">
      <c r="B256" s="317"/>
      <c r="C256" s="318"/>
      <c r="D256" s="319" t="s">
        <v>158</v>
      </c>
      <c r="E256" s="318"/>
      <c r="F256" s="321" t="s">
        <v>1462</v>
      </c>
      <c r="G256" s="318"/>
      <c r="H256" s="322">
        <v>1011395.3</v>
      </c>
      <c r="I256" s="248"/>
      <c r="J256" s="318"/>
      <c r="K256" s="318"/>
      <c r="L256" s="155"/>
      <c r="M256" s="340"/>
      <c r="N256" s="341"/>
      <c r="O256" s="341"/>
      <c r="P256" s="341"/>
      <c r="Q256" s="341"/>
      <c r="R256" s="341"/>
      <c r="S256" s="341"/>
      <c r="T256" s="342"/>
      <c r="AT256" s="157" t="s">
        <v>158</v>
      </c>
      <c r="AU256" s="157" t="s">
        <v>82</v>
      </c>
      <c r="AV256" s="13" t="s">
        <v>82</v>
      </c>
      <c r="AW256" s="13" t="s">
        <v>3</v>
      </c>
      <c r="AX256" s="13" t="s">
        <v>78</v>
      </c>
      <c r="AY256" s="157" t="s">
        <v>150</v>
      </c>
    </row>
    <row r="257" spans="1:31" s="2" customFormat="1" ht="6.95" customHeight="1">
      <c r="A257" s="184"/>
      <c r="B257" s="277"/>
      <c r="C257" s="278"/>
      <c r="D257" s="278"/>
      <c r="E257" s="278"/>
      <c r="F257" s="278"/>
      <c r="G257" s="278"/>
      <c r="H257" s="278"/>
      <c r="I257" s="240"/>
      <c r="J257" s="278"/>
      <c r="K257" s="278"/>
      <c r="L257" s="28"/>
      <c r="M257" s="184"/>
      <c r="O257" s="184"/>
      <c r="P257" s="184"/>
      <c r="Q257" s="184"/>
      <c r="R257" s="184"/>
      <c r="S257" s="184"/>
      <c r="T257" s="184"/>
      <c r="U257" s="184"/>
      <c r="V257" s="184"/>
      <c r="W257" s="184"/>
      <c r="X257" s="184"/>
      <c r="Y257" s="184"/>
      <c r="Z257" s="184"/>
      <c r="AA257" s="184"/>
      <c r="AB257" s="184"/>
      <c r="AC257" s="184"/>
      <c r="AD257" s="184"/>
      <c r="AE257" s="184"/>
    </row>
  </sheetData>
  <autoFilter ref="C134:K256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3"/>
  <sheetViews>
    <sheetView showGridLines="0" workbookViewId="0" topLeftCell="A13">
      <selection activeCell="J41" sqref="J41"/>
    </sheetView>
  </sheetViews>
  <sheetFormatPr defaultColWidth="9.140625" defaultRowHeight="12"/>
  <cols>
    <col min="1" max="1" width="8.421875" style="177" customWidth="1"/>
    <col min="2" max="2" width="1.57421875" style="177" customWidth="1"/>
    <col min="3" max="3" width="4.140625" style="177" customWidth="1"/>
    <col min="4" max="4" width="4.421875" style="177" customWidth="1"/>
    <col min="5" max="5" width="17.140625" style="177" customWidth="1"/>
    <col min="6" max="6" width="50.8515625" style="177" customWidth="1"/>
    <col min="7" max="7" width="7.00390625" style="177" customWidth="1"/>
    <col min="8" max="8" width="11.421875" style="177" customWidth="1"/>
    <col min="9" max="9" width="20.140625" style="228" customWidth="1"/>
    <col min="10" max="11" width="20.140625" style="177" customWidth="1"/>
    <col min="12" max="12" width="9.421875" style="177" customWidth="1"/>
    <col min="13" max="13" width="10.8515625" style="177" hidden="1" customWidth="1"/>
    <col min="14" max="14" width="9.00390625" style="177" customWidth="1"/>
    <col min="15" max="20" width="14.140625" style="177" hidden="1" customWidth="1"/>
    <col min="21" max="21" width="16.421875" style="177" hidden="1" customWidth="1"/>
    <col min="22" max="22" width="12.421875" style="177" customWidth="1"/>
    <col min="23" max="23" width="16.421875" style="177" customWidth="1"/>
    <col min="24" max="24" width="12.421875" style="177" customWidth="1"/>
    <col min="25" max="25" width="15.00390625" style="177" customWidth="1"/>
    <col min="26" max="26" width="11.00390625" style="177" customWidth="1"/>
    <col min="27" max="27" width="15.00390625" style="177" customWidth="1"/>
    <col min="28" max="28" width="16.421875" style="177" customWidth="1"/>
    <col min="29" max="29" width="11.00390625" style="177" customWidth="1"/>
    <col min="30" max="30" width="15.00390625" style="177" customWidth="1"/>
    <col min="31" max="31" width="16.421875" style="177" customWidth="1"/>
    <col min="32" max="16384" width="9.00390625" style="177" customWidth="1"/>
  </cols>
  <sheetData>
    <row r="1" ht="12"/>
    <row r="2" spans="12:46" ht="37" customHeight="1">
      <c r="L2" s="196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5" t="s">
        <v>109</v>
      </c>
    </row>
    <row r="3" spans="2:46" ht="6.95" customHeight="1">
      <c r="B3" s="16"/>
      <c r="C3" s="17"/>
      <c r="D3" s="17"/>
      <c r="E3" s="17"/>
      <c r="F3" s="17"/>
      <c r="G3" s="17"/>
      <c r="H3" s="17"/>
      <c r="I3" s="229"/>
      <c r="J3" s="17"/>
      <c r="K3" s="17"/>
      <c r="L3" s="18"/>
      <c r="AT3" s="15" t="s">
        <v>82</v>
      </c>
    </row>
    <row r="4" spans="2:46" ht="24.95" customHeight="1">
      <c r="B4" s="18"/>
      <c r="D4" s="19" t="s">
        <v>114</v>
      </c>
      <c r="L4" s="18"/>
      <c r="M4" s="94" t="s">
        <v>10</v>
      </c>
      <c r="AT4" s="15" t="s">
        <v>3</v>
      </c>
    </row>
    <row r="5" spans="2:12" ht="6.95" customHeight="1">
      <c r="B5" s="18"/>
      <c r="L5" s="18"/>
    </row>
    <row r="6" spans="2:12" ht="12.05" customHeight="1">
      <c r="B6" s="18"/>
      <c r="D6" s="183" t="s">
        <v>14</v>
      </c>
      <c r="L6" s="18"/>
    </row>
    <row r="7" spans="2:12" ht="16.5" customHeight="1">
      <c r="B7" s="18"/>
      <c r="E7" s="224" t="str">
        <f>'Rekapitulace stavby'!K6</f>
        <v>SOŠ Stříbro</v>
      </c>
      <c r="F7" s="225"/>
      <c r="G7" s="225"/>
      <c r="H7" s="225"/>
      <c r="L7" s="18"/>
    </row>
    <row r="8" spans="2:12" ht="12.05" customHeight="1">
      <c r="B8" s="18"/>
      <c r="D8" s="183" t="s">
        <v>115</v>
      </c>
      <c r="L8" s="18"/>
    </row>
    <row r="9" spans="1:31" s="2" customFormat="1" ht="16.5" customHeight="1">
      <c r="A9" s="184"/>
      <c r="B9" s="28"/>
      <c r="C9" s="184"/>
      <c r="D9" s="184"/>
      <c r="E9" s="224" t="s">
        <v>897</v>
      </c>
      <c r="F9" s="223"/>
      <c r="G9" s="223"/>
      <c r="H9" s="223"/>
      <c r="I9" s="230"/>
      <c r="J9" s="184"/>
      <c r="K9" s="184"/>
      <c r="L9" s="37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</row>
    <row r="10" spans="1:31" s="2" customFormat="1" ht="12.05" customHeight="1">
      <c r="A10" s="184"/>
      <c r="B10" s="28"/>
      <c r="C10" s="184"/>
      <c r="D10" s="183" t="s">
        <v>669</v>
      </c>
      <c r="E10" s="184"/>
      <c r="F10" s="184"/>
      <c r="G10" s="184"/>
      <c r="H10" s="184"/>
      <c r="I10" s="230"/>
      <c r="J10" s="184"/>
      <c r="K10" s="184"/>
      <c r="L10" s="37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</row>
    <row r="11" spans="1:31" s="2" customFormat="1" ht="16.5" customHeight="1">
      <c r="A11" s="184"/>
      <c r="B11" s="28"/>
      <c r="C11" s="184"/>
      <c r="D11" s="184"/>
      <c r="E11" s="217" t="s">
        <v>1463</v>
      </c>
      <c r="F11" s="223"/>
      <c r="G11" s="223"/>
      <c r="H11" s="223"/>
      <c r="I11" s="230"/>
      <c r="J11" s="184"/>
      <c r="K11" s="184"/>
      <c r="L11" s="37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</row>
    <row r="12" spans="1:31" s="2" customFormat="1" ht="12">
      <c r="A12" s="184"/>
      <c r="B12" s="28"/>
      <c r="C12" s="184"/>
      <c r="D12" s="184"/>
      <c r="E12" s="184"/>
      <c r="F12" s="184"/>
      <c r="G12" s="184"/>
      <c r="H12" s="184"/>
      <c r="I12" s="230"/>
      <c r="J12" s="184"/>
      <c r="K12" s="184"/>
      <c r="L12" s="37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</row>
    <row r="13" spans="1:31" s="2" customFormat="1" ht="12.05" customHeight="1">
      <c r="A13" s="184"/>
      <c r="B13" s="28"/>
      <c r="C13" s="184"/>
      <c r="D13" s="183" t="s">
        <v>16</v>
      </c>
      <c r="E13" s="184"/>
      <c r="F13" s="176" t="s">
        <v>1</v>
      </c>
      <c r="G13" s="184"/>
      <c r="H13" s="184"/>
      <c r="I13" s="231" t="s">
        <v>17</v>
      </c>
      <c r="J13" s="176" t="s">
        <v>1</v>
      </c>
      <c r="K13" s="184"/>
      <c r="L13" s="37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</row>
    <row r="14" spans="1:31" s="2" customFormat="1" ht="12.05" customHeight="1">
      <c r="A14" s="184"/>
      <c r="B14" s="28"/>
      <c r="C14" s="184"/>
      <c r="D14" s="183" t="s">
        <v>18</v>
      </c>
      <c r="E14" s="184"/>
      <c r="F14" s="176" t="s">
        <v>19</v>
      </c>
      <c r="G14" s="184"/>
      <c r="H14" s="184"/>
      <c r="I14" s="231" t="s">
        <v>20</v>
      </c>
      <c r="J14" s="181" t="str">
        <f>'Rekapitulace stavby'!AN8</f>
        <v>12. 4. 2020</v>
      </c>
      <c r="K14" s="184"/>
      <c r="L14" s="37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</row>
    <row r="15" spans="1:31" s="2" customFormat="1" ht="10.8" customHeight="1">
      <c r="A15" s="184"/>
      <c r="B15" s="28"/>
      <c r="C15" s="184"/>
      <c r="D15" s="184"/>
      <c r="E15" s="184"/>
      <c r="F15" s="184"/>
      <c r="G15" s="184"/>
      <c r="H15" s="184"/>
      <c r="I15" s="230"/>
      <c r="J15" s="184"/>
      <c r="K15" s="184"/>
      <c r="L15" s="37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</row>
    <row r="16" spans="1:31" s="2" customFormat="1" ht="12.05" customHeight="1">
      <c r="A16" s="184"/>
      <c r="B16" s="28"/>
      <c r="C16" s="184"/>
      <c r="D16" s="183" t="s">
        <v>22</v>
      </c>
      <c r="E16" s="184"/>
      <c r="F16" s="184"/>
      <c r="G16" s="184"/>
      <c r="H16" s="184"/>
      <c r="I16" s="231" t="s">
        <v>23</v>
      </c>
      <c r="J16" s="176" t="s">
        <v>1</v>
      </c>
      <c r="K16" s="184"/>
      <c r="L16" s="37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</row>
    <row r="17" spans="1:31" s="2" customFormat="1" ht="18" customHeight="1">
      <c r="A17" s="184"/>
      <c r="B17" s="28"/>
      <c r="C17" s="184"/>
      <c r="D17" s="184"/>
      <c r="E17" s="176" t="s">
        <v>15</v>
      </c>
      <c r="F17" s="184"/>
      <c r="G17" s="184"/>
      <c r="H17" s="184"/>
      <c r="I17" s="231" t="s">
        <v>24</v>
      </c>
      <c r="J17" s="176" t="s">
        <v>1</v>
      </c>
      <c r="K17" s="184"/>
      <c r="L17" s="37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</row>
    <row r="18" spans="1:31" s="2" customFormat="1" ht="6.95" customHeight="1">
      <c r="A18" s="184"/>
      <c r="B18" s="28"/>
      <c r="C18" s="184"/>
      <c r="D18" s="184"/>
      <c r="E18" s="184"/>
      <c r="F18" s="184"/>
      <c r="G18" s="184"/>
      <c r="H18" s="184"/>
      <c r="I18" s="230"/>
      <c r="J18" s="184"/>
      <c r="K18" s="184"/>
      <c r="L18" s="37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</row>
    <row r="19" spans="1:31" s="2" customFormat="1" ht="12.05" customHeight="1">
      <c r="A19" s="184"/>
      <c r="B19" s="28"/>
      <c r="C19" s="184"/>
      <c r="D19" s="183" t="s">
        <v>25</v>
      </c>
      <c r="E19" s="184"/>
      <c r="F19" s="184"/>
      <c r="G19" s="184"/>
      <c r="H19" s="184"/>
      <c r="I19" s="231" t="s">
        <v>23</v>
      </c>
      <c r="J19" s="226" t="str">
        <f>'Rekapitulace stavby'!AN13</f>
        <v/>
      </c>
      <c r="K19" s="184"/>
      <c r="L19" s="37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</row>
    <row r="20" spans="1:31" s="2" customFormat="1" ht="18" customHeight="1">
      <c r="A20" s="184"/>
      <c r="B20" s="28"/>
      <c r="C20" s="184"/>
      <c r="D20" s="184"/>
      <c r="E20" s="227" t="str">
        <f>'Rekapitulace stavby'!E14</f>
        <v xml:space="preserve"> </v>
      </c>
      <c r="F20" s="210"/>
      <c r="G20" s="210"/>
      <c r="H20" s="210"/>
      <c r="I20" s="231" t="s">
        <v>24</v>
      </c>
      <c r="J20" s="226" t="str">
        <f>'Rekapitulace stavby'!AN14</f>
        <v/>
      </c>
      <c r="K20" s="184"/>
      <c r="L20" s="37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</row>
    <row r="21" spans="1:31" s="2" customFormat="1" ht="6.95" customHeight="1">
      <c r="A21" s="184"/>
      <c r="B21" s="28"/>
      <c r="C21" s="184"/>
      <c r="D21" s="184"/>
      <c r="E21" s="184"/>
      <c r="F21" s="184"/>
      <c r="G21" s="184"/>
      <c r="H21" s="184"/>
      <c r="I21" s="230"/>
      <c r="J21" s="184"/>
      <c r="K21" s="184"/>
      <c r="L21" s="37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</row>
    <row r="22" spans="1:31" s="2" customFormat="1" ht="12.05" customHeight="1">
      <c r="A22" s="184"/>
      <c r="B22" s="28"/>
      <c r="C22" s="184"/>
      <c r="D22" s="183" t="s">
        <v>27</v>
      </c>
      <c r="E22" s="184"/>
      <c r="F22" s="184"/>
      <c r="G22" s="184"/>
      <c r="H22" s="184"/>
      <c r="I22" s="231" t="s">
        <v>23</v>
      </c>
      <c r="J22" s="176" t="s">
        <v>1</v>
      </c>
      <c r="K22" s="184"/>
      <c r="L22" s="37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</row>
    <row r="23" spans="1:31" s="2" customFormat="1" ht="18" customHeight="1">
      <c r="A23" s="184"/>
      <c r="B23" s="28"/>
      <c r="C23" s="184"/>
      <c r="D23" s="184"/>
      <c r="E23" s="176" t="s">
        <v>28</v>
      </c>
      <c r="F23" s="184"/>
      <c r="G23" s="184"/>
      <c r="H23" s="184"/>
      <c r="I23" s="231" t="s">
        <v>24</v>
      </c>
      <c r="J23" s="176" t="s">
        <v>1</v>
      </c>
      <c r="K23" s="184"/>
      <c r="L23" s="37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</row>
    <row r="24" spans="1:31" s="2" customFormat="1" ht="6.95" customHeight="1">
      <c r="A24" s="184"/>
      <c r="B24" s="28"/>
      <c r="C24" s="184"/>
      <c r="D24" s="184"/>
      <c r="E24" s="184"/>
      <c r="F24" s="184"/>
      <c r="G24" s="184"/>
      <c r="H24" s="184"/>
      <c r="I24" s="230"/>
      <c r="J24" s="184"/>
      <c r="K24" s="184"/>
      <c r="L24" s="37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</row>
    <row r="25" spans="1:31" s="2" customFormat="1" ht="12.05" customHeight="1">
      <c r="A25" s="184"/>
      <c r="B25" s="28"/>
      <c r="C25" s="184"/>
      <c r="D25" s="183" t="s">
        <v>30</v>
      </c>
      <c r="E25" s="184"/>
      <c r="F25" s="184"/>
      <c r="G25" s="184"/>
      <c r="H25" s="184"/>
      <c r="I25" s="231" t="s">
        <v>23</v>
      </c>
      <c r="J25" s="176" t="s">
        <v>1</v>
      </c>
      <c r="K25" s="184"/>
      <c r="L25" s="37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</row>
    <row r="26" spans="1:31" s="2" customFormat="1" ht="18" customHeight="1">
      <c r="A26" s="184"/>
      <c r="B26" s="28"/>
      <c r="C26" s="184"/>
      <c r="D26" s="184"/>
      <c r="E26" s="176" t="s">
        <v>31</v>
      </c>
      <c r="F26" s="184"/>
      <c r="G26" s="184"/>
      <c r="H26" s="184"/>
      <c r="I26" s="231" t="s">
        <v>24</v>
      </c>
      <c r="J26" s="176" t="s">
        <v>1</v>
      </c>
      <c r="K26" s="184"/>
      <c r="L26" s="37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</row>
    <row r="27" spans="1:31" s="2" customFormat="1" ht="6.95" customHeight="1">
      <c r="A27" s="184"/>
      <c r="B27" s="28"/>
      <c r="C27" s="184"/>
      <c r="D27" s="184"/>
      <c r="E27" s="184"/>
      <c r="F27" s="184"/>
      <c r="G27" s="184"/>
      <c r="H27" s="184"/>
      <c r="I27" s="230"/>
      <c r="J27" s="184"/>
      <c r="K27" s="184"/>
      <c r="L27" s="37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</row>
    <row r="28" spans="1:31" s="2" customFormat="1" ht="12.05" customHeight="1">
      <c r="A28" s="184"/>
      <c r="B28" s="28"/>
      <c r="C28" s="184"/>
      <c r="D28" s="183" t="s">
        <v>32</v>
      </c>
      <c r="E28" s="184"/>
      <c r="F28" s="184"/>
      <c r="G28" s="184"/>
      <c r="H28" s="184"/>
      <c r="I28" s="230"/>
      <c r="J28" s="184"/>
      <c r="K28" s="184"/>
      <c r="L28" s="37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</row>
    <row r="29" spans="1:31" s="8" customFormat="1" ht="16.5" customHeight="1">
      <c r="A29" s="95"/>
      <c r="B29" s="96"/>
      <c r="C29" s="95"/>
      <c r="D29" s="95"/>
      <c r="E29" s="212" t="s">
        <v>1</v>
      </c>
      <c r="F29" s="212"/>
      <c r="G29" s="212"/>
      <c r="H29" s="212"/>
      <c r="I29" s="232"/>
      <c r="J29" s="95"/>
      <c r="K29" s="95"/>
      <c r="L29" s="97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</row>
    <row r="30" spans="1:31" s="2" customFormat="1" ht="6.95" customHeight="1">
      <c r="A30" s="184"/>
      <c r="B30" s="28"/>
      <c r="C30" s="184"/>
      <c r="D30" s="184"/>
      <c r="E30" s="184"/>
      <c r="F30" s="184"/>
      <c r="G30" s="184"/>
      <c r="H30" s="184"/>
      <c r="I30" s="230"/>
      <c r="J30" s="184"/>
      <c r="K30" s="184"/>
      <c r="L30" s="37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</row>
    <row r="31" spans="1:31" s="2" customFormat="1" ht="6.95" customHeight="1">
      <c r="A31" s="184"/>
      <c r="B31" s="28"/>
      <c r="C31" s="184"/>
      <c r="D31" s="61"/>
      <c r="E31" s="61"/>
      <c r="F31" s="61"/>
      <c r="G31" s="61"/>
      <c r="H31" s="61"/>
      <c r="I31" s="233"/>
      <c r="J31" s="61"/>
      <c r="K31" s="61"/>
      <c r="L31" s="37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</row>
    <row r="32" spans="1:31" s="2" customFormat="1" ht="25.35" customHeight="1">
      <c r="A32" s="184"/>
      <c r="B32" s="28"/>
      <c r="C32" s="184"/>
      <c r="D32" s="98" t="s">
        <v>33</v>
      </c>
      <c r="E32" s="184"/>
      <c r="F32" s="184"/>
      <c r="G32" s="184"/>
      <c r="H32" s="184"/>
      <c r="I32" s="230"/>
      <c r="J32" s="182">
        <f>ROUND(J137,2)</f>
        <v>0</v>
      </c>
      <c r="K32" s="184"/>
      <c r="L32" s="37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</row>
    <row r="33" spans="1:31" s="2" customFormat="1" ht="6.95" customHeight="1">
      <c r="A33" s="184"/>
      <c r="B33" s="28"/>
      <c r="C33" s="184"/>
      <c r="D33" s="61"/>
      <c r="E33" s="61"/>
      <c r="F33" s="61"/>
      <c r="G33" s="61"/>
      <c r="H33" s="61"/>
      <c r="I33" s="233"/>
      <c r="J33" s="61"/>
      <c r="K33" s="61"/>
      <c r="L33" s="37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</row>
    <row r="34" spans="1:31" s="2" customFormat="1" ht="14.4" customHeight="1">
      <c r="A34" s="184"/>
      <c r="B34" s="28"/>
      <c r="C34" s="184"/>
      <c r="D34" s="184"/>
      <c r="E34" s="184"/>
      <c r="F34" s="179" t="s">
        <v>35</v>
      </c>
      <c r="G34" s="184"/>
      <c r="H34" s="184"/>
      <c r="I34" s="234" t="s">
        <v>34</v>
      </c>
      <c r="J34" s="179" t="s">
        <v>36</v>
      </c>
      <c r="K34" s="184"/>
      <c r="L34" s="37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</row>
    <row r="35" spans="1:31" s="2" customFormat="1" ht="14.4" customHeight="1">
      <c r="A35" s="184"/>
      <c r="B35" s="28"/>
      <c r="C35" s="184"/>
      <c r="D35" s="99" t="s">
        <v>37</v>
      </c>
      <c r="E35" s="183" t="s">
        <v>38</v>
      </c>
      <c r="F35" s="100">
        <f>ROUND((SUM(BE137:BE232)),2)</f>
        <v>0</v>
      </c>
      <c r="G35" s="184"/>
      <c r="H35" s="184"/>
      <c r="I35" s="235">
        <v>0.21</v>
      </c>
      <c r="J35" s="100">
        <f>ROUND(((SUM(BE137:BE232))*I35),2)</f>
        <v>0</v>
      </c>
      <c r="K35" s="184"/>
      <c r="L35" s="37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</row>
    <row r="36" spans="1:31" s="2" customFormat="1" ht="14.4" customHeight="1">
      <c r="A36" s="184"/>
      <c r="B36" s="28"/>
      <c r="C36" s="184"/>
      <c r="D36" s="184"/>
      <c r="E36" s="183" t="s">
        <v>39</v>
      </c>
      <c r="F36" s="100">
        <f>ROUND((SUM(BF137:BF232)),2)</f>
        <v>0</v>
      </c>
      <c r="G36" s="184"/>
      <c r="H36" s="184"/>
      <c r="I36" s="235">
        <v>0.15</v>
      </c>
      <c r="J36" s="100">
        <f>ROUND(((SUM(BF137:BF232))*I36),2)</f>
        <v>0</v>
      </c>
      <c r="K36" s="184"/>
      <c r="L36" s="37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</row>
    <row r="37" spans="1:31" s="2" customFormat="1" ht="14.4" customHeight="1" hidden="1">
      <c r="A37" s="184"/>
      <c r="B37" s="28"/>
      <c r="C37" s="184"/>
      <c r="D37" s="184"/>
      <c r="E37" s="183" t="s">
        <v>40</v>
      </c>
      <c r="F37" s="100">
        <f>ROUND((SUM(BG137:BG232)),2)</f>
        <v>0</v>
      </c>
      <c r="G37" s="184"/>
      <c r="H37" s="184"/>
      <c r="I37" s="235">
        <v>0.21</v>
      </c>
      <c r="J37" s="100">
        <f>0</f>
        <v>0</v>
      </c>
      <c r="K37" s="184"/>
      <c r="L37" s="37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</row>
    <row r="38" spans="1:31" s="2" customFormat="1" ht="14.4" customHeight="1" hidden="1">
      <c r="A38" s="184"/>
      <c r="B38" s="28"/>
      <c r="C38" s="184"/>
      <c r="D38" s="184"/>
      <c r="E38" s="183" t="s">
        <v>41</v>
      </c>
      <c r="F38" s="100">
        <f>ROUND((SUM(BH137:BH232)),2)</f>
        <v>0</v>
      </c>
      <c r="G38" s="184"/>
      <c r="H38" s="184"/>
      <c r="I38" s="235">
        <v>0.15</v>
      </c>
      <c r="J38" s="100">
        <f>0</f>
        <v>0</v>
      </c>
      <c r="K38" s="184"/>
      <c r="L38" s="37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</row>
    <row r="39" spans="1:31" s="2" customFormat="1" ht="14.4" customHeight="1" hidden="1">
      <c r="A39" s="184"/>
      <c r="B39" s="28"/>
      <c r="C39" s="184"/>
      <c r="D39" s="184"/>
      <c r="E39" s="183" t="s">
        <v>42</v>
      </c>
      <c r="F39" s="100">
        <f>ROUND((SUM(BI137:BI232)),2)</f>
        <v>0</v>
      </c>
      <c r="G39" s="184"/>
      <c r="H39" s="184"/>
      <c r="I39" s="235">
        <v>0</v>
      </c>
      <c r="J39" s="100">
        <f>0</f>
        <v>0</v>
      </c>
      <c r="K39" s="184"/>
      <c r="L39" s="37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</row>
    <row r="40" spans="1:31" s="2" customFormat="1" ht="6.95" customHeight="1">
      <c r="A40" s="184"/>
      <c r="B40" s="28"/>
      <c r="C40" s="184"/>
      <c r="D40" s="184"/>
      <c r="E40" s="184"/>
      <c r="F40" s="184"/>
      <c r="G40" s="184"/>
      <c r="H40" s="184"/>
      <c r="I40" s="230"/>
      <c r="J40" s="184"/>
      <c r="K40" s="184"/>
      <c r="L40" s="37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</row>
    <row r="41" spans="1:31" s="2" customFormat="1" ht="25.35" customHeight="1">
      <c r="A41" s="184"/>
      <c r="B41" s="28"/>
      <c r="C41" s="101"/>
      <c r="D41" s="102" t="s">
        <v>43</v>
      </c>
      <c r="E41" s="55"/>
      <c r="F41" s="55"/>
      <c r="G41" s="103" t="s">
        <v>44</v>
      </c>
      <c r="H41" s="104" t="s">
        <v>45</v>
      </c>
      <c r="I41" s="236"/>
      <c r="J41" s="105">
        <f>SUM(J32:J39)</f>
        <v>0</v>
      </c>
      <c r="K41" s="106"/>
      <c r="L41" s="37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</row>
    <row r="42" spans="1:31" s="2" customFormat="1" ht="14.4" customHeight="1">
      <c r="A42" s="184"/>
      <c r="B42" s="28"/>
      <c r="C42" s="184"/>
      <c r="D42" s="184"/>
      <c r="E42" s="184"/>
      <c r="F42" s="184"/>
      <c r="G42" s="184"/>
      <c r="H42" s="184"/>
      <c r="I42" s="230"/>
      <c r="J42" s="184"/>
      <c r="K42" s="184"/>
      <c r="L42" s="37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2" customFormat="1" ht="14.4" customHeight="1">
      <c r="B50" s="37"/>
      <c r="D50" s="38" t="s">
        <v>46</v>
      </c>
      <c r="E50" s="39"/>
      <c r="F50" s="39"/>
      <c r="G50" s="38" t="s">
        <v>47</v>
      </c>
      <c r="H50" s="39"/>
      <c r="I50" s="237"/>
      <c r="J50" s="39"/>
      <c r="K50" s="39"/>
      <c r="L50" s="37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.75">
      <c r="A61" s="184"/>
      <c r="B61" s="28"/>
      <c r="C61" s="184"/>
      <c r="D61" s="40" t="s">
        <v>48</v>
      </c>
      <c r="E61" s="178"/>
      <c r="F61" s="107" t="s">
        <v>49</v>
      </c>
      <c r="G61" s="40" t="s">
        <v>48</v>
      </c>
      <c r="H61" s="178"/>
      <c r="I61" s="238"/>
      <c r="J61" s="108" t="s">
        <v>49</v>
      </c>
      <c r="K61" s="178"/>
      <c r="L61" s="37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.75">
      <c r="A65" s="184"/>
      <c r="B65" s="28"/>
      <c r="C65" s="184"/>
      <c r="D65" s="38" t="s">
        <v>50</v>
      </c>
      <c r="E65" s="41"/>
      <c r="F65" s="41"/>
      <c r="G65" s="38" t="s">
        <v>51</v>
      </c>
      <c r="H65" s="41"/>
      <c r="I65" s="239"/>
      <c r="J65" s="41"/>
      <c r="K65" s="41"/>
      <c r="L65" s="37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.75">
      <c r="A76" s="184"/>
      <c r="B76" s="28"/>
      <c r="C76" s="184"/>
      <c r="D76" s="40" t="s">
        <v>48</v>
      </c>
      <c r="E76" s="178"/>
      <c r="F76" s="107" t="s">
        <v>49</v>
      </c>
      <c r="G76" s="40" t="s">
        <v>48</v>
      </c>
      <c r="H76" s="178"/>
      <c r="I76" s="238"/>
      <c r="J76" s="108" t="s">
        <v>49</v>
      </c>
      <c r="K76" s="178"/>
      <c r="L76" s="37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</row>
    <row r="77" spans="1:31" s="2" customFormat="1" ht="14.4" customHeight="1">
      <c r="A77" s="184"/>
      <c r="B77" s="42"/>
      <c r="C77" s="43"/>
      <c r="D77" s="43"/>
      <c r="E77" s="43"/>
      <c r="F77" s="43"/>
      <c r="G77" s="43"/>
      <c r="H77" s="43"/>
      <c r="I77" s="240"/>
      <c r="J77" s="43"/>
      <c r="K77" s="43"/>
      <c r="L77" s="37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</row>
    <row r="81" spans="1:31" s="2" customFormat="1" ht="6.95" customHeight="1">
      <c r="A81" s="184"/>
      <c r="B81" s="44"/>
      <c r="C81" s="45"/>
      <c r="D81" s="45"/>
      <c r="E81" s="45"/>
      <c r="F81" s="45"/>
      <c r="G81" s="45"/>
      <c r="H81" s="45"/>
      <c r="I81" s="241"/>
      <c r="J81" s="45"/>
      <c r="K81" s="45"/>
      <c r="L81" s="37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</row>
    <row r="82" spans="1:31" s="2" customFormat="1" ht="24.95" customHeight="1">
      <c r="A82" s="184"/>
      <c r="B82" s="250"/>
      <c r="C82" s="251" t="s">
        <v>118</v>
      </c>
      <c r="D82" s="252"/>
      <c r="E82" s="252"/>
      <c r="F82" s="252"/>
      <c r="G82" s="252"/>
      <c r="H82" s="252"/>
      <c r="I82" s="230"/>
      <c r="J82" s="252"/>
      <c r="K82" s="252"/>
      <c r="L82" s="37"/>
      <c r="S82" s="184"/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</row>
    <row r="83" spans="1:31" s="2" customFormat="1" ht="6.95" customHeight="1">
      <c r="A83" s="184"/>
      <c r="B83" s="250"/>
      <c r="C83" s="252"/>
      <c r="D83" s="252"/>
      <c r="E83" s="252"/>
      <c r="F83" s="252"/>
      <c r="G83" s="252"/>
      <c r="H83" s="252"/>
      <c r="I83" s="230"/>
      <c r="J83" s="252"/>
      <c r="K83" s="252"/>
      <c r="L83" s="37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</row>
    <row r="84" spans="1:31" s="2" customFormat="1" ht="12.05" customHeight="1">
      <c r="A84" s="184"/>
      <c r="B84" s="250"/>
      <c r="C84" s="253" t="s">
        <v>14</v>
      </c>
      <c r="D84" s="252"/>
      <c r="E84" s="252"/>
      <c r="F84" s="252"/>
      <c r="G84" s="252"/>
      <c r="H84" s="252"/>
      <c r="I84" s="230"/>
      <c r="J84" s="252"/>
      <c r="K84" s="252"/>
      <c r="L84" s="37"/>
      <c r="S84" s="184"/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</row>
    <row r="85" spans="1:31" s="2" customFormat="1" ht="16.5" customHeight="1">
      <c r="A85" s="184"/>
      <c r="B85" s="250"/>
      <c r="C85" s="252"/>
      <c r="D85" s="252"/>
      <c r="E85" s="254" t="str">
        <f>E7</f>
        <v>SOŠ Stříbro</v>
      </c>
      <c r="F85" s="255"/>
      <c r="G85" s="255"/>
      <c r="H85" s="255"/>
      <c r="I85" s="230"/>
      <c r="J85" s="252"/>
      <c r="K85" s="252"/>
      <c r="L85" s="37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</row>
    <row r="86" spans="2:12" ht="12.05" customHeight="1">
      <c r="B86" s="256"/>
      <c r="C86" s="253" t="s">
        <v>115</v>
      </c>
      <c r="D86" s="93"/>
      <c r="E86" s="93"/>
      <c r="F86" s="93"/>
      <c r="G86" s="93"/>
      <c r="H86" s="93"/>
      <c r="J86" s="93"/>
      <c r="K86" s="93"/>
      <c r="L86" s="18"/>
    </row>
    <row r="87" spans="1:31" s="2" customFormat="1" ht="16.5" customHeight="1">
      <c r="A87" s="184"/>
      <c r="B87" s="250"/>
      <c r="C87" s="252"/>
      <c r="D87" s="252"/>
      <c r="E87" s="254" t="s">
        <v>897</v>
      </c>
      <c r="F87" s="257"/>
      <c r="G87" s="257"/>
      <c r="H87" s="257"/>
      <c r="I87" s="230"/>
      <c r="J87" s="252"/>
      <c r="K87" s="252"/>
      <c r="L87" s="37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</row>
    <row r="88" spans="1:31" s="2" customFormat="1" ht="12.05" customHeight="1">
      <c r="A88" s="184"/>
      <c r="B88" s="250"/>
      <c r="C88" s="253" t="s">
        <v>669</v>
      </c>
      <c r="D88" s="252"/>
      <c r="E88" s="252"/>
      <c r="F88" s="252"/>
      <c r="G88" s="252"/>
      <c r="H88" s="252"/>
      <c r="I88" s="230"/>
      <c r="J88" s="252"/>
      <c r="K88" s="252"/>
      <c r="L88" s="37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</row>
    <row r="89" spans="1:31" s="2" customFormat="1" ht="16.5" customHeight="1">
      <c r="A89" s="184"/>
      <c r="B89" s="250"/>
      <c r="C89" s="252"/>
      <c r="D89" s="252"/>
      <c r="E89" s="258" t="str">
        <f>E11</f>
        <v>3-5 - Serverovna</v>
      </c>
      <c r="F89" s="257"/>
      <c r="G89" s="257"/>
      <c r="H89" s="257"/>
      <c r="I89" s="230"/>
      <c r="J89" s="252"/>
      <c r="K89" s="252"/>
      <c r="L89" s="37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</row>
    <row r="90" spans="1:31" s="2" customFormat="1" ht="6.95" customHeight="1">
      <c r="A90" s="184"/>
      <c r="B90" s="250"/>
      <c r="C90" s="252"/>
      <c r="D90" s="252"/>
      <c r="E90" s="252"/>
      <c r="F90" s="252"/>
      <c r="G90" s="252"/>
      <c r="H90" s="252"/>
      <c r="I90" s="230"/>
      <c r="J90" s="252"/>
      <c r="K90" s="252"/>
      <c r="L90" s="37"/>
      <c r="S90" s="184"/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</row>
    <row r="91" spans="1:31" s="2" customFormat="1" ht="12.05" customHeight="1">
      <c r="A91" s="184"/>
      <c r="B91" s="250"/>
      <c r="C91" s="253" t="s">
        <v>18</v>
      </c>
      <c r="D91" s="252"/>
      <c r="E91" s="252"/>
      <c r="F91" s="259" t="str">
        <f>F14</f>
        <v>Stříbro</v>
      </c>
      <c r="G91" s="252"/>
      <c r="H91" s="252"/>
      <c r="I91" s="231" t="s">
        <v>20</v>
      </c>
      <c r="J91" s="260" t="str">
        <f>IF(J14="","",J14)</f>
        <v>12. 4. 2020</v>
      </c>
      <c r="K91" s="252"/>
      <c r="L91" s="37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</row>
    <row r="92" spans="1:31" s="2" customFormat="1" ht="6.95" customHeight="1">
      <c r="A92" s="184"/>
      <c r="B92" s="250"/>
      <c r="C92" s="252"/>
      <c r="D92" s="252"/>
      <c r="E92" s="252"/>
      <c r="F92" s="252"/>
      <c r="G92" s="252"/>
      <c r="H92" s="252"/>
      <c r="I92" s="230"/>
      <c r="J92" s="252"/>
      <c r="K92" s="252"/>
      <c r="L92" s="37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</row>
    <row r="93" spans="1:31" s="2" customFormat="1" ht="15.1" customHeight="1">
      <c r="A93" s="184"/>
      <c r="B93" s="250"/>
      <c r="C93" s="253" t="s">
        <v>22</v>
      </c>
      <c r="D93" s="252"/>
      <c r="E93" s="252"/>
      <c r="F93" s="259" t="str">
        <f>E17</f>
        <v>SOŠ Stříbro</v>
      </c>
      <c r="G93" s="252"/>
      <c r="H93" s="252"/>
      <c r="I93" s="231" t="s">
        <v>27</v>
      </c>
      <c r="J93" s="261" t="str">
        <f>E23</f>
        <v>Ing.Volný Martin</v>
      </c>
      <c r="K93" s="252"/>
      <c r="L93" s="37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</row>
    <row r="94" spans="1:31" s="2" customFormat="1" ht="15.1" customHeight="1">
      <c r="A94" s="184"/>
      <c r="B94" s="250"/>
      <c r="C94" s="253" t="s">
        <v>25</v>
      </c>
      <c r="D94" s="252"/>
      <c r="E94" s="252"/>
      <c r="F94" s="259" t="str">
        <f>IF(E20="","",E20)</f>
        <v xml:space="preserve"> </v>
      </c>
      <c r="G94" s="252"/>
      <c r="H94" s="252"/>
      <c r="I94" s="231" t="s">
        <v>30</v>
      </c>
      <c r="J94" s="261" t="str">
        <f>E26</f>
        <v>Milan Hájek</v>
      </c>
      <c r="K94" s="252"/>
      <c r="L94" s="37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</row>
    <row r="95" spans="1:31" s="2" customFormat="1" ht="10.25" customHeight="1">
      <c r="A95" s="184"/>
      <c r="B95" s="250"/>
      <c r="C95" s="252"/>
      <c r="D95" s="252"/>
      <c r="E95" s="252"/>
      <c r="F95" s="252"/>
      <c r="G95" s="252"/>
      <c r="H95" s="252"/>
      <c r="I95" s="230"/>
      <c r="J95" s="252"/>
      <c r="K95" s="252"/>
      <c r="L95" s="37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</row>
    <row r="96" spans="1:31" s="2" customFormat="1" ht="29.25" customHeight="1">
      <c r="A96" s="184"/>
      <c r="B96" s="250"/>
      <c r="C96" s="262" t="s">
        <v>119</v>
      </c>
      <c r="D96" s="263"/>
      <c r="E96" s="263"/>
      <c r="F96" s="263"/>
      <c r="G96" s="263"/>
      <c r="H96" s="263"/>
      <c r="I96" s="242"/>
      <c r="J96" s="264" t="s">
        <v>120</v>
      </c>
      <c r="K96" s="263"/>
      <c r="L96" s="37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</row>
    <row r="97" spans="1:31" s="2" customFormat="1" ht="10.25" customHeight="1">
      <c r="A97" s="184"/>
      <c r="B97" s="250"/>
      <c r="C97" s="252"/>
      <c r="D97" s="252"/>
      <c r="E97" s="252"/>
      <c r="F97" s="252"/>
      <c r="G97" s="252"/>
      <c r="H97" s="252"/>
      <c r="I97" s="230"/>
      <c r="J97" s="252"/>
      <c r="K97" s="252"/>
      <c r="L97" s="37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</row>
    <row r="98" spans="1:47" s="2" customFormat="1" ht="22.85" customHeight="1">
      <c r="A98" s="184"/>
      <c r="B98" s="250"/>
      <c r="C98" s="265" t="s">
        <v>121</v>
      </c>
      <c r="D98" s="252"/>
      <c r="E98" s="252"/>
      <c r="F98" s="252"/>
      <c r="G98" s="252"/>
      <c r="H98" s="252"/>
      <c r="I98" s="230"/>
      <c r="J98" s="266">
        <f>J137</f>
        <v>0</v>
      </c>
      <c r="K98" s="252"/>
      <c r="L98" s="37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U98" s="15" t="s">
        <v>122</v>
      </c>
    </row>
    <row r="99" spans="2:12" s="9" customFormat="1" ht="24.95" customHeight="1">
      <c r="B99" s="267"/>
      <c r="C99" s="268"/>
      <c r="D99" s="269" t="s">
        <v>899</v>
      </c>
      <c r="E99" s="270"/>
      <c r="F99" s="270"/>
      <c r="G99" s="270"/>
      <c r="H99" s="270"/>
      <c r="I99" s="243"/>
      <c r="J99" s="271">
        <f>J138</f>
        <v>0</v>
      </c>
      <c r="K99" s="268"/>
      <c r="L99" s="112"/>
    </row>
    <row r="100" spans="2:12" s="180" customFormat="1" ht="19.95" customHeight="1">
      <c r="B100" s="272"/>
      <c r="C100" s="273"/>
      <c r="D100" s="274" t="s">
        <v>900</v>
      </c>
      <c r="E100" s="275"/>
      <c r="F100" s="275"/>
      <c r="G100" s="275"/>
      <c r="H100" s="275"/>
      <c r="I100" s="244"/>
      <c r="J100" s="276">
        <f>J139</f>
        <v>0</v>
      </c>
      <c r="K100" s="273"/>
      <c r="L100" s="116"/>
    </row>
    <row r="101" spans="2:12" s="9" customFormat="1" ht="24.95" customHeight="1">
      <c r="B101" s="267"/>
      <c r="C101" s="268"/>
      <c r="D101" s="269" t="s">
        <v>130</v>
      </c>
      <c r="E101" s="270"/>
      <c r="F101" s="270"/>
      <c r="G101" s="270"/>
      <c r="H101" s="270"/>
      <c r="I101" s="243"/>
      <c r="J101" s="271">
        <f>J141</f>
        <v>0</v>
      </c>
      <c r="K101" s="268"/>
      <c r="L101" s="112"/>
    </row>
    <row r="102" spans="2:12" s="180" customFormat="1" ht="19.95" customHeight="1">
      <c r="B102" s="272"/>
      <c r="C102" s="273"/>
      <c r="D102" s="274" t="s">
        <v>1464</v>
      </c>
      <c r="E102" s="275"/>
      <c r="F102" s="275"/>
      <c r="G102" s="275"/>
      <c r="H102" s="275"/>
      <c r="I102" s="244"/>
      <c r="J102" s="276">
        <f>J142</f>
        <v>0</v>
      </c>
      <c r="K102" s="273"/>
      <c r="L102" s="116"/>
    </row>
    <row r="103" spans="2:12" s="180" customFormat="1" ht="19.95" customHeight="1">
      <c r="B103" s="272"/>
      <c r="C103" s="273"/>
      <c r="D103" s="274" t="s">
        <v>671</v>
      </c>
      <c r="E103" s="275"/>
      <c r="F103" s="275"/>
      <c r="G103" s="275"/>
      <c r="H103" s="275"/>
      <c r="I103" s="244"/>
      <c r="J103" s="276">
        <f>J147</f>
        <v>0</v>
      </c>
      <c r="K103" s="273"/>
      <c r="L103" s="116"/>
    </row>
    <row r="104" spans="2:12" s="180" customFormat="1" ht="19.95" customHeight="1">
      <c r="B104" s="272"/>
      <c r="C104" s="273"/>
      <c r="D104" s="274" t="s">
        <v>901</v>
      </c>
      <c r="E104" s="275"/>
      <c r="F104" s="275"/>
      <c r="G104" s="275"/>
      <c r="H104" s="275"/>
      <c r="I104" s="244"/>
      <c r="J104" s="276">
        <f>J151</f>
        <v>0</v>
      </c>
      <c r="K104" s="273"/>
      <c r="L104" s="116"/>
    </row>
    <row r="105" spans="2:12" s="180" customFormat="1" ht="19.95" customHeight="1">
      <c r="B105" s="272"/>
      <c r="C105" s="273"/>
      <c r="D105" s="274" t="s">
        <v>1465</v>
      </c>
      <c r="E105" s="275"/>
      <c r="F105" s="275"/>
      <c r="G105" s="275"/>
      <c r="H105" s="275"/>
      <c r="I105" s="244"/>
      <c r="J105" s="276">
        <f>J171</f>
        <v>0</v>
      </c>
      <c r="K105" s="273"/>
      <c r="L105" s="116"/>
    </row>
    <row r="106" spans="2:12" s="180" customFormat="1" ht="19.95" customHeight="1">
      <c r="B106" s="272"/>
      <c r="C106" s="273"/>
      <c r="D106" s="274" t="s">
        <v>1466</v>
      </c>
      <c r="E106" s="275"/>
      <c r="F106" s="275"/>
      <c r="G106" s="275"/>
      <c r="H106" s="275"/>
      <c r="I106" s="244"/>
      <c r="J106" s="276">
        <f>J180</f>
        <v>0</v>
      </c>
      <c r="K106" s="273"/>
      <c r="L106" s="116"/>
    </row>
    <row r="107" spans="2:12" s="180" customFormat="1" ht="19.95" customHeight="1">
      <c r="B107" s="272"/>
      <c r="C107" s="273"/>
      <c r="D107" s="274" t="s">
        <v>1467</v>
      </c>
      <c r="E107" s="275"/>
      <c r="F107" s="275"/>
      <c r="G107" s="275"/>
      <c r="H107" s="275"/>
      <c r="I107" s="244"/>
      <c r="J107" s="276">
        <f>J188</f>
        <v>0</v>
      </c>
      <c r="K107" s="273"/>
      <c r="L107" s="116"/>
    </row>
    <row r="108" spans="2:12" s="180" customFormat="1" ht="19.95" customHeight="1">
      <c r="B108" s="272"/>
      <c r="C108" s="273"/>
      <c r="D108" s="274" t="s">
        <v>1468</v>
      </c>
      <c r="E108" s="275"/>
      <c r="F108" s="275"/>
      <c r="G108" s="275"/>
      <c r="H108" s="275"/>
      <c r="I108" s="244"/>
      <c r="J108" s="276">
        <f>J197</f>
        <v>0</v>
      </c>
      <c r="K108" s="273"/>
      <c r="L108" s="116"/>
    </row>
    <row r="109" spans="2:12" s="180" customFormat="1" ht="19.95" customHeight="1">
      <c r="B109" s="272"/>
      <c r="C109" s="273"/>
      <c r="D109" s="274" t="s">
        <v>1469</v>
      </c>
      <c r="E109" s="275"/>
      <c r="F109" s="275"/>
      <c r="G109" s="275"/>
      <c r="H109" s="275"/>
      <c r="I109" s="244"/>
      <c r="J109" s="276">
        <f>J207</f>
        <v>0</v>
      </c>
      <c r="K109" s="273"/>
      <c r="L109" s="116"/>
    </row>
    <row r="110" spans="2:12" s="180" customFormat="1" ht="19.95" customHeight="1">
      <c r="B110" s="272"/>
      <c r="C110" s="273"/>
      <c r="D110" s="274" t="s">
        <v>902</v>
      </c>
      <c r="E110" s="275"/>
      <c r="F110" s="275"/>
      <c r="G110" s="275"/>
      <c r="H110" s="275"/>
      <c r="I110" s="244"/>
      <c r="J110" s="276">
        <f>J212</f>
        <v>0</v>
      </c>
      <c r="K110" s="273"/>
      <c r="L110" s="116"/>
    </row>
    <row r="111" spans="2:12" s="9" customFormat="1" ht="24.95" customHeight="1">
      <c r="B111" s="267"/>
      <c r="C111" s="268"/>
      <c r="D111" s="269" t="s">
        <v>903</v>
      </c>
      <c r="E111" s="270"/>
      <c r="F111" s="270"/>
      <c r="G111" s="270"/>
      <c r="H111" s="270"/>
      <c r="I111" s="243"/>
      <c r="J111" s="271">
        <f>J219</f>
        <v>0</v>
      </c>
      <c r="K111" s="268"/>
      <c r="L111" s="112"/>
    </row>
    <row r="112" spans="2:12" s="180" customFormat="1" ht="19.95" customHeight="1">
      <c r="B112" s="272"/>
      <c r="C112" s="273"/>
      <c r="D112" s="274" t="s">
        <v>904</v>
      </c>
      <c r="E112" s="275"/>
      <c r="F112" s="275"/>
      <c r="G112" s="275"/>
      <c r="H112" s="275"/>
      <c r="I112" s="244"/>
      <c r="J112" s="276">
        <f>J220</f>
        <v>0</v>
      </c>
      <c r="K112" s="273"/>
      <c r="L112" s="116"/>
    </row>
    <row r="113" spans="2:12" s="180" customFormat="1" ht="14.85" customHeight="1">
      <c r="B113" s="272"/>
      <c r="C113" s="273"/>
      <c r="D113" s="274" t="s">
        <v>905</v>
      </c>
      <c r="E113" s="275"/>
      <c r="F113" s="275"/>
      <c r="G113" s="275"/>
      <c r="H113" s="275"/>
      <c r="I113" s="244"/>
      <c r="J113" s="276">
        <f>J221</f>
        <v>0</v>
      </c>
      <c r="K113" s="273"/>
      <c r="L113" s="116"/>
    </row>
    <row r="114" spans="2:12" s="9" customFormat="1" ht="24.95" customHeight="1">
      <c r="B114" s="267"/>
      <c r="C114" s="268"/>
      <c r="D114" s="269" t="s">
        <v>675</v>
      </c>
      <c r="E114" s="270"/>
      <c r="F114" s="270"/>
      <c r="G114" s="270"/>
      <c r="H114" s="270"/>
      <c r="I114" s="243"/>
      <c r="J114" s="271">
        <f>J227</f>
        <v>0</v>
      </c>
      <c r="K114" s="268"/>
      <c r="L114" s="112"/>
    </row>
    <row r="115" spans="2:12" s="180" customFormat="1" ht="19.95" customHeight="1">
      <c r="B115" s="272"/>
      <c r="C115" s="273"/>
      <c r="D115" s="274" t="s">
        <v>907</v>
      </c>
      <c r="E115" s="275"/>
      <c r="F115" s="275"/>
      <c r="G115" s="275"/>
      <c r="H115" s="275"/>
      <c r="I115" s="244"/>
      <c r="J115" s="276">
        <f>J228</f>
        <v>0</v>
      </c>
      <c r="K115" s="273"/>
      <c r="L115" s="116"/>
    </row>
    <row r="116" spans="1:31" s="2" customFormat="1" ht="21.75" customHeight="1">
      <c r="A116" s="184"/>
      <c r="B116" s="250"/>
      <c r="C116" s="252"/>
      <c r="D116" s="252"/>
      <c r="E116" s="252"/>
      <c r="F116" s="252"/>
      <c r="G116" s="252"/>
      <c r="H116" s="252"/>
      <c r="I116" s="230"/>
      <c r="J116" s="252"/>
      <c r="K116" s="252"/>
      <c r="L116" s="37"/>
      <c r="S116" s="184"/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</row>
    <row r="117" spans="1:31" s="2" customFormat="1" ht="6.95" customHeight="1">
      <c r="A117" s="184"/>
      <c r="B117" s="277"/>
      <c r="C117" s="278"/>
      <c r="D117" s="278"/>
      <c r="E117" s="278"/>
      <c r="F117" s="278"/>
      <c r="G117" s="278"/>
      <c r="H117" s="278"/>
      <c r="I117" s="240"/>
      <c r="J117" s="278"/>
      <c r="K117" s="278"/>
      <c r="L117" s="37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</row>
    <row r="121" spans="1:31" s="2" customFormat="1" ht="6.95" customHeight="1">
      <c r="A121" s="184"/>
      <c r="B121" s="279"/>
      <c r="C121" s="280"/>
      <c r="D121" s="280"/>
      <c r="E121" s="280"/>
      <c r="F121" s="280"/>
      <c r="G121" s="280"/>
      <c r="H121" s="280"/>
      <c r="I121" s="241"/>
      <c r="J121" s="280"/>
      <c r="K121" s="280"/>
      <c r="L121" s="37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</row>
    <row r="122" spans="1:31" s="2" customFormat="1" ht="24.95" customHeight="1">
      <c r="A122" s="184"/>
      <c r="B122" s="250"/>
      <c r="C122" s="251" t="s">
        <v>135</v>
      </c>
      <c r="D122" s="252"/>
      <c r="E122" s="252"/>
      <c r="F122" s="252"/>
      <c r="G122" s="252"/>
      <c r="H122" s="252"/>
      <c r="I122" s="230"/>
      <c r="J122" s="252"/>
      <c r="K122" s="252"/>
      <c r="L122" s="37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</row>
    <row r="123" spans="1:31" s="2" customFormat="1" ht="6.95" customHeight="1">
      <c r="A123" s="184"/>
      <c r="B123" s="250"/>
      <c r="C123" s="252"/>
      <c r="D123" s="252"/>
      <c r="E123" s="252"/>
      <c r="F123" s="252"/>
      <c r="G123" s="252"/>
      <c r="H123" s="252"/>
      <c r="I123" s="230"/>
      <c r="J123" s="252"/>
      <c r="K123" s="252"/>
      <c r="L123" s="37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</row>
    <row r="124" spans="1:31" s="2" customFormat="1" ht="12.05" customHeight="1">
      <c r="A124" s="184"/>
      <c r="B124" s="250"/>
      <c r="C124" s="253" t="s">
        <v>14</v>
      </c>
      <c r="D124" s="252"/>
      <c r="E124" s="252"/>
      <c r="F124" s="252"/>
      <c r="G124" s="252"/>
      <c r="H124" s="252"/>
      <c r="I124" s="230"/>
      <c r="J124" s="252"/>
      <c r="K124" s="252"/>
      <c r="L124" s="37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</row>
    <row r="125" spans="1:31" s="2" customFormat="1" ht="16.5" customHeight="1">
      <c r="A125" s="184"/>
      <c r="B125" s="250"/>
      <c r="C125" s="252"/>
      <c r="D125" s="252"/>
      <c r="E125" s="254" t="str">
        <f>E7</f>
        <v>SOŠ Stříbro</v>
      </c>
      <c r="F125" s="255"/>
      <c r="G125" s="255"/>
      <c r="H125" s="255"/>
      <c r="I125" s="230"/>
      <c r="J125" s="252"/>
      <c r="K125" s="252"/>
      <c r="L125" s="37"/>
      <c r="S125" s="184"/>
      <c r="T125" s="184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</row>
    <row r="126" spans="2:12" ht="12.05" customHeight="1">
      <c r="B126" s="256"/>
      <c r="C126" s="253" t="s">
        <v>115</v>
      </c>
      <c r="D126" s="93"/>
      <c r="E126" s="93"/>
      <c r="F126" s="93"/>
      <c r="G126" s="93"/>
      <c r="H126" s="93"/>
      <c r="J126" s="93"/>
      <c r="K126" s="93"/>
      <c r="L126" s="18"/>
    </row>
    <row r="127" spans="1:31" s="2" customFormat="1" ht="16.5" customHeight="1">
      <c r="A127" s="184"/>
      <c r="B127" s="250"/>
      <c r="C127" s="252"/>
      <c r="D127" s="252"/>
      <c r="E127" s="254" t="s">
        <v>897</v>
      </c>
      <c r="F127" s="257"/>
      <c r="G127" s="257"/>
      <c r="H127" s="257"/>
      <c r="I127" s="230"/>
      <c r="J127" s="252"/>
      <c r="K127" s="252"/>
      <c r="L127" s="37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</row>
    <row r="128" spans="1:31" s="2" customFormat="1" ht="12.05" customHeight="1">
      <c r="A128" s="184"/>
      <c r="B128" s="250"/>
      <c r="C128" s="253" t="s">
        <v>669</v>
      </c>
      <c r="D128" s="252"/>
      <c r="E128" s="252"/>
      <c r="F128" s="252"/>
      <c r="G128" s="252"/>
      <c r="H128" s="252"/>
      <c r="I128" s="230"/>
      <c r="J128" s="252"/>
      <c r="K128" s="252"/>
      <c r="L128" s="37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</row>
    <row r="129" spans="1:31" s="2" customFormat="1" ht="16.5" customHeight="1">
      <c r="A129" s="184"/>
      <c r="B129" s="250"/>
      <c r="C129" s="252"/>
      <c r="D129" s="252"/>
      <c r="E129" s="258" t="str">
        <f>E11</f>
        <v>3-5 - Serverovna</v>
      </c>
      <c r="F129" s="257"/>
      <c r="G129" s="257"/>
      <c r="H129" s="257"/>
      <c r="I129" s="230"/>
      <c r="J129" s="252"/>
      <c r="K129" s="252"/>
      <c r="L129" s="37"/>
      <c r="S129" s="184"/>
      <c r="T129" s="184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</row>
    <row r="130" spans="1:31" s="2" customFormat="1" ht="6.95" customHeight="1">
      <c r="A130" s="184"/>
      <c r="B130" s="250"/>
      <c r="C130" s="252"/>
      <c r="D130" s="252"/>
      <c r="E130" s="252"/>
      <c r="F130" s="252"/>
      <c r="G130" s="252"/>
      <c r="H130" s="252"/>
      <c r="I130" s="230"/>
      <c r="J130" s="252"/>
      <c r="K130" s="252"/>
      <c r="L130" s="37"/>
      <c r="S130" s="184"/>
      <c r="T130" s="184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</row>
    <row r="131" spans="1:31" s="2" customFormat="1" ht="12.05" customHeight="1">
      <c r="A131" s="184"/>
      <c r="B131" s="250"/>
      <c r="C131" s="253" t="s">
        <v>18</v>
      </c>
      <c r="D131" s="252"/>
      <c r="E131" s="252"/>
      <c r="F131" s="259" t="str">
        <f>F14</f>
        <v>Stříbro</v>
      </c>
      <c r="G131" s="252"/>
      <c r="H131" s="252"/>
      <c r="I131" s="231" t="s">
        <v>20</v>
      </c>
      <c r="J131" s="260" t="str">
        <f>IF(J14="","",J14)</f>
        <v>12. 4. 2020</v>
      </c>
      <c r="K131" s="252"/>
      <c r="L131" s="37"/>
      <c r="S131" s="184"/>
      <c r="T131" s="184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</row>
    <row r="132" spans="1:31" s="2" customFormat="1" ht="6.95" customHeight="1">
      <c r="A132" s="184"/>
      <c r="B132" s="250"/>
      <c r="C132" s="252"/>
      <c r="D132" s="252"/>
      <c r="E132" s="252"/>
      <c r="F132" s="252"/>
      <c r="G132" s="252"/>
      <c r="H132" s="252"/>
      <c r="I132" s="230"/>
      <c r="J132" s="252"/>
      <c r="K132" s="252"/>
      <c r="L132" s="37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</row>
    <row r="133" spans="1:31" s="2" customFormat="1" ht="15.1" customHeight="1">
      <c r="A133" s="184"/>
      <c r="B133" s="250"/>
      <c r="C133" s="253" t="s">
        <v>22</v>
      </c>
      <c r="D133" s="252"/>
      <c r="E133" s="252"/>
      <c r="F133" s="259" t="str">
        <f>E17</f>
        <v>SOŠ Stříbro</v>
      </c>
      <c r="G133" s="252"/>
      <c r="H133" s="252"/>
      <c r="I133" s="231" t="s">
        <v>27</v>
      </c>
      <c r="J133" s="261" t="str">
        <f>E23</f>
        <v>Ing.Volný Martin</v>
      </c>
      <c r="K133" s="252"/>
      <c r="L133" s="37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</row>
    <row r="134" spans="1:31" s="2" customFormat="1" ht="15.1" customHeight="1">
      <c r="A134" s="184"/>
      <c r="B134" s="250"/>
      <c r="C134" s="253" t="s">
        <v>25</v>
      </c>
      <c r="D134" s="252"/>
      <c r="E134" s="252"/>
      <c r="F134" s="259" t="str">
        <f>IF(E20="","",E20)</f>
        <v xml:space="preserve"> </v>
      </c>
      <c r="G134" s="252"/>
      <c r="H134" s="252"/>
      <c r="I134" s="231" t="s">
        <v>30</v>
      </c>
      <c r="J134" s="261" t="str">
        <f>E26</f>
        <v>Milan Hájek</v>
      </c>
      <c r="K134" s="252"/>
      <c r="L134" s="37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</row>
    <row r="135" spans="1:31" s="2" customFormat="1" ht="10.25" customHeight="1">
      <c r="A135" s="184"/>
      <c r="B135" s="250"/>
      <c r="C135" s="252"/>
      <c r="D135" s="252"/>
      <c r="E135" s="252"/>
      <c r="F135" s="252"/>
      <c r="G135" s="252"/>
      <c r="H135" s="252"/>
      <c r="I135" s="230"/>
      <c r="J135" s="252"/>
      <c r="K135" s="252"/>
      <c r="L135" s="37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31" s="11" customFormat="1" ht="29.25" customHeight="1">
      <c r="A136" s="120"/>
      <c r="B136" s="281"/>
      <c r="C136" s="282" t="s">
        <v>136</v>
      </c>
      <c r="D136" s="283" t="s">
        <v>58</v>
      </c>
      <c r="E136" s="283" t="s">
        <v>54</v>
      </c>
      <c r="F136" s="283" t="s">
        <v>55</v>
      </c>
      <c r="G136" s="283" t="s">
        <v>137</v>
      </c>
      <c r="H136" s="283" t="s">
        <v>138</v>
      </c>
      <c r="I136" s="245" t="s">
        <v>139</v>
      </c>
      <c r="J136" s="283" t="s">
        <v>120</v>
      </c>
      <c r="K136" s="284" t="s">
        <v>140</v>
      </c>
      <c r="L136" s="125"/>
      <c r="M136" s="285" t="s">
        <v>1</v>
      </c>
      <c r="N136" s="286" t="s">
        <v>37</v>
      </c>
      <c r="O136" s="286" t="s">
        <v>141</v>
      </c>
      <c r="P136" s="286" t="s">
        <v>142</v>
      </c>
      <c r="Q136" s="286" t="s">
        <v>143</v>
      </c>
      <c r="R136" s="286" t="s">
        <v>144</v>
      </c>
      <c r="S136" s="286" t="s">
        <v>145</v>
      </c>
      <c r="T136" s="287" t="s">
        <v>146</v>
      </c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</row>
    <row r="137" spans="1:63" s="2" customFormat="1" ht="22.85" customHeight="1">
      <c r="A137" s="184"/>
      <c r="B137" s="250"/>
      <c r="C137" s="288" t="s">
        <v>147</v>
      </c>
      <c r="D137" s="252"/>
      <c r="E137" s="252"/>
      <c r="F137" s="252"/>
      <c r="G137" s="252"/>
      <c r="H137" s="252"/>
      <c r="I137" s="230"/>
      <c r="J137" s="289">
        <f>BK137</f>
        <v>0</v>
      </c>
      <c r="K137" s="252"/>
      <c r="L137" s="28"/>
      <c r="M137" s="290"/>
      <c r="N137" s="291"/>
      <c r="O137" s="292"/>
      <c r="P137" s="293">
        <f>P138+P141+P219+P227</f>
        <v>102.39484200000001</v>
      </c>
      <c r="Q137" s="292"/>
      <c r="R137" s="293">
        <f>R138+R141+R219+R227</f>
        <v>2.2486553600000003</v>
      </c>
      <c r="S137" s="292"/>
      <c r="T137" s="294">
        <f>T138+T141+T219+T227</f>
        <v>0</v>
      </c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T137" s="15" t="s">
        <v>72</v>
      </c>
      <c r="AU137" s="15" t="s">
        <v>122</v>
      </c>
      <c r="BK137" s="129">
        <f>BK138+BK141+BK219+BK227</f>
        <v>0</v>
      </c>
    </row>
    <row r="138" spans="2:63" s="12" customFormat="1" ht="25.9" customHeight="1">
      <c r="B138" s="295"/>
      <c r="C138" s="296"/>
      <c r="D138" s="297" t="s">
        <v>72</v>
      </c>
      <c r="E138" s="298" t="s">
        <v>148</v>
      </c>
      <c r="F138" s="298" t="s">
        <v>148</v>
      </c>
      <c r="G138" s="296"/>
      <c r="H138" s="296"/>
      <c r="I138" s="246"/>
      <c r="J138" s="299">
        <f>BK138</f>
        <v>0</v>
      </c>
      <c r="K138" s="296"/>
      <c r="L138" s="130"/>
      <c r="M138" s="300"/>
      <c r="N138" s="301"/>
      <c r="O138" s="301"/>
      <c r="P138" s="302">
        <f>P139</f>
        <v>2.1621599999999996</v>
      </c>
      <c r="Q138" s="301"/>
      <c r="R138" s="302">
        <f>R139</f>
        <v>0.0002808</v>
      </c>
      <c r="S138" s="301"/>
      <c r="T138" s="303">
        <f>T139</f>
        <v>0</v>
      </c>
      <c r="AR138" s="131" t="s">
        <v>78</v>
      </c>
      <c r="AT138" s="138" t="s">
        <v>72</v>
      </c>
      <c r="AU138" s="138" t="s">
        <v>73</v>
      </c>
      <c r="AY138" s="131" t="s">
        <v>150</v>
      </c>
      <c r="BK138" s="139">
        <f>BK139</f>
        <v>0</v>
      </c>
    </row>
    <row r="139" spans="2:63" s="12" customFormat="1" ht="22.85" customHeight="1">
      <c r="B139" s="295"/>
      <c r="C139" s="296"/>
      <c r="D139" s="297" t="s">
        <v>72</v>
      </c>
      <c r="E139" s="304" t="s">
        <v>196</v>
      </c>
      <c r="F139" s="304" t="s">
        <v>915</v>
      </c>
      <c r="G139" s="296"/>
      <c r="H139" s="296"/>
      <c r="I139" s="246"/>
      <c r="J139" s="305">
        <f>BK139</f>
        <v>0</v>
      </c>
      <c r="K139" s="296"/>
      <c r="L139" s="130"/>
      <c r="M139" s="300"/>
      <c r="N139" s="301"/>
      <c r="O139" s="301"/>
      <c r="P139" s="302">
        <f>P140</f>
        <v>2.1621599999999996</v>
      </c>
      <c r="Q139" s="301"/>
      <c r="R139" s="302">
        <f>R140</f>
        <v>0.0002808</v>
      </c>
      <c r="S139" s="301"/>
      <c r="T139" s="303">
        <f>T140</f>
        <v>0</v>
      </c>
      <c r="AR139" s="131" t="s">
        <v>78</v>
      </c>
      <c r="AT139" s="138" t="s">
        <v>72</v>
      </c>
      <c r="AU139" s="138" t="s">
        <v>78</v>
      </c>
      <c r="AY139" s="131" t="s">
        <v>150</v>
      </c>
      <c r="BK139" s="139">
        <f>BK140</f>
        <v>0</v>
      </c>
    </row>
    <row r="140" spans="1:65" s="2" customFormat="1" ht="21.75" customHeight="1">
      <c r="A140" s="184"/>
      <c r="B140" s="250"/>
      <c r="C140" s="306" t="s">
        <v>78</v>
      </c>
      <c r="D140" s="306" t="s">
        <v>152</v>
      </c>
      <c r="E140" s="307" t="s">
        <v>916</v>
      </c>
      <c r="F140" s="308" t="s">
        <v>917</v>
      </c>
      <c r="G140" s="309" t="s">
        <v>166</v>
      </c>
      <c r="H140" s="310">
        <v>7.02</v>
      </c>
      <c r="I140" s="247"/>
      <c r="J140" s="311">
        <f>ROUND(I140*H140,2)</f>
        <v>0</v>
      </c>
      <c r="K140" s="308" t="s">
        <v>156</v>
      </c>
      <c r="L140" s="28"/>
      <c r="M140" s="312" t="s">
        <v>1</v>
      </c>
      <c r="N140" s="313" t="s">
        <v>38</v>
      </c>
      <c r="O140" s="314">
        <v>0.308</v>
      </c>
      <c r="P140" s="315">
        <f>O140*H140</f>
        <v>2.1621599999999996</v>
      </c>
      <c r="Q140" s="315">
        <v>4E-05</v>
      </c>
      <c r="R140" s="315">
        <f>Q140*H140</f>
        <v>0.0002808</v>
      </c>
      <c r="S140" s="315">
        <v>0</v>
      </c>
      <c r="T140" s="316">
        <f>S140*H140</f>
        <v>0</v>
      </c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R140" s="153" t="s">
        <v>113</v>
      </c>
      <c r="AT140" s="153" t="s">
        <v>152</v>
      </c>
      <c r="AU140" s="153" t="s">
        <v>82</v>
      </c>
      <c r="AY140" s="15" t="s">
        <v>150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5" t="s">
        <v>78</v>
      </c>
      <c r="BK140" s="154">
        <f>ROUND(I140*H140,2)</f>
        <v>0</v>
      </c>
      <c r="BL140" s="15" t="s">
        <v>113</v>
      </c>
      <c r="BM140" s="153" t="s">
        <v>1470</v>
      </c>
    </row>
    <row r="141" spans="2:63" s="12" customFormat="1" ht="25.9" customHeight="1">
      <c r="B141" s="295"/>
      <c r="C141" s="296"/>
      <c r="D141" s="297" t="s">
        <v>72</v>
      </c>
      <c r="E141" s="298" t="s">
        <v>258</v>
      </c>
      <c r="F141" s="298" t="s">
        <v>259</v>
      </c>
      <c r="G141" s="296"/>
      <c r="H141" s="296"/>
      <c r="I141" s="246"/>
      <c r="J141" s="299">
        <f>BK141</f>
        <v>0</v>
      </c>
      <c r="K141" s="296"/>
      <c r="L141" s="130"/>
      <c r="M141" s="300"/>
      <c r="N141" s="301"/>
      <c r="O141" s="301"/>
      <c r="P141" s="302">
        <f>P142+P147+P151+P171+P180+P188+P197+P207+P212</f>
        <v>94.573682</v>
      </c>
      <c r="Q141" s="301"/>
      <c r="R141" s="302">
        <f>R142+R147+R151+R171+R180+R188+R197+R207+R212</f>
        <v>2.2483745600000002</v>
      </c>
      <c r="S141" s="301"/>
      <c r="T141" s="303">
        <f>T142+T147+T151+T171+T180+T188+T197+T207+T212</f>
        <v>0</v>
      </c>
      <c r="AR141" s="131" t="s">
        <v>82</v>
      </c>
      <c r="AT141" s="138" t="s">
        <v>72</v>
      </c>
      <c r="AU141" s="138" t="s">
        <v>73</v>
      </c>
      <c r="AY141" s="131" t="s">
        <v>150</v>
      </c>
      <c r="BK141" s="139">
        <f>BK142+BK147+BK151+BK171+BK180+BK188+BK197+BK207+BK212</f>
        <v>0</v>
      </c>
    </row>
    <row r="142" spans="2:63" s="12" customFormat="1" ht="22.85" customHeight="1">
      <c r="B142" s="295"/>
      <c r="C142" s="296"/>
      <c r="D142" s="297" t="s">
        <v>72</v>
      </c>
      <c r="E142" s="304" t="s">
        <v>1471</v>
      </c>
      <c r="F142" s="304" t="s">
        <v>1472</v>
      </c>
      <c r="G142" s="296"/>
      <c r="H142" s="296"/>
      <c r="I142" s="246"/>
      <c r="J142" s="305">
        <f>BK142</f>
        <v>0</v>
      </c>
      <c r="K142" s="296"/>
      <c r="L142" s="130"/>
      <c r="M142" s="300"/>
      <c r="N142" s="301"/>
      <c r="O142" s="301"/>
      <c r="P142" s="302">
        <f>SUM(P143:P146)</f>
        <v>0.28709999999999997</v>
      </c>
      <c r="Q142" s="301"/>
      <c r="R142" s="302">
        <f>SUM(R143:R146)</f>
        <v>0.0030015</v>
      </c>
      <c r="S142" s="301"/>
      <c r="T142" s="303">
        <f>SUM(T143:T146)</f>
        <v>0</v>
      </c>
      <c r="AR142" s="131" t="s">
        <v>82</v>
      </c>
      <c r="AT142" s="138" t="s">
        <v>72</v>
      </c>
      <c r="AU142" s="138" t="s">
        <v>78</v>
      </c>
      <c r="AY142" s="131" t="s">
        <v>150</v>
      </c>
      <c r="BK142" s="139">
        <f>SUM(BK143:BK146)</f>
        <v>0</v>
      </c>
    </row>
    <row r="143" spans="1:65" s="2" customFormat="1" ht="21.75" customHeight="1">
      <c r="A143" s="184"/>
      <c r="B143" s="250"/>
      <c r="C143" s="306" t="s">
        <v>82</v>
      </c>
      <c r="D143" s="306" t="s">
        <v>152</v>
      </c>
      <c r="E143" s="307" t="s">
        <v>1473</v>
      </c>
      <c r="F143" s="308" t="s">
        <v>1474</v>
      </c>
      <c r="G143" s="309" t="s">
        <v>166</v>
      </c>
      <c r="H143" s="310">
        <v>8.7</v>
      </c>
      <c r="I143" s="247"/>
      <c r="J143" s="311">
        <f>ROUND(I143*H143,2)</f>
        <v>0</v>
      </c>
      <c r="K143" s="308" t="s">
        <v>156</v>
      </c>
      <c r="L143" s="28"/>
      <c r="M143" s="312" t="s">
        <v>1</v>
      </c>
      <c r="N143" s="313" t="s">
        <v>38</v>
      </c>
      <c r="O143" s="314">
        <v>0.033</v>
      </c>
      <c r="P143" s="315">
        <f>O143*H143</f>
        <v>0.28709999999999997</v>
      </c>
      <c r="Q143" s="315">
        <v>0</v>
      </c>
      <c r="R143" s="315">
        <f>Q143*H143</f>
        <v>0</v>
      </c>
      <c r="S143" s="315">
        <v>0</v>
      </c>
      <c r="T143" s="316">
        <f>S143*H143</f>
        <v>0</v>
      </c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R143" s="153" t="s">
        <v>228</v>
      </c>
      <c r="AT143" s="153" t="s">
        <v>152</v>
      </c>
      <c r="AU143" s="153" t="s">
        <v>82</v>
      </c>
      <c r="AY143" s="15" t="s">
        <v>150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5" t="s">
        <v>78</v>
      </c>
      <c r="BK143" s="154">
        <f>ROUND(I143*H143,2)</f>
        <v>0</v>
      </c>
      <c r="BL143" s="15" t="s">
        <v>228</v>
      </c>
      <c r="BM143" s="153" t="s">
        <v>1475</v>
      </c>
    </row>
    <row r="144" spans="2:51" s="13" customFormat="1" ht="12">
      <c r="B144" s="317"/>
      <c r="C144" s="318"/>
      <c r="D144" s="319" t="s">
        <v>158</v>
      </c>
      <c r="E144" s="320" t="s">
        <v>1</v>
      </c>
      <c r="F144" s="321" t="s">
        <v>1476</v>
      </c>
      <c r="G144" s="318"/>
      <c r="H144" s="322">
        <v>8.7</v>
      </c>
      <c r="I144" s="248"/>
      <c r="J144" s="318"/>
      <c r="K144" s="318"/>
      <c r="L144" s="155"/>
      <c r="M144" s="323"/>
      <c r="N144" s="324"/>
      <c r="O144" s="324"/>
      <c r="P144" s="324"/>
      <c r="Q144" s="324"/>
      <c r="R144" s="324"/>
      <c r="S144" s="324"/>
      <c r="T144" s="325"/>
      <c r="AT144" s="157" t="s">
        <v>158</v>
      </c>
      <c r="AU144" s="157" t="s">
        <v>82</v>
      </c>
      <c r="AV144" s="13" t="s">
        <v>82</v>
      </c>
      <c r="AW144" s="13" t="s">
        <v>29</v>
      </c>
      <c r="AX144" s="13" t="s">
        <v>78</v>
      </c>
      <c r="AY144" s="157" t="s">
        <v>150</v>
      </c>
    </row>
    <row r="145" spans="1:65" s="2" customFormat="1" ht="16.5" customHeight="1">
      <c r="A145" s="184"/>
      <c r="B145" s="250"/>
      <c r="C145" s="326" t="s">
        <v>89</v>
      </c>
      <c r="D145" s="326" t="s">
        <v>655</v>
      </c>
      <c r="E145" s="327" t="s">
        <v>1477</v>
      </c>
      <c r="F145" s="328" t="s">
        <v>1478</v>
      </c>
      <c r="G145" s="329" t="s">
        <v>166</v>
      </c>
      <c r="H145" s="330">
        <v>10.005</v>
      </c>
      <c r="I145" s="249"/>
      <c r="J145" s="331">
        <f>ROUND(I145*H145,2)</f>
        <v>0</v>
      </c>
      <c r="K145" s="328" t="s">
        <v>156</v>
      </c>
      <c r="L145" s="169"/>
      <c r="M145" s="332" t="s">
        <v>1</v>
      </c>
      <c r="N145" s="333" t="s">
        <v>38</v>
      </c>
      <c r="O145" s="314">
        <v>0</v>
      </c>
      <c r="P145" s="315">
        <f>O145*H145</f>
        <v>0</v>
      </c>
      <c r="Q145" s="315">
        <v>0.0003</v>
      </c>
      <c r="R145" s="315">
        <f>Q145*H145</f>
        <v>0.0030015</v>
      </c>
      <c r="S145" s="315">
        <v>0</v>
      </c>
      <c r="T145" s="316">
        <f>S145*H145</f>
        <v>0</v>
      </c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R145" s="153" t="s">
        <v>302</v>
      </c>
      <c r="AT145" s="153" t="s">
        <v>655</v>
      </c>
      <c r="AU145" s="153" t="s">
        <v>82</v>
      </c>
      <c r="AY145" s="15" t="s">
        <v>150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5" t="s">
        <v>78</v>
      </c>
      <c r="BK145" s="154">
        <f>ROUND(I145*H145,2)</f>
        <v>0</v>
      </c>
      <c r="BL145" s="15" t="s">
        <v>228</v>
      </c>
      <c r="BM145" s="153" t="s">
        <v>1479</v>
      </c>
    </row>
    <row r="146" spans="2:51" s="13" customFormat="1" ht="12">
      <c r="B146" s="317"/>
      <c r="C146" s="318"/>
      <c r="D146" s="319" t="s">
        <v>158</v>
      </c>
      <c r="E146" s="318"/>
      <c r="F146" s="321" t="s">
        <v>1480</v>
      </c>
      <c r="G146" s="318"/>
      <c r="H146" s="322">
        <v>10.005</v>
      </c>
      <c r="I146" s="248"/>
      <c r="J146" s="318"/>
      <c r="K146" s="318"/>
      <c r="L146" s="155"/>
      <c r="M146" s="323"/>
      <c r="N146" s="324"/>
      <c r="O146" s="324"/>
      <c r="P146" s="324"/>
      <c r="Q146" s="324"/>
      <c r="R146" s="324"/>
      <c r="S146" s="324"/>
      <c r="T146" s="325"/>
      <c r="AT146" s="157" t="s">
        <v>158</v>
      </c>
      <c r="AU146" s="157" t="s">
        <v>82</v>
      </c>
      <c r="AV146" s="13" t="s">
        <v>82</v>
      </c>
      <c r="AW146" s="13" t="s">
        <v>3</v>
      </c>
      <c r="AX146" s="13" t="s">
        <v>78</v>
      </c>
      <c r="AY146" s="157" t="s">
        <v>150</v>
      </c>
    </row>
    <row r="147" spans="2:63" s="12" customFormat="1" ht="22.85" customHeight="1">
      <c r="B147" s="295"/>
      <c r="C147" s="296"/>
      <c r="D147" s="297" t="s">
        <v>72</v>
      </c>
      <c r="E147" s="304" t="s">
        <v>695</v>
      </c>
      <c r="F147" s="304" t="s">
        <v>696</v>
      </c>
      <c r="G147" s="296"/>
      <c r="H147" s="296"/>
      <c r="I147" s="246"/>
      <c r="J147" s="305">
        <f>BK147</f>
        <v>0</v>
      </c>
      <c r="K147" s="296"/>
      <c r="L147" s="130"/>
      <c r="M147" s="300"/>
      <c r="N147" s="301"/>
      <c r="O147" s="301"/>
      <c r="P147" s="302">
        <f>SUM(P148:P150)</f>
        <v>1.218</v>
      </c>
      <c r="Q147" s="301"/>
      <c r="R147" s="302">
        <f>SUM(R148:R150)</f>
        <v>0.04437000000000001</v>
      </c>
      <c r="S147" s="301"/>
      <c r="T147" s="303">
        <f>SUM(T148:T150)</f>
        <v>0</v>
      </c>
      <c r="AR147" s="131" t="s">
        <v>82</v>
      </c>
      <c r="AT147" s="138" t="s">
        <v>72</v>
      </c>
      <c r="AU147" s="138" t="s">
        <v>78</v>
      </c>
      <c r="AY147" s="131" t="s">
        <v>150</v>
      </c>
      <c r="BK147" s="139">
        <f>SUM(BK148:BK150)</f>
        <v>0</v>
      </c>
    </row>
    <row r="148" spans="1:65" s="2" customFormat="1" ht="21.75" customHeight="1">
      <c r="A148" s="184"/>
      <c r="B148" s="250"/>
      <c r="C148" s="306" t="s">
        <v>113</v>
      </c>
      <c r="D148" s="306" t="s">
        <v>152</v>
      </c>
      <c r="E148" s="307" t="s">
        <v>1481</v>
      </c>
      <c r="F148" s="308" t="s">
        <v>1482</v>
      </c>
      <c r="G148" s="309" t="s">
        <v>166</v>
      </c>
      <c r="H148" s="310">
        <v>8.7</v>
      </c>
      <c r="I148" s="247"/>
      <c r="J148" s="311">
        <f>ROUND(I148*H148,2)</f>
        <v>0</v>
      </c>
      <c r="K148" s="308" t="s">
        <v>156</v>
      </c>
      <c r="L148" s="28"/>
      <c r="M148" s="312" t="s">
        <v>1</v>
      </c>
      <c r="N148" s="313" t="s">
        <v>38</v>
      </c>
      <c r="O148" s="314">
        <v>0.14</v>
      </c>
      <c r="P148" s="315">
        <f>O148*H148</f>
        <v>1.218</v>
      </c>
      <c r="Q148" s="315">
        <v>0</v>
      </c>
      <c r="R148" s="315">
        <f>Q148*H148</f>
        <v>0</v>
      </c>
      <c r="S148" s="315">
        <v>0</v>
      </c>
      <c r="T148" s="316">
        <f>S148*H148</f>
        <v>0</v>
      </c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R148" s="153" t="s">
        <v>228</v>
      </c>
      <c r="AT148" s="153" t="s">
        <v>152</v>
      </c>
      <c r="AU148" s="153" t="s">
        <v>82</v>
      </c>
      <c r="AY148" s="15" t="s">
        <v>150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5" t="s">
        <v>78</v>
      </c>
      <c r="BK148" s="154">
        <f>ROUND(I148*H148,2)</f>
        <v>0</v>
      </c>
      <c r="BL148" s="15" t="s">
        <v>228</v>
      </c>
      <c r="BM148" s="153" t="s">
        <v>1483</v>
      </c>
    </row>
    <row r="149" spans="1:65" s="2" customFormat="1" ht="21.75" customHeight="1">
      <c r="A149" s="184"/>
      <c r="B149" s="250"/>
      <c r="C149" s="326" t="s">
        <v>175</v>
      </c>
      <c r="D149" s="326" t="s">
        <v>655</v>
      </c>
      <c r="E149" s="327" t="s">
        <v>1484</v>
      </c>
      <c r="F149" s="328" t="s">
        <v>1485</v>
      </c>
      <c r="G149" s="329" t="s">
        <v>166</v>
      </c>
      <c r="H149" s="330">
        <v>17.748</v>
      </c>
      <c r="I149" s="249"/>
      <c r="J149" s="331">
        <f>ROUND(I149*H149,2)</f>
        <v>0</v>
      </c>
      <c r="K149" s="328" t="s">
        <v>156</v>
      </c>
      <c r="L149" s="169"/>
      <c r="M149" s="332" t="s">
        <v>1</v>
      </c>
      <c r="N149" s="333" t="s">
        <v>38</v>
      </c>
      <c r="O149" s="314">
        <v>0</v>
      </c>
      <c r="P149" s="315">
        <f>O149*H149</f>
        <v>0</v>
      </c>
      <c r="Q149" s="315">
        <v>0.0025</v>
      </c>
      <c r="R149" s="315">
        <f>Q149*H149</f>
        <v>0.04437000000000001</v>
      </c>
      <c r="S149" s="315">
        <v>0</v>
      </c>
      <c r="T149" s="316">
        <f>S149*H149</f>
        <v>0</v>
      </c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R149" s="153" t="s">
        <v>302</v>
      </c>
      <c r="AT149" s="153" t="s">
        <v>655</v>
      </c>
      <c r="AU149" s="153" t="s">
        <v>82</v>
      </c>
      <c r="AY149" s="15" t="s">
        <v>150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5" t="s">
        <v>78</v>
      </c>
      <c r="BK149" s="154">
        <f>ROUND(I149*H149,2)</f>
        <v>0</v>
      </c>
      <c r="BL149" s="15" t="s">
        <v>228</v>
      </c>
      <c r="BM149" s="153" t="s">
        <v>1486</v>
      </c>
    </row>
    <row r="150" spans="2:51" s="13" customFormat="1" ht="12">
      <c r="B150" s="317"/>
      <c r="C150" s="318"/>
      <c r="D150" s="319" t="s">
        <v>158</v>
      </c>
      <c r="E150" s="318"/>
      <c r="F150" s="321" t="s">
        <v>1487</v>
      </c>
      <c r="G150" s="318"/>
      <c r="H150" s="322">
        <v>17.748</v>
      </c>
      <c r="I150" s="248"/>
      <c r="J150" s="318"/>
      <c r="K150" s="318"/>
      <c r="L150" s="155"/>
      <c r="M150" s="323"/>
      <c r="N150" s="324"/>
      <c r="O150" s="324"/>
      <c r="P150" s="324"/>
      <c r="Q150" s="324"/>
      <c r="R150" s="324"/>
      <c r="S150" s="324"/>
      <c r="T150" s="325"/>
      <c r="AT150" s="157" t="s">
        <v>158</v>
      </c>
      <c r="AU150" s="157" t="s">
        <v>82</v>
      </c>
      <c r="AV150" s="13" t="s">
        <v>82</v>
      </c>
      <c r="AW150" s="13" t="s">
        <v>3</v>
      </c>
      <c r="AX150" s="13" t="s">
        <v>78</v>
      </c>
      <c r="AY150" s="157" t="s">
        <v>150</v>
      </c>
    </row>
    <row r="151" spans="2:63" s="12" customFormat="1" ht="22.85" customHeight="1">
      <c r="B151" s="295"/>
      <c r="C151" s="296"/>
      <c r="D151" s="297" t="s">
        <v>72</v>
      </c>
      <c r="E151" s="304" t="s">
        <v>950</v>
      </c>
      <c r="F151" s="304" t="s">
        <v>951</v>
      </c>
      <c r="G151" s="296"/>
      <c r="H151" s="296"/>
      <c r="I151" s="246"/>
      <c r="J151" s="305">
        <f>BK151</f>
        <v>0</v>
      </c>
      <c r="K151" s="296"/>
      <c r="L151" s="130"/>
      <c r="M151" s="300"/>
      <c r="N151" s="301"/>
      <c r="O151" s="301"/>
      <c r="P151" s="302">
        <f>SUM(P152:P170)</f>
        <v>19.086</v>
      </c>
      <c r="Q151" s="301"/>
      <c r="R151" s="302">
        <f>SUM(R152:R170)</f>
        <v>0.01722</v>
      </c>
      <c r="S151" s="301"/>
      <c r="T151" s="303">
        <f>SUM(T152:T170)</f>
        <v>0</v>
      </c>
      <c r="AR151" s="131" t="s">
        <v>82</v>
      </c>
      <c r="AT151" s="138" t="s">
        <v>72</v>
      </c>
      <c r="AU151" s="138" t="s">
        <v>78</v>
      </c>
      <c r="AY151" s="131" t="s">
        <v>150</v>
      </c>
      <c r="BK151" s="139">
        <f>SUM(BK152:BK170)</f>
        <v>0</v>
      </c>
    </row>
    <row r="152" spans="1:65" s="2" customFormat="1" ht="16.5" customHeight="1">
      <c r="A152" s="184"/>
      <c r="B152" s="250"/>
      <c r="C152" s="306" t="s">
        <v>169</v>
      </c>
      <c r="D152" s="306" t="s">
        <v>152</v>
      </c>
      <c r="E152" s="307" t="s">
        <v>1182</v>
      </c>
      <c r="F152" s="308" t="s">
        <v>1183</v>
      </c>
      <c r="G152" s="309" t="s">
        <v>173</v>
      </c>
      <c r="H152" s="310">
        <v>3</v>
      </c>
      <c r="I152" s="247"/>
      <c r="J152" s="311">
        <f>ROUND(I152*H152,2)</f>
        <v>0</v>
      </c>
      <c r="K152" s="308" t="s">
        <v>156</v>
      </c>
      <c r="L152" s="28"/>
      <c r="M152" s="312" t="s">
        <v>1</v>
      </c>
      <c r="N152" s="313" t="s">
        <v>38</v>
      </c>
      <c r="O152" s="314">
        <v>0.2</v>
      </c>
      <c r="P152" s="315">
        <f>O152*H152</f>
        <v>0.6000000000000001</v>
      </c>
      <c r="Q152" s="315">
        <v>0</v>
      </c>
      <c r="R152" s="315">
        <f>Q152*H152</f>
        <v>0</v>
      </c>
      <c r="S152" s="315">
        <v>0</v>
      </c>
      <c r="T152" s="316">
        <f>S152*H152</f>
        <v>0</v>
      </c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R152" s="153" t="s">
        <v>433</v>
      </c>
      <c r="AT152" s="153" t="s">
        <v>152</v>
      </c>
      <c r="AU152" s="153" t="s">
        <v>82</v>
      </c>
      <c r="AY152" s="15" t="s">
        <v>150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5" t="s">
        <v>78</v>
      </c>
      <c r="BK152" s="154">
        <f>ROUND(I152*H152,2)</f>
        <v>0</v>
      </c>
      <c r="BL152" s="15" t="s">
        <v>433</v>
      </c>
      <c r="BM152" s="153" t="s">
        <v>1342</v>
      </c>
    </row>
    <row r="153" spans="1:65" s="2" customFormat="1" ht="16.5" customHeight="1">
      <c r="A153" s="184"/>
      <c r="B153" s="250"/>
      <c r="C153" s="326" t="s">
        <v>185</v>
      </c>
      <c r="D153" s="326" t="s">
        <v>655</v>
      </c>
      <c r="E153" s="327" t="s">
        <v>1343</v>
      </c>
      <c r="F153" s="328" t="s">
        <v>1344</v>
      </c>
      <c r="G153" s="329" t="s">
        <v>173</v>
      </c>
      <c r="H153" s="330">
        <v>3</v>
      </c>
      <c r="I153" s="249"/>
      <c r="J153" s="331">
        <f>ROUND(I153*H153,2)</f>
        <v>0</v>
      </c>
      <c r="K153" s="328" t="s">
        <v>156</v>
      </c>
      <c r="L153" s="169"/>
      <c r="M153" s="332" t="s">
        <v>1</v>
      </c>
      <c r="N153" s="333" t="s">
        <v>38</v>
      </c>
      <c r="O153" s="314">
        <v>0</v>
      </c>
      <c r="P153" s="315">
        <f>O153*H153</f>
        <v>0</v>
      </c>
      <c r="Q153" s="315">
        <v>3E-05</v>
      </c>
      <c r="R153" s="315">
        <f>Q153*H153</f>
        <v>9E-05</v>
      </c>
      <c r="S153" s="315">
        <v>0</v>
      </c>
      <c r="T153" s="316">
        <f>S153*H153</f>
        <v>0</v>
      </c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R153" s="153" t="s">
        <v>1009</v>
      </c>
      <c r="AT153" s="153" t="s">
        <v>655</v>
      </c>
      <c r="AU153" s="153" t="s">
        <v>82</v>
      </c>
      <c r="AY153" s="15" t="s">
        <v>150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5" t="s">
        <v>78</v>
      </c>
      <c r="BK153" s="154">
        <f>ROUND(I153*H153,2)</f>
        <v>0</v>
      </c>
      <c r="BL153" s="15" t="s">
        <v>433</v>
      </c>
      <c r="BM153" s="153" t="s">
        <v>1345</v>
      </c>
    </row>
    <row r="154" spans="1:65" s="2" customFormat="1" ht="16.5" customHeight="1">
      <c r="A154" s="184"/>
      <c r="B154" s="250"/>
      <c r="C154" s="306" t="s">
        <v>192</v>
      </c>
      <c r="D154" s="306" t="s">
        <v>152</v>
      </c>
      <c r="E154" s="307" t="s">
        <v>1349</v>
      </c>
      <c r="F154" s="308" t="s">
        <v>1350</v>
      </c>
      <c r="G154" s="309" t="s">
        <v>173</v>
      </c>
      <c r="H154" s="310">
        <v>3</v>
      </c>
      <c r="I154" s="247"/>
      <c r="J154" s="311">
        <f>ROUND(I154*H154,2)</f>
        <v>0</v>
      </c>
      <c r="K154" s="308" t="s">
        <v>995</v>
      </c>
      <c r="L154" s="28"/>
      <c r="M154" s="312" t="s">
        <v>1</v>
      </c>
      <c r="N154" s="313" t="s">
        <v>38</v>
      </c>
      <c r="O154" s="314">
        <v>0</v>
      </c>
      <c r="P154" s="315">
        <f>O154*H154</f>
        <v>0</v>
      </c>
      <c r="Q154" s="315">
        <v>0</v>
      </c>
      <c r="R154" s="315">
        <f>Q154*H154</f>
        <v>0</v>
      </c>
      <c r="S154" s="315">
        <v>0</v>
      </c>
      <c r="T154" s="316">
        <f>S154*H154</f>
        <v>0</v>
      </c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R154" s="153" t="s">
        <v>228</v>
      </c>
      <c r="AT154" s="153" t="s">
        <v>152</v>
      </c>
      <c r="AU154" s="153" t="s">
        <v>82</v>
      </c>
      <c r="AY154" s="15" t="s">
        <v>150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5" t="s">
        <v>78</v>
      </c>
      <c r="BK154" s="154">
        <f>ROUND(I154*H154,2)</f>
        <v>0</v>
      </c>
      <c r="BL154" s="15" t="s">
        <v>228</v>
      </c>
      <c r="BM154" s="153" t="s">
        <v>1351</v>
      </c>
    </row>
    <row r="155" spans="1:65" s="2" customFormat="1" ht="21.75" customHeight="1">
      <c r="A155" s="184"/>
      <c r="B155" s="250"/>
      <c r="C155" s="306" t="s">
        <v>196</v>
      </c>
      <c r="D155" s="306" t="s">
        <v>152</v>
      </c>
      <c r="E155" s="307" t="s">
        <v>1188</v>
      </c>
      <c r="F155" s="308" t="s">
        <v>1189</v>
      </c>
      <c r="G155" s="309" t="s">
        <v>214</v>
      </c>
      <c r="H155" s="310">
        <v>10</v>
      </c>
      <c r="I155" s="247"/>
      <c r="J155" s="311">
        <f>ROUND(I155*H155,2)</f>
        <v>0</v>
      </c>
      <c r="K155" s="308" t="s">
        <v>156</v>
      </c>
      <c r="L155" s="28"/>
      <c r="M155" s="312" t="s">
        <v>1</v>
      </c>
      <c r="N155" s="313" t="s">
        <v>38</v>
      </c>
      <c r="O155" s="314">
        <v>0.139</v>
      </c>
      <c r="P155" s="315">
        <f>O155*H155</f>
        <v>1.3900000000000001</v>
      </c>
      <c r="Q155" s="315">
        <v>0</v>
      </c>
      <c r="R155" s="315">
        <f>Q155*H155</f>
        <v>0</v>
      </c>
      <c r="S155" s="315">
        <v>0</v>
      </c>
      <c r="T155" s="316">
        <f>S155*H155</f>
        <v>0</v>
      </c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R155" s="153" t="s">
        <v>228</v>
      </c>
      <c r="AT155" s="153" t="s">
        <v>152</v>
      </c>
      <c r="AU155" s="153" t="s">
        <v>82</v>
      </c>
      <c r="AY155" s="15" t="s">
        <v>150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5" t="s">
        <v>78</v>
      </c>
      <c r="BK155" s="154">
        <f>ROUND(I155*H155,2)</f>
        <v>0</v>
      </c>
      <c r="BL155" s="15" t="s">
        <v>228</v>
      </c>
      <c r="BM155" s="153" t="s">
        <v>1190</v>
      </c>
    </row>
    <row r="156" spans="1:65" s="2" customFormat="1" ht="16.5" customHeight="1">
      <c r="A156" s="184"/>
      <c r="B156" s="250"/>
      <c r="C156" s="326" t="s">
        <v>201</v>
      </c>
      <c r="D156" s="326" t="s">
        <v>655</v>
      </c>
      <c r="E156" s="327" t="s">
        <v>1191</v>
      </c>
      <c r="F156" s="328" t="s">
        <v>1192</v>
      </c>
      <c r="G156" s="329" t="s">
        <v>214</v>
      </c>
      <c r="H156" s="330">
        <v>10.5</v>
      </c>
      <c r="I156" s="249"/>
      <c r="J156" s="331">
        <f>ROUND(I156*H156,2)</f>
        <v>0</v>
      </c>
      <c r="K156" s="328" t="s">
        <v>156</v>
      </c>
      <c r="L156" s="169"/>
      <c r="M156" s="332" t="s">
        <v>1</v>
      </c>
      <c r="N156" s="333" t="s">
        <v>38</v>
      </c>
      <c r="O156" s="314">
        <v>0</v>
      </c>
      <c r="P156" s="315">
        <f>O156*H156</f>
        <v>0</v>
      </c>
      <c r="Q156" s="315">
        <v>7E-05</v>
      </c>
      <c r="R156" s="315">
        <f>Q156*H156</f>
        <v>0.000735</v>
      </c>
      <c r="S156" s="315">
        <v>0</v>
      </c>
      <c r="T156" s="316">
        <f>S156*H156</f>
        <v>0</v>
      </c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R156" s="153" t="s">
        <v>302</v>
      </c>
      <c r="AT156" s="153" t="s">
        <v>655</v>
      </c>
      <c r="AU156" s="153" t="s">
        <v>82</v>
      </c>
      <c r="AY156" s="15" t="s">
        <v>150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5" t="s">
        <v>78</v>
      </c>
      <c r="BK156" s="154">
        <f>ROUND(I156*H156,2)</f>
        <v>0</v>
      </c>
      <c r="BL156" s="15" t="s">
        <v>228</v>
      </c>
      <c r="BM156" s="153" t="s">
        <v>1193</v>
      </c>
    </row>
    <row r="157" spans="2:51" s="13" customFormat="1" ht="12">
      <c r="B157" s="317"/>
      <c r="C157" s="318"/>
      <c r="D157" s="319" t="s">
        <v>158</v>
      </c>
      <c r="E157" s="318"/>
      <c r="F157" s="321" t="s">
        <v>1172</v>
      </c>
      <c r="G157" s="318"/>
      <c r="H157" s="322">
        <v>10.5</v>
      </c>
      <c r="I157" s="248"/>
      <c r="J157" s="318"/>
      <c r="K157" s="318"/>
      <c r="L157" s="155"/>
      <c r="M157" s="323"/>
      <c r="N157" s="324"/>
      <c r="O157" s="324"/>
      <c r="P157" s="324"/>
      <c r="Q157" s="324"/>
      <c r="R157" s="324"/>
      <c r="S157" s="324"/>
      <c r="T157" s="325"/>
      <c r="AT157" s="157" t="s">
        <v>158</v>
      </c>
      <c r="AU157" s="157" t="s">
        <v>82</v>
      </c>
      <c r="AV157" s="13" t="s">
        <v>82</v>
      </c>
      <c r="AW157" s="13" t="s">
        <v>3</v>
      </c>
      <c r="AX157" s="13" t="s">
        <v>78</v>
      </c>
      <c r="AY157" s="157" t="s">
        <v>150</v>
      </c>
    </row>
    <row r="158" spans="1:65" s="2" customFormat="1" ht="21.75" customHeight="1">
      <c r="A158" s="184"/>
      <c r="B158" s="250"/>
      <c r="C158" s="306" t="s">
        <v>206</v>
      </c>
      <c r="D158" s="306" t="s">
        <v>152</v>
      </c>
      <c r="E158" s="307" t="s">
        <v>959</v>
      </c>
      <c r="F158" s="308" t="s">
        <v>960</v>
      </c>
      <c r="G158" s="309" t="s">
        <v>214</v>
      </c>
      <c r="H158" s="310">
        <v>50</v>
      </c>
      <c r="I158" s="247"/>
      <c r="J158" s="311">
        <f>ROUND(I158*H158,2)</f>
        <v>0</v>
      </c>
      <c r="K158" s="308" t="s">
        <v>156</v>
      </c>
      <c r="L158" s="28"/>
      <c r="M158" s="312" t="s">
        <v>1</v>
      </c>
      <c r="N158" s="313" t="s">
        <v>38</v>
      </c>
      <c r="O158" s="314">
        <v>0.046</v>
      </c>
      <c r="P158" s="315">
        <f>O158*H158</f>
        <v>2.3</v>
      </c>
      <c r="Q158" s="315">
        <v>0</v>
      </c>
      <c r="R158" s="315">
        <f>Q158*H158</f>
        <v>0</v>
      </c>
      <c r="S158" s="315">
        <v>0</v>
      </c>
      <c r="T158" s="316">
        <f>S158*H158</f>
        <v>0</v>
      </c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R158" s="153" t="s">
        <v>228</v>
      </c>
      <c r="AT158" s="153" t="s">
        <v>152</v>
      </c>
      <c r="AU158" s="153" t="s">
        <v>82</v>
      </c>
      <c r="AY158" s="15" t="s">
        <v>150</v>
      </c>
      <c r="BE158" s="154">
        <f>IF(N158="základní",J158,0)</f>
        <v>0</v>
      </c>
      <c r="BF158" s="154">
        <f>IF(N158="snížená",J158,0)</f>
        <v>0</v>
      </c>
      <c r="BG158" s="154">
        <f>IF(N158="zákl. přenesená",J158,0)</f>
        <v>0</v>
      </c>
      <c r="BH158" s="154">
        <f>IF(N158="sníž. přenesená",J158,0)</f>
        <v>0</v>
      </c>
      <c r="BI158" s="154">
        <f>IF(N158="nulová",J158,0)</f>
        <v>0</v>
      </c>
      <c r="BJ158" s="15" t="s">
        <v>78</v>
      </c>
      <c r="BK158" s="154">
        <f>ROUND(I158*H158,2)</f>
        <v>0</v>
      </c>
      <c r="BL158" s="15" t="s">
        <v>228</v>
      </c>
      <c r="BM158" s="153" t="s">
        <v>961</v>
      </c>
    </row>
    <row r="159" spans="1:65" s="2" customFormat="1" ht="16.5" customHeight="1">
      <c r="A159" s="184"/>
      <c r="B159" s="250"/>
      <c r="C159" s="326" t="s">
        <v>211</v>
      </c>
      <c r="D159" s="326" t="s">
        <v>655</v>
      </c>
      <c r="E159" s="327" t="s">
        <v>962</v>
      </c>
      <c r="F159" s="328" t="s">
        <v>963</v>
      </c>
      <c r="G159" s="329" t="s">
        <v>214</v>
      </c>
      <c r="H159" s="330">
        <v>52.5</v>
      </c>
      <c r="I159" s="249"/>
      <c r="J159" s="331">
        <f>ROUND(I159*H159,2)</f>
        <v>0</v>
      </c>
      <c r="K159" s="328" t="s">
        <v>156</v>
      </c>
      <c r="L159" s="169"/>
      <c r="M159" s="332" t="s">
        <v>1</v>
      </c>
      <c r="N159" s="333" t="s">
        <v>38</v>
      </c>
      <c r="O159" s="314">
        <v>0</v>
      </c>
      <c r="P159" s="315">
        <f>O159*H159</f>
        <v>0</v>
      </c>
      <c r="Q159" s="315">
        <v>0.00017</v>
      </c>
      <c r="R159" s="315">
        <f>Q159*H159</f>
        <v>0.008925</v>
      </c>
      <c r="S159" s="315">
        <v>0</v>
      </c>
      <c r="T159" s="316">
        <f>S159*H159</f>
        <v>0</v>
      </c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R159" s="153" t="s">
        <v>302</v>
      </c>
      <c r="AT159" s="153" t="s">
        <v>655</v>
      </c>
      <c r="AU159" s="153" t="s">
        <v>82</v>
      </c>
      <c r="AY159" s="15" t="s">
        <v>150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5" t="s">
        <v>78</v>
      </c>
      <c r="BK159" s="154">
        <f>ROUND(I159*H159,2)</f>
        <v>0</v>
      </c>
      <c r="BL159" s="15" t="s">
        <v>228</v>
      </c>
      <c r="BM159" s="153" t="s">
        <v>964</v>
      </c>
    </row>
    <row r="160" spans="2:51" s="13" customFormat="1" ht="12">
      <c r="B160" s="317"/>
      <c r="C160" s="318"/>
      <c r="D160" s="319" t="s">
        <v>158</v>
      </c>
      <c r="E160" s="318"/>
      <c r="F160" s="321" t="s">
        <v>1362</v>
      </c>
      <c r="G160" s="318"/>
      <c r="H160" s="322">
        <v>52.5</v>
      </c>
      <c r="I160" s="248"/>
      <c r="J160" s="318"/>
      <c r="K160" s="318"/>
      <c r="L160" s="155"/>
      <c r="M160" s="323"/>
      <c r="N160" s="324"/>
      <c r="O160" s="324"/>
      <c r="P160" s="324"/>
      <c r="Q160" s="324"/>
      <c r="R160" s="324"/>
      <c r="S160" s="324"/>
      <c r="T160" s="325"/>
      <c r="AT160" s="157" t="s">
        <v>158</v>
      </c>
      <c r="AU160" s="157" t="s">
        <v>82</v>
      </c>
      <c r="AV160" s="13" t="s">
        <v>82</v>
      </c>
      <c r="AW160" s="13" t="s">
        <v>3</v>
      </c>
      <c r="AX160" s="13" t="s">
        <v>78</v>
      </c>
      <c r="AY160" s="157" t="s">
        <v>150</v>
      </c>
    </row>
    <row r="161" spans="1:65" s="2" customFormat="1" ht="21.75" customHeight="1">
      <c r="A161" s="184"/>
      <c r="B161" s="250"/>
      <c r="C161" s="306" t="s">
        <v>216</v>
      </c>
      <c r="D161" s="306" t="s">
        <v>152</v>
      </c>
      <c r="E161" s="307" t="s">
        <v>959</v>
      </c>
      <c r="F161" s="308" t="s">
        <v>960</v>
      </c>
      <c r="G161" s="309" t="s">
        <v>214</v>
      </c>
      <c r="H161" s="310">
        <v>30</v>
      </c>
      <c r="I161" s="247"/>
      <c r="J161" s="311">
        <f>ROUND(I161*H161,2)</f>
        <v>0</v>
      </c>
      <c r="K161" s="308" t="s">
        <v>156</v>
      </c>
      <c r="L161" s="28"/>
      <c r="M161" s="312" t="s">
        <v>1</v>
      </c>
      <c r="N161" s="313" t="s">
        <v>38</v>
      </c>
      <c r="O161" s="314">
        <v>0.046</v>
      </c>
      <c r="P161" s="315">
        <f>O161*H161</f>
        <v>1.38</v>
      </c>
      <c r="Q161" s="315">
        <v>0</v>
      </c>
      <c r="R161" s="315">
        <f>Q161*H161</f>
        <v>0</v>
      </c>
      <c r="S161" s="315">
        <v>0</v>
      </c>
      <c r="T161" s="316">
        <f>S161*H161</f>
        <v>0</v>
      </c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R161" s="153" t="s">
        <v>228</v>
      </c>
      <c r="AT161" s="153" t="s">
        <v>152</v>
      </c>
      <c r="AU161" s="153" t="s">
        <v>82</v>
      </c>
      <c r="AY161" s="15" t="s">
        <v>150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5" t="s">
        <v>78</v>
      </c>
      <c r="BK161" s="154">
        <f>ROUND(I161*H161,2)</f>
        <v>0</v>
      </c>
      <c r="BL161" s="15" t="s">
        <v>228</v>
      </c>
      <c r="BM161" s="153" t="s">
        <v>966</v>
      </c>
    </row>
    <row r="162" spans="1:65" s="2" customFormat="1" ht="16.5" customHeight="1">
      <c r="A162" s="184"/>
      <c r="B162" s="250"/>
      <c r="C162" s="326" t="s">
        <v>220</v>
      </c>
      <c r="D162" s="326" t="s">
        <v>655</v>
      </c>
      <c r="E162" s="327" t="s">
        <v>967</v>
      </c>
      <c r="F162" s="328" t="s">
        <v>968</v>
      </c>
      <c r="G162" s="329" t="s">
        <v>214</v>
      </c>
      <c r="H162" s="330">
        <v>31.5</v>
      </c>
      <c r="I162" s="249"/>
      <c r="J162" s="331">
        <f>ROUND(I162*H162,2)</f>
        <v>0</v>
      </c>
      <c r="K162" s="328" t="s">
        <v>156</v>
      </c>
      <c r="L162" s="169"/>
      <c r="M162" s="332" t="s">
        <v>1</v>
      </c>
      <c r="N162" s="333" t="s">
        <v>38</v>
      </c>
      <c r="O162" s="314">
        <v>0</v>
      </c>
      <c r="P162" s="315">
        <f>O162*H162</f>
        <v>0</v>
      </c>
      <c r="Q162" s="315">
        <v>0.00012</v>
      </c>
      <c r="R162" s="315">
        <f>Q162*H162</f>
        <v>0.00378</v>
      </c>
      <c r="S162" s="315">
        <v>0</v>
      </c>
      <c r="T162" s="316">
        <f>S162*H162</f>
        <v>0</v>
      </c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R162" s="153" t="s">
        <v>302</v>
      </c>
      <c r="AT162" s="153" t="s">
        <v>655</v>
      </c>
      <c r="AU162" s="153" t="s">
        <v>82</v>
      </c>
      <c r="AY162" s="15" t="s">
        <v>150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5" t="s">
        <v>78</v>
      </c>
      <c r="BK162" s="154">
        <f>ROUND(I162*H162,2)</f>
        <v>0</v>
      </c>
      <c r="BL162" s="15" t="s">
        <v>228</v>
      </c>
      <c r="BM162" s="153" t="s">
        <v>969</v>
      </c>
    </row>
    <row r="163" spans="2:51" s="13" customFormat="1" ht="12">
      <c r="B163" s="317"/>
      <c r="C163" s="318"/>
      <c r="D163" s="319" t="s">
        <v>158</v>
      </c>
      <c r="E163" s="318"/>
      <c r="F163" s="321" t="s">
        <v>1488</v>
      </c>
      <c r="G163" s="318"/>
      <c r="H163" s="322">
        <v>31.5</v>
      </c>
      <c r="I163" s="248"/>
      <c r="J163" s="318"/>
      <c r="K163" s="318"/>
      <c r="L163" s="155"/>
      <c r="M163" s="323"/>
      <c r="N163" s="324"/>
      <c r="O163" s="324"/>
      <c r="P163" s="324"/>
      <c r="Q163" s="324"/>
      <c r="R163" s="324"/>
      <c r="S163" s="324"/>
      <c r="T163" s="325"/>
      <c r="AT163" s="157" t="s">
        <v>158</v>
      </c>
      <c r="AU163" s="157" t="s">
        <v>82</v>
      </c>
      <c r="AV163" s="13" t="s">
        <v>82</v>
      </c>
      <c r="AW163" s="13" t="s">
        <v>3</v>
      </c>
      <c r="AX163" s="13" t="s">
        <v>78</v>
      </c>
      <c r="AY163" s="157" t="s">
        <v>150</v>
      </c>
    </row>
    <row r="164" spans="1:65" s="2" customFormat="1" ht="21.75" customHeight="1">
      <c r="A164" s="184"/>
      <c r="B164" s="250"/>
      <c r="C164" s="306" t="s">
        <v>8</v>
      </c>
      <c r="D164" s="306" t="s">
        <v>152</v>
      </c>
      <c r="E164" s="307" t="s">
        <v>983</v>
      </c>
      <c r="F164" s="308" t="s">
        <v>984</v>
      </c>
      <c r="G164" s="309" t="s">
        <v>214</v>
      </c>
      <c r="H164" s="310">
        <v>10</v>
      </c>
      <c r="I164" s="247"/>
      <c r="J164" s="311">
        <f>ROUND(I164*H164,2)</f>
        <v>0</v>
      </c>
      <c r="K164" s="308" t="s">
        <v>156</v>
      </c>
      <c r="L164" s="28"/>
      <c r="M164" s="312" t="s">
        <v>1</v>
      </c>
      <c r="N164" s="313" t="s">
        <v>38</v>
      </c>
      <c r="O164" s="314">
        <v>0.052</v>
      </c>
      <c r="P164" s="315">
        <f>O164*H164</f>
        <v>0.52</v>
      </c>
      <c r="Q164" s="315">
        <v>0</v>
      </c>
      <c r="R164" s="315">
        <f>Q164*H164</f>
        <v>0</v>
      </c>
      <c r="S164" s="315">
        <v>0</v>
      </c>
      <c r="T164" s="316">
        <f>S164*H164</f>
        <v>0</v>
      </c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R164" s="153" t="s">
        <v>228</v>
      </c>
      <c r="AT164" s="153" t="s">
        <v>152</v>
      </c>
      <c r="AU164" s="153" t="s">
        <v>82</v>
      </c>
      <c r="AY164" s="15" t="s">
        <v>150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5" t="s">
        <v>78</v>
      </c>
      <c r="BK164" s="154">
        <f>ROUND(I164*H164,2)</f>
        <v>0</v>
      </c>
      <c r="BL164" s="15" t="s">
        <v>228</v>
      </c>
      <c r="BM164" s="153" t="s">
        <v>985</v>
      </c>
    </row>
    <row r="165" spans="1:65" s="2" customFormat="1" ht="16.5" customHeight="1">
      <c r="A165" s="184"/>
      <c r="B165" s="250"/>
      <c r="C165" s="326" t="s">
        <v>228</v>
      </c>
      <c r="D165" s="326" t="s">
        <v>655</v>
      </c>
      <c r="E165" s="327" t="s">
        <v>986</v>
      </c>
      <c r="F165" s="328" t="s">
        <v>987</v>
      </c>
      <c r="G165" s="329" t="s">
        <v>214</v>
      </c>
      <c r="H165" s="330">
        <v>10.5</v>
      </c>
      <c r="I165" s="249"/>
      <c r="J165" s="331">
        <f>ROUND(I165*H165,2)</f>
        <v>0</v>
      </c>
      <c r="K165" s="328" t="s">
        <v>156</v>
      </c>
      <c r="L165" s="169"/>
      <c r="M165" s="332" t="s">
        <v>1</v>
      </c>
      <c r="N165" s="333" t="s">
        <v>38</v>
      </c>
      <c r="O165" s="314">
        <v>0</v>
      </c>
      <c r="P165" s="315">
        <f>O165*H165</f>
        <v>0</v>
      </c>
      <c r="Q165" s="315">
        <v>0.00034</v>
      </c>
      <c r="R165" s="315">
        <f>Q165*H165</f>
        <v>0.0035700000000000003</v>
      </c>
      <c r="S165" s="315">
        <v>0</v>
      </c>
      <c r="T165" s="316">
        <f>S165*H165</f>
        <v>0</v>
      </c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R165" s="153" t="s">
        <v>302</v>
      </c>
      <c r="AT165" s="153" t="s">
        <v>655</v>
      </c>
      <c r="AU165" s="153" t="s">
        <v>82</v>
      </c>
      <c r="AY165" s="15" t="s">
        <v>150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5" t="s">
        <v>78</v>
      </c>
      <c r="BK165" s="154">
        <f>ROUND(I165*H165,2)</f>
        <v>0</v>
      </c>
      <c r="BL165" s="15" t="s">
        <v>228</v>
      </c>
      <c r="BM165" s="153" t="s">
        <v>988</v>
      </c>
    </row>
    <row r="166" spans="2:51" s="13" customFormat="1" ht="12">
      <c r="B166" s="317"/>
      <c r="C166" s="318"/>
      <c r="D166" s="319" t="s">
        <v>158</v>
      </c>
      <c r="E166" s="318"/>
      <c r="F166" s="321" t="s">
        <v>1172</v>
      </c>
      <c r="G166" s="318"/>
      <c r="H166" s="322">
        <v>10.5</v>
      </c>
      <c r="I166" s="248"/>
      <c r="J166" s="318"/>
      <c r="K166" s="318"/>
      <c r="L166" s="155"/>
      <c r="M166" s="323"/>
      <c r="N166" s="324"/>
      <c r="O166" s="324"/>
      <c r="P166" s="324"/>
      <c r="Q166" s="324"/>
      <c r="R166" s="324"/>
      <c r="S166" s="324"/>
      <c r="T166" s="325"/>
      <c r="AT166" s="157" t="s">
        <v>158</v>
      </c>
      <c r="AU166" s="157" t="s">
        <v>82</v>
      </c>
      <c r="AV166" s="13" t="s">
        <v>82</v>
      </c>
      <c r="AW166" s="13" t="s">
        <v>3</v>
      </c>
      <c r="AX166" s="13" t="s">
        <v>78</v>
      </c>
      <c r="AY166" s="157" t="s">
        <v>150</v>
      </c>
    </row>
    <row r="167" spans="1:65" s="2" customFormat="1" ht="21.75" customHeight="1">
      <c r="A167" s="184"/>
      <c r="B167" s="250"/>
      <c r="C167" s="306" t="s">
        <v>232</v>
      </c>
      <c r="D167" s="306" t="s">
        <v>152</v>
      </c>
      <c r="E167" s="307" t="s">
        <v>1023</v>
      </c>
      <c r="F167" s="308" t="s">
        <v>1024</v>
      </c>
      <c r="G167" s="309" t="s">
        <v>173</v>
      </c>
      <c r="H167" s="310">
        <v>2</v>
      </c>
      <c r="I167" s="247"/>
      <c r="J167" s="311">
        <f>ROUND(I167*H167,2)</f>
        <v>0</v>
      </c>
      <c r="K167" s="308" t="s">
        <v>156</v>
      </c>
      <c r="L167" s="28"/>
      <c r="M167" s="312" t="s">
        <v>1</v>
      </c>
      <c r="N167" s="313" t="s">
        <v>38</v>
      </c>
      <c r="O167" s="314">
        <v>0.249</v>
      </c>
      <c r="P167" s="315">
        <f>O167*H167</f>
        <v>0.498</v>
      </c>
      <c r="Q167" s="315">
        <v>0</v>
      </c>
      <c r="R167" s="315">
        <f>Q167*H167</f>
        <v>0</v>
      </c>
      <c r="S167" s="315">
        <v>0</v>
      </c>
      <c r="T167" s="316">
        <f>S167*H167</f>
        <v>0</v>
      </c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R167" s="153" t="s">
        <v>228</v>
      </c>
      <c r="AT167" s="153" t="s">
        <v>152</v>
      </c>
      <c r="AU167" s="153" t="s">
        <v>82</v>
      </c>
      <c r="AY167" s="15" t="s">
        <v>150</v>
      </c>
      <c r="BE167" s="154">
        <f>IF(N167="základní",J167,0)</f>
        <v>0</v>
      </c>
      <c r="BF167" s="154">
        <f>IF(N167="snížená",J167,0)</f>
        <v>0</v>
      </c>
      <c r="BG167" s="154">
        <f>IF(N167="zákl. přenesená",J167,0)</f>
        <v>0</v>
      </c>
      <c r="BH167" s="154">
        <f>IF(N167="sníž. přenesená",J167,0)</f>
        <v>0</v>
      </c>
      <c r="BI167" s="154">
        <f>IF(N167="nulová",J167,0)</f>
        <v>0</v>
      </c>
      <c r="BJ167" s="15" t="s">
        <v>78</v>
      </c>
      <c r="BK167" s="154">
        <f>ROUND(I167*H167,2)</f>
        <v>0</v>
      </c>
      <c r="BL167" s="15" t="s">
        <v>228</v>
      </c>
      <c r="BM167" s="153" t="s">
        <v>1025</v>
      </c>
    </row>
    <row r="168" spans="1:65" s="2" customFormat="1" ht="16.5" customHeight="1">
      <c r="A168" s="184"/>
      <c r="B168" s="250"/>
      <c r="C168" s="326" t="s">
        <v>239</v>
      </c>
      <c r="D168" s="326" t="s">
        <v>655</v>
      </c>
      <c r="E168" s="327" t="s">
        <v>1026</v>
      </c>
      <c r="F168" s="328" t="s">
        <v>1027</v>
      </c>
      <c r="G168" s="329" t="s">
        <v>173</v>
      </c>
      <c r="H168" s="330">
        <v>2</v>
      </c>
      <c r="I168" s="249"/>
      <c r="J168" s="331">
        <f>ROUND(I168*H168,2)</f>
        <v>0</v>
      </c>
      <c r="K168" s="328" t="s">
        <v>156</v>
      </c>
      <c r="L168" s="169"/>
      <c r="M168" s="332" t="s">
        <v>1</v>
      </c>
      <c r="N168" s="333" t="s">
        <v>38</v>
      </c>
      <c r="O168" s="314">
        <v>0</v>
      </c>
      <c r="P168" s="315">
        <f>O168*H168</f>
        <v>0</v>
      </c>
      <c r="Q168" s="315">
        <v>6E-05</v>
      </c>
      <c r="R168" s="315">
        <f>Q168*H168</f>
        <v>0.00012</v>
      </c>
      <c r="S168" s="315">
        <v>0</v>
      </c>
      <c r="T168" s="316">
        <f>S168*H168</f>
        <v>0</v>
      </c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R168" s="153" t="s">
        <v>302</v>
      </c>
      <c r="AT168" s="153" t="s">
        <v>655</v>
      </c>
      <c r="AU168" s="153" t="s">
        <v>82</v>
      </c>
      <c r="AY168" s="15" t="s">
        <v>150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5" t="s">
        <v>78</v>
      </c>
      <c r="BK168" s="154">
        <f>ROUND(I168*H168,2)</f>
        <v>0</v>
      </c>
      <c r="BL168" s="15" t="s">
        <v>228</v>
      </c>
      <c r="BM168" s="153" t="s">
        <v>1028</v>
      </c>
    </row>
    <row r="169" spans="1:65" s="2" customFormat="1" ht="16.5" customHeight="1">
      <c r="A169" s="184"/>
      <c r="B169" s="250"/>
      <c r="C169" s="326" t="s">
        <v>244</v>
      </c>
      <c r="D169" s="326" t="s">
        <v>655</v>
      </c>
      <c r="E169" s="327" t="s">
        <v>1029</v>
      </c>
      <c r="F169" s="328" t="s">
        <v>1030</v>
      </c>
      <c r="G169" s="329" t="s">
        <v>173</v>
      </c>
      <c r="H169" s="330">
        <v>1</v>
      </c>
      <c r="I169" s="249"/>
      <c r="J169" s="331">
        <f>ROUND(I169*H169,2)</f>
        <v>0</v>
      </c>
      <c r="K169" s="328" t="s">
        <v>995</v>
      </c>
      <c r="L169" s="169"/>
      <c r="M169" s="332" t="s">
        <v>1</v>
      </c>
      <c r="N169" s="333" t="s">
        <v>38</v>
      </c>
      <c r="O169" s="314">
        <v>0</v>
      </c>
      <c r="P169" s="315">
        <f>O169*H169</f>
        <v>0</v>
      </c>
      <c r="Q169" s="315">
        <v>0</v>
      </c>
      <c r="R169" s="315">
        <f>Q169*H169</f>
        <v>0</v>
      </c>
      <c r="S169" s="315">
        <v>0</v>
      </c>
      <c r="T169" s="316">
        <f>S169*H169</f>
        <v>0</v>
      </c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R169" s="153" t="s">
        <v>302</v>
      </c>
      <c r="AT169" s="153" t="s">
        <v>655</v>
      </c>
      <c r="AU169" s="153" t="s">
        <v>82</v>
      </c>
      <c r="AY169" s="15" t="s">
        <v>150</v>
      </c>
      <c r="BE169" s="154">
        <f>IF(N169="základní",J169,0)</f>
        <v>0</v>
      </c>
      <c r="BF169" s="154">
        <f>IF(N169="snížená",J169,0)</f>
        <v>0</v>
      </c>
      <c r="BG169" s="154">
        <f>IF(N169="zákl. přenesená",J169,0)</f>
        <v>0</v>
      </c>
      <c r="BH169" s="154">
        <f>IF(N169="sníž. přenesená",J169,0)</f>
        <v>0</v>
      </c>
      <c r="BI169" s="154">
        <f>IF(N169="nulová",J169,0)</f>
        <v>0</v>
      </c>
      <c r="BJ169" s="15" t="s">
        <v>78</v>
      </c>
      <c r="BK169" s="154">
        <f>ROUND(I169*H169,2)</f>
        <v>0</v>
      </c>
      <c r="BL169" s="15" t="s">
        <v>228</v>
      </c>
      <c r="BM169" s="153" t="s">
        <v>1031</v>
      </c>
    </row>
    <row r="170" spans="1:65" s="2" customFormat="1" ht="21.75" customHeight="1">
      <c r="A170" s="184"/>
      <c r="B170" s="250"/>
      <c r="C170" s="306" t="s">
        <v>248</v>
      </c>
      <c r="D170" s="306" t="s">
        <v>152</v>
      </c>
      <c r="E170" s="307" t="s">
        <v>1380</v>
      </c>
      <c r="F170" s="308" t="s">
        <v>1381</v>
      </c>
      <c r="G170" s="309" t="s">
        <v>173</v>
      </c>
      <c r="H170" s="310">
        <v>1</v>
      </c>
      <c r="I170" s="247"/>
      <c r="J170" s="311">
        <f>ROUND(I170*H170,2)</f>
        <v>0</v>
      </c>
      <c r="K170" s="308" t="s">
        <v>156</v>
      </c>
      <c r="L170" s="28"/>
      <c r="M170" s="312" t="s">
        <v>1</v>
      </c>
      <c r="N170" s="313" t="s">
        <v>38</v>
      </c>
      <c r="O170" s="314">
        <v>12.398</v>
      </c>
      <c r="P170" s="315">
        <f>O170*H170</f>
        <v>12.398</v>
      </c>
      <c r="Q170" s="315">
        <v>0</v>
      </c>
      <c r="R170" s="315">
        <f>Q170*H170</f>
        <v>0</v>
      </c>
      <c r="S170" s="315">
        <v>0</v>
      </c>
      <c r="T170" s="316">
        <f>S170*H170</f>
        <v>0</v>
      </c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R170" s="153" t="s">
        <v>228</v>
      </c>
      <c r="AT170" s="153" t="s">
        <v>152</v>
      </c>
      <c r="AU170" s="153" t="s">
        <v>82</v>
      </c>
      <c r="AY170" s="15" t="s">
        <v>150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5" t="s">
        <v>78</v>
      </c>
      <c r="BK170" s="154">
        <f>ROUND(I170*H170,2)</f>
        <v>0</v>
      </c>
      <c r="BL170" s="15" t="s">
        <v>228</v>
      </c>
      <c r="BM170" s="153" t="s">
        <v>1382</v>
      </c>
    </row>
    <row r="171" spans="2:63" s="12" customFormat="1" ht="22.85" customHeight="1">
      <c r="B171" s="295"/>
      <c r="C171" s="296"/>
      <c r="D171" s="297" t="s">
        <v>72</v>
      </c>
      <c r="E171" s="304" t="s">
        <v>1489</v>
      </c>
      <c r="F171" s="304" t="s">
        <v>1490</v>
      </c>
      <c r="G171" s="296"/>
      <c r="H171" s="296"/>
      <c r="I171" s="246"/>
      <c r="J171" s="305">
        <f>BK171</f>
        <v>0</v>
      </c>
      <c r="K171" s="296"/>
      <c r="L171" s="130"/>
      <c r="M171" s="300"/>
      <c r="N171" s="301"/>
      <c r="O171" s="301"/>
      <c r="P171" s="302">
        <f>SUM(P172:P179)</f>
        <v>0</v>
      </c>
      <c r="Q171" s="301"/>
      <c r="R171" s="302">
        <f>SUM(R172:R179)</f>
        <v>0</v>
      </c>
      <c r="S171" s="301"/>
      <c r="T171" s="303">
        <f>SUM(T172:T179)</f>
        <v>0</v>
      </c>
      <c r="AR171" s="131" t="s">
        <v>82</v>
      </c>
      <c r="AT171" s="138" t="s">
        <v>72</v>
      </c>
      <c r="AU171" s="138" t="s">
        <v>78</v>
      </c>
      <c r="AY171" s="131" t="s">
        <v>150</v>
      </c>
      <c r="BK171" s="139">
        <f>SUM(BK172:BK179)</f>
        <v>0</v>
      </c>
    </row>
    <row r="172" spans="1:65" s="2" customFormat="1" ht="16.5" customHeight="1">
      <c r="A172" s="184"/>
      <c r="B172" s="250"/>
      <c r="C172" s="306" t="s">
        <v>7</v>
      </c>
      <c r="D172" s="306" t="s">
        <v>152</v>
      </c>
      <c r="E172" s="307" t="s">
        <v>1491</v>
      </c>
      <c r="F172" s="308" t="s">
        <v>1492</v>
      </c>
      <c r="G172" s="309" t="s">
        <v>1493</v>
      </c>
      <c r="H172" s="310">
        <v>10</v>
      </c>
      <c r="I172" s="247"/>
      <c r="J172" s="311">
        <f aca="true" t="shared" si="0" ref="J172:J179">ROUND(I172*H172,2)</f>
        <v>0</v>
      </c>
      <c r="K172" s="308" t="s">
        <v>1</v>
      </c>
      <c r="L172" s="28"/>
      <c r="M172" s="312" t="s">
        <v>1</v>
      </c>
      <c r="N172" s="313" t="s">
        <v>38</v>
      </c>
      <c r="O172" s="314">
        <v>0</v>
      </c>
      <c r="P172" s="315">
        <f aca="true" t="shared" si="1" ref="P172:P179">O172*H172</f>
        <v>0</v>
      </c>
      <c r="Q172" s="315">
        <v>0</v>
      </c>
      <c r="R172" s="315">
        <f aca="true" t="shared" si="2" ref="R172:R179">Q172*H172</f>
        <v>0</v>
      </c>
      <c r="S172" s="315">
        <v>0</v>
      </c>
      <c r="T172" s="316">
        <f aca="true" t="shared" si="3" ref="T172:T179">S172*H172</f>
        <v>0</v>
      </c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R172" s="153" t="s">
        <v>228</v>
      </c>
      <c r="AT172" s="153" t="s">
        <v>152</v>
      </c>
      <c r="AU172" s="153" t="s">
        <v>82</v>
      </c>
      <c r="AY172" s="15" t="s">
        <v>150</v>
      </c>
      <c r="BE172" s="154">
        <f aca="true" t="shared" si="4" ref="BE172:BE179">IF(N172="základní",J172,0)</f>
        <v>0</v>
      </c>
      <c r="BF172" s="154">
        <f aca="true" t="shared" si="5" ref="BF172:BF179">IF(N172="snížená",J172,0)</f>
        <v>0</v>
      </c>
      <c r="BG172" s="154">
        <f aca="true" t="shared" si="6" ref="BG172:BG179">IF(N172="zákl. přenesená",J172,0)</f>
        <v>0</v>
      </c>
      <c r="BH172" s="154">
        <f aca="true" t="shared" si="7" ref="BH172:BH179">IF(N172="sníž. přenesená",J172,0)</f>
        <v>0</v>
      </c>
      <c r="BI172" s="154">
        <f aca="true" t="shared" si="8" ref="BI172:BI179">IF(N172="nulová",J172,0)</f>
        <v>0</v>
      </c>
      <c r="BJ172" s="15" t="s">
        <v>78</v>
      </c>
      <c r="BK172" s="154">
        <f aca="true" t="shared" si="9" ref="BK172:BK179">ROUND(I172*H172,2)</f>
        <v>0</v>
      </c>
      <c r="BL172" s="15" t="s">
        <v>228</v>
      </c>
      <c r="BM172" s="153" t="s">
        <v>1494</v>
      </c>
    </row>
    <row r="173" spans="1:65" s="2" customFormat="1" ht="16.5" customHeight="1">
      <c r="A173" s="184"/>
      <c r="B173" s="250"/>
      <c r="C173" s="326" t="s">
        <v>262</v>
      </c>
      <c r="D173" s="326" t="s">
        <v>655</v>
      </c>
      <c r="E173" s="327" t="s">
        <v>1495</v>
      </c>
      <c r="F173" s="328" t="s">
        <v>1496</v>
      </c>
      <c r="G173" s="329" t="s">
        <v>173</v>
      </c>
      <c r="H173" s="330">
        <v>1</v>
      </c>
      <c r="I173" s="249"/>
      <c r="J173" s="331">
        <f t="shared" si="0"/>
        <v>0</v>
      </c>
      <c r="K173" s="328" t="s">
        <v>1</v>
      </c>
      <c r="L173" s="169"/>
      <c r="M173" s="332" t="s">
        <v>1</v>
      </c>
      <c r="N173" s="333" t="s">
        <v>38</v>
      </c>
      <c r="O173" s="314">
        <v>0</v>
      </c>
      <c r="P173" s="315">
        <f t="shared" si="1"/>
        <v>0</v>
      </c>
      <c r="Q173" s="315">
        <v>0</v>
      </c>
      <c r="R173" s="315">
        <f t="shared" si="2"/>
        <v>0</v>
      </c>
      <c r="S173" s="315">
        <v>0</v>
      </c>
      <c r="T173" s="316">
        <f t="shared" si="3"/>
        <v>0</v>
      </c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R173" s="153" t="s">
        <v>302</v>
      </c>
      <c r="AT173" s="153" t="s">
        <v>655</v>
      </c>
      <c r="AU173" s="153" t="s">
        <v>82</v>
      </c>
      <c r="AY173" s="15" t="s">
        <v>150</v>
      </c>
      <c r="BE173" s="154">
        <f t="shared" si="4"/>
        <v>0</v>
      </c>
      <c r="BF173" s="154">
        <f t="shared" si="5"/>
        <v>0</v>
      </c>
      <c r="BG173" s="154">
        <f t="shared" si="6"/>
        <v>0</v>
      </c>
      <c r="BH173" s="154">
        <f t="shared" si="7"/>
        <v>0</v>
      </c>
      <c r="BI173" s="154">
        <f t="shared" si="8"/>
        <v>0</v>
      </c>
      <c r="BJ173" s="15" t="s">
        <v>78</v>
      </c>
      <c r="BK173" s="154">
        <f t="shared" si="9"/>
        <v>0</v>
      </c>
      <c r="BL173" s="15" t="s">
        <v>228</v>
      </c>
      <c r="BM173" s="153" t="s">
        <v>1497</v>
      </c>
    </row>
    <row r="174" spans="1:65" s="2" customFormat="1" ht="16.5" customHeight="1">
      <c r="A174" s="184"/>
      <c r="B174" s="250"/>
      <c r="C174" s="326" t="s">
        <v>266</v>
      </c>
      <c r="D174" s="326" t="s">
        <v>655</v>
      </c>
      <c r="E174" s="327" t="s">
        <v>1498</v>
      </c>
      <c r="F174" s="328" t="s">
        <v>1499</v>
      </c>
      <c r="G174" s="329" t="s">
        <v>173</v>
      </c>
      <c r="H174" s="330">
        <v>1</v>
      </c>
      <c r="I174" s="249"/>
      <c r="J174" s="331">
        <f t="shared" si="0"/>
        <v>0</v>
      </c>
      <c r="K174" s="328" t="s">
        <v>1</v>
      </c>
      <c r="L174" s="169"/>
      <c r="M174" s="332" t="s">
        <v>1</v>
      </c>
      <c r="N174" s="333" t="s">
        <v>38</v>
      </c>
      <c r="O174" s="314">
        <v>0</v>
      </c>
      <c r="P174" s="315">
        <f t="shared" si="1"/>
        <v>0</v>
      </c>
      <c r="Q174" s="315">
        <v>0</v>
      </c>
      <c r="R174" s="315">
        <f t="shared" si="2"/>
        <v>0</v>
      </c>
      <c r="S174" s="315">
        <v>0</v>
      </c>
      <c r="T174" s="316">
        <f t="shared" si="3"/>
        <v>0</v>
      </c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R174" s="153" t="s">
        <v>302</v>
      </c>
      <c r="AT174" s="153" t="s">
        <v>655</v>
      </c>
      <c r="AU174" s="153" t="s">
        <v>82</v>
      </c>
      <c r="AY174" s="15" t="s">
        <v>150</v>
      </c>
      <c r="BE174" s="154">
        <f t="shared" si="4"/>
        <v>0</v>
      </c>
      <c r="BF174" s="154">
        <f t="shared" si="5"/>
        <v>0</v>
      </c>
      <c r="BG174" s="154">
        <f t="shared" si="6"/>
        <v>0</v>
      </c>
      <c r="BH174" s="154">
        <f t="shared" si="7"/>
        <v>0</v>
      </c>
      <c r="BI174" s="154">
        <f t="shared" si="8"/>
        <v>0</v>
      </c>
      <c r="BJ174" s="15" t="s">
        <v>78</v>
      </c>
      <c r="BK174" s="154">
        <f t="shared" si="9"/>
        <v>0</v>
      </c>
      <c r="BL174" s="15" t="s">
        <v>228</v>
      </c>
      <c r="BM174" s="153" t="s">
        <v>1500</v>
      </c>
    </row>
    <row r="175" spans="1:65" s="2" customFormat="1" ht="16.5" customHeight="1">
      <c r="A175" s="184"/>
      <c r="B175" s="250"/>
      <c r="C175" s="326" t="s">
        <v>270</v>
      </c>
      <c r="D175" s="326" t="s">
        <v>655</v>
      </c>
      <c r="E175" s="327" t="s">
        <v>78</v>
      </c>
      <c r="F175" s="328" t="s">
        <v>1501</v>
      </c>
      <c r="G175" s="329" t="s">
        <v>214</v>
      </c>
      <c r="H175" s="330">
        <v>11</v>
      </c>
      <c r="I175" s="249"/>
      <c r="J175" s="331">
        <f t="shared" si="0"/>
        <v>0</v>
      </c>
      <c r="K175" s="328" t="s">
        <v>1</v>
      </c>
      <c r="L175" s="169"/>
      <c r="M175" s="332" t="s">
        <v>1</v>
      </c>
      <c r="N175" s="333" t="s">
        <v>38</v>
      </c>
      <c r="O175" s="314">
        <v>0</v>
      </c>
      <c r="P175" s="315">
        <f t="shared" si="1"/>
        <v>0</v>
      </c>
      <c r="Q175" s="315">
        <v>0</v>
      </c>
      <c r="R175" s="315">
        <f t="shared" si="2"/>
        <v>0</v>
      </c>
      <c r="S175" s="315">
        <v>0</v>
      </c>
      <c r="T175" s="316">
        <f t="shared" si="3"/>
        <v>0</v>
      </c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R175" s="153" t="s">
        <v>302</v>
      </c>
      <c r="AT175" s="153" t="s">
        <v>655</v>
      </c>
      <c r="AU175" s="153" t="s">
        <v>82</v>
      </c>
      <c r="AY175" s="15" t="s">
        <v>150</v>
      </c>
      <c r="BE175" s="154">
        <f t="shared" si="4"/>
        <v>0</v>
      </c>
      <c r="BF175" s="154">
        <f t="shared" si="5"/>
        <v>0</v>
      </c>
      <c r="BG175" s="154">
        <f t="shared" si="6"/>
        <v>0</v>
      </c>
      <c r="BH175" s="154">
        <f t="shared" si="7"/>
        <v>0</v>
      </c>
      <c r="BI175" s="154">
        <f t="shared" si="8"/>
        <v>0</v>
      </c>
      <c r="BJ175" s="15" t="s">
        <v>78</v>
      </c>
      <c r="BK175" s="154">
        <f t="shared" si="9"/>
        <v>0</v>
      </c>
      <c r="BL175" s="15" t="s">
        <v>228</v>
      </c>
      <c r="BM175" s="153" t="s">
        <v>1502</v>
      </c>
    </row>
    <row r="176" spans="1:65" s="2" customFormat="1" ht="16.5" customHeight="1">
      <c r="A176" s="184"/>
      <c r="B176" s="250"/>
      <c r="C176" s="326" t="s">
        <v>274</v>
      </c>
      <c r="D176" s="326" t="s">
        <v>655</v>
      </c>
      <c r="E176" s="327" t="s">
        <v>82</v>
      </c>
      <c r="F176" s="328" t="s">
        <v>1503</v>
      </c>
      <c r="G176" s="329" t="s">
        <v>214</v>
      </c>
      <c r="H176" s="330">
        <v>10</v>
      </c>
      <c r="I176" s="249"/>
      <c r="J176" s="331">
        <f t="shared" si="0"/>
        <v>0</v>
      </c>
      <c r="K176" s="328" t="s">
        <v>1</v>
      </c>
      <c r="L176" s="169"/>
      <c r="M176" s="332" t="s">
        <v>1</v>
      </c>
      <c r="N176" s="333" t="s">
        <v>38</v>
      </c>
      <c r="O176" s="314">
        <v>0</v>
      </c>
      <c r="P176" s="315">
        <f t="shared" si="1"/>
        <v>0</v>
      </c>
      <c r="Q176" s="315">
        <v>0</v>
      </c>
      <c r="R176" s="315">
        <f t="shared" si="2"/>
        <v>0</v>
      </c>
      <c r="S176" s="315">
        <v>0</v>
      </c>
      <c r="T176" s="316">
        <f t="shared" si="3"/>
        <v>0</v>
      </c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R176" s="153" t="s">
        <v>302</v>
      </c>
      <c r="AT176" s="153" t="s">
        <v>655</v>
      </c>
      <c r="AU176" s="153" t="s">
        <v>82</v>
      </c>
      <c r="AY176" s="15" t="s">
        <v>150</v>
      </c>
      <c r="BE176" s="154">
        <f t="shared" si="4"/>
        <v>0</v>
      </c>
      <c r="BF176" s="154">
        <f t="shared" si="5"/>
        <v>0</v>
      </c>
      <c r="BG176" s="154">
        <f t="shared" si="6"/>
        <v>0</v>
      </c>
      <c r="BH176" s="154">
        <f t="shared" si="7"/>
        <v>0</v>
      </c>
      <c r="BI176" s="154">
        <f t="shared" si="8"/>
        <v>0</v>
      </c>
      <c r="BJ176" s="15" t="s">
        <v>78</v>
      </c>
      <c r="BK176" s="154">
        <f t="shared" si="9"/>
        <v>0</v>
      </c>
      <c r="BL176" s="15" t="s">
        <v>228</v>
      </c>
      <c r="BM176" s="153" t="s">
        <v>1504</v>
      </c>
    </row>
    <row r="177" spans="1:65" s="2" customFormat="1" ht="16.5" customHeight="1">
      <c r="A177" s="184"/>
      <c r="B177" s="250"/>
      <c r="C177" s="326" t="s">
        <v>278</v>
      </c>
      <c r="D177" s="326" t="s">
        <v>655</v>
      </c>
      <c r="E177" s="327" t="s">
        <v>89</v>
      </c>
      <c r="F177" s="328" t="s">
        <v>1505</v>
      </c>
      <c r="G177" s="329" t="s">
        <v>173</v>
      </c>
      <c r="H177" s="330">
        <v>1</v>
      </c>
      <c r="I177" s="249"/>
      <c r="J177" s="331">
        <f t="shared" si="0"/>
        <v>0</v>
      </c>
      <c r="K177" s="328" t="s">
        <v>1</v>
      </c>
      <c r="L177" s="169"/>
      <c r="M177" s="332" t="s">
        <v>1</v>
      </c>
      <c r="N177" s="333" t="s">
        <v>38</v>
      </c>
      <c r="O177" s="314">
        <v>0</v>
      </c>
      <c r="P177" s="315">
        <f t="shared" si="1"/>
        <v>0</v>
      </c>
      <c r="Q177" s="315">
        <v>0</v>
      </c>
      <c r="R177" s="315">
        <f t="shared" si="2"/>
        <v>0</v>
      </c>
      <c r="S177" s="315">
        <v>0</v>
      </c>
      <c r="T177" s="316">
        <f t="shared" si="3"/>
        <v>0</v>
      </c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R177" s="153" t="s">
        <v>302</v>
      </c>
      <c r="AT177" s="153" t="s">
        <v>655</v>
      </c>
      <c r="AU177" s="153" t="s">
        <v>82</v>
      </c>
      <c r="AY177" s="15" t="s">
        <v>150</v>
      </c>
      <c r="BE177" s="154">
        <f t="shared" si="4"/>
        <v>0</v>
      </c>
      <c r="BF177" s="154">
        <f t="shared" si="5"/>
        <v>0</v>
      </c>
      <c r="BG177" s="154">
        <f t="shared" si="6"/>
        <v>0</v>
      </c>
      <c r="BH177" s="154">
        <f t="shared" si="7"/>
        <v>0</v>
      </c>
      <c r="BI177" s="154">
        <f t="shared" si="8"/>
        <v>0</v>
      </c>
      <c r="BJ177" s="15" t="s">
        <v>78</v>
      </c>
      <c r="BK177" s="154">
        <f t="shared" si="9"/>
        <v>0</v>
      </c>
      <c r="BL177" s="15" t="s">
        <v>228</v>
      </c>
      <c r="BM177" s="153" t="s">
        <v>1506</v>
      </c>
    </row>
    <row r="178" spans="1:65" s="2" customFormat="1" ht="16.5" customHeight="1">
      <c r="A178" s="184"/>
      <c r="B178" s="250"/>
      <c r="C178" s="306" t="s">
        <v>282</v>
      </c>
      <c r="D178" s="306" t="s">
        <v>152</v>
      </c>
      <c r="E178" s="307" t="s">
        <v>1507</v>
      </c>
      <c r="F178" s="308" t="s">
        <v>1508</v>
      </c>
      <c r="G178" s="309" t="s">
        <v>1493</v>
      </c>
      <c r="H178" s="310">
        <v>5</v>
      </c>
      <c r="I178" s="247"/>
      <c r="J178" s="311">
        <f t="shared" si="0"/>
        <v>0</v>
      </c>
      <c r="K178" s="308" t="s">
        <v>1</v>
      </c>
      <c r="L178" s="28"/>
      <c r="M178" s="312" t="s">
        <v>1</v>
      </c>
      <c r="N178" s="313" t="s">
        <v>38</v>
      </c>
      <c r="O178" s="314">
        <v>0</v>
      </c>
      <c r="P178" s="315">
        <f t="shared" si="1"/>
        <v>0</v>
      </c>
      <c r="Q178" s="315">
        <v>0</v>
      </c>
      <c r="R178" s="315">
        <f t="shared" si="2"/>
        <v>0</v>
      </c>
      <c r="S178" s="315">
        <v>0</v>
      </c>
      <c r="T178" s="316">
        <f t="shared" si="3"/>
        <v>0</v>
      </c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R178" s="153" t="s">
        <v>228</v>
      </c>
      <c r="AT178" s="153" t="s">
        <v>152</v>
      </c>
      <c r="AU178" s="153" t="s">
        <v>82</v>
      </c>
      <c r="AY178" s="15" t="s">
        <v>150</v>
      </c>
      <c r="BE178" s="154">
        <f t="shared" si="4"/>
        <v>0</v>
      </c>
      <c r="BF178" s="154">
        <f t="shared" si="5"/>
        <v>0</v>
      </c>
      <c r="BG178" s="154">
        <f t="shared" si="6"/>
        <v>0</v>
      </c>
      <c r="BH178" s="154">
        <f t="shared" si="7"/>
        <v>0</v>
      </c>
      <c r="BI178" s="154">
        <f t="shared" si="8"/>
        <v>0</v>
      </c>
      <c r="BJ178" s="15" t="s">
        <v>78</v>
      </c>
      <c r="BK178" s="154">
        <f t="shared" si="9"/>
        <v>0</v>
      </c>
      <c r="BL178" s="15" t="s">
        <v>228</v>
      </c>
      <c r="BM178" s="153" t="s">
        <v>1509</v>
      </c>
    </row>
    <row r="179" spans="1:65" s="2" customFormat="1" ht="16.5" customHeight="1">
      <c r="A179" s="184"/>
      <c r="B179" s="250"/>
      <c r="C179" s="306" t="s">
        <v>286</v>
      </c>
      <c r="D179" s="306" t="s">
        <v>152</v>
      </c>
      <c r="E179" s="307" t="s">
        <v>1510</v>
      </c>
      <c r="F179" s="308" t="s">
        <v>1511</v>
      </c>
      <c r="G179" s="309" t="s">
        <v>1493</v>
      </c>
      <c r="H179" s="310">
        <v>8</v>
      </c>
      <c r="I179" s="247"/>
      <c r="J179" s="311">
        <f t="shared" si="0"/>
        <v>0</v>
      </c>
      <c r="K179" s="308" t="s">
        <v>1</v>
      </c>
      <c r="L179" s="28"/>
      <c r="M179" s="312" t="s">
        <v>1</v>
      </c>
      <c r="N179" s="313" t="s">
        <v>38</v>
      </c>
      <c r="O179" s="314">
        <v>0</v>
      </c>
      <c r="P179" s="315">
        <f t="shared" si="1"/>
        <v>0</v>
      </c>
      <c r="Q179" s="315">
        <v>0</v>
      </c>
      <c r="R179" s="315">
        <f t="shared" si="2"/>
        <v>0</v>
      </c>
      <c r="S179" s="315">
        <v>0</v>
      </c>
      <c r="T179" s="316">
        <f t="shared" si="3"/>
        <v>0</v>
      </c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R179" s="153" t="s">
        <v>228</v>
      </c>
      <c r="AT179" s="153" t="s">
        <v>152</v>
      </c>
      <c r="AU179" s="153" t="s">
        <v>82</v>
      </c>
      <c r="AY179" s="15" t="s">
        <v>150</v>
      </c>
      <c r="BE179" s="154">
        <f t="shared" si="4"/>
        <v>0</v>
      </c>
      <c r="BF179" s="154">
        <f t="shared" si="5"/>
        <v>0</v>
      </c>
      <c r="BG179" s="154">
        <f t="shared" si="6"/>
        <v>0</v>
      </c>
      <c r="BH179" s="154">
        <f t="shared" si="7"/>
        <v>0</v>
      </c>
      <c r="BI179" s="154">
        <f t="shared" si="8"/>
        <v>0</v>
      </c>
      <c r="BJ179" s="15" t="s">
        <v>78</v>
      </c>
      <c r="BK179" s="154">
        <f t="shared" si="9"/>
        <v>0</v>
      </c>
      <c r="BL179" s="15" t="s">
        <v>228</v>
      </c>
      <c r="BM179" s="153" t="s">
        <v>1512</v>
      </c>
    </row>
    <row r="180" spans="2:63" s="12" customFormat="1" ht="22.85" customHeight="1">
      <c r="B180" s="295"/>
      <c r="C180" s="296"/>
      <c r="D180" s="297" t="s">
        <v>72</v>
      </c>
      <c r="E180" s="304" t="s">
        <v>1513</v>
      </c>
      <c r="F180" s="304" t="s">
        <v>1514</v>
      </c>
      <c r="G180" s="296"/>
      <c r="H180" s="296"/>
      <c r="I180" s="246"/>
      <c r="J180" s="305">
        <f>BK180</f>
        <v>0</v>
      </c>
      <c r="K180" s="296"/>
      <c r="L180" s="130"/>
      <c r="M180" s="300"/>
      <c r="N180" s="301"/>
      <c r="O180" s="301"/>
      <c r="P180" s="302">
        <f>SUM(P181:P187)</f>
        <v>57.222464</v>
      </c>
      <c r="Q180" s="301"/>
      <c r="R180" s="302">
        <f>SUM(R181:R187)</f>
        <v>2.0947678</v>
      </c>
      <c r="S180" s="301"/>
      <c r="T180" s="303">
        <f>SUM(T181:T187)</f>
        <v>0</v>
      </c>
      <c r="AR180" s="131" t="s">
        <v>82</v>
      </c>
      <c r="AT180" s="138" t="s">
        <v>72</v>
      </c>
      <c r="AU180" s="138" t="s">
        <v>78</v>
      </c>
      <c r="AY180" s="131" t="s">
        <v>150</v>
      </c>
      <c r="BK180" s="139">
        <f>SUM(BK181:BK187)</f>
        <v>0</v>
      </c>
    </row>
    <row r="181" spans="1:65" s="2" customFormat="1" ht="21.75" customHeight="1">
      <c r="A181" s="184"/>
      <c r="B181" s="250"/>
      <c r="C181" s="306" t="s">
        <v>290</v>
      </c>
      <c r="D181" s="306" t="s">
        <v>152</v>
      </c>
      <c r="E181" s="307" t="s">
        <v>1515</v>
      </c>
      <c r="F181" s="308" t="s">
        <v>1516</v>
      </c>
      <c r="G181" s="309" t="s">
        <v>166</v>
      </c>
      <c r="H181" s="310">
        <v>37.934</v>
      </c>
      <c r="I181" s="247"/>
      <c r="J181" s="311">
        <f>ROUND(I181*H181,2)</f>
        <v>0</v>
      </c>
      <c r="K181" s="308" t="s">
        <v>1</v>
      </c>
      <c r="L181" s="28"/>
      <c r="M181" s="312" t="s">
        <v>1</v>
      </c>
      <c r="N181" s="313" t="s">
        <v>38</v>
      </c>
      <c r="O181" s="314">
        <v>1.296</v>
      </c>
      <c r="P181" s="315">
        <f>O181*H181</f>
        <v>49.162464</v>
      </c>
      <c r="Q181" s="315">
        <v>0.0462</v>
      </c>
      <c r="R181" s="315">
        <f>Q181*H181</f>
        <v>1.7525507999999999</v>
      </c>
      <c r="S181" s="315">
        <v>0</v>
      </c>
      <c r="T181" s="316">
        <f>S181*H181</f>
        <v>0</v>
      </c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R181" s="153" t="s">
        <v>228</v>
      </c>
      <c r="AT181" s="153" t="s">
        <v>152</v>
      </c>
      <c r="AU181" s="153" t="s">
        <v>82</v>
      </c>
      <c r="AY181" s="15" t="s">
        <v>150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5" t="s">
        <v>78</v>
      </c>
      <c r="BK181" s="154">
        <f>ROUND(I181*H181,2)</f>
        <v>0</v>
      </c>
      <c r="BL181" s="15" t="s">
        <v>228</v>
      </c>
      <c r="BM181" s="153" t="s">
        <v>1517</v>
      </c>
    </row>
    <row r="182" spans="2:51" s="13" customFormat="1" ht="12">
      <c r="B182" s="317"/>
      <c r="C182" s="318"/>
      <c r="D182" s="319" t="s">
        <v>158</v>
      </c>
      <c r="E182" s="320" t="s">
        <v>1</v>
      </c>
      <c r="F182" s="321" t="s">
        <v>1518</v>
      </c>
      <c r="G182" s="318"/>
      <c r="H182" s="322">
        <v>29.234</v>
      </c>
      <c r="I182" s="248"/>
      <c r="J182" s="318"/>
      <c r="K182" s="318"/>
      <c r="L182" s="155"/>
      <c r="M182" s="323"/>
      <c r="N182" s="324"/>
      <c r="O182" s="324"/>
      <c r="P182" s="324"/>
      <c r="Q182" s="324"/>
      <c r="R182" s="324"/>
      <c r="S182" s="324"/>
      <c r="T182" s="325"/>
      <c r="AT182" s="157" t="s">
        <v>158</v>
      </c>
      <c r="AU182" s="157" t="s">
        <v>82</v>
      </c>
      <c r="AV182" s="13" t="s">
        <v>82</v>
      </c>
      <c r="AW182" s="13" t="s">
        <v>29</v>
      </c>
      <c r="AX182" s="13" t="s">
        <v>73</v>
      </c>
      <c r="AY182" s="157" t="s">
        <v>150</v>
      </c>
    </row>
    <row r="183" spans="2:51" s="13" customFormat="1" ht="12">
      <c r="B183" s="317"/>
      <c r="C183" s="318"/>
      <c r="D183" s="319" t="s">
        <v>158</v>
      </c>
      <c r="E183" s="320" t="s">
        <v>1</v>
      </c>
      <c r="F183" s="321" t="s">
        <v>1519</v>
      </c>
      <c r="G183" s="318"/>
      <c r="H183" s="322">
        <v>8.7</v>
      </c>
      <c r="I183" s="248"/>
      <c r="J183" s="318"/>
      <c r="K183" s="318"/>
      <c r="L183" s="155"/>
      <c r="M183" s="323"/>
      <c r="N183" s="324"/>
      <c r="O183" s="324"/>
      <c r="P183" s="324"/>
      <c r="Q183" s="324"/>
      <c r="R183" s="324"/>
      <c r="S183" s="324"/>
      <c r="T183" s="325"/>
      <c r="AT183" s="157" t="s">
        <v>158</v>
      </c>
      <c r="AU183" s="157" t="s">
        <v>82</v>
      </c>
      <c r="AV183" s="13" t="s">
        <v>82</v>
      </c>
      <c r="AW183" s="13" t="s">
        <v>29</v>
      </c>
      <c r="AX183" s="13" t="s">
        <v>73</v>
      </c>
      <c r="AY183" s="157" t="s">
        <v>150</v>
      </c>
    </row>
    <row r="184" spans="1:65" s="2" customFormat="1" ht="16.5" customHeight="1">
      <c r="A184" s="184"/>
      <c r="B184" s="250"/>
      <c r="C184" s="306" t="s">
        <v>294</v>
      </c>
      <c r="D184" s="306" t="s">
        <v>152</v>
      </c>
      <c r="E184" s="307" t="s">
        <v>1520</v>
      </c>
      <c r="F184" s="308" t="s">
        <v>1521</v>
      </c>
      <c r="G184" s="309" t="s">
        <v>166</v>
      </c>
      <c r="H184" s="310">
        <v>8.7</v>
      </c>
      <c r="I184" s="247"/>
      <c r="J184" s="311">
        <f>ROUND(I184*H184,2)</f>
        <v>0</v>
      </c>
      <c r="K184" s="308" t="s">
        <v>945</v>
      </c>
      <c r="L184" s="28"/>
      <c r="M184" s="312" t="s">
        <v>1</v>
      </c>
      <c r="N184" s="313" t="s">
        <v>38</v>
      </c>
      <c r="O184" s="314">
        <v>0.8</v>
      </c>
      <c r="P184" s="315">
        <f>O184*H184</f>
        <v>6.96</v>
      </c>
      <c r="Q184" s="315">
        <v>0.03681</v>
      </c>
      <c r="R184" s="315">
        <f>Q184*H184</f>
        <v>0.320247</v>
      </c>
      <c r="S184" s="315">
        <v>0</v>
      </c>
      <c r="T184" s="316">
        <f>S184*H184</f>
        <v>0</v>
      </c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R184" s="153" t="s">
        <v>228</v>
      </c>
      <c r="AT184" s="153" t="s">
        <v>152</v>
      </c>
      <c r="AU184" s="153" t="s">
        <v>82</v>
      </c>
      <c r="AY184" s="15" t="s">
        <v>150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5" t="s">
        <v>78</v>
      </c>
      <c r="BK184" s="154">
        <f>ROUND(I184*H184,2)</f>
        <v>0</v>
      </c>
      <c r="BL184" s="15" t="s">
        <v>228</v>
      </c>
      <c r="BM184" s="153" t="s">
        <v>1522</v>
      </c>
    </row>
    <row r="185" spans="1:65" s="2" customFormat="1" ht="16.5" customHeight="1">
      <c r="A185" s="184"/>
      <c r="B185" s="250"/>
      <c r="C185" s="306" t="s">
        <v>298</v>
      </c>
      <c r="D185" s="306" t="s">
        <v>152</v>
      </c>
      <c r="E185" s="307" t="s">
        <v>1523</v>
      </c>
      <c r="F185" s="308" t="s">
        <v>1524</v>
      </c>
      <c r="G185" s="309" t="s">
        <v>173</v>
      </c>
      <c r="H185" s="310">
        <v>1</v>
      </c>
      <c r="I185" s="247"/>
      <c r="J185" s="311">
        <f>ROUND(I185*H185,2)</f>
        <v>0</v>
      </c>
      <c r="K185" s="308" t="s">
        <v>156</v>
      </c>
      <c r="L185" s="28"/>
      <c r="M185" s="312" t="s">
        <v>1</v>
      </c>
      <c r="N185" s="313" t="s">
        <v>38</v>
      </c>
      <c r="O185" s="314">
        <v>1.1</v>
      </c>
      <c r="P185" s="315">
        <f>O185*H185</f>
        <v>1.1</v>
      </c>
      <c r="Q185" s="315">
        <v>0.00022</v>
      </c>
      <c r="R185" s="315">
        <f>Q185*H185</f>
        <v>0.00022</v>
      </c>
      <c r="S185" s="315">
        <v>0</v>
      </c>
      <c r="T185" s="316">
        <f>S185*H185</f>
        <v>0</v>
      </c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R185" s="153" t="s">
        <v>228</v>
      </c>
      <c r="AT185" s="153" t="s">
        <v>152</v>
      </c>
      <c r="AU185" s="153" t="s">
        <v>82</v>
      </c>
      <c r="AY185" s="15" t="s">
        <v>150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5" t="s">
        <v>78</v>
      </c>
      <c r="BK185" s="154">
        <f>ROUND(I185*H185,2)</f>
        <v>0</v>
      </c>
      <c r="BL185" s="15" t="s">
        <v>228</v>
      </c>
      <c r="BM185" s="153" t="s">
        <v>1525</v>
      </c>
    </row>
    <row r="186" spans="1:65" s="2" customFormat="1" ht="16.5" customHeight="1">
      <c r="A186" s="184"/>
      <c r="B186" s="250"/>
      <c r="C186" s="326" t="s">
        <v>302</v>
      </c>
      <c r="D186" s="326" t="s">
        <v>655</v>
      </c>
      <c r="E186" s="327" t="s">
        <v>1526</v>
      </c>
      <c r="F186" s="328" t="s">
        <v>1527</v>
      </c>
      <c r="G186" s="329" t="s">
        <v>173</v>
      </c>
      <c r="H186" s="330">
        <v>1</v>
      </c>
      <c r="I186" s="249"/>
      <c r="J186" s="331">
        <f>ROUND(I186*H186,2)</f>
        <v>0</v>
      </c>
      <c r="K186" s="328" t="s">
        <v>1</v>
      </c>
      <c r="L186" s="169"/>
      <c r="M186" s="332" t="s">
        <v>1</v>
      </c>
      <c r="N186" s="333" t="s">
        <v>38</v>
      </c>
      <c r="O186" s="314">
        <v>0</v>
      </c>
      <c r="P186" s="315">
        <f>O186*H186</f>
        <v>0</v>
      </c>
      <c r="Q186" s="315">
        <v>0.02175</v>
      </c>
      <c r="R186" s="315">
        <f>Q186*H186</f>
        <v>0.02175</v>
      </c>
      <c r="S186" s="315">
        <v>0</v>
      </c>
      <c r="T186" s="316">
        <f>S186*H186</f>
        <v>0</v>
      </c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R186" s="153" t="s">
        <v>302</v>
      </c>
      <c r="AT186" s="153" t="s">
        <v>655</v>
      </c>
      <c r="AU186" s="153" t="s">
        <v>82</v>
      </c>
      <c r="AY186" s="15" t="s">
        <v>150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5" t="s">
        <v>78</v>
      </c>
      <c r="BK186" s="154">
        <f>ROUND(I186*H186,2)</f>
        <v>0</v>
      </c>
      <c r="BL186" s="15" t="s">
        <v>228</v>
      </c>
      <c r="BM186" s="153" t="s">
        <v>1528</v>
      </c>
    </row>
    <row r="187" spans="1:65" s="2" customFormat="1" ht="21.75" customHeight="1">
      <c r="A187" s="184"/>
      <c r="B187" s="250"/>
      <c r="C187" s="306" t="s">
        <v>306</v>
      </c>
      <c r="D187" s="306" t="s">
        <v>152</v>
      </c>
      <c r="E187" s="307" t="s">
        <v>1529</v>
      </c>
      <c r="F187" s="308" t="s">
        <v>1530</v>
      </c>
      <c r="G187" s="309" t="s">
        <v>397</v>
      </c>
      <c r="H187" s="334">
        <v>487.439</v>
      </c>
      <c r="I187" s="247"/>
      <c r="J187" s="311">
        <f>ROUND(I187*H187,2)</f>
        <v>0</v>
      </c>
      <c r="K187" s="308" t="s">
        <v>156</v>
      </c>
      <c r="L187" s="28"/>
      <c r="M187" s="312" t="s">
        <v>1</v>
      </c>
      <c r="N187" s="313" t="s">
        <v>38</v>
      </c>
      <c r="O187" s="314">
        <v>0</v>
      </c>
      <c r="P187" s="315">
        <f>O187*H187</f>
        <v>0</v>
      </c>
      <c r="Q187" s="315">
        <v>0</v>
      </c>
      <c r="R187" s="315">
        <f>Q187*H187</f>
        <v>0</v>
      </c>
      <c r="S187" s="315">
        <v>0</v>
      </c>
      <c r="T187" s="316">
        <f>S187*H187</f>
        <v>0</v>
      </c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R187" s="153" t="s">
        <v>228</v>
      </c>
      <c r="AT187" s="153" t="s">
        <v>152</v>
      </c>
      <c r="AU187" s="153" t="s">
        <v>82</v>
      </c>
      <c r="AY187" s="15" t="s">
        <v>150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5" t="s">
        <v>78</v>
      </c>
      <c r="BK187" s="154">
        <f>ROUND(I187*H187,2)</f>
        <v>0</v>
      </c>
      <c r="BL187" s="15" t="s">
        <v>228</v>
      </c>
      <c r="BM187" s="153" t="s">
        <v>1531</v>
      </c>
    </row>
    <row r="188" spans="2:63" s="12" customFormat="1" ht="22.85" customHeight="1">
      <c r="B188" s="295"/>
      <c r="C188" s="296"/>
      <c r="D188" s="297" t="s">
        <v>72</v>
      </c>
      <c r="E188" s="304" t="s">
        <v>1532</v>
      </c>
      <c r="F188" s="304" t="s">
        <v>1533</v>
      </c>
      <c r="G188" s="296"/>
      <c r="H188" s="296"/>
      <c r="I188" s="246"/>
      <c r="J188" s="305">
        <f>BK188</f>
        <v>0</v>
      </c>
      <c r="K188" s="296"/>
      <c r="L188" s="130"/>
      <c r="M188" s="300"/>
      <c r="N188" s="301"/>
      <c r="O188" s="301"/>
      <c r="P188" s="302">
        <f>SUM(P189:P196)</f>
        <v>4.401</v>
      </c>
      <c r="Q188" s="301"/>
      <c r="R188" s="302">
        <f>SUM(R189:R196)</f>
        <v>0.023200000000000002</v>
      </c>
      <c r="S188" s="301"/>
      <c r="T188" s="303">
        <f>SUM(T189:T196)</f>
        <v>0</v>
      </c>
      <c r="AR188" s="131" t="s">
        <v>82</v>
      </c>
      <c r="AT188" s="138" t="s">
        <v>72</v>
      </c>
      <c r="AU188" s="138" t="s">
        <v>78</v>
      </c>
      <c r="AY188" s="131" t="s">
        <v>150</v>
      </c>
      <c r="BK188" s="139">
        <f>SUM(BK189:BK196)</f>
        <v>0</v>
      </c>
    </row>
    <row r="189" spans="1:65" s="2" customFormat="1" ht="21.75" customHeight="1">
      <c r="A189" s="184"/>
      <c r="B189" s="250"/>
      <c r="C189" s="306" t="s">
        <v>310</v>
      </c>
      <c r="D189" s="306" t="s">
        <v>152</v>
      </c>
      <c r="E189" s="307" t="s">
        <v>1534</v>
      </c>
      <c r="F189" s="308" t="s">
        <v>1535</v>
      </c>
      <c r="G189" s="309" t="s">
        <v>173</v>
      </c>
      <c r="H189" s="310">
        <v>1</v>
      </c>
      <c r="I189" s="247"/>
      <c r="J189" s="311">
        <f aca="true" t="shared" si="10" ref="J189:J196">ROUND(I189*H189,2)</f>
        <v>0</v>
      </c>
      <c r="K189" s="308" t="s">
        <v>156</v>
      </c>
      <c r="L189" s="28"/>
      <c r="M189" s="312" t="s">
        <v>1</v>
      </c>
      <c r="N189" s="313" t="s">
        <v>38</v>
      </c>
      <c r="O189" s="314">
        <v>3.304</v>
      </c>
      <c r="P189" s="315">
        <f aca="true" t="shared" si="11" ref="P189:P196">O189*H189</f>
        <v>3.304</v>
      </c>
      <c r="Q189" s="315">
        <v>0</v>
      </c>
      <c r="R189" s="315">
        <f aca="true" t="shared" si="12" ref="R189:R196">Q189*H189</f>
        <v>0</v>
      </c>
      <c r="S189" s="315">
        <v>0</v>
      </c>
      <c r="T189" s="316">
        <f aca="true" t="shared" si="13" ref="T189:T196">S189*H189</f>
        <v>0</v>
      </c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R189" s="153" t="s">
        <v>228</v>
      </c>
      <c r="AT189" s="153" t="s">
        <v>152</v>
      </c>
      <c r="AU189" s="153" t="s">
        <v>82</v>
      </c>
      <c r="AY189" s="15" t="s">
        <v>150</v>
      </c>
      <c r="BE189" s="154">
        <f aca="true" t="shared" si="14" ref="BE189:BE196">IF(N189="základní",J189,0)</f>
        <v>0</v>
      </c>
      <c r="BF189" s="154">
        <f aca="true" t="shared" si="15" ref="BF189:BF196">IF(N189="snížená",J189,0)</f>
        <v>0</v>
      </c>
      <c r="BG189" s="154">
        <f aca="true" t="shared" si="16" ref="BG189:BG196">IF(N189="zákl. přenesená",J189,0)</f>
        <v>0</v>
      </c>
      <c r="BH189" s="154">
        <f aca="true" t="shared" si="17" ref="BH189:BH196">IF(N189="sníž. přenesená",J189,0)</f>
        <v>0</v>
      </c>
      <c r="BI189" s="154">
        <f aca="true" t="shared" si="18" ref="BI189:BI196">IF(N189="nulová",J189,0)</f>
        <v>0</v>
      </c>
      <c r="BJ189" s="15" t="s">
        <v>78</v>
      </c>
      <c r="BK189" s="154">
        <f aca="true" t="shared" si="19" ref="BK189:BK196">ROUND(I189*H189,2)</f>
        <v>0</v>
      </c>
      <c r="BL189" s="15" t="s">
        <v>228</v>
      </c>
      <c r="BM189" s="153" t="s">
        <v>1536</v>
      </c>
    </row>
    <row r="190" spans="1:65" s="2" customFormat="1" ht="21.75" customHeight="1">
      <c r="A190" s="184"/>
      <c r="B190" s="250"/>
      <c r="C190" s="326" t="s">
        <v>314</v>
      </c>
      <c r="D190" s="326" t="s">
        <v>655</v>
      </c>
      <c r="E190" s="327" t="s">
        <v>1537</v>
      </c>
      <c r="F190" s="328" t="s">
        <v>1538</v>
      </c>
      <c r="G190" s="329" t="s">
        <v>173</v>
      </c>
      <c r="H190" s="330">
        <v>1</v>
      </c>
      <c r="I190" s="249"/>
      <c r="J190" s="331">
        <f t="shared" si="10"/>
        <v>0</v>
      </c>
      <c r="K190" s="328" t="s">
        <v>156</v>
      </c>
      <c r="L190" s="169"/>
      <c r="M190" s="332" t="s">
        <v>1</v>
      </c>
      <c r="N190" s="333" t="s">
        <v>38</v>
      </c>
      <c r="O190" s="314">
        <v>0</v>
      </c>
      <c r="P190" s="315">
        <f t="shared" si="11"/>
        <v>0</v>
      </c>
      <c r="Q190" s="315">
        <v>0.0205</v>
      </c>
      <c r="R190" s="315">
        <f t="shared" si="12"/>
        <v>0.0205</v>
      </c>
      <c r="S190" s="315">
        <v>0</v>
      </c>
      <c r="T190" s="316">
        <f t="shared" si="13"/>
        <v>0</v>
      </c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R190" s="153" t="s">
        <v>302</v>
      </c>
      <c r="AT190" s="153" t="s">
        <v>655</v>
      </c>
      <c r="AU190" s="153" t="s">
        <v>82</v>
      </c>
      <c r="AY190" s="15" t="s">
        <v>150</v>
      </c>
      <c r="BE190" s="154">
        <f t="shared" si="14"/>
        <v>0</v>
      </c>
      <c r="BF190" s="154">
        <f t="shared" si="15"/>
        <v>0</v>
      </c>
      <c r="BG190" s="154">
        <f t="shared" si="16"/>
        <v>0</v>
      </c>
      <c r="BH190" s="154">
        <f t="shared" si="17"/>
        <v>0</v>
      </c>
      <c r="BI190" s="154">
        <f t="shared" si="18"/>
        <v>0</v>
      </c>
      <c r="BJ190" s="15" t="s">
        <v>78</v>
      </c>
      <c r="BK190" s="154">
        <f t="shared" si="19"/>
        <v>0</v>
      </c>
      <c r="BL190" s="15" t="s">
        <v>228</v>
      </c>
      <c r="BM190" s="153" t="s">
        <v>1539</v>
      </c>
    </row>
    <row r="191" spans="1:65" s="2" customFormat="1" ht="21.75" customHeight="1">
      <c r="A191" s="184"/>
      <c r="B191" s="250"/>
      <c r="C191" s="306" t="s">
        <v>318</v>
      </c>
      <c r="D191" s="306" t="s">
        <v>152</v>
      </c>
      <c r="E191" s="307" t="s">
        <v>1540</v>
      </c>
      <c r="F191" s="308" t="s">
        <v>1541</v>
      </c>
      <c r="G191" s="309" t="s">
        <v>173</v>
      </c>
      <c r="H191" s="310">
        <v>1</v>
      </c>
      <c r="I191" s="247"/>
      <c r="J191" s="311">
        <f t="shared" si="10"/>
        <v>0</v>
      </c>
      <c r="K191" s="308" t="s">
        <v>156</v>
      </c>
      <c r="L191" s="28"/>
      <c r="M191" s="312" t="s">
        <v>1</v>
      </c>
      <c r="N191" s="313" t="s">
        <v>38</v>
      </c>
      <c r="O191" s="314">
        <v>0.555</v>
      </c>
      <c r="P191" s="315">
        <f t="shared" si="11"/>
        <v>0.555</v>
      </c>
      <c r="Q191" s="315">
        <v>0</v>
      </c>
      <c r="R191" s="315">
        <f t="shared" si="12"/>
        <v>0</v>
      </c>
      <c r="S191" s="315">
        <v>0</v>
      </c>
      <c r="T191" s="316">
        <f t="shared" si="13"/>
        <v>0</v>
      </c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R191" s="153" t="s">
        <v>228</v>
      </c>
      <c r="AT191" s="153" t="s">
        <v>152</v>
      </c>
      <c r="AU191" s="153" t="s">
        <v>82</v>
      </c>
      <c r="AY191" s="15" t="s">
        <v>150</v>
      </c>
      <c r="BE191" s="154">
        <f t="shared" si="14"/>
        <v>0</v>
      </c>
      <c r="BF191" s="154">
        <f t="shared" si="15"/>
        <v>0</v>
      </c>
      <c r="BG191" s="154">
        <f t="shared" si="16"/>
        <v>0</v>
      </c>
      <c r="BH191" s="154">
        <f t="shared" si="17"/>
        <v>0</v>
      </c>
      <c r="BI191" s="154">
        <f t="shared" si="18"/>
        <v>0</v>
      </c>
      <c r="BJ191" s="15" t="s">
        <v>78</v>
      </c>
      <c r="BK191" s="154">
        <f t="shared" si="19"/>
        <v>0</v>
      </c>
      <c r="BL191" s="15" t="s">
        <v>228</v>
      </c>
      <c r="BM191" s="153" t="s">
        <v>1542</v>
      </c>
    </row>
    <row r="192" spans="1:65" s="2" customFormat="1" ht="16.5" customHeight="1">
      <c r="A192" s="184"/>
      <c r="B192" s="250"/>
      <c r="C192" s="326" t="s">
        <v>322</v>
      </c>
      <c r="D192" s="326" t="s">
        <v>655</v>
      </c>
      <c r="E192" s="327" t="s">
        <v>1543</v>
      </c>
      <c r="F192" s="328" t="s">
        <v>1544</v>
      </c>
      <c r="G192" s="329" t="s">
        <v>173</v>
      </c>
      <c r="H192" s="330">
        <v>1</v>
      </c>
      <c r="I192" s="249"/>
      <c r="J192" s="331">
        <f t="shared" si="10"/>
        <v>0</v>
      </c>
      <c r="K192" s="328" t="s">
        <v>1</v>
      </c>
      <c r="L192" s="169"/>
      <c r="M192" s="332" t="s">
        <v>1</v>
      </c>
      <c r="N192" s="333" t="s">
        <v>38</v>
      </c>
      <c r="O192" s="314">
        <v>0</v>
      </c>
      <c r="P192" s="315">
        <f t="shared" si="11"/>
        <v>0</v>
      </c>
      <c r="Q192" s="315">
        <v>0.0024</v>
      </c>
      <c r="R192" s="315">
        <f t="shared" si="12"/>
        <v>0.0024</v>
      </c>
      <c r="S192" s="315">
        <v>0</v>
      </c>
      <c r="T192" s="316">
        <f t="shared" si="13"/>
        <v>0</v>
      </c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R192" s="153" t="s">
        <v>302</v>
      </c>
      <c r="AT192" s="153" t="s">
        <v>655</v>
      </c>
      <c r="AU192" s="153" t="s">
        <v>82</v>
      </c>
      <c r="AY192" s="15" t="s">
        <v>150</v>
      </c>
      <c r="BE192" s="154">
        <f t="shared" si="14"/>
        <v>0</v>
      </c>
      <c r="BF192" s="154">
        <f t="shared" si="15"/>
        <v>0</v>
      </c>
      <c r="BG192" s="154">
        <f t="shared" si="16"/>
        <v>0</v>
      </c>
      <c r="BH192" s="154">
        <f t="shared" si="17"/>
        <v>0</v>
      </c>
      <c r="BI192" s="154">
        <f t="shared" si="18"/>
        <v>0</v>
      </c>
      <c r="BJ192" s="15" t="s">
        <v>78</v>
      </c>
      <c r="BK192" s="154">
        <f t="shared" si="19"/>
        <v>0</v>
      </c>
      <c r="BL192" s="15" t="s">
        <v>228</v>
      </c>
      <c r="BM192" s="153" t="s">
        <v>1545</v>
      </c>
    </row>
    <row r="193" spans="1:65" s="2" customFormat="1" ht="16.5" customHeight="1">
      <c r="A193" s="184"/>
      <c r="B193" s="250"/>
      <c r="C193" s="306" t="s">
        <v>326</v>
      </c>
      <c r="D193" s="306" t="s">
        <v>152</v>
      </c>
      <c r="E193" s="307" t="s">
        <v>1546</v>
      </c>
      <c r="F193" s="308" t="s">
        <v>1547</v>
      </c>
      <c r="G193" s="309" t="s">
        <v>173</v>
      </c>
      <c r="H193" s="310">
        <v>1</v>
      </c>
      <c r="I193" s="247"/>
      <c r="J193" s="311">
        <f t="shared" si="10"/>
        <v>0</v>
      </c>
      <c r="K193" s="308" t="s">
        <v>945</v>
      </c>
      <c r="L193" s="28"/>
      <c r="M193" s="312" t="s">
        <v>1</v>
      </c>
      <c r="N193" s="313" t="s">
        <v>38</v>
      </c>
      <c r="O193" s="314">
        <v>0.542</v>
      </c>
      <c r="P193" s="315">
        <f t="shared" si="11"/>
        <v>0.542</v>
      </c>
      <c r="Q193" s="315">
        <v>0</v>
      </c>
      <c r="R193" s="315">
        <f t="shared" si="12"/>
        <v>0</v>
      </c>
      <c r="S193" s="315">
        <v>0</v>
      </c>
      <c r="T193" s="316">
        <f t="shared" si="13"/>
        <v>0</v>
      </c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R193" s="153" t="s">
        <v>228</v>
      </c>
      <c r="AT193" s="153" t="s">
        <v>152</v>
      </c>
      <c r="AU193" s="153" t="s">
        <v>82</v>
      </c>
      <c r="AY193" s="15" t="s">
        <v>150</v>
      </c>
      <c r="BE193" s="154">
        <f t="shared" si="14"/>
        <v>0</v>
      </c>
      <c r="BF193" s="154">
        <f t="shared" si="15"/>
        <v>0</v>
      </c>
      <c r="BG193" s="154">
        <f t="shared" si="16"/>
        <v>0</v>
      </c>
      <c r="BH193" s="154">
        <f t="shared" si="17"/>
        <v>0</v>
      </c>
      <c r="BI193" s="154">
        <f t="shared" si="18"/>
        <v>0</v>
      </c>
      <c r="BJ193" s="15" t="s">
        <v>78</v>
      </c>
      <c r="BK193" s="154">
        <f t="shared" si="19"/>
        <v>0</v>
      </c>
      <c r="BL193" s="15" t="s">
        <v>228</v>
      </c>
      <c r="BM193" s="153" t="s">
        <v>1548</v>
      </c>
    </row>
    <row r="194" spans="1:65" s="2" customFormat="1" ht="16.5" customHeight="1">
      <c r="A194" s="184"/>
      <c r="B194" s="250"/>
      <c r="C194" s="326" t="s">
        <v>330</v>
      </c>
      <c r="D194" s="326" t="s">
        <v>655</v>
      </c>
      <c r="E194" s="327" t="s">
        <v>1549</v>
      </c>
      <c r="F194" s="328" t="s">
        <v>1550</v>
      </c>
      <c r="G194" s="329" t="s">
        <v>173</v>
      </c>
      <c r="H194" s="330">
        <v>1</v>
      </c>
      <c r="I194" s="249"/>
      <c r="J194" s="331">
        <f t="shared" si="10"/>
        <v>0</v>
      </c>
      <c r="K194" s="328" t="s">
        <v>156</v>
      </c>
      <c r="L194" s="169"/>
      <c r="M194" s="332" t="s">
        <v>1</v>
      </c>
      <c r="N194" s="333" t="s">
        <v>38</v>
      </c>
      <c r="O194" s="314">
        <v>0</v>
      </c>
      <c r="P194" s="315">
        <f t="shared" si="11"/>
        <v>0</v>
      </c>
      <c r="Q194" s="315">
        <v>0.00015</v>
      </c>
      <c r="R194" s="315">
        <f t="shared" si="12"/>
        <v>0.00015</v>
      </c>
      <c r="S194" s="315">
        <v>0</v>
      </c>
      <c r="T194" s="316">
        <f t="shared" si="13"/>
        <v>0</v>
      </c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R194" s="153" t="s">
        <v>302</v>
      </c>
      <c r="AT194" s="153" t="s">
        <v>655</v>
      </c>
      <c r="AU194" s="153" t="s">
        <v>82</v>
      </c>
      <c r="AY194" s="15" t="s">
        <v>150</v>
      </c>
      <c r="BE194" s="154">
        <f t="shared" si="14"/>
        <v>0</v>
      </c>
      <c r="BF194" s="154">
        <f t="shared" si="15"/>
        <v>0</v>
      </c>
      <c r="BG194" s="154">
        <f t="shared" si="16"/>
        <v>0</v>
      </c>
      <c r="BH194" s="154">
        <f t="shared" si="17"/>
        <v>0</v>
      </c>
      <c r="BI194" s="154">
        <f t="shared" si="18"/>
        <v>0</v>
      </c>
      <c r="BJ194" s="15" t="s">
        <v>78</v>
      </c>
      <c r="BK194" s="154">
        <f t="shared" si="19"/>
        <v>0</v>
      </c>
      <c r="BL194" s="15" t="s">
        <v>228</v>
      </c>
      <c r="BM194" s="153" t="s">
        <v>1551</v>
      </c>
    </row>
    <row r="195" spans="1:65" s="2" customFormat="1" ht="16.5" customHeight="1">
      <c r="A195" s="184"/>
      <c r="B195" s="250"/>
      <c r="C195" s="326" t="s">
        <v>334</v>
      </c>
      <c r="D195" s="326" t="s">
        <v>655</v>
      </c>
      <c r="E195" s="327" t="s">
        <v>1552</v>
      </c>
      <c r="F195" s="328" t="s">
        <v>1553</v>
      </c>
      <c r="G195" s="329" t="s">
        <v>173</v>
      </c>
      <c r="H195" s="330">
        <v>1</v>
      </c>
      <c r="I195" s="249"/>
      <c r="J195" s="331">
        <f t="shared" si="10"/>
        <v>0</v>
      </c>
      <c r="K195" s="328" t="s">
        <v>156</v>
      </c>
      <c r="L195" s="169"/>
      <c r="M195" s="332" t="s">
        <v>1</v>
      </c>
      <c r="N195" s="333" t="s">
        <v>38</v>
      </c>
      <c r="O195" s="314">
        <v>0</v>
      </c>
      <c r="P195" s="315">
        <f t="shared" si="11"/>
        <v>0</v>
      </c>
      <c r="Q195" s="315">
        <v>0.00015</v>
      </c>
      <c r="R195" s="315">
        <f t="shared" si="12"/>
        <v>0.00015</v>
      </c>
      <c r="S195" s="315">
        <v>0</v>
      </c>
      <c r="T195" s="316">
        <f t="shared" si="13"/>
        <v>0</v>
      </c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R195" s="153" t="s">
        <v>302</v>
      </c>
      <c r="AT195" s="153" t="s">
        <v>655</v>
      </c>
      <c r="AU195" s="153" t="s">
        <v>82</v>
      </c>
      <c r="AY195" s="15" t="s">
        <v>150</v>
      </c>
      <c r="BE195" s="154">
        <f t="shared" si="14"/>
        <v>0</v>
      </c>
      <c r="BF195" s="154">
        <f t="shared" si="15"/>
        <v>0</v>
      </c>
      <c r="BG195" s="154">
        <f t="shared" si="16"/>
        <v>0</v>
      </c>
      <c r="BH195" s="154">
        <f t="shared" si="17"/>
        <v>0</v>
      </c>
      <c r="BI195" s="154">
        <f t="shared" si="18"/>
        <v>0</v>
      </c>
      <c r="BJ195" s="15" t="s">
        <v>78</v>
      </c>
      <c r="BK195" s="154">
        <f t="shared" si="19"/>
        <v>0</v>
      </c>
      <c r="BL195" s="15" t="s">
        <v>228</v>
      </c>
      <c r="BM195" s="153" t="s">
        <v>1554</v>
      </c>
    </row>
    <row r="196" spans="1:65" s="2" customFormat="1" ht="21.75" customHeight="1">
      <c r="A196" s="184"/>
      <c r="B196" s="250"/>
      <c r="C196" s="306" t="s">
        <v>338</v>
      </c>
      <c r="D196" s="306" t="s">
        <v>152</v>
      </c>
      <c r="E196" s="307" t="s">
        <v>1555</v>
      </c>
      <c r="F196" s="308" t="s">
        <v>1556</v>
      </c>
      <c r="G196" s="309" t="s">
        <v>397</v>
      </c>
      <c r="H196" s="334">
        <v>81.59</v>
      </c>
      <c r="I196" s="247"/>
      <c r="J196" s="311">
        <f t="shared" si="10"/>
        <v>0</v>
      </c>
      <c r="K196" s="308" t="s">
        <v>156</v>
      </c>
      <c r="L196" s="28"/>
      <c r="M196" s="312" t="s">
        <v>1</v>
      </c>
      <c r="N196" s="313" t="s">
        <v>38</v>
      </c>
      <c r="O196" s="314">
        <v>0</v>
      </c>
      <c r="P196" s="315">
        <f t="shared" si="11"/>
        <v>0</v>
      </c>
      <c r="Q196" s="315">
        <v>0</v>
      </c>
      <c r="R196" s="315">
        <f t="shared" si="12"/>
        <v>0</v>
      </c>
      <c r="S196" s="315">
        <v>0</v>
      </c>
      <c r="T196" s="316">
        <f t="shared" si="13"/>
        <v>0</v>
      </c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R196" s="153" t="s">
        <v>228</v>
      </c>
      <c r="AT196" s="153" t="s">
        <v>152</v>
      </c>
      <c r="AU196" s="153" t="s">
        <v>82</v>
      </c>
      <c r="AY196" s="15" t="s">
        <v>150</v>
      </c>
      <c r="BE196" s="154">
        <f t="shared" si="14"/>
        <v>0</v>
      </c>
      <c r="BF196" s="154">
        <f t="shared" si="15"/>
        <v>0</v>
      </c>
      <c r="BG196" s="154">
        <f t="shared" si="16"/>
        <v>0</v>
      </c>
      <c r="BH196" s="154">
        <f t="shared" si="17"/>
        <v>0</v>
      </c>
      <c r="BI196" s="154">
        <f t="shared" si="18"/>
        <v>0</v>
      </c>
      <c r="BJ196" s="15" t="s">
        <v>78</v>
      </c>
      <c r="BK196" s="154">
        <f t="shared" si="19"/>
        <v>0</v>
      </c>
      <c r="BL196" s="15" t="s">
        <v>228</v>
      </c>
      <c r="BM196" s="153" t="s">
        <v>1557</v>
      </c>
    </row>
    <row r="197" spans="2:63" s="12" customFormat="1" ht="22.85" customHeight="1">
      <c r="B197" s="295"/>
      <c r="C197" s="296"/>
      <c r="D197" s="297" t="s">
        <v>72</v>
      </c>
      <c r="E197" s="304" t="s">
        <v>1558</v>
      </c>
      <c r="F197" s="304" t="s">
        <v>1559</v>
      </c>
      <c r="G197" s="296"/>
      <c r="H197" s="296"/>
      <c r="I197" s="246"/>
      <c r="J197" s="305">
        <f>BK197</f>
        <v>0</v>
      </c>
      <c r="K197" s="296"/>
      <c r="L197" s="130"/>
      <c r="M197" s="300"/>
      <c r="N197" s="301"/>
      <c r="O197" s="301"/>
      <c r="P197" s="302">
        <f>SUM(P198:P206)</f>
        <v>4.58014</v>
      </c>
      <c r="Q197" s="301"/>
      <c r="R197" s="302">
        <f>SUM(R198:R206)</f>
        <v>0.029881600000000005</v>
      </c>
      <c r="S197" s="301"/>
      <c r="T197" s="303">
        <f>SUM(T198:T206)</f>
        <v>0</v>
      </c>
      <c r="AR197" s="131" t="s">
        <v>82</v>
      </c>
      <c r="AT197" s="138" t="s">
        <v>72</v>
      </c>
      <c r="AU197" s="138" t="s">
        <v>78</v>
      </c>
      <c r="AY197" s="131" t="s">
        <v>150</v>
      </c>
      <c r="BK197" s="139">
        <f>SUM(BK198:BK206)</f>
        <v>0</v>
      </c>
    </row>
    <row r="198" spans="1:65" s="2" customFormat="1" ht="16.5" customHeight="1">
      <c r="A198" s="184"/>
      <c r="B198" s="250"/>
      <c r="C198" s="306" t="s">
        <v>342</v>
      </c>
      <c r="D198" s="306" t="s">
        <v>152</v>
      </c>
      <c r="E198" s="307" t="s">
        <v>1560</v>
      </c>
      <c r="F198" s="308" t="s">
        <v>1561</v>
      </c>
      <c r="G198" s="309" t="s">
        <v>166</v>
      </c>
      <c r="H198" s="310">
        <v>7.02</v>
      </c>
      <c r="I198" s="247"/>
      <c r="J198" s="311">
        <f>ROUND(I198*H198,2)</f>
        <v>0</v>
      </c>
      <c r="K198" s="308" t="s">
        <v>156</v>
      </c>
      <c r="L198" s="28"/>
      <c r="M198" s="312" t="s">
        <v>1</v>
      </c>
      <c r="N198" s="313" t="s">
        <v>38</v>
      </c>
      <c r="O198" s="314">
        <v>0.307</v>
      </c>
      <c r="P198" s="315">
        <f>O198*H198</f>
        <v>2.15514</v>
      </c>
      <c r="Q198" s="315">
        <v>0.0003</v>
      </c>
      <c r="R198" s="315">
        <f>Q198*H198</f>
        <v>0.002106</v>
      </c>
      <c r="S198" s="315">
        <v>0</v>
      </c>
      <c r="T198" s="316">
        <f>S198*H198</f>
        <v>0</v>
      </c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R198" s="153" t="s">
        <v>228</v>
      </c>
      <c r="AT198" s="153" t="s">
        <v>152</v>
      </c>
      <c r="AU198" s="153" t="s">
        <v>82</v>
      </c>
      <c r="AY198" s="15" t="s">
        <v>150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5" t="s">
        <v>78</v>
      </c>
      <c r="BK198" s="154">
        <f>ROUND(I198*H198,2)</f>
        <v>0</v>
      </c>
      <c r="BL198" s="15" t="s">
        <v>228</v>
      </c>
      <c r="BM198" s="153" t="s">
        <v>1562</v>
      </c>
    </row>
    <row r="199" spans="2:51" s="13" customFormat="1" ht="12">
      <c r="B199" s="317"/>
      <c r="C199" s="318"/>
      <c r="D199" s="319" t="s">
        <v>158</v>
      </c>
      <c r="E199" s="320" t="s">
        <v>1</v>
      </c>
      <c r="F199" s="321" t="s">
        <v>1563</v>
      </c>
      <c r="G199" s="318"/>
      <c r="H199" s="322">
        <v>7.02</v>
      </c>
      <c r="I199" s="248"/>
      <c r="J199" s="318"/>
      <c r="K199" s="318"/>
      <c r="L199" s="155"/>
      <c r="M199" s="323"/>
      <c r="N199" s="324"/>
      <c r="O199" s="324"/>
      <c r="P199" s="324"/>
      <c r="Q199" s="324"/>
      <c r="R199" s="324"/>
      <c r="S199" s="324"/>
      <c r="T199" s="325"/>
      <c r="AT199" s="157" t="s">
        <v>158</v>
      </c>
      <c r="AU199" s="157" t="s">
        <v>82</v>
      </c>
      <c r="AV199" s="13" t="s">
        <v>82</v>
      </c>
      <c r="AW199" s="13" t="s">
        <v>29</v>
      </c>
      <c r="AX199" s="13" t="s">
        <v>78</v>
      </c>
      <c r="AY199" s="157" t="s">
        <v>150</v>
      </c>
    </row>
    <row r="200" spans="1:65" s="2" customFormat="1" ht="33" customHeight="1">
      <c r="A200" s="184"/>
      <c r="B200" s="250"/>
      <c r="C200" s="326" t="s">
        <v>346</v>
      </c>
      <c r="D200" s="326" t="s">
        <v>655</v>
      </c>
      <c r="E200" s="327" t="s">
        <v>1564</v>
      </c>
      <c r="F200" s="328" t="s">
        <v>1565</v>
      </c>
      <c r="G200" s="329" t="s">
        <v>166</v>
      </c>
      <c r="H200" s="330">
        <v>7.722</v>
      </c>
      <c r="I200" s="249"/>
      <c r="J200" s="331">
        <f>ROUND(I200*H200,2)</f>
        <v>0</v>
      </c>
      <c r="K200" s="328" t="s">
        <v>156</v>
      </c>
      <c r="L200" s="169"/>
      <c r="M200" s="332" t="s">
        <v>1</v>
      </c>
      <c r="N200" s="333" t="s">
        <v>38</v>
      </c>
      <c r="O200" s="314">
        <v>0</v>
      </c>
      <c r="P200" s="315">
        <f>O200*H200</f>
        <v>0</v>
      </c>
      <c r="Q200" s="315">
        <v>0.0032</v>
      </c>
      <c r="R200" s="315">
        <f>Q200*H200</f>
        <v>0.024710400000000004</v>
      </c>
      <c r="S200" s="315">
        <v>0</v>
      </c>
      <c r="T200" s="316">
        <f>S200*H200</f>
        <v>0</v>
      </c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R200" s="153" t="s">
        <v>302</v>
      </c>
      <c r="AT200" s="153" t="s">
        <v>655</v>
      </c>
      <c r="AU200" s="153" t="s">
        <v>82</v>
      </c>
      <c r="AY200" s="15" t="s">
        <v>150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15" t="s">
        <v>78</v>
      </c>
      <c r="BK200" s="154">
        <f>ROUND(I200*H200,2)</f>
        <v>0</v>
      </c>
      <c r="BL200" s="15" t="s">
        <v>228</v>
      </c>
      <c r="BM200" s="153" t="s">
        <v>1566</v>
      </c>
    </row>
    <row r="201" spans="2:51" s="13" customFormat="1" ht="12">
      <c r="B201" s="317"/>
      <c r="C201" s="318"/>
      <c r="D201" s="319" t="s">
        <v>158</v>
      </c>
      <c r="E201" s="318"/>
      <c r="F201" s="321" t="s">
        <v>1567</v>
      </c>
      <c r="G201" s="318"/>
      <c r="H201" s="322">
        <v>7.722</v>
      </c>
      <c r="I201" s="248"/>
      <c r="J201" s="318"/>
      <c r="K201" s="318"/>
      <c r="L201" s="155"/>
      <c r="M201" s="323"/>
      <c r="N201" s="324"/>
      <c r="O201" s="324"/>
      <c r="P201" s="324"/>
      <c r="Q201" s="324"/>
      <c r="R201" s="324"/>
      <c r="S201" s="324"/>
      <c r="T201" s="325"/>
      <c r="AT201" s="157" t="s">
        <v>158</v>
      </c>
      <c r="AU201" s="157" t="s">
        <v>82</v>
      </c>
      <c r="AV201" s="13" t="s">
        <v>82</v>
      </c>
      <c r="AW201" s="13" t="s">
        <v>3</v>
      </c>
      <c r="AX201" s="13" t="s">
        <v>78</v>
      </c>
      <c r="AY201" s="157" t="s">
        <v>150</v>
      </c>
    </row>
    <row r="202" spans="1:65" s="2" customFormat="1" ht="16.5" customHeight="1">
      <c r="A202" s="184"/>
      <c r="B202" s="250"/>
      <c r="C202" s="306" t="s">
        <v>350</v>
      </c>
      <c r="D202" s="306" t="s">
        <v>152</v>
      </c>
      <c r="E202" s="307" t="s">
        <v>1568</v>
      </c>
      <c r="F202" s="308" t="s">
        <v>1569</v>
      </c>
      <c r="G202" s="309" t="s">
        <v>214</v>
      </c>
      <c r="H202" s="310">
        <v>9.7</v>
      </c>
      <c r="I202" s="247"/>
      <c r="J202" s="311">
        <f>ROUND(I202*H202,2)</f>
        <v>0</v>
      </c>
      <c r="K202" s="308" t="s">
        <v>156</v>
      </c>
      <c r="L202" s="28"/>
      <c r="M202" s="312" t="s">
        <v>1</v>
      </c>
      <c r="N202" s="313" t="s">
        <v>38</v>
      </c>
      <c r="O202" s="314">
        <v>0.25</v>
      </c>
      <c r="P202" s="315">
        <f>O202*H202</f>
        <v>2.425</v>
      </c>
      <c r="Q202" s="315">
        <v>1E-05</v>
      </c>
      <c r="R202" s="315">
        <f>Q202*H202</f>
        <v>9.7E-05</v>
      </c>
      <c r="S202" s="315">
        <v>0</v>
      </c>
      <c r="T202" s="316">
        <f>S202*H202</f>
        <v>0</v>
      </c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R202" s="153" t="s">
        <v>228</v>
      </c>
      <c r="AT202" s="153" t="s">
        <v>152</v>
      </c>
      <c r="AU202" s="153" t="s">
        <v>82</v>
      </c>
      <c r="AY202" s="15" t="s">
        <v>150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5" t="s">
        <v>78</v>
      </c>
      <c r="BK202" s="154">
        <f>ROUND(I202*H202,2)</f>
        <v>0</v>
      </c>
      <c r="BL202" s="15" t="s">
        <v>228</v>
      </c>
      <c r="BM202" s="153" t="s">
        <v>1570</v>
      </c>
    </row>
    <row r="203" spans="2:51" s="13" customFormat="1" ht="12">
      <c r="B203" s="317"/>
      <c r="C203" s="318"/>
      <c r="D203" s="319" t="s">
        <v>158</v>
      </c>
      <c r="E203" s="320" t="s">
        <v>1</v>
      </c>
      <c r="F203" s="321" t="s">
        <v>1571</v>
      </c>
      <c r="G203" s="318"/>
      <c r="H203" s="322">
        <v>9.7</v>
      </c>
      <c r="I203" s="248"/>
      <c r="J203" s="318"/>
      <c r="K203" s="318"/>
      <c r="L203" s="155"/>
      <c r="M203" s="323"/>
      <c r="N203" s="324"/>
      <c r="O203" s="324"/>
      <c r="P203" s="324"/>
      <c r="Q203" s="324"/>
      <c r="R203" s="324"/>
      <c r="S203" s="324"/>
      <c r="T203" s="325"/>
      <c r="AT203" s="157" t="s">
        <v>158</v>
      </c>
      <c r="AU203" s="157" t="s">
        <v>82</v>
      </c>
      <c r="AV203" s="13" t="s">
        <v>82</v>
      </c>
      <c r="AW203" s="13" t="s">
        <v>29</v>
      </c>
      <c r="AX203" s="13" t="s">
        <v>78</v>
      </c>
      <c r="AY203" s="157" t="s">
        <v>150</v>
      </c>
    </row>
    <row r="204" spans="1:65" s="2" customFormat="1" ht="16.5" customHeight="1">
      <c r="A204" s="184"/>
      <c r="B204" s="250"/>
      <c r="C204" s="326" t="s">
        <v>354</v>
      </c>
      <c r="D204" s="326" t="s">
        <v>655</v>
      </c>
      <c r="E204" s="327" t="s">
        <v>1572</v>
      </c>
      <c r="F204" s="328" t="s">
        <v>1573</v>
      </c>
      <c r="G204" s="329" t="s">
        <v>214</v>
      </c>
      <c r="H204" s="330">
        <v>9.894</v>
      </c>
      <c r="I204" s="249"/>
      <c r="J204" s="331">
        <f>ROUND(I204*H204,2)</f>
        <v>0</v>
      </c>
      <c r="K204" s="328" t="s">
        <v>156</v>
      </c>
      <c r="L204" s="169"/>
      <c r="M204" s="332" t="s">
        <v>1</v>
      </c>
      <c r="N204" s="333" t="s">
        <v>38</v>
      </c>
      <c r="O204" s="314">
        <v>0</v>
      </c>
      <c r="P204" s="315">
        <f>O204*H204</f>
        <v>0</v>
      </c>
      <c r="Q204" s="315">
        <v>0.0003</v>
      </c>
      <c r="R204" s="315">
        <f>Q204*H204</f>
        <v>0.0029682</v>
      </c>
      <c r="S204" s="315">
        <v>0</v>
      </c>
      <c r="T204" s="316">
        <f>S204*H204</f>
        <v>0</v>
      </c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R204" s="153" t="s">
        <v>302</v>
      </c>
      <c r="AT204" s="153" t="s">
        <v>655</v>
      </c>
      <c r="AU204" s="153" t="s">
        <v>82</v>
      </c>
      <c r="AY204" s="15" t="s">
        <v>150</v>
      </c>
      <c r="BE204" s="154">
        <f>IF(N204="základní",J204,0)</f>
        <v>0</v>
      </c>
      <c r="BF204" s="154">
        <f>IF(N204="snížená",J204,0)</f>
        <v>0</v>
      </c>
      <c r="BG204" s="154">
        <f>IF(N204="zákl. přenesená",J204,0)</f>
        <v>0</v>
      </c>
      <c r="BH204" s="154">
        <f>IF(N204="sníž. přenesená",J204,0)</f>
        <v>0</v>
      </c>
      <c r="BI204" s="154">
        <f>IF(N204="nulová",J204,0)</f>
        <v>0</v>
      </c>
      <c r="BJ204" s="15" t="s">
        <v>78</v>
      </c>
      <c r="BK204" s="154">
        <f>ROUND(I204*H204,2)</f>
        <v>0</v>
      </c>
      <c r="BL204" s="15" t="s">
        <v>228</v>
      </c>
      <c r="BM204" s="153" t="s">
        <v>1574</v>
      </c>
    </row>
    <row r="205" spans="2:51" s="13" customFormat="1" ht="12">
      <c r="B205" s="317"/>
      <c r="C205" s="318"/>
      <c r="D205" s="319" t="s">
        <v>158</v>
      </c>
      <c r="E205" s="318"/>
      <c r="F205" s="321" t="s">
        <v>1575</v>
      </c>
      <c r="G205" s="318"/>
      <c r="H205" s="322">
        <v>9.894</v>
      </c>
      <c r="I205" s="248"/>
      <c r="J205" s="318"/>
      <c r="K205" s="318"/>
      <c r="L205" s="155"/>
      <c r="M205" s="323"/>
      <c r="N205" s="324"/>
      <c r="O205" s="324"/>
      <c r="P205" s="324"/>
      <c r="Q205" s="324"/>
      <c r="R205" s="324"/>
      <c r="S205" s="324"/>
      <c r="T205" s="325"/>
      <c r="AT205" s="157" t="s">
        <v>158</v>
      </c>
      <c r="AU205" s="157" t="s">
        <v>82</v>
      </c>
      <c r="AV205" s="13" t="s">
        <v>82</v>
      </c>
      <c r="AW205" s="13" t="s">
        <v>3</v>
      </c>
      <c r="AX205" s="13" t="s">
        <v>78</v>
      </c>
      <c r="AY205" s="157" t="s">
        <v>150</v>
      </c>
    </row>
    <row r="206" spans="1:65" s="2" customFormat="1" ht="21.75" customHeight="1">
      <c r="A206" s="184"/>
      <c r="B206" s="250"/>
      <c r="C206" s="306" t="s">
        <v>358</v>
      </c>
      <c r="D206" s="306" t="s">
        <v>152</v>
      </c>
      <c r="E206" s="307" t="s">
        <v>1576</v>
      </c>
      <c r="F206" s="308" t="s">
        <v>1577</v>
      </c>
      <c r="G206" s="309" t="s">
        <v>397</v>
      </c>
      <c r="H206" s="334">
        <v>92.423</v>
      </c>
      <c r="I206" s="247"/>
      <c r="J206" s="311">
        <f>ROUND(I206*H206,2)</f>
        <v>0</v>
      </c>
      <c r="K206" s="308" t="s">
        <v>156</v>
      </c>
      <c r="L206" s="28"/>
      <c r="M206" s="312" t="s">
        <v>1</v>
      </c>
      <c r="N206" s="313" t="s">
        <v>38</v>
      </c>
      <c r="O206" s="314">
        <v>0</v>
      </c>
      <c r="P206" s="315">
        <f>O206*H206</f>
        <v>0</v>
      </c>
      <c r="Q206" s="315">
        <v>0</v>
      </c>
      <c r="R206" s="315">
        <f>Q206*H206</f>
        <v>0</v>
      </c>
      <c r="S206" s="315">
        <v>0</v>
      </c>
      <c r="T206" s="316">
        <f>S206*H206</f>
        <v>0</v>
      </c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R206" s="153" t="s">
        <v>228</v>
      </c>
      <c r="AT206" s="153" t="s">
        <v>152</v>
      </c>
      <c r="AU206" s="153" t="s">
        <v>82</v>
      </c>
      <c r="AY206" s="15" t="s">
        <v>150</v>
      </c>
      <c r="BE206" s="154">
        <f>IF(N206="základní",J206,0)</f>
        <v>0</v>
      </c>
      <c r="BF206" s="154">
        <f>IF(N206="snížená",J206,0)</f>
        <v>0</v>
      </c>
      <c r="BG206" s="154">
        <f>IF(N206="zákl. přenesená",J206,0)</f>
        <v>0</v>
      </c>
      <c r="BH206" s="154">
        <f>IF(N206="sníž. přenesená",J206,0)</f>
        <v>0</v>
      </c>
      <c r="BI206" s="154">
        <f>IF(N206="nulová",J206,0)</f>
        <v>0</v>
      </c>
      <c r="BJ206" s="15" t="s">
        <v>78</v>
      </c>
      <c r="BK206" s="154">
        <f>ROUND(I206*H206,2)</f>
        <v>0</v>
      </c>
      <c r="BL206" s="15" t="s">
        <v>228</v>
      </c>
      <c r="BM206" s="153" t="s">
        <v>1578</v>
      </c>
    </row>
    <row r="207" spans="2:63" s="12" customFormat="1" ht="22.85" customHeight="1">
      <c r="B207" s="295"/>
      <c r="C207" s="296"/>
      <c r="D207" s="297" t="s">
        <v>72</v>
      </c>
      <c r="E207" s="304" t="s">
        <v>1579</v>
      </c>
      <c r="F207" s="304" t="s">
        <v>1580</v>
      </c>
      <c r="G207" s="296"/>
      <c r="H207" s="296"/>
      <c r="I207" s="246"/>
      <c r="J207" s="305">
        <f>BK207</f>
        <v>0</v>
      </c>
      <c r="K207" s="296"/>
      <c r="L207" s="130"/>
      <c r="M207" s="300"/>
      <c r="N207" s="301"/>
      <c r="O207" s="301"/>
      <c r="P207" s="302">
        <f>SUM(P208:P211)</f>
        <v>0.77616</v>
      </c>
      <c r="Q207" s="301"/>
      <c r="R207" s="302">
        <f>SUM(R208:R211)</f>
        <v>0.0005586</v>
      </c>
      <c r="S207" s="301"/>
      <c r="T207" s="303">
        <f>SUM(T208:T211)</f>
        <v>0</v>
      </c>
      <c r="AR207" s="131" t="s">
        <v>82</v>
      </c>
      <c r="AT207" s="138" t="s">
        <v>72</v>
      </c>
      <c r="AU207" s="138" t="s">
        <v>78</v>
      </c>
      <c r="AY207" s="131" t="s">
        <v>150</v>
      </c>
      <c r="BK207" s="139">
        <f>SUM(BK208:BK211)</f>
        <v>0</v>
      </c>
    </row>
    <row r="208" spans="1:65" s="2" customFormat="1" ht="21.75" customHeight="1">
      <c r="A208" s="184"/>
      <c r="B208" s="250"/>
      <c r="C208" s="306" t="s">
        <v>362</v>
      </c>
      <c r="D208" s="306" t="s">
        <v>152</v>
      </c>
      <c r="E208" s="307" t="s">
        <v>1581</v>
      </c>
      <c r="F208" s="308" t="s">
        <v>1582</v>
      </c>
      <c r="G208" s="309" t="s">
        <v>166</v>
      </c>
      <c r="H208" s="310">
        <v>1.47</v>
      </c>
      <c r="I208" s="247"/>
      <c r="J208" s="311">
        <f>ROUND(I208*H208,2)</f>
        <v>0</v>
      </c>
      <c r="K208" s="308" t="s">
        <v>156</v>
      </c>
      <c r="L208" s="28"/>
      <c r="M208" s="312" t="s">
        <v>1</v>
      </c>
      <c r="N208" s="313" t="s">
        <v>38</v>
      </c>
      <c r="O208" s="314">
        <v>0.184</v>
      </c>
      <c r="P208" s="315">
        <f>O208*H208</f>
        <v>0.27048</v>
      </c>
      <c r="Q208" s="315">
        <v>0.00014</v>
      </c>
      <c r="R208" s="315">
        <f>Q208*H208</f>
        <v>0.0002058</v>
      </c>
      <c r="S208" s="315">
        <v>0</v>
      </c>
      <c r="T208" s="316">
        <f>S208*H208</f>
        <v>0</v>
      </c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R208" s="153" t="s">
        <v>228</v>
      </c>
      <c r="AT208" s="153" t="s">
        <v>152</v>
      </c>
      <c r="AU208" s="153" t="s">
        <v>82</v>
      </c>
      <c r="AY208" s="15" t="s">
        <v>150</v>
      </c>
      <c r="BE208" s="154">
        <f>IF(N208="základní",J208,0)</f>
        <v>0</v>
      </c>
      <c r="BF208" s="154">
        <f>IF(N208="snížená",J208,0)</f>
        <v>0</v>
      </c>
      <c r="BG208" s="154">
        <f>IF(N208="zákl. přenesená",J208,0)</f>
        <v>0</v>
      </c>
      <c r="BH208" s="154">
        <f>IF(N208="sníž. přenesená",J208,0)</f>
        <v>0</v>
      </c>
      <c r="BI208" s="154">
        <f>IF(N208="nulová",J208,0)</f>
        <v>0</v>
      </c>
      <c r="BJ208" s="15" t="s">
        <v>78</v>
      </c>
      <c r="BK208" s="154">
        <f>ROUND(I208*H208,2)</f>
        <v>0</v>
      </c>
      <c r="BL208" s="15" t="s">
        <v>228</v>
      </c>
      <c r="BM208" s="153" t="s">
        <v>1583</v>
      </c>
    </row>
    <row r="209" spans="2:51" s="13" customFormat="1" ht="12">
      <c r="B209" s="317"/>
      <c r="C209" s="318"/>
      <c r="D209" s="319" t="s">
        <v>158</v>
      </c>
      <c r="E209" s="320" t="s">
        <v>1</v>
      </c>
      <c r="F209" s="321" t="s">
        <v>1584</v>
      </c>
      <c r="G209" s="318"/>
      <c r="H209" s="322">
        <v>1.47</v>
      </c>
      <c r="I209" s="248"/>
      <c r="J209" s="318"/>
      <c r="K209" s="318"/>
      <c r="L209" s="155"/>
      <c r="M209" s="323"/>
      <c r="N209" s="324"/>
      <c r="O209" s="324"/>
      <c r="P209" s="324"/>
      <c r="Q209" s="324"/>
      <c r="R209" s="324"/>
      <c r="S209" s="324"/>
      <c r="T209" s="325"/>
      <c r="AT209" s="157" t="s">
        <v>158</v>
      </c>
      <c r="AU209" s="157" t="s">
        <v>82</v>
      </c>
      <c r="AV209" s="13" t="s">
        <v>82</v>
      </c>
      <c r="AW209" s="13" t="s">
        <v>29</v>
      </c>
      <c r="AX209" s="13" t="s">
        <v>78</v>
      </c>
      <c r="AY209" s="157" t="s">
        <v>150</v>
      </c>
    </row>
    <row r="210" spans="1:65" s="2" customFormat="1" ht="21.75" customHeight="1">
      <c r="A210" s="184"/>
      <c r="B210" s="250"/>
      <c r="C210" s="306" t="s">
        <v>366</v>
      </c>
      <c r="D210" s="306" t="s">
        <v>152</v>
      </c>
      <c r="E210" s="307" t="s">
        <v>1585</v>
      </c>
      <c r="F210" s="308" t="s">
        <v>1586</v>
      </c>
      <c r="G210" s="309" t="s">
        <v>166</v>
      </c>
      <c r="H210" s="310">
        <v>2.94</v>
      </c>
      <c r="I210" s="247"/>
      <c r="J210" s="311">
        <f>ROUND(I210*H210,2)</f>
        <v>0</v>
      </c>
      <c r="K210" s="308" t="s">
        <v>156</v>
      </c>
      <c r="L210" s="28"/>
      <c r="M210" s="312" t="s">
        <v>1</v>
      </c>
      <c r="N210" s="313" t="s">
        <v>38</v>
      </c>
      <c r="O210" s="314">
        <v>0.172</v>
      </c>
      <c r="P210" s="315">
        <f>O210*H210</f>
        <v>0.5056799999999999</v>
      </c>
      <c r="Q210" s="315">
        <v>0.00012</v>
      </c>
      <c r="R210" s="315">
        <f>Q210*H210</f>
        <v>0.0003528</v>
      </c>
      <c r="S210" s="315">
        <v>0</v>
      </c>
      <c r="T210" s="316">
        <f>S210*H210</f>
        <v>0</v>
      </c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R210" s="153" t="s">
        <v>228</v>
      </c>
      <c r="AT210" s="153" t="s">
        <v>152</v>
      </c>
      <c r="AU210" s="153" t="s">
        <v>82</v>
      </c>
      <c r="AY210" s="15" t="s">
        <v>150</v>
      </c>
      <c r="BE210" s="154">
        <f>IF(N210="základní",J210,0)</f>
        <v>0</v>
      </c>
      <c r="BF210" s="154">
        <f>IF(N210="snížená",J210,0)</f>
        <v>0</v>
      </c>
      <c r="BG210" s="154">
        <f>IF(N210="zákl. přenesená",J210,0)</f>
        <v>0</v>
      </c>
      <c r="BH210" s="154">
        <f>IF(N210="sníž. přenesená",J210,0)</f>
        <v>0</v>
      </c>
      <c r="BI210" s="154">
        <f>IF(N210="nulová",J210,0)</f>
        <v>0</v>
      </c>
      <c r="BJ210" s="15" t="s">
        <v>78</v>
      </c>
      <c r="BK210" s="154">
        <f>ROUND(I210*H210,2)</f>
        <v>0</v>
      </c>
      <c r="BL210" s="15" t="s">
        <v>228</v>
      </c>
      <c r="BM210" s="153" t="s">
        <v>1587</v>
      </c>
    </row>
    <row r="211" spans="2:51" s="13" customFormat="1" ht="12">
      <c r="B211" s="317"/>
      <c r="C211" s="318"/>
      <c r="D211" s="319" t="s">
        <v>158</v>
      </c>
      <c r="E211" s="320" t="s">
        <v>1</v>
      </c>
      <c r="F211" s="321" t="s">
        <v>1588</v>
      </c>
      <c r="G211" s="318"/>
      <c r="H211" s="322">
        <v>2.94</v>
      </c>
      <c r="I211" s="248"/>
      <c r="J211" s="318"/>
      <c r="K211" s="318"/>
      <c r="L211" s="155"/>
      <c r="M211" s="323"/>
      <c r="N211" s="324"/>
      <c r="O211" s="324"/>
      <c r="P211" s="324"/>
      <c r="Q211" s="324"/>
      <c r="R211" s="324"/>
      <c r="S211" s="324"/>
      <c r="T211" s="325"/>
      <c r="AT211" s="157" t="s">
        <v>158</v>
      </c>
      <c r="AU211" s="157" t="s">
        <v>82</v>
      </c>
      <c r="AV211" s="13" t="s">
        <v>82</v>
      </c>
      <c r="AW211" s="13" t="s">
        <v>29</v>
      </c>
      <c r="AX211" s="13" t="s">
        <v>78</v>
      </c>
      <c r="AY211" s="157" t="s">
        <v>150</v>
      </c>
    </row>
    <row r="212" spans="2:63" s="12" customFormat="1" ht="22.85" customHeight="1">
      <c r="B212" s="295"/>
      <c r="C212" s="296"/>
      <c r="D212" s="297" t="s">
        <v>72</v>
      </c>
      <c r="E212" s="304" t="s">
        <v>1056</v>
      </c>
      <c r="F212" s="304" t="s">
        <v>1057</v>
      </c>
      <c r="G212" s="296"/>
      <c r="H212" s="296"/>
      <c r="I212" s="246"/>
      <c r="J212" s="305">
        <f>BK212</f>
        <v>0</v>
      </c>
      <c r="K212" s="296"/>
      <c r="L212" s="130"/>
      <c r="M212" s="300"/>
      <c r="N212" s="301"/>
      <c r="O212" s="301"/>
      <c r="P212" s="302">
        <f>SUM(P213:P218)</f>
        <v>7.002818000000001</v>
      </c>
      <c r="Q212" s="301"/>
      <c r="R212" s="302">
        <f>SUM(R213:R218)</f>
        <v>0.03537506</v>
      </c>
      <c r="S212" s="301"/>
      <c r="T212" s="303">
        <f>SUM(T213:T218)</f>
        <v>0</v>
      </c>
      <c r="AR212" s="131" t="s">
        <v>82</v>
      </c>
      <c r="AT212" s="138" t="s">
        <v>72</v>
      </c>
      <c r="AU212" s="138" t="s">
        <v>78</v>
      </c>
      <c r="AY212" s="131" t="s">
        <v>150</v>
      </c>
      <c r="BK212" s="139">
        <f>SUM(BK213:BK218)</f>
        <v>0</v>
      </c>
    </row>
    <row r="213" spans="1:65" s="2" customFormat="1" ht="21.75" customHeight="1">
      <c r="A213" s="184"/>
      <c r="B213" s="250"/>
      <c r="C213" s="306" t="s">
        <v>370</v>
      </c>
      <c r="D213" s="306" t="s">
        <v>152</v>
      </c>
      <c r="E213" s="307" t="s">
        <v>1070</v>
      </c>
      <c r="F213" s="308" t="s">
        <v>1071</v>
      </c>
      <c r="G213" s="309" t="s">
        <v>166</v>
      </c>
      <c r="H213" s="310">
        <v>72.194</v>
      </c>
      <c r="I213" s="247"/>
      <c r="J213" s="311">
        <f>ROUND(I213*H213,2)</f>
        <v>0</v>
      </c>
      <c r="K213" s="308" t="s">
        <v>156</v>
      </c>
      <c r="L213" s="28"/>
      <c r="M213" s="312" t="s">
        <v>1</v>
      </c>
      <c r="N213" s="313" t="s">
        <v>38</v>
      </c>
      <c r="O213" s="314">
        <v>0.033</v>
      </c>
      <c r="P213" s="315">
        <f>O213*H213</f>
        <v>2.3824020000000004</v>
      </c>
      <c r="Q213" s="315">
        <v>0.0002</v>
      </c>
      <c r="R213" s="315">
        <f>Q213*H213</f>
        <v>0.014438800000000002</v>
      </c>
      <c r="S213" s="315">
        <v>0</v>
      </c>
      <c r="T213" s="316">
        <f>S213*H213</f>
        <v>0</v>
      </c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R213" s="153" t="s">
        <v>228</v>
      </c>
      <c r="AT213" s="153" t="s">
        <v>152</v>
      </c>
      <c r="AU213" s="153" t="s">
        <v>82</v>
      </c>
      <c r="AY213" s="15" t="s">
        <v>150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5" t="s">
        <v>78</v>
      </c>
      <c r="BK213" s="154">
        <f>ROUND(I213*H213,2)</f>
        <v>0</v>
      </c>
      <c r="BL213" s="15" t="s">
        <v>228</v>
      </c>
      <c r="BM213" s="153" t="s">
        <v>1589</v>
      </c>
    </row>
    <row r="214" spans="2:51" s="13" customFormat="1" ht="12">
      <c r="B214" s="317"/>
      <c r="C214" s="318"/>
      <c r="D214" s="319" t="s">
        <v>158</v>
      </c>
      <c r="E214" s="320" t="s">
        <v>1</v>
      </c>
      <c r="F214" s="321" t="s">
        <v>1590</v>
      </c>
      <c r="G214" s="318"/>
      <c r="H214" s="322">
        <v>7.02</v>
      </c>
      <c r="I214" s="248"/>
      <c r="J214" s="318"/>
      <c r="K214" s="318"/>
      <c r="L214" s="155"/>
      <c r="M214" s="323"/>
      <c r="N214" s="324"/>
      <c r="O214" s="324"/>
      <c r="P214" s="324"/>
      <c r="Q214" s="324"/>
      <c r="R214" s="324"/>
      <c r="S214" s="324"/>
      <c r="T214" s="325"/>
      <c r="AT214" s="157" t="s">
        <v>158</v>
      </c>
      <c r="AU214" s="157" t="s">
        <v>82</v>
      </c>
      <c r="AV214" s="13" t="s">
        <v>82</v>
      </c>
      <c r="AW214" s="13" t="s">
        <v>29</v>
      </c>
      <c r="AX214" s="13" t="s">
        <v>73</v>
      </c>
      <c r="AY214" s="157" t="s">
        <v>150</v>
      </c>
    </row>
    <row r="215" spans="2:51" s="13" customFormat="1" ht="12">
      <c r="B215" s="317"/>
      <c r="C215" s="318"/>
      <c r="D215" s="319" t="s">
        <v>158</v>
      </c>
      <c r="E215" s="320" t="s">
        <v>1</v>
      </c>
      <c r="F215" s="321" t="s">
        <v>1591</v>
      </c>
      <c r="G215" s="318"/>
      <c r="H215" s="322">
        <v>25.44</v>
      </c>
      <c r="I215" s="248"/>
      <c r="J215" s="318"/>
      <c r="K215" s="318"/>
      <c r="L215" s="155"/>
      <c r="M215" s="323"/>
      <c r="N215" s="324"/>
      <c r="O215" s="324"/>
      <c r="P215" s="324"/>
      <c r="Q215" s="324"/>
      <c r="R215" s="324"/>
      <c r="S215" s="324"/>
      <c r="T215" s="325"/>
      <c r="AT215" s="157" t="s">
        <v>158</v>
      </c>
      <c r="AU215" s="157" t="s">
        <v>82</v>
      </c>
      <c r="AV215" s="13" t="s">
        <v>82</v>
      </c>
      <c r="AW215" s="13" t="s">
        <v>29</v>
      </c>
      <c r="AX215" s="13" t="s">
        <v>73</v>
      </c>
      <c r="AY215" s="157" t="s">
        <v>150</v>
      </c>
    </row>
    <row r="216" spans="2:51" s="13" customFormat="1" ht="12">
      <c r="B216" s="317"/>
      <c r="C216" s="318"/>
      <c r="D216" s="319" t="s">
        <v>158</v>
      </c>
      <c r="E216" s="320" t="s">
        <v>1</v>
      </c>
      <c r="F216" s="321" t="s">
        <v>1592</v>
      </c>
      <c r="G216" s="318"/>
      <c r="H216" s="322">
        <v>31.034</v>
      </c>
      <c r="I216" s="248"/>
      <c r="J216" s="318"/>
      <c r="K216" s="318"/>
      <c r="L216" s="155"/>
      <c r="M216" s="323"/>
      <c r="N216" s="324"/>
      <c r="O216" s="324"/>
      <c r="P216" s="324"/>
      <c r="Q216" s="324"/>
      <c r="R216" s="324"/>
      <c r="S216" s="324"/>
      <c r="T216" s="325"/>
      <c r="AT216" s="157" t="s">
        <v>158</v>
      </c>
      <c r="AU216" s="157" t="s">
        <v>82</v>
      </c>
      <c r="AV216" s="13" t="s">
        <v>82</v>
      </c>
      <c r="AW216" s="13" t="s">
        <v>29</v>
      </c>
      <c r="AX216" s="13" t="s">
        <v>73</v>
      </c>
      <c r="AY216" s="157" t="s">
        <v>150</v>
      </c>
    </row>
    <row r="217" spans="2:51" s="13" customFormat="1" ht="12">
      <c r="B217" s="317"/>
      <c r="C217" s="318"/>
      <c r="D217" s="319" t="s">
        <v>158</v>
      </c>
      <c r="E217" s="320" t="s">
        <v>1</v>
      </c>
      <c r="F217" s="321" t="s">
        <v>1476</v>
      </c>
      <c r="G217" s="318"/>
      <c r="H217" s="322">
        <v>8.7</v>
      </c>
      <c r="I217" s="248"/>
      <c r="J217" s="318"/>
      <c r="K217" s="318"/>
      <c r="L217" s="155"/>
      <c r="M217" s="323"/>
      <c r="N217" s="324"/>
      <c r="O217" s="324"/>
      <c r="P217" s="324"/>
      <c r="Q217" s="324"/>
      <c r="R217" s="324"/>
      <c r="S217" s="324"/>
      <c r="T217" s="325"/>
      <c r="AT217" s="157" t="s">
        <v>158</v>
      </c>
      <c r="AU217" s="157" t="s">
        <v>82</v>
      </c>
      <c r="AV217" s="13" t="s">
        <v>82</v>
      </c>
      <c r="AW217" s="13" t="s">
        <v>29</v>
      </c>
      <c r="AX217" s="13" t="s">
        <v>73</v>
      </c>
      <c r="AY217" s="157" t="s">
        <v>150</v>
      </c>
    </row>
    <row r="218" spans="1:65" s="2" customFormat="1" ht="21.75" customHeight="1">
      <c r="A218" s="184"/>
      <c r="B218" s="250"/>
      <c r="C218" s="306" t="s">
        <v>374</v>
      </c>
      <c r="D218" s="306" t="s">
        <v>152</v>
      </c>
      <c r="E218" s="307" t="s">
        <v>1080</v>
      </c>
      <c r="F218" s="308" t="s">
        <v>1081</v>
      </c>
      <c r="G218" s="309" t="s">
        <v>166</v>
      </c>
      <c r="H218" s="310">
        <v>72.194</v>
      </c>
      <c r="I218" s="247"/>
      <c r="J218" s="311">
        <f>ROUND(I218*H218,2)</f>
        <v>0</v>
      </c>
      <c r="K218" s="308" t="s">
        <v>156</v>
      </c>
      <c r="L218" s="28"/>
      <c r="M218" s="312" t="s">
        <v>1</v>
      </c>
      <c r="N218" s="313" t="s">
        <v>38</v>
      </c>
      <c r="O218" s="314">
        <v>0.064</v>
      </c>
      <c r="P218" s="315">
        <f>O218*H218</f>
        <v>4.6204160000000005</v>
      </c>
      <c r="Q218" s="315">
        <v>0.00029</v>
      </c>
      <c r="R218" s="315">
        <f>Q218*H218</f>
        <v>0.02093626</v>
      </c>
      <c r="S218" s="315">
        <v>0</v>
      </c>
      <c r="T218" s="316">
        <f>S218*H218</f>
        <v>0</v>
      </c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R218" s="153" t="s">
        <v>228</v>
      </c>
      <c r="AT218" s="153" t="s">
        <v>152</v>
      </c>
      <c r="AU218" s="153" t="s">
        <v>82</v>
      </c>
      <c r="AY218" s="15" t="s">
        <v>150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5" t="s">
        <v>78</v>
      </c>
      <c r="BK218" s="154">
        <f>ROUND(I218*H218,2)</f>
        <v>0</v>
      </c>
      <c r="BL218" s="15" t="s">
        <v>228</v>
      </c>
      <c r="BM218" s="153" t="s">
        <v>1593</v>
      </c>
    </row>
    <row r="219" spans="2:63" s="12" customFormat="1" ht="25.9" customHeight="1">
      <c r="B219" s="295"/>
      <c r="C219" s="296"/>
      <c r="D219" s="297" t="s">
        <v>72</v>
      </c>
      <c r="E219" s="298" t="s">
        <v>655</v>
      </c>
      <c r="F219" s="298" t="s">
        <v>1086</v>
      </c>
      <c r="G219" s="296"/>
      <c r="H219" s="296"/>
      <c r="I219" s="246"/>
      <c r="J219" s="299">
        <f>BK219</f>
        <v>0</v>
      </c>
      <c r="K219" s="296"/>
      <c r="L219" s="130"/>
      <c r="M219" s="300"/>
      <c r="N219" s="301"/>
      <c r="O219" s="301"/>
      <c r="P219" s="302">
        <f>P220</f>
        <v>5.659</v>
      </c>
      <c r="Q219" s="301"/>
      <c r="R219" s="302">
        <f>R220</f>
        <v>0</v>
      </c>
      <c r="S219" s="301"/>
      <c r="T219" s="303">
        <f>T220</f>
        <v>0</v>
      </c>
      <c r="AR219" s="131" t="s">
        <v>89</v>
      </c>
      <c r="AT219" s="138" t="s">
        <v>72</v>
      </c>
      <c r="AU219" s="138" t="s">
        <v>73</v>
      </c>
      <c r="AY219" s="131" t="s">
        <v>150</v>
      </c>
      <c r="BK219" s="139">
        <f>BK220</f>
        <v>0</v>
      </c>
    </row>
    <row r="220" spans="2:63" s="12" customFormat="1" ht="22.85" customHeight="1">
      <c r="B220" s="295"/>
      <c r="C220" s="296"/>
      <c r="D220" s="297" t="s">
        <v>72</v>
      </c>
      <c r="E220" s="304" t="s">
        <v>1087</v>
      </c>
      <c r="F220" s="304" t="s">
        <v>1088</v>
      </c>
      <c r="G220" s="296"/>
      <c r="H220" s="296"/>
      <c r="I220" s="246"/>
      <c r="J220" s="305">
        <f>BK220</f>
        <v>0</v>
      </c>
      <c r="K220" s="296"/>
      <c r="L220" s="130"/>
      <c r="M220" s="300"/>
      <c r="N220" s="301"/>
      <c r="O220" s="301"/>
      <c r="P220" s="302">
        <f>P221</f>
        <v>5.659</v>
      </c>
      <c r="Q220" s="301"/>
      <c r="R220" s="302">
        <f>R221</f>
        <v>0</v>
      </c>
      <c r="S220" s="301"/>
      <c r="T220" s="303">
        <f>T221</f>
        <v>0</v>
      </c>
      <c r="AR220" s="131" t="s">
        <v>89</v>
      </c>
      <c r="AT220" s="138" t="s">
        <v>72</v>
      </c>
      <c r="AU220" s="138" t="s">
        <v>78</v>
      </c>
      <c r="AY220" s="131" t="s">
        <v>150</v>
      </c>
      <c r="BK220" s="139">
        <f>BK221</f>
        <v>0</v>
      </c>
    </row>
    <row r="221" spans="2:63" s="12" customFormat="1" ht="21" customHeight="1">
      <c r="B221" s="295"/>
      <c r="C221" s="296"/>
      <c r="D221" s="297" t="s">
        <v>72</v>
      </c>
      <c r="E221" s="304" t="s">
        <v>1089</v>
      </c>
      <c r="F221" s="304" t="s">
        <v>1090</v>
      </c>
      <c r="G221" s="296"/>
      <c r="H221" s="296"/>
      <c r="I221" s="246"/>
      <c r="J221" s="305">
        <f>BK221</f>
        <v>0</v>
      </c>
      <c r="K221" s="296"/>
      <c r="L221" s="130"/>
      <c r="M221" s="300"/>
      <c r="N221" s="301"/>
      <c r="O221" s="301"/>
      <c r="P221" s="302">
        <f>SUM(P222:P226)</f>
        <v>5.659</v>
      </c>
      <c r="Q221" s="301"/>
      <c r="R221" s="302">
        <f>SUM(R222:R226)</f>
        <v>0</v>
      </c>
      <c r="S221" s="301"/>
      <c r="T221" s="303">
        <f>SUM(T222:T226)</f>
        <v>0</v>
      </c>
      <c r="AR221" s="131" t="s">
        <v>89</v>
      </c>
      <c r="AT221" s="138" t="s">
        <v>72</v>
      </c>
      <c r="AU221" s="138" t="s">
        <v>82</v>
      </c>
      <c r="AY221" s="131" t="s">
        <v>150</v>
      </c>
      <c r="BK221" s="139">
        <f>SUM(BK222:BK226)</f>
        <v>0</v>
      </c>
    </row>
    <row r="222" spans="1:65" s="2" customFormat="1" ht="21.75" customHeight="1">
      <c r="A222" s="184"/>
      <c r="B222" s="250"/>
      <c r="C222" s="306" t="s">
        <v>378</v>
      </c>
      <c r="D222" s="306" t="s">
        <v>152</v>
      </c>
      <c r="E222" s="307" t="s">
        <v>1091</v>
      </c>
      <c r="F222" s="308" t="s">
        <v>1092</v>
      </c>
      <c r="G222" s="309" t="s">
        <v>173</v>
      </c>
      <c r="H222" s="310">
        <v>3</v>
      </c>
      <c r="I222" s="247"/>
      <c r="J222" s="311">
        <f>ROUND(I222*H222,2)</f>
        <v>0</v>
      </c>
      <c r="K222" s="308" t="s">
        <v>156</v>
      </c>
      <c r="L222" s="28"/>
      <c r="M222" s="312" t="s">
        <v>1</v>
      </c>
      <c r="N222" s="313" t="s">
        <v>38</v>
      </c>
      <c r="O222" s="314">
        <v>0.051</v>
      </c>
      <c r="P222" s="315">
        <f>O222*H222</f>
        <v>0.153</v>
      </c>
      <c r="Q222" s="315">
        <v>0</v>
      </c>
      <c r="R222" s="315">
        <f>Q222*H222</f>
        <v>0</v>
      </c>
      <c r="S222" s="315">
        <v>0</v>
      </c>
      <c r="T222" s="316">
        <f>S222*H222</f>
        <v>0</v>
      </c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R222" s="153" t="s">
        <v>433</v>
      </c>
      <c r="AT222" s="153" t="s">
        <v>152</v>
      </c>
      <c r="AU222" s="153" t="s">
        <v>89</v>
      </c>
      <c r="AY222" s="15" t="s">
        <v>150</v>
      </c>
      <c r="BE222" s="154">
        <f>IF(N222="základní",J222,0)</f>
        <v>0</v>
      </c>
      <c r="BF222" s="154">
        <f>IF(N222="snížená",J222,0)</f>
        <v>0</v>
      </c>
      <c r="BG222" s="154">
        <f>IF(N222="zákl. přenesená",J222,0)</f>
        <v>0</v>
      </c>
      <c r="BH222" s="154">
        <f>IF(N222="sníž. přenesená",J222,0)</f>
        <v>0</v>
      </c>
      <c r="BI222" s="154">
        <f>IF(N222="nulová",J222,0)</f>
        <v>0</v>
      </c>
      <c r="BJ222" s="15" t="s">
        <v>78</v>
      </c>
      <c r="BK222" s="154">
        <f>ROUND(I222*H222,2)</f>
        <v>0</v>
      </c>
      <c r="BL222" s="15" t="s">
        <v>433</v>
      </c>
      <c r="BM222" s="153" t="s">
        <v>1093</v>
      </c>
    </row>
    <row r="223" spans="1:65" s="2" customFormat="1" ht="21.75" customHeight="1">
      <c r="A223" s="184"/>
      <c r="B223" s="250"/>
      <c r="C223" s="306" t="s">
        <v>382</v>
      </c>
      <c r="D223" s="306" t="s">
        <v>152</v>
      </c>
      <c r="E223" s="307" t="s">
        <v>1097</v>
      </c>
      <c r="F223" s="308" t="s">
        <v>1098</v>
      </c>
      <c r="G223" s="309" t="s">
        <v>173</v>
      </c>
      <c r="H223" s="310">
        <v>1</v>
      </c>
      <c r="I223" s="247"/>
      <c r="J223" s="311">
        <f>ROUND(I223*H223,2)</f>
        <v>0</v>
      </c>
      <c r="K223" s="308" t="s">
        <v>156</v>
      </c>
      <c r="L223" s="28"/>
      <c r="M223" s="312" t="s">
        <v>1</v>
      </c>
      <c r="N223" s="313" t="s">
        <v>38</v>
      </c>
      <c r="O223" s="314">
        <v>0.506</v>
      </c>
      <c r="P223" s="315">
        <f>O223*H223</f>
        <v>0.506</v>
      </c>
      <c r="Q223" s="315">
        <v>0</v>
      </c>
      <c r="R223" s="315">
        <f>Q223*H223</f>
        <v>0</v>
      </c>
      <c r="S223" s="315">
        <v>0</v>
      </c>
      <c r="T223" s="316">
        <f>S223*H223</f>
        <v>0</v>
      </c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R223" s="153" t="s">
        <v>228</v>
      </c>
      <c r="AT223" s="153" t="s">
        <v>152</v>
      </c>
      <c r="AU223" s="153" t="s">
        <v>89</v>
      </c>
      <c r="AY223" s="15" t="s">
        <v>150</v>
      </c>
      <c r="BE223" s="154">
        <f>IF(N223="základní",J223,0)</f>
        <v>0</v>
      </c>
      <c r="BF223" s="154">
        <f>IF(N223="snížená",J223,0)</f>
        <v>0</v>
      </c>
      <c r="BG223" s="154">
        <f>IF(N223="zákl. přenesená",J223,0)</f>
        <v>0</v>
      </c>
      <c r="BH223" s="154">
        <f>IF(N223="sníž. přenesená",J223,0)</f>
        <v>0</v>
      </c>
      <c r="BI223" s="154">
        <f>IF(N223="nulová",J223,0)</f>
        <v>0</v>
      </c>
      <c r="BJ223" s="15" t="s">
        <v>78</v>
      </c>
      <c r="BK223" s="154">
        <f>ROUND(I223*H223,2)</f>
        <v>0</v>
      </c>
      <c r="BL223" s="15" t="s">
        <v>228</v>
      </c>
      <c r="BM223" s="153" t="s">
        <v>1594</v>
      </c>
    </row>
    <row r="224" spans="1:65" s="2" customFormat="1" ht="16.5" customHeight="1">
      <c r="A224" s="184"/>
      <c r="B224" s="250"/>
      <c r="C224" s="326" t="s">
        <v>386</v>
      </c>
      <c r="D224" s="326" t="s">
        <v>655</v>
      </c>
      <c r="E224" s="327" t="s">
        <v>1595</v>
      </c>
      <c r="F224" s="328" t="s">
        <v>1596</v>
      </c>
      <c r="G224" s="329" t="s">
        <v>173</v>
      </c>
      <c r="H224" s="330">
        <v>1</v>
      </c>
      <c r="I224" s="249"/>
      <c r="J224" s="331">
        <f>ROUND(I224*H224,2)</f>
        <v>0</v>
      </c>
      <c r="K224" s="328" t="s">
        <v>995</v>
      </c>
      <c r="L224" s="169"/>
      <c r="M224" s="332" t="s">
        <v>1</v>
      </c>
      <c r="N224" s="333" t="s">
        <v>38</v>
      </c>
      <c r="O224" s="314">
        <v>0</v>
      </c>
      <c r="P224" s="315">
        <f>O224*H224</f>
        <v>0</v>
      </c>
      <c r="Q224" s="315">
        <v>0</v>
      </c>
      <c r="R224" s="315">
        <f>Q224*H224</f>
        <v>0</v>
      </c>
      <c r="S224" s="315">
        <v>0</v>
      </c>
      <c r="T224" s="316">
        <f>S224*H224</f>
        <v>0</v>
      </c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R224" s="153" t="s">
        <v>1009</v>
      </c>
      <c r="AT224" s="153" t="s">
        <v>655</v>
      </c>
      <c r="AU224" s="153" t="s">
        <v>89</v>
      </c>
      <c r="AY224" s="15" t="s">
        <v>150</v>
      </c>
      <c r="BE224" s="154">
        <f>IF(N224="základní",J224,0)</f>
        <v>0</v>
      </c>
      <c r="BF224" s="154">
        <f>IF(N224="snížená",J224,0)</f>
        <v>0</v>
      </c>
      <c r="BG224" s="154">
        <f>IF(N224="zákl. přenesená",J224,0)</f>
        <v>0</v>
      </c>
      <c r="BH224" s="154">
        <f>IF(N224="sníž. přenesená",J224,0)</f>
        <v>0</v>
      </c>
      <c r="BI224" s="154">
        <f>IF(N224="nulová",J224,0)</f>
        <v>0</v>
      </c>
      <c r="BJ224" s="15" t="s">
        <v>78</v>
      </c>
      <c r="BK224" s="154">
        <f>ROUND(I224*H224,2)</f>
        <v>0</v>
      </c>
      <c r="BL224" s="15" t="s">
        <v>433</v>
      </c>
      <c r="BM224" s="153" t="s">
        <v>1597</v>
      </c>
    </row>
    <row r="225" spans="1:65" s="2" customFormat="1" ht="16.5" customHeight="1">
      <c r="A225" s="184"/>
      <c r="B225" s="250"/>
      <c r="C225" s="306" t="s">
        <v>390</v>
      </c>
      <c r="D225" s="306" t="s">
        <v>152</v>
      </c>
      <c r="E225" s="307" t="s">
        <v>1118</v>
      </c>
      <c r="F225" s="308" t="s">
        <v>1119</v>
      </c>
      <c r="G225" s="309" t="s">
        <v>1120</v>
      </c>
      <c r="H225" s="310">
        <v>5</v>
      </c>
      <c r="I225" s="247"/>
      <c r="J225" s="311">
        <f>ROUND(I225*H225,2)</f>
        <v>0</v>
      </c>
      <c r="K225" s="308" t="s">
        <v>156</v>
      </c>
      <c r="L225" s="28"/>
      <c r="M225" s="312" t="s">
        <v>1</v>
      </c>
      <c r="N225" s="313" t="s">
        <v>38</v>
      </c>
      <c r="O225" s="314">
        <v>1</v>
      </c>
      <c r="P225" s="315">
        <f>O225*H225</f>
        <v>5</v>
      </c>
      <c r="Q225" s="315">
        <v>0</v>
      </c>
      <c r="R225" s="315">
        <f>Q225*H225</f>
        <v>0</v>
      </c>
      <c r="S225" s="315">
        <v>0</v>
      </c>
      <c r="T225" s="316">
        <f>S225*H225</f>
        <v>0</v>
      </c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R225" s="153" t="s">
        <v>433</v>
      </c>
      <c r="AT225" s="153" t="s">
        <v>152</v>
      </c>
      <c r="AU225" s="153" t="s">
        <v>89</v>
      </c>
      <c r="AY225" s="15" t="s">
        <v>150</v>
      </c>
      <c r="BE225" s="154">
        <f>IF(N225="základní",J225,0)</f>
        <v>0</v>
      </c>
      <c r="BF225" s="154">
        <f>IF(N225="snížená",J225,0)</f>
        <v>0</v>
      </c>
      <c r="BG225" s="154">
        <f>IF(N225="zákl. přenesená",J225,0)</f>
        <v>0</v>
      </c>
      <c r="BH225" s="154">
        <f>IF(N225="sníž. přenesená",J225,0)</f>
        <v>0</v>
      </c>
      <c r="BI225" s="154">
        <f>IF(N225="nulová",J225,0)</f>
        <v>0</v>
      </c>
      <c r="BJ225" s="15" t="s">
        <v>78</v>
      </c>
      <c r="BK225" s="154">
        <f>ROUND(I225*H225,2)</f>
        <v>0</v>
      </c>
      <c r="BL225" s="15" t="s">
        <v>433</v>
      </c>
      <c r="BM225" s="153" t="s">
        <v>1121</v>
      </c>
    </row>
    <row r="226" spans="1:65" s="2" customFormat="1" ht="16.5" customHeight="1">
      <c r="A226" s="184"/>
      <c r="B226" s="250"/>
      <c r="C226" s="326" t="s">
        <v>394</v>
      </c>
      <c r="D226" s="326" t="s">
        <v>655</v>
      </c>
      <c r="E226" s="327" t="s">
        <v>1125</v>
      </c>
      <c r="F226" s="328" t="s">
        <v>1126</v>
      </c>
      <c r="G226" s="329" t="s">
        <v>173</v>
      </c>
      <c r="H226" s="330">
        <v>1</v>
      </c>
      <c r="I226" s="249"/>
      <c r="J226" s="331">
        <f>ROUND(I226*H226,2)</f>
        <v>0</v>
      </c>
      <c r="K226" s="328" t="s">
        <v>995</v>
      </c>
      <c r="L226" s="169"/>
      <c r="M226" s="332" t="s">
        <v>1</v>
      </c>
      <c r="N226" s="333" t="s">
        <v>38</v>
      </c>
      <c r="O226" s="314">
        <v>0</v>
      </c>
      <c r="P226" s="315">
        <f>O226*H226</f>
        <v>0</v>
      </c>
      <c r="Q226" s="315">
        <v>0</v>
      </c>
      <c r="R226" s="315">
        <f>Q226*H226</f>
        <v>0</v>
      </c>
      <c r="S226" s="315">
        <v>0</v>
      </c>
      <c r="T226" s="316">
        <f>S226*H226</f>
        <v>0</v>
      </c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R226" s="153" t="s">
        <v>1009</v>
      </c>
      <c r="AT226" s="153" t="s">
        <v>655</v>
      </c>
      <c r="AU226" s="153" t="s">
        <v>89</v>
      </c>
      <c r="AY226" s="15" t="s">
        <v>150</v>
      </c>
      <c r="BE226" s="154">
        <f>IF(N226="základní",J226,0)</f>
        <v>0</v>
      </c>
      <c r="BF226" s="154">
        <f>IF(N226="snížená",J226,0)</f>
        <v>0</v>
      </c>
      <c r="BG226" s="154">
        <f>IF(N226="zákl. přenesená",J226,0)</f>
        <v>0</v>
      </c>
      <c r="BH226" s="154">
        <f>IF(N226="sníž. přenesená",J226,0)</f>
        <v>0</v>
      </c>
      <c r="BI226" s="154">
        <f>IF(N226="nulová",J226,0)</f>
        <v>0</v>
      </c>
      <c r="BJ226" s="15" t="s">
        <v>78</v>
      </c>
      <c r="BK226" s="154">
        <f>ROUND(I226*H226,2)</f>
        <v>0</v>
      </c>
      <c r="BL226" s="15" t="s">
        <v>433</v>
      </c>
      <c r="BM226" s="153" t="s">
        <v>1127</v>
      </c>
    </row>
    <row r="227" spans="2:63" s="12" customFormat="1" ht="25.9" customHeight="1">
      <c r="B227" s="295"/>
      <c r="C227" s="296"/>
      <c r="D227" s="297" t="s">
        <v>72</v>
      </c>
      <c r="E227" s="298" t="s">
        <v>889</v>
      </c>
      <c r="F227" s="298" t="s">
        <v>890</v>
      </c>
      <c r="G227" s="296"/>
      <c r="H227" s="296"/>
      <c r="I227" s="246"/>
      <c r="J227" s="299">
        <f>BK227</f>
        <v>0</v>
      </c>
      <c r="K227" s="296"/>
      <c r="L227" s="130"/>
      <c r="M227" s="300"/>
      <c r="N227" s="301"/>
      <c r="O227" s="301"/>
      <c r="P227" s="302">
        <f>P228</f>
        <v>0</v>
      </c>
      <c r="Q227" s="301"/>
      <c r="R227" s="302">
        <f>R228</f>
        <v>0</v>
      </c>
      <c r="S227" s="301"/>
      <c r="T227" s="303">
        <f>T228</f>
        <v>0</v>
      </c>
      <c r="AR227" s="131" t="s">
        <v>113</v>
      </c>
      <c r="AT227" s="138" t="s">
        <v>72</v>
      </c>
      <c r="AU227" s="138" t="s">
        <v>73</v>
      </c>
      <c r="AY227" s="131" t="s">
        <v>150</v>
      </c>
      <c r="BK227" s="139">
        <f>BK228</f>
        <v>0</v>
      </c>
    </row>
    <row r="228" spans="2:63" s="12" customFormat="1" ht="22.85" customHeight="1">
      <c r="B228" s="295"/>
      <c r="C228" s="296"/>
      <c r="D228" s="297" t="s">
        <v>72</v>
      </c>
      <c r="E228" s="304" t="s">
        <v>1142</v>
      </c>
      <c r="F228" s="304" t="s">
        <v>1143</v>
      </c>
      <c r="G228" s="296"/>
      <c r="H228" s="296"/>
      <c r="I228" s="246"/>
      <c r="J228" s="305">
        <f>BK228</f>
        <v>0</v>
      </c>
      <c r="K228" s="296"/>
      <c r="L228" s="130"/>
      <c r="M228" s="300"/>
      <c r="N228" s="301"/>
      <c r="O228" s="301"/>
      <c r="P228" s="302">
        <f>SUM(P229:P232)</f>
        <v>0</v>
      </c>
      <c r="Q228" s="301"/>
      <c r="R228" s="302">
        <f>SUM(R229:R232)</f>
        <v>0</v>
      </c>
      <c r="S228" s="301"/>
      <c r="T228" s="303">
        <f>SUM(T229:T232)</f>
        <v>0</v>
      </c>
      <c r="AR228" s="131" t="s">
        <v>113</v>
      </c>
      <c r="AT228" s="138" t="s">
        <v>72</v>
      </c>
      <c r="AU228" s="138" t="s">
        <v>78</v>
      </c>
      <c r="AY228" s="131" t="s">
        <v>150</v>
      </c>
      <c r="BK228" s="139">
        <f>SUM(BK229:BK232)</f>
        <v>0</v>
      </c>
    </row>
    <row r="229" spans="1:65" s="2" customFormat="1" ht="16.5" customHeight="1">
      <c r="A229" s="184"/>
      <c r="B229" s="250"/>
      <c r="C229" s="306" t="s">
        <v>401</v>
      </c>
      <c r="D229" s="306" t="s">
        <v>152</v>
      </c>
      <c r="E229" s="307" t="s">
        <v>1144</v>
      </c>
      <c r="F229" s="308" t="s">
        <v>1145</v>
      </c>
      <c r="G229" s="309" t="s">
        <v>173</v>
      </c>
      <c r="H229" s="310">
        <v>1</v>
      </c>
      <c r="I229" s="247"/>
      <c r="J229" s="311">
        <f>ROUND(I229*H229,2)</f>
        <v>0</v>
      </c>
      <c r="K229" s="308" t="s">
        <v>156</v>
      </c>
      <c r="L229" s="28"/>
      <c r="M229" s="312" t="s">
        <v>1</v>
      </c>
      <c r="N229" s="313" t="s">
        <v>38</v>
      </c>
      <c r="O229" s="314">
        <v>0</v>
      </c>
      <c r="P229" s="315">
        <f>O229*H229</f>
        <v>0</v>
      </c>
      <c r="Q229" s="315">
        <v>0</v>
      </c>
      <c r="R229" s="315">
        <f>Q229*H229</f>
        <v>0</v>
      </c>
      <c r="S229" s="315">
        <v>0</v>
      </c>
      <c r="T229" s="316">
        <f>S229*H229</f>
        <v>0</v>
      </c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R229" s="153" t="s">
        <v>1146</v>
      </c>
      <c r="AT229" s="153" t="s">
        <v>152</v>
      </c>
      <c r="AU229" s="153" t="s">
        <v>82</v>
      </c>
      <c r="AY229" s="15" t="s">
        <v>150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5" t="s">
        <v>78</v>
      </c>
      <c r="BK229" s="154">
        <f>ROUND(I229*H229,2)</f>
        <v>0</v>
      </c>
      <c r="BL229" s="15" t="s">
        <v>1146</v>
      </c>
      <c r="BM229" s="153" t="s">
        <v>1147</v>
      </c>
    </row>
    <row r="230" spans="1:65" s="2" customFormat="1" ht="16.5" customHeight="1">
      <c r="A230" s="184"/>
      <c r="B230" s="250"/>
      <c r="C230" s="306" t="s">
        <v>405</v>
      </c>
      <c r="D230" s="306" t="s">
        <v>152</v>
      </c>
      <c r="E230" s="307" t="s">
        <v>1148</v>
      </c>
      <c r="F230" s="308" t="s">
        <v>1149</v>
      </c>
      <c r="G230" s="309" t="s">
        <v>1120</v>
      </c>
      <c r="H230" s="310">
        <v>2</v>
      </c>
      <c r="I230" s="247"/>
      <c r="J230" s="311">
        <f>ROUND(I230*H230,2)</f>
        <v>0</v>
      </c>
      <c r="K230" s="308" t="s">
        <v>156</v>
      </c>
      <c r="L230" s="28"/>
      <c r="M230" s="312" t="s">
        <v>1</v>
      </c>
      <c r="N230" s="313" t="s">
        <v>38</v>
      </c>
      <c r="O230" s="314">
        <v>0</v>
      </c>
      <c r="P230" s="315">
        <f>O230*H230</f>
        <v>0</v>
      </c>
      <c r="Q230" s="315">
        <v>0</v>
      </c>
      <c r="R230" s="315">
        <f>Q230*H230</f>
        <v>0</v>
      </c>
      <c r="S230" s="315">
        <v>0</v>
      </c>
      <c r="T230" s="316">
        <f>S230*H230</f>
        <v>0</v>
      </c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R230" s="153" t="s">
        <v>1146</v>
      </c>
      <c r="AT230" s="153" t="s">
        <v>152</v>
      </c>
      <c r="AU230" s="153" t="s">
        <v>82</v>
      </c>
      <c r="AY230" s="15" t="s">
        <v>150</v>
      </c>
      <c r="BE230" s="154">
        <f>IF(N230="základní",J230,0)</f>
        <v>0</v>
      </c>
      <c r="BF230" s="154">
        <f>IF(N230="snížená",J230,0)</f>
        <v>0</v>
      </c>
      <c r="BG230" s="154">
        <f>IF(N230="zákl. přenesená",J230,0)</f>
        <v>0</v>
      </c>
      <c r="BH230" s="154">
        <f>IF(N230="sníž. přenesená",J230,0)</f>
        <v>0</v>
      </c>
      <c r="BI230" s="154">
        <f>IF(N230="nulová",J230,0)</f>
        <v>0</v>
      </c>
      <c r="BJ230" s="15" t="s">
        <v>78</v>
      </c>
      <c r="BK230" s="154">
        <f>ROUND(I230*H230,2)</f>
        <v>0</v>
      </c>
      <c r="BL230" s="15" t="s">
        <v>1146</v>
      </c>
      <c r="BM230" s="153" t="s">
        <v>1150</v>
      </c>
    </row>
    <row r="231" spans="1:65" s="2" customFormat="1" ht="16.5" customHeight="1">
      <c r="A231" s="184"/>
      <c r="B231" s="250"/>
      <c r="C231" s="306" t="s">
        <v>409</v>
      </c>
      <c r="D231" s="306" t="s">
        <v>152</v>
      </c>
      <c r="E231" s="307" t="s">
        <v>1154</v>
      </c>
      <c r="F231" s="308" t="s">
        <v>1155</v>
      </c>
      <c r="G231" s="309" t="s">
        <v>397</v>
      </c>
      <c r="H231" s="334">
        <v>185058.92</v>
      </c>
      <c r="I231" s="247"/>
      <c r="J231" s="311">
        <f>ROUND(I231*H231,2)</f>
        <v>0</v>
      </c>
      <c r="K231" s="308" t="s">
        <v>995</v>
      </c>
      <c r="L231" s="28"/>
      <c r="M231" s="312" t="s">
        <v>1</v>
      </c>
      <c r="N231" s="313" t="s">
        <v>38</v>
      </c>
      <c r="O231" s="314">
        <v>0</v>
      </c>
      <c r="P231" s="315">
        <f>O231*H231</f>
        <v>0</v>
      </c>
      <c r="Q231" s="315">
        <v>0</v>
      </c>
      <c r="R231" s="315">
        <f>Q231*H231</f>
        <v>0</v>
      </c>
      <c r="S231" s="315">
        <v>0</v>
      </c>
      <c r="T231" s="316">
        <f>S231*H231</f>
        <v>0</v>
      </c>
      <c r="U231" s="184"/>
      <c r="V231" s="184"/>
      <c r="W231" s="184"/>
      <c r="X231" s="184"/>
      <c r="Y231" s="184"/>
      <c r="Z231" s="184"/>
      <c r="AA231" s="184"/>
      <c r="AB231" s="184"/>
      <c r="AC231" s="184"/>
      <c r="AD231" s="184"/>
      <c r="AE231" s="184"/>
      <c r="AR231" s="153" t="s">
        <v>1156</v>
      </c>
      <c r="AT231" s="153" t="s">
        <v>152</v>
      </c>
      <c r="AU231" s="153" t="s">
        <v>82</v>
      </c>
      <c r="AY231" s="15" t="s">
        <v>150</v>
      </c>
      <c r="BE231" s="154">
        <f>IF(N231="základní",J231,0)</f>
        <v>0</v>
      </c>
      <c r="BF231" s="154">
        <f>IF(N231="snížená",J231,0)</f>
        <v>0</v>
      </c>
      <c r="BG231" s="154">
        <f>IF(N231="zákl. přenesená",J231,0)</f>
        <v>0</v>
      </c>
      <c r="BH231" s="154">
        <f>IF(N231="sníž. přenesená",J231,0)</f>
        <v>0</v>
      </c>
      <c r="BI231" s="154">
        <f>IF(N231="nulová",J231,0)</f>
        <v>0</v>
      </c>
      <c r="BJ231" s="15" t="s">
        <v>78</v>
      </c>
      <c r="BK231" s="154">
        <f>ROUND(I231*H231,2)</f>
        <v>0</v>
      </c>
      <c r="BL231" s="15" t="s">
        <v>1156</v>
      </c>
      <c r="BM231" s="153" t="s">
        <v>1157</v>
      </c>
    </row>
    <row r="232" spans="2:51" s="13" customFormat="1" ht="12">
      <c r="B232" s="317"/>
      <c r="C232" s="318"/>
      <c r="D232" s="319" t="s">
        <v>158</v>
      </c>
      <c r="E232" s="318"/>
      <c r="F232" s="321" t="s">
        <v>1598</v>
      </c>
      <c r="G232" s="318"/>
      <c r="H232" s="322">
        <v>185058.92</v>
      </c>
      <c r="I232" s="248"/>
      <c r="J232" s="318"/>
      <c r="K232" s="318"/>
      <c r="L232" s="155"/>
      <c r="M232" s="340"/>
      <c r="N232" s="341"/>
      <c r="O232" s="341"/>
      <c r="P232" s="341"/>
      <c r="Q232" s="341"/>
      <c r="R232" s="341"/>
      <c r="S232" s="341"/>
      <c r="T232" s="342"/>
      <c r="AT232" s="157" t="s">
        <v>158</v>
      </c>
      <c r="AU232" s="157" t="s">
        <v>82</v>
      </c>
      <c r="AV232" s="13" t="s">
        <v>82</v>
      </c>
      <c r="AW232" s="13" t="s">
        <v>3</v>
      </c>
      <c r="AX232" s="13" t="s">
        <v>78</v>
      </c>
      <c r="AY232" s="157" t="s">
        <v>150</v>
      </c>
    </row>
    <row r="233" spans="1:31" s="2" customFormat="1" ht="6.95" customHeight="1">
      <c r="A233" s="184"/>
      <c r="B233" s="277"/>
      <c r="C233" s="278"/>
      <c r="D233" s="278"/>
      <c r="E233" s="278"/>
      <c r="F233" s="278"/>
      <c r="G233" s="278"/>
      <c r="H233" s="278"/>
      <c r="I233" s="240"/>
      <c r="J233" s="278"/>
      <c r="K233" s="278"/>
      <c r="L233" s="28"/>
      <c r="M233" s="184"/>
      <c r="O233" s="184"/>
      <c r="P233" s="184"/>
      <c r="Q233" s="184"/>
      <c r="R233" s="184"/>
      <c r="S233" s="184"/>
      <c r="T233" s="184"/>
      <c r="U233" s="184"/>
      <c r="V233" s="184"/>
      <c r="W233" s="184"/>
      <c r="X233" s="184"/>
      <c r="Y233" s="184"/>
      <c r="Z233" s="184"/>
      <c r="AA233" s="184"/>
      <c r="AB233" s="184"/>
      <c r="AC233" s="184"/>
      <c r="AD233" s="184"/>
      <c r="AE233" s="184"/>
    </row>
  </sheetData>
  <autoFilter ref="C136:K232"/>
  <mergeCells count="12"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/>
  <dcterms:created xsi:type="dcterms:W3CDTF">2020-04-16T10:16:13Z</dcterms:created>
  <dcterms:modified xsi:type="dcterms:W3CDTF">2020-04-26T12:39:07Z</dcterms:modified>
  <cp:category/>
  <cp:version/>
  <cp:contentType/>
  <cp:contentStatus/>
</cp:coreProperties>
</file>