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0215" windowHeight="7620" activeTab="1"/>
  </bookViews>
  <sheets>
    <sheet name="Rekapitulace stavby" sheetId="1" r:id="rId1"/>
    <sheet name="1807-05. - objekt B" sheetId="2" r:id="rId2"/>
  </sheets>
  <definedNames>
    <definedName name="_xlnm.Print_Titles" localSheetId="1">'1807-05. - objekt B'!$131:$131</definedName>
    <definedName name="_xlnm.Print_Titles" localSheetId="0">'Rekapitulace stavby'!$85:$85</definedName>
    <definedName name="_xlnm.Print_Area" localSheetId="1">'1807-05. - objekt B'!$C$4:$Q$70,'1807-05. - objekt B'!$C$76:$Q$115,'1807-05. - objekt B'!$C$121:$Q$242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<sst xmlns="http://schemas.openxmlformats.org/spreadsheetml/2006/main" count="1696" uniqueCount="530">
  <si>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</si>
  <si>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</si>
  <si>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</si>
  <si>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</si>
  <si>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</si>
  <si>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</si>
  <si>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</si>
  <si>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</si>
  <si>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</si>
  <si>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</si>
  <si>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</si>
  <si>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</si>
  <si>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</si>
  <si>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</si>
  <si>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</si>
  <si>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</si>
  <si>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</si>
  <si>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18477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</si>
  <si>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</si>
  <si>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</si>
  <si>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1807-05 - Rekonstrukce střechy domova mládeže Planá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</si>
  <si>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</si>
  <si>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</si>
  <si>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</si>
  <si>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</si>
  <si>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</si>
  <si>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</si>
  <si>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</si>
  <si>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</si>
  <si>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48326437</t>
  </si>
  <si>
    <t>Střední škola živnostenská a Základní škola, Planá</t>
  </si>
  <si>
    <t>DIČ:</t>
  </si>
  <si>
    <t>cz48326437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</si>
  <si>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</si>
  <si>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</si>
  <si>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</si>
  <si>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</si>
  <si>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</si>
  <si>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</si>
  <si>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</si>
  <si>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</si>
  <si>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</si>
  <si>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</si>
  <si>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</si>
  <si>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</si>
  <si>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</si>
  <si>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</si>
  <si>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</si>
  <si>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</si>
  <si>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</si>
  <si>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</si>
  <si>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</si>
  <si>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</si>
  <si>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</si>
  <si>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</si>
  <si>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</si>
  <si>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</si>
  <si>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</si>
  <si>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</si>
  <si>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</si>
  <si>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</si>
  <si>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</si>
  <si>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</si>
  <si>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</si>
  <si>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</si>
  <si>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</si>
  <si>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</si>
  <si>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</si>
  <si>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</si>
  <si>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</si>
  <si>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</si>
  <si>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</si>
  <si>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</si>
  <si>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</si>
  <si>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</si>
  <si>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</si>
  <si>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</si>
  <si>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</si>
  <si>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</si>
  <si>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</si>
  <si>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</si>
  <si>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{49191973-72c5-4092-916f-0c6a2da452b8}</t>
  </si>
  <si>
    <t>{00000000-0000-0000-0000-000000000000}</t>
  </si>
  <si>
    <t>/</t>
  </si>
  <si>
    <t>1807-05.</t>
  </si>
  <si>
    <t>objekt B</t>
  </si>
  <si>
    <t>1</t>
  </si>
  <si>
    <t>{9c1fa55d-7b1f-49b7-a4a7-c2c3b8012634}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</si>
  <si>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</si>
  <si>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</si>
  <si>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</si>
  <si>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</si>
  <si>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</si>
  <si>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</si>
  <si>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</si>
  <si>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</si>
  <si>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</si>
  <si>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</si>
  <si>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</si>
  <si>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</si>
  <si>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</si>
  <si>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</si>
  <si>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</si>
  <si>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</si>
  <si>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</si>
  <si>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1807-05. - objekt B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</si>
  <si>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</si>
  <si>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</si>
  <si>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</si>
  <si>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</si>
  <si>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</si>
  <si>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</si>
  <si>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</si>
  <si>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</si>
  <si>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</si>
  <si>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</si>
  <si>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</si>
  <si>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</si>
  <si>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</si>
  <si>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</si>
  <si>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</si>
  <si>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</si>
  <si>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</si>
  <si>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</si>
  <si>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</si>
  <si>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</si>
  <si>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</si>
  <si>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</si>
  <si>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</si>
  <si>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</si>
  <si>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</si>
  <si>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</si>
  <si>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</si>
  <si>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</si>
  <si>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</si>
  <si>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</si>
  <si>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</si>
  <si>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</si>
  <si>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</si>
  <si>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</si>
  <si>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</si>
  <si>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</si>
  <si>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</si>
  <si>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</si>
  <si>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</si>
  <si>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</si>
  <si>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</si>
  <si>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</si>
  <si>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</si>
  <si>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</si>
  <si>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</si>
  <si>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</si>
  <si>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</si>
  <si>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</si>
  <si>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311272323</t>
  </si>
  <si>
    <t>Zdivo nosné tl 300 mm z pórobetonových přesných hladkých tvárnic Ytong hmotnosti 500 kg/m3</t>
  </si>
  <si>
    <t>m3</t>
  </si>
  <si>
    <t>4</t>
  </si>
  <si>
    <t>1425875091</t>
  </si>
  <si>
    <t>317141225.R</t>
  </si>
  <si>
    <t>Překlady  do  150 mm pro světlost otvoru do 3000 mm</t>
  </si>
  <si>
    <t>kus</t>
  </si>
  <si>
    <t>222444111</t>
  </si>
  <si>
    <t>3</t>
  </si>
  <si>
    <t>317141229</t>
  </si>
  <si>
    <t>Překlady ploché z pórobetonu Ytong š 150 mm pro světlost otvoru do 2500 mm</t>
  </si>
  <si>
    <t>-941765867</t>
  </si>
  <si>
    <t>342272323</t>
  </si>
  <si>
    <t>Příčky tl 100 mm z pórobetonových přesných hladkých příčkovek objemové hmotnosti 500 kg/m3 - obvodové zdivo</t>
  </si>
  <si>
    <t>m2</t>
  </si>
  <si>
    <t>-1287008002</t>
  </si>
  <si>
    <t>5</t>
  </si>
  <si>
    <t>411141122</t>
  </si>
  <si>
    <t>Strop Ytong tl 250 mm z pórobetonových vložek a nosníků dl do 3,2 m osová vzdálenost nosníků 680 mm</t>
  </si>
  <si>
    <t>-414746154</t>
  </si>
  <si>
    <t>6</t>
  </si>
  <si>
    <t>411354171</t>
  </si>
  <si>
    <t>Zřízení podpěrné konstrukce stropů v do 4 m pro zatížení do 5 kPa</t>
  </si>
  <si>
    <t>1972221518</t>
  </si>
  <si>
    <t>7</t>
  </si>
  <si>
    <t>411354172</t>
  </si>
  <si>
    <t>Odstranění podpěrné konstrukce stropů v do 4 m pro zatížení do 5 kPa</t>
  </si>
  <si>
    <t>-1024663353</t>
  </si>
  <si>
    <t>8</t>
  </si>
  <si>
    <t>417321414</t>
  </si>
  <si>
    <t>Ztužující pásy a věnce ze ŽB tř. C 20/25</t>
  </si>
  <si>
    <t>-1587327786</t>
  </si>
  <si>
    <t>9</t>
  </si>
  <si>
    <t>417352311</t>
  </si>
  <si>
    <t>Ztracené bednění věnců z pórobetonových U-profilů Ytong ve zdech tl 300 mm</t>
  </si>
  <si>
    <t>m</t>
  </si>
  <si>
    <t>-180293139</t>
  </si>
  <si>
    <t>10</t>
  </si>
  <si>
    <t>417361821</t>
  </si>
  <si>
    <t>Výztuž ztužujících pásů a věnců betonářskou ocelí 10 505</t>
  </si>
  <si>
    <t>t</t>
  </si>
  <si>
    <t>540000378</t>
  </si>
  <si>
    <t>11</t>
  </si>
  <si>
    <t>622143003</t>
  </si>
  <si>
    <t>Montáž omítkových plastových nebo pozinkovaných rohových profilů s tkaninou</t>
  </si>
  <si>
    <t>373055558</t>
  </si>
  <si>
    <t>12</t>
  </si>
  <si>
    <t>M</t>
  </si>
  <si>
    <t>590514800</t>
  </si>
  <si>
    <t>lišta rohová Al 10/10 cm s tkaninou bal. 2,5 m</t>
  </si>
  <si>
    <t>1484796043</t>
  </si>
  <si>
    <t>13</t>
  </si>
  <si>
    <t>590515120</t>
  </si>
  <si>
    <t>profil parapetní - Thermospoj LPE plast 2 m</t>
  </si>
  <si>
    <t>47409178</t>
  </si>
  <si>
    <t>14</t>
  </si>
  <si>
    <t>622143005</t>
  </si>
  <si>
    <t>Montáž omítníků plastových nebo pozinkovaných</t>
  </si>
  <si>
    <t>1716493169</t>
  </si>
  <si>
    <t>562842310</t>
  </si>
  <si>
    <t>omítník PVC délka 250 cm tl. omítky 6 mm</t>
  </si>
  <si>
    <t>-1143584924</t>
  </si>
  <si>
    <t>16</t>
  </si>
  <si>
    <t>622321141</t>
  </si>
  <si>
    <t>Vápenocementová omítka štuková dvouvrstvá stěn nanášená ručně</t>
  </si>
  <si>
    <t>1511972911</t>
  </si>
  <si>
    <t>17</t>
  </si>
  <si>
    <t>622531011</t>
  </si>
  <si>
    <t>Tenkovrstvá silikonová zrnitá omítka tl. 1,5 mm včetně penetrace vnějších stěn</t>
  </si>
  <si>
    <t>627600280</t>
  </si>
  <si>
    <t>18</t>
  </si>
  <si>
    <t>632451021</t>
  </si>
  <si>
    <t>Vyrovnávací potěr tl do 20 mm z MC 15 provedený v pásu</t>
  </si>
  <si>
    <t>-386766018</t>
  </si>
  <si>
    <t>19</t>
  </si>
  <si>
    <t>9412111198</t>
  </si>
  <si>
    <t>zajištění a vyklizení upravované části objektu</t>
  </si>
  <si>
    <t>kom</t>
  </si>
  <si>
    <t>-1523730050</t>
  </si>
  <si>
    <t>20</t>
  </si>
  <si>
    <t>9412111199</t>
  </si>
  <si>
    <t>odpojení a zajištění stávajích instalací</t>
  </si>
  <si>
    <t>-885094400</t>
  </si>
  <si>
    <t>941211112</t>
  </si>
  <si>
    <t>Montáž lešení řadového rámového lehkého zatížení do 200 kg/m2 š do 0,9 m v do 25 m</t>
  </si>
  <si>
    <t>-1428402682</t>
  </si>
  <si>
    <t>22</t>
  </si>
  <si>
    <t>941211211</t>
  </si>
  <si>
    <t>Příplatek k lešení řadovému rámovému lehkému š 0,9 m v do 25 m za první a ZKD měsíc použití</t>
  </si>
  <si>
    <t>1058595813</t>
  </si>
  <si>
    <t>23</t>
  </si>
  <si>
    <t>941211812</t>
  </si>
  <si>
    <t>Demontáž lešení řadového rámového lehkého zatížení do 200 kg/m2 š do 0,9 m v do 25 m</t>
  </si>
  <si>
    <t>374398722</t>
  </si>
  <si>
    <t>24</t>
  </si>
  <si>
    <t>944511111</t>
  </si>
  <si>
    <t>Montáž ochranné sítě z textilie z umělých vláken</t>
  </si>
  <si>
    <t>2016328526</t>
  </si>
  <si>
    <t>25</t>
  </si>
  <si>
    <t>944511211</t>
  </si>
  <si>
    <t>Příplatek k ochranné síti za první a ZKD měsíc použití</t>
  </si>
  <si>
    <t>-454334766</t>
  </si>
  <si>
    <t>26</t>
  </si>
  <si>
    <t>944511811</t>
  </si>
  <si>
    <t>Demontáž ochranné sítě z textilie z umělých vláken</t>
  </si>
  <si>
    <t>1262628168</t>
  </si>
  <si>
    <t>27</t>
  </si>
  <si>
    <t>949101112</t>
  </si>
  <si>
    <t>Lešení pomocné pro objekty pozemních staveb s lešeňovou podlahou v do 3,5 m zatížení do 150 kg/m2</t>
  </si>
  <si>
    <t>40242921</t>
  </si>
  <si>
    <t>28</t>
  </si>
  <si>
    <t>997013117</t>
  </si>
  <si>
    <t>Vnitrostaveništní doprava suti a vybouraných hmot pro budovy v do 24 m s použitím mechanizace</t>
  </si>
  <si>
    <t>-1370647891</t>
  </si>
  <si>
    <t>29</t>
  </si>
  <si>
    <t>997013501</t>
  </si>
  <si>
    <t>Odvoz suti a vybouraných hmot na skládku nebo meziskládku do 1 km se složením</t>
  </si>
  <si>
    <t>618565266</t>
  </si>
  <si>
    <t>30</t>
  </si>
  <si>
    <t>997013509</t>
  </si>
  <si>
    <t>Příplatek k odvozu suti a vybouraných hmot na skládku ZKD 1 km přes 1 km</t>
  </si>
  <si>
    <t>-396255895</t>
  </si>
  <si>
    <t>31</t>
  </si>
  <si>
    <t>997013803</t>
  </si>
  <si>
    <t>Poplatek za uložení stavebního odpadu z keramických materiálů na skládce (skládkovné)</t>
  </si>
  <si>
    <t>-80723779</t>
  </si>
  <si>
    <t>32</t>
  </si>
  <si>
    <t>997013811</t>
  </si>
  <si>
    <t>Poplatek za uložení stavebního dřevěného odpadu na skládce (skládkovné)</t>
  </si>
  <si>
    <t>1502380499</t>
  </si>
  <si>
    <t>33</t>
  </si>
  <si>
    <t>998011003</t>
  </si>
  <si>
    <t>Přesun hmot pro budovy zděné v do 24 m</t>
  </si>
  <si>
    <t>616540441</t>
  </si>
  <si>
    <t>34</t>
  </si>
  <si>
    <t>712311101R</t>
  </si>
  <si>
    <t>Provedení povlakové krytiny střech - penetrace, izolace. EPS, podkladní textilie. folie Dekplan</t>
  </si>
  <si>
    <t>368901280</t>
  </si>
  <si>
    <t>35</t>
  </si>
  <si>
    <t>712300833</t>
  </si>
  <si>
    <t>Odstranění povlakové krytiny střech do 10° třívrstvé</t>
  </si>
  <si>
    <t>-302271798</t>
  </si>
  <si>
    <t>36</t>
  </si>
  <si>
    <t>712300839</t>
  </si>
  <si>
    <t>Zajištění proti zatečení</t>
  </si>
  <si>
    <t>1102244793</t>
  </si>
  <si>
    <t>37</t>
  </si>
  <si>
    <t>712300840</t>
  </si>
  <si>
    <t>zaslepení střešních svodů v ploše</t>
  </si>
  <si>
    <t>-2003332205</t>
  </si>
  <si>
    <t>38</t>
  </si>
  <si>
    <t>998712203</t>
  </si>
  <si>
    <t>Přesun hmot procentní pro krytiny povlakové v objektech v do 24 m</t>
  </si>
  <si>
    <t>%</t>
  </si>
  <si>
    <t>-269587689</t>
  </si>
  <si>
    <t>39</t>
  </si>
  <si>
    <t>7131108119</t>
  </si>
  <si>
    <t>Odstranění tepelné izolace stropů volně kladených z vláknitých materiálů tl do 100 mm srulování a uložení pro opětovné použití</t>
  </si>
  <si>
    <t>1604017955</t>
  </si>
  <si>
    <t>40</t>
  </si>
  <si>
    <t>713131141</t>
  </si>
  <si>
    <t>Montáž izolace tepelné stěn a základů lepením celoplošně rohoží, pásů, dílců, desek dvojitě</t>
  </si>
  <si>
    <t>863687363</t>
  </si>
  <si>
    <t>41</t>
  </si>
  <si>
    <t>631668630</t>
  </si>
  <si>
    <t>deska fasádní ROTAFLEX SUPER FD 01 tl.100 mm</t>
  </si>
  <si>
    <t>-1228069068</t>
  </si>
  <si>
    <t>42</t>
  </si>
  <si>
    <t>998713203</t>
  </si>
  <si>
    <t>Přesun hmot procentní pro izolace tepelné v objektech v do 24 m</t>
  </si>
  <si>
    <t>-256542336</t>
  </si>
  <si>
    <t>43</t>
  </si>
  <si>
    <t>7515100159</t>
  </si>
  <si>
    <t>odstranění nadstřešní částí VZT</t>
  </si>
  <si>
    <t>ks</t>
  </si>
  <si>
    <t>-810050022</t>
  </si>
  <si>
    <t>44</t>
  </si>
  <si>
    <t>21000R</t>
  </si>
  <si>
    <t>Hromosvod</t>
  </si>
  <si>
    <t>kpl</t>
  </si>
  <si>
    <t>1015915039</t>
  </si>
  <si>
    <t>45</t>
  </si>
  <si>
    <t>762083121</t>
  </si>
  <si>
    <t>Impregnace řeziva proti dřevokaznému hmyzu, houbám a plísním máčením třída ohrožení 1 a 2</t>
  </si>
  <si>
    <t>792331283</t>
  </si>
  <si>
    <t>46</t>
  </si>
  <si>
    <t>765983199</t>
  </si>
  <si>
    <t>Doprava a jeřáb</t>
  </si>
  <si>
    <t>833415301</t>
  </si>
  <si>
    <t>47</t>
  </si>
  <si>
    <t>762085104</t>
  </si>
  <si>
    <t>Kotevních železa</t>
  </si>
  <si>
    <t>-1415227694</t>
  </si>
  <si>
    <t>48</t>
  </si>
  <si>
    <t>762332131</t>
  </si>
  <si>
    <t>Montáž vázaných kcí krovů pravidelných z hraněného řeziva průřezové plochy do 120 cm2</t>
  </si>
  <si>
    <t>-464214746</t>
  </si>
  <si>
    <t>49</t>
  </si>
  <si>
    <t>605120110</t>
  </si>
  <si>
    <t>řezivo jehličnaté hranol jakost I nad 120 cm2</t>
  </si>
  <si>
    <t>1553102930</t>
  </si>
  <si>
    <t>50</t>
  </si>
  <si>
    <t>762341811</t>
  </si>
  <si>
    <t>Demontáž bednění střech z prken</t>
  </si>
  <si>
    <t>1075011972</t>
  </si>
  <si>
    <t>51</t>
  </si>
  <si>
    <t>762342316</t>
  </si>
  <si>
    <t>Montáž laťování na střechách složitých sklonu do 60° osové vzdálenosti do 600 mm</t>
  </si>
  <si>
    <t>318176418</t>
  </si>
  <si>
    <t>52</t>
  </si>
  <si>
    <t>762342441</t>
  </si>
  <si>
    <t>Montáž kontralatí na střechách sklonu do 60°</t>
  </si>
  <si>
    <t>1750231911</t>
  </si>
  <si>
    <t>53</t>
  </si>
  <si>
    <t>605141140R</t>
  </si>
  <si>
    <t>řezivo jehličnaté,střešní latě impregnované dl 4 - 5 m</t>
  </si>
  <si>
    <t>-1330287402</t>
  </si>
  <si>
    <t>54</t>
  </si>
  <si>
    <t>762341275R</t>
  </si>
  <si>
    <t>Bednění střech rovných a šikmých sklonu do 60° z desek dřevotřískových na pero a drážku</t>
  </si>
  <si>
    <t>-1980553619</t>
  </si>
  <si>
    <t>55</t>
  </si>
  <si>
    <t>762395000</t>
  </si>
  <si>
    <t>Spojovací prostředky pro montáž krovu, bednění, laťování, světlíky, klíny</t>
  </si>
  <si>
    <t>1706184612</t>
  </si>
  <si>
    <t>56</t>
  </si>
  <si>
    <t>765191021</t>
  </si>
  <si>
    <t>Montáž pojistné hydroizolační fólie kladené ve sklonu přes 20° s lepenými spoji na krokve</t>
  </si>
  <si>
    <t>1578424071</t>
  </si>
  <si>
    <t>57</t>
  </si>
  <si>
    <t>283292950</t>
  </si>
  <si>
    <t>membrána podstřešní JUTADACH 150 g/m2 s aplikovanou spojovací páskou</t>
  </si>
  <si>
    <t>-1772026256</t>
  </si>
  <si>
    <t>58</t>
  </si>
  <si>
    <t>762361820</t>
  </si>
  <si>
    <t>Demontáž spádových klínů z prken fošen průřezové plochy do 224 cm2</t>
  </si>
  <si>
    <t>1971919942</t>
  </si>
  <si>
    <t>59</t>
  </si>
  <si>
    <t>763732115</t>
  </si>
  <si>
    <t>Montáž střešní konstrukce z příhradových vazníků konstrukční délky do 15 m</t>
  </si>
  <si>
    <t>830667805</t>
  </si>
  <si>
    <t>60</t>
  </si>
  <si>
    <t>61200R</t>
  </si>
  <si>
    <t>vazník dřevěný příhradový, ze SM řeziva S10 tl 50 mm</t>
  </si>
  <si>
    <t>-79073876</t>
  </si>
  <si>
    <t>61</t>
  </si>
  <si>
    <t>998762203</t>
  </si>
  <si>
    <t>Přesun hmot procentní pro kce tesařské v objektech v do 24 m</t>
  </si>
  <si>
    <t>-548311403</t>
  </si>
  <si>
    <t>62</t>
  </si>
  <si>
    <t>764002841</t>
  </si>
  <si>
    <t>Demontáž oplechování horních ploch zdí a nadezdívek do suti</t>
  </si>
  <si>
    <t>-31460208</t>
  </si>
  <si>
    <t>63</t>
  </si>
  <si>
    <t>764004831</t>
  </si>
  <si>
    <t>Demontáž mezistřešního nebo zaatikového žlabu do suti</t>
  </si>
  <si>
    <t>1181313670</t>
  </si>
  <si>
    <t>64</t>
  </si>
  <si>
    <t>764011614</t>
  </si>
  <si>
    <t>Podkladní plech z Pz s upraveným povrchem rš 330 mm</t>
  </si>
  <si>
    <t>995783587</t>
  </si>
  <si>
    <t>65</t>
  </si>
  <si>
    <t>764111651R</t>
  </si>
  <si>
    <t>Krytina střechy  z Pz plechu s povrchovou úpravou sklonu do 30°</t>
  </si>
  <si>
    <t>-432470175</t>
  </si>
  <si>
    <t>66</t>
  </si>
  <si>
    <t>7641116519R</t>
  </si>
  <si>
    <t>Úprava štítů - sedvičová skladba</t>
  </si>
  <si>
    <t>630715974</t>
  </si>
  <si>
    <t>67</t>
  </si>
  <si>
    <t>764203156</t>
  </si>
  <si>
    <t>Montáž sněhového zachytávače pro krytiny průběžného dvoutrubkového</t>
  </si>
  <si>
    <t>-213981487</t>
  </si>
  <si>
    <t>68</t>
  </si>
  <si>
    <t>553446600</t>
  </si>
  <si>
    <t>držák sněhové zábrany</t>
  </si>
  <si>
    <t>-1772688108</t>
  </si>
  <si>
    <t>69</t>
  </si>
  <si>
    <t>553446620</t>
  </si>
  <si>
    <t>trubka 32x 6000 mm sněhové zábrany</t>
  </si>
  <si>
    <t>153410462</t>
  </si>
  <si>
    <t>70</t>
  </si>
  <si>
    <t>764211605</t>
  </si>
  <si>
    <t>Oplechování větraného hřebene z oblých hřebenáčů s větracím pásem z Pz s povrch úpravou rš 400 mm</t>
  </si>
  <si>
    <t>288386962</t>
  </si>
  <si>
    <t>71</t>
  </si>
  <si>
    <t>764212634</t>
  </si>
  <si>
    <t>Oplechování štítu závětrnou lištou z Pz s povrchovou úpravou rš 330 mm</t>
  </si>
  <si>
    <t>-651682555</t>
  </si>
  <si>
    <t>72</t>
  </si>
  <si>
    <t>764212664</t>
  </si>
  <si>
    <t>Oplechování rovné okapové hrany z Pz s povrchovou úpravou rš 330 mm</t>
  </si>
  <si>
    <t>1287596919</t>
  </si>
  <si>
    <t>73</t>
  </si>
  <si>
    <t>764226444</t>
  </si>
  <si>
    <t>Oplechování parapetů rovných celoplošně lepené z Al plechu rš 330 mm</t>
  </si>
  <si>
    <t>1221632348</t>
  </si>
  <si>
    <t>74</t>
  </si>
  <si>
    <t>764511603</t>
  </si>
  <si>
    <t>Žlab podokapní půlkruhový z Pz s povrchovou úpravou rš 400 mm</t>
  </si>
  <si>
    <t>-1299775571</t>
  </si>
  <si>
    <t>75</t>
  </si>
  <si>
    <t>764511643</t>
  </si>
  <si>
    <t>Kotlík oválný (trychtýřový) pro podokapní žlaby z Pz s povrchovou úpravou 330/120 mm</t>
  </si>
  <si>
    <t>2097748260</t>
  </si>
  <si>
    <t>76</t>
  </si>
  <si>
    <t>764518623</t>
  </si>
  <si>
    <t>Svody kruhové včetně objímek, kolen, odskoků z Pz s povrchovou úpravou průměru 120 mm</t>
  </si>
  <si>
    <t>991015606</t>
  </si>
  <si>
    <t>77</t>
  </si>
  <si>
    <t>764-001</t>
  </si>
  <si>
    <t>Prodloužení a uchycení komína</t>
  </si>
  <si>
    <t>-1510742</t>
  </si>
  <si>
    <t>78</t>
  </si>
  <si>
    <t>998764203</t>
  </si>
  <si>
    <t>Přesun hmot procentní pro konstrukce klempířské v objektech v do 24 m</t>
  </si>
  <si>
    <t>-1780380451</t>
  </si>
  <si>
    <t>79</t>
  </si>
  <si>
    <t>766622131</t>
  </si>
  <si>
    <t>Montáž plastových oken plochy přes 1 m2 otevíravých výšky do 2,5 m s rámem do zdiva</t>
  </si>
  <si>
    <t>763751374</t>
  </si>
  <si>
    <t>80</t>
  </si>
  <si>
    <t>611400170R</t>
  </si>
  <si>
    <t>okno PVC 0,95*1,55</t>
  </si>
  <si>
    <t>-1118387506</t>
  </si>
  <si>
    <t>81</t>
  </si>
  <si>
    <t>6114001401R</t>
  </si>
  <si>
    <t>Prosklená stěna 3*2,2 vč.montáže</t>
  </si>
  <si>
    <t>-934878164</t>
  </si>
  <si>
    <t>82</t>
  </si>
  <si>
    <t>766660171</t>
  </si>
  <si>
    <t>Montáž dveřních křídel otvíravých 1křídlových š do 0,8 m do obložkové zárubně</t>
  </si>
  <si>
    <t>2095695715</t>
  </si>
  <si>
    <t>83</t>
  </si>
  <si>
    <t>611617210R</t>
  </si>
  <si>
    <t>dveře vnitřní hladké dýhované plné vč. obl. zárubně</t>
  </si>
  <si>
    <t>-1969029083</t>
  </si>
  <si>
    <t>84</t>
  </si>
  <si>
    <t>998766203</t>
  </si>
  <si>
    <t>Přesun hmot procentní pro konstrukce truhlářské v objektech v do 24 m</t>
  </si>
  <si>
    <t>-1330729617</t>
  </si>
  <si>
    <t>85</t>
  </si>
  <si>
    <t>430-01</t>
  </si>
  <si>
    <t>Osazení a dodávka ocelového schodiště vč. zábradlí</t>
  </si>
  <si>
    <t>-1537951072</t>
  </si>
  <si>
    <t>86</t>
  </si>
  <si>
    <t>43071100R</t>
  </si>
  <si>
    <t>Montáž ocelové konstrukce  (cena vč.spojovací materiálu )</t>
  </si>
  <si>
    <t>1836943208</t>
  </si>
  <si>
    <t>87</t>
  </si>
  <si>
    <t>55300R</t>
  </si>
  <si>
    <t>dodávka ocelové konstrukce</t>
  </si>
  <si>
    <t>1916587623</t>
  </si>
  <si>
    <t>88</t>
  </si>
  <si>
    <t>553001</t>
  </si>
  <si>
    <t>jeřáby a doprava</t>
  </si>
  <si>
    <t>1672739575</t>
  </si>
  <si>
    <t>89</t>
  </si>
  <si>
    <t>783221121</t>
  </si>
  <si>
    <t>Nátěry syntetické KDK matný povrch 1x antikorozní, 1x základní, 1x email</t>
  </si>
  <si>
    <t>1493328031</t>
  </si>
  <si>
    <t>90</t>
  </si>
  <si>
    <t>783904811</t>
  </si>
  <si>
    <t>Odrezivění kovových konstrukcí</t>
  </si>
  <si>
    <t>-552203377</t>
  </si>
  <si>
    <t>91</t>
  </si>
  <si>
    <t>030001000</t>
  </si>
  <si>
    <t>Kč</t>
  </si>
  <si>
    <t>1024</t>
  </si>
  <si>
    <t>-1650365826</t>
  </si>
  <si>
    <t>92</t>
  </si>
  <si>
    <t>070001000</t>
  </si>
  <si>
    <t>-1842949124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</si>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</sst>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6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17" borderId="0" xfId="0" applyFont="1" applyFill="1" applyAlignment="1" applyProtection="1">
      <alignment horizontal="left" vertical="center"/>
      <protection/>
    </xf>
    <xf numFmtId="0" fontId="10" fillId="17" borderId="0" xfId="0" applyFont="1" applyFill="1" applyAlignment="1" applyProtection="1">
      <alignment vertical="center"/>
      <protection/>
    </xf>
    <xf numFmtId="0" fontId="11" fillId="17" borderId="0" xfId="0" applyFont="1" applyFill="1" applyAlignment="1" applyProtection="1">
      <alignment horizontal="left" vertical="center"/>
      <protection/>
    </xf>
    <xf numFmtId="0" fontId="12" fillId="17" borderId="0" xfId="37" applyFont="1" applyFill="1" applyAlignment="1" applyProtection="1">
      <alignment vertical="center"/>
      <protection/>
    </xf>
    <xf numFmtId="0" fontId="0" fillId="17" borderId="0" xfId="0" applyFill="1" applyAlignment="1">
      <alignment/>
    </xf>
    <xf numFmtId="0" fontId="9" fillId="17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4" fillId="19" borderId="17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37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4" fontId="29" fillId="0" borderId="25" xfId="0" applyNumberFormat="1" applyFont="1" applyBorder="1" applyAlignment="1" applyProtection="1">
      <alignment vertical="center"/>
      <protection/>
    </xf>
    <xf numFmtId="166" fontId="29" fillId="0" borderId="25" xfId="0" applyNumberFormat="1" applyFont="1" applyBorder="1" applyAlignment="1" applyProtection="1">
      <alignment vertical="center"/>
      <protection/>
    </xf>
    <xf numFmtId="4" fontId="29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18" borderId="19" xfId="0" applyNumberFormat="1" applyFont="1" applyFill="1" applyBorder="1" applyAlignment="1" applyProtection="1">
      <alignment horizontal="center" vertical="center"/>
      <protection locked="0"/>
    </xf>
    <xf numFmtId="0" fontId="21" fillId="18" borderId="20" xfId="0" applyFont="1" applyFill="1" applyBorder="1" applyAlignment="1" applyProtection="1">
      <alignment horizontal="center" vertical="center"/>
      <protection locked="0"/>
    </xf>
    <xf numFmtId="4" fontId="21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18" borderId="0" xfId="0" applyFont="1" applyFill="1" applyBorder="1" applyAlignment="1" applyProtection="1">
      <alignment horizontal="center" vertical="center"/>
      <protection locked="0"/>
    </xf>
    <xf numFmtId="4" fontId="21" fillId="0" borderId="23" xfId="0" applyNumberFormat="1" applyFont="1" applyBorder="1" applyAlignment="1" applyProtection="1">
      <alignment vertical="center"/>
      <protection/>
    </xf>
    <xf numFmtId="164" fontId="21" fillId="18" borderId="24" xfId="0" applyNumberFormat="1" applyFont="1" applyFill="1" applyBorder="1" applyAlignment="1" applyProtection="1">
      <alignment horizontal="center" vertical="center"/>
      <protection locked="0"/>
    </xf>
    <xf numFmtId="0" fontId="21" fillId="18" borderId="25" xfId="0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Border="1" applyAlignment="1" applyProtection="1">
      <alignment vertical="center"/>
      <protection/>
    </xf>
    <xf numFmtId="0" fontId="24" fillId="19" borderId="0" xfId="0" applyFont="1" applyFill="1" applyBorder="1" applyAlignment="1" applyProtection="1">
      <alignment horizontal="left" vertical="center"/>
      <protection/>
    </xf>
    <xf numFmtId="0" fontId="0" fillId="17" borderId="0" xfId="0" applyFill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19" borderId="18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32" fillId="0" borderId="20" xfId="0" applyNumberFormat="1" applyFont="1" applyBorder="1" applyAlignment="1" applyProtection="1">
      <alignment/>
      <protection/>
    </xf>
    <xf numFmtId="166" fontId="32" fillId="0" borderId="2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2" fillId="18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34" fillId="0" borderId="33" xfId="0" applyFont="1" applyBorder="1" applyAlignment="1" applyProtection="1">
      <alignment horizontal="center" vertical="center"/>
      <protection/>
    </xf>
    <xf numFmtId="49" fontId="34" fillId="0" borderId="33" xfId="0" applyNumberFormat="1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167" fontId="34" fillId="0" borderId="33" xfId="0" applyNumberFormat="1" applyFont="1" applyBorder="1" applyAlignment="1" applyProtection="1">
      <alignment vertical="center"/>
      <protection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Border="1" applyAlignment="1" applyProtection="1">
      <alignment vertical="center"/>
      <protection/>
    </xf>
    <xf numFmtId="0" fontId="7" fillId="18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4" fontId="7" fillId="18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19" borderId="17" xfId="0" applyFont="1" applyFill="1" applyBorder="1" applyAlignment="1" applyProtection="1">
      <alignment horizontal="center" vertical="center"/>
      <protection/>
    </xf>
    <xf numFmtId="0" fontId="3" fillId="19" borderId="18" xfId="0" applyFont="1" applyFill="1" applyBorder="1" applyAlignment="1" applyProtection="1">
      <alignment horizontal="left" vertical="center"/>
      <protection/>
    </xf>
    <xf numFmtId="0" fontId="3" fillId="19" borderId="18" xfId="0" applyFont="1" applyFill="1" applyBorder="1" applyAlignment="1" applyProtection="1">
      <alignment horizontal="center" vertical="center"/>
      <protection/>
    </xf>
    <xf numFmtId="0" fontId="3" fillId="19" borderId="34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4" fontId="4" fillId="19" borderId="18" xfId="0" applyNumberFormat="1" applyFont="1" applyFill="1" applyBorder="1" applyAlignment="1" applyProtection="1">
      <alignment vertical="center"/>
      <protection/>
    </xf>
    <xf numFmtId="0" fontId="0" fillId="19" borderId="34" xfId="0" applyFont="1" applyFill="1" applyBorder="1" applyAlignment="1" applyProtection="1">
      <alignment vertical="center"/>
      <protection/>
    </xf>
    <xf numFmtId="4" fontId="24" fillId="19" borderId="0" xfId="0" applyNumberFormat="1" applyFont="1" applyFill="1" applyBorder="1" applyAlignment="1" applyProtection="1">
      <alignment vertical="center"/>
      <protection/>
    </xf>
    <xf numFmtId="0" fontId="13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165" fontId="3" fillId="18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4" fontId="4" fillId="19" borderId="34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31" fillId="19" borderId="31" xfId="0" applyFont="1" applyFill="1" applyBorder="1" applyAlignment="1" applyProtection="1">
      <alignment horizontal="center" vertical="center" wrapText="1"/>
      <protection/>
    </xf>
    <xf numFmtId="0" fontId="3" fillId="19" borderId="32" xfId="0" applyFont="1" applyFill="1" applyBorder="1" applyAlignment="1" applyProtection="1">
      <alignment horizontal="center" vertical="center" wrapText="1"/>
      <protection/>
    </xf>
    <xf numFmtId="4" fontId="0" fillId="18" borderId="33" xfId="0" applyNumberFormat="1" applyFont="1" applyFill="1" applyBorder="1" applyAlignment="1" applyProtection="1">
      <alignment vertical="center"/>
      <protection locked="0"/>
    </xf>
    <xf numFmtId="4" fontId="0" fillId="18" borderId="33" xfId="0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34" fillId="0" borderId="33" xfId="0" applyNumberFormat="1" applyFont="1" applyBorder="1" applyAlignment="1" applyProtection="1">
      <alignment vertical="center"/>
      <protection/>
    </xf>
    <xf numFmtId="4" fontId="34" fillId="18" borderId="33" xfId="0" applyNumberFormat="1" applyFont="1" applyFill="1" applyBorder="1" applyAlignment="1" applyProtection="1">
      <alignment vertical="center"/>
      <protection locked="0"/>
    </xf>
    <xf numFmtId="4" fontId="34" fillId="18" borderId="33" xfId="0" applyNumberFormat="1" applyFont="1" applyFill="1" applyBorder="1" applyAlignment="1" applyProtection="1">
      <alignment vertical="center"/>
      <protection/>
    </xf>
    <xf numFmtId="0" fontId="34" fillId="0" borderId="33" xfId="0" applyFont="1" applyBorder="1" applyAlignment="1" applyProtection="1">
      <alignment horizontal="left" vertical="center" wrapText="1"/>
      <protection/>
    </xf>
    <xf numFmtId="4" fontId="7" fillId="0" borderId="31" xfId="0" applyNumberFormat="1" applyFont="1" applyBorder="1" applyAlignment="1" applyProtection="1">
      <alignment/>
      <protection/>
    </xf>
    <xf numFmtId="4" fontId="7" fillId="0" borderId="31" xfId="0" applyNumberFormat="1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2" fillId="17" borderId="0" xfId="37" applyFont="1" applyFill="1" applyAlignment="1" applyProtection="1">
      <alignment horizontal="center" vertical="center"/>
      <protection/>
    </xf>
    <xf numFmtId="4" fontId="24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87" sqref="C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7" t="s">
        <v>9</v>
      </c>
      <c r="BT2" s="17" t="s">
        <v>10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75" customHeight="1">
      <c r="B4" s="21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2"/>
      <c r="AS4" s="23" t="s">
        <v>13</v>
      </c>
      <c r="BE4" s="24" t="s">
        <v>14</v>
      </c>
      <c r="BS4" s="17" t="s">
        <v>15</v>
      </c>
    </row>
    <row r="5" spans="2:71" ht="14.2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92" t="s">
        <v>17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5"/>
      <c r="AQ5" s="22"/>
      <c r="BE5" s="190" t="s">
        <v>18</v>
      </c>
      <c r="BS5" s="17" t="s">
        <v>9</v>
      </c>
    </row>
    <row r="6" spans="2:71" ht="36.7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74" t="s">
        <v>20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5"/>
      <c r="AQ6" s="22"/>
      <c r="BE6" s="191"/>
      <c r="BS6" s="17" t="s">
        <v>9</v>
      </c>
    </row>
    <row r="7" spans="2:71" ht="14.2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91"/>
      <c r="BS7" s="17" t="s">
        <v>9</v>
      </c>
    </row>
    <row r="8" spans="2:71" ht="14.2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/>
      <c r="AO8" s="25"/>
      <c r="AP8" s="25"/>
      <c r="AQ8" s="22"/>
      <c r="BE8" s="191"/>
      <c r="BS8" s="17" t="s">
        <v>9</v>
      </c>
    </row>
    <row r="9" spans="2:71" ht="14.2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91"/>
      <c r="BS9" s="17" t="s">
        <v>9</v>
      </c>
    </row>
    <row r="10" spans="2:71" ht="14.25" customHeight="1">
      <c r="B10" s="21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29</v>
      </c>
      <c r="AO10" s="25"/>
      <c r="AP10" s="25"/>
      <c r="AQ10" s="22"/>
      <c r="BE10" s="191"/>
      <c r="BS10" s="17" t="s">
        <v>9</v>
      </c>
    </row>
    <row r="11" spans="2:71" ht="18" customHeight="1">
      <c r="B11" s="21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32</v>
      </c>
      <c r="AO11" s="25"/>
      <c r="AP11" s="25"/>
      <c r="AQ11" s="22"/>
      <c r="BE11" s="191"/>
      <c r="BS11" s="17" t="s">
        <v>9</v>
      </c>
    </row>
    <row r="12" spans="2:71" ht="6.7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91"/>
      <c r="BS12" s="17" t="s">
        <v>9</v>
      </c>
    </row>
    <row r="13" spans="2:71" ht="14.25" customHeight="1">
      <c r="B13" s="21"/>
      <c r="C13" s="25"/>
      <c r="D13" s="29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34</v>
      </c>
      <c r="AO13" s="25"/>
      <c r="AP13" s="25"/>
      <c r="AQ13" s="22"/>
      <c r="BE13" s="191"/>
      <c r="BS13" s="17" t="s">
        <v>9</v>
      </c>
    </row>
    <row r="14" spans="2:71" ht="15">
      <c r="B14" s="21"/>
      <c r="C14" s="25"/>
      <c r="D14" s="25"/>
      <c r="E14" s="175" t="s">
        <v>34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9" t="s">
        <v>31</v>
      </c>
      <c r="AL14" s="25"/>
      <c r="AM14" s="25"/>
      <c r="AN14" s="31" t="s">
        <v>34</v>
      </c>
      <c r="AO14" s="25"/>
      <c r="AP14" s="25"/>
      <c r="AQ14" s="22"/>
      <c r="BE14" s="191"/>
      <c r="BS14" s="17" t="s">
        <v>9</v>
      </c>
    </row>
    <row r="15" spans="2:71" ht="6.7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91"/>
      <c r="BS15" s="17" t="s">
        <v>6</v>
      </c>
    </row>
    <row r="16" spans="2:71" ht="14.25" customHeight="1">
      <c r="B16" s="21"/>
      <c r="C16" s="25"/>
      <c r="D16" s="29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22</v>
      </c>
      <c r="AO16" s="25"/>
      <c r="AP16" s="25"/>
      <c r="AQ16" s="22"/>
      <c r="BE16" s="191"/>
      <c r="BS16" s="17" t="s">
        <v>6</v>
      </c>
    </row>
    <row r="17" spans="2:71" ht="18" customHeight="1">
      <c r="B17" s="21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2"/>
      <c r="BE17" s="191"/>
      <c r="BS17" s="17" t="s">
        <v>36</v>
      </c>
    </row>
    <row r="18" spans="2:71" ht="6.7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91"/>
      <c r="BS18" s="17" t="s">
        <v>9</v>
      </c>
    </row>
    <row r="19" spans="2:71" ht="14.25" customHeight="1">
      <c r="B19" s="21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22</v>
      </c>
      <c r="AO19" s="25"/>
      <c r="AP19" s="25"/>
      <c r="AQ19" s="22"/>
      <c r="BE19" s="191"/>
      <c r="BS19" s="17" t="s">
        <v>9</v>
      </c>
    </row>
    <row r="20" spans="2:57" ht="18" customHeight="1">
      <c r="B20" s="21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2"/>
      <c r="BE20" s="191"/>
    </row>
    <row r="21" spans="2:57" ht="6.7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91"/>
    </row>
    <row r="22" spans="2:57" ht="15">
      <c r="B22" s="21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91"/>
    </row>
    <row r="23" spans="2:57" ht="22.5" customHeight="1">
      <c r="B23" s="21"/>
      <c r="C23" s="25"/>
      <c r="D23" s="25"/>
      <c r="E23" s="177" t="s">
        <v>22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25"/>
      <c r="AP23" s="25"/>
      <c r="AQ23" s="22"/>
      <c r="BE23" s="191"/>
    </row>
    <row r="24" spans="2:57" ht="6.7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91"/>
    </row>
    <row r="25" spans="2:57" ht="6.7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91"/>
    </row>
    <row r="26" spans="2:57" ht="14.25" customHeight="1">
      <c r="B26" s="21"/>
      <c r="C26" s="25"/>
      <c r="D26" s="33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8">
        <f>ROUND(AG87,2)</f>
        <v>0</v>
      </c>
      <c r="AL26" s="193"/>
      <c r="AM26" s="193"/>
      <c r="AN26" s="193"/>
      <c r="AO26" s="193"/>
      <c r="AP26" s="25"/>
      <c r="AQ26" s="22"/>
      <c r="BE26" s="191"/>
    </row>
    <row r="27" spans="2:57" ht="14.25" customHeight="1">
      <c r="B27" s="21"/>
      <c r="C27" s="25"/>
      <c r="D27" s="33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8">
        <f>ROUND(AG90,2)</f>
        <v>0</v>
      </c>
      <c r="AL27" s="178"/>
      <c r="AM27" s="178"/>
      <c r="AN27" s="178"/>
      <c r="AO27" s="178"/>
      <c r="AP27" s="25"/>
      <c r="AQ27" s="22"/>
      <c r="BE27" s="191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91"/>
    </row>
    <row r="29" spans="2:57" s="1" customFormat="1" ht="25.5" customHeight="1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79">
        <f>ROUND(AK26+AK27,2)</f>
        <v>0</v>
      </c>
      <c r="AL29" s="180"/>
      <c r="AM29" s="180"/>
      <c r="AN29" s="180"/>
      <c r="AO29" s="180"/>
      <c r="AP29" s="35"/>
      <c r="AQ29" s="36"/>
      <c r="BE29" s="191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91"/>
    </row>
    <row r="31" spans="2:57" s="2" customFormat="1" ht="14.25" customHeight="1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183">
        <v>0.21</v>
      </c>
      <c r="M31" s="184"/>
      <c r="N31" s="184"/>
      <c r="O31" s="184"/>
      <c r="P31" s="40"/>
      <c r="Q31" s="40"/>
      <c r="R31" s="40"/>
      <c r="S31" s="40"/>
      <c r="T31" s="43" t="s">
        <v>44</v>
      </c>
      <c r="U31" s="40"/>
      <c r="V31" s="40"/>
      <c r="W31" s="185">
        <f>ROUND(AZ87+SUM(CD91:CD95),2)</f>
        <v>0</v>
      </c>
      <c r="X31" s="184"/>
      <c r="Y31" s="184"/>
      <c r="Z31" s="184"/>
      <c r="AA31" s="184"/>
      <c r="AB31" s="184"/>
      <c r="AC31" s="184"/>
      <c r="AD31" s="184"/>
      <c r="AE31" s="184"/>
      <c r="AF31" s="40"/>
      <c r="AG31" s="40"/>
      <c r="AH31" s="40"/>
      <c r="AI31" s="40"/>
      <c r="AJ31" s="40"/>
      <c r="AK31" s="185">
        <f>ROUND(AV87+SUM(BY91:BY95),2)</f>
        <v>0</v>
      </c>
      <c r="AL31" s="184"/>
      <c r="AM31" s="184"/>
      <c r="AN31" s="184"/>
      <c r="AO31" s="184"/>
      <c r="AP31" s="40"/>
      <c r="AQ31" s="44"/>
      <c r="BE31" s="191"/>
    </row>
    <row r="32" spans="2:57" s="2" customFormat="1" ht="14.25" customHeight="1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183">
        <v>0.15</v>
      </c>
      <c r="M32" s="184"/>
      <c r="N32" s="184"/>
      <c r="O32" s="184"/>
      <c r="P32" s="40"/>
      <c r="Q32" s="40"/>
      <c r="R32" s="40"/>
      <c r="S32" s="40"/>
      <c r="T32" s="43" t="s">
        <v>44</v>
      </c>
      <c r="U32" s="40"/>
      <c r="V32" s="40"/>
      <c r="W32" s="185">
        <f>ROUND(BA87+SUM(CE91:CE95),2)</f>
        <v>0</v>
      </c>
      <c r="X32" s="184"/>
      <c r="Y32" s="184"/>
      <c r="Z32" s="184"/>
      <c r="AA32" s="184"/>
      <c r="AB32" s="184"/>
      <c r="AC32" s="184"/>
      <c r="AD32" s="184"/>
      <c r="AE32" s="184"/>
      <c r="AF32" s="40"/>
      <c r="AG32" s="40"/>
      <c r="AH32" s="40"/>
      <c r="AI32" s="40"/>
      <c r="AJ32" s="40"/>
      <c r="AK32" s="185">
        <f>ROUND(AW87+SUM(BZ91:BZ95),2)</f>
        <v>0</v>
      </c>
      <c r="AL32" s="184"/>
      <c r="AM32" s="184"/>
      <c r="AN32" s="184"/>
      <c r="AO32" s="184"/>
      <c r="AP32" s="40"/>
      <c r="AQ32" s="44"/>
      <c r="BE32" s="191"/>
    </row>
    <row r="33" spans="2:57" s="2" customFormat="1" ht="14.25" customHeight="1" hidden="1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183">
        <v>0.21</v>
      </c>
      <c r="M33" s="184"/>
      <c r="N33" s="184"/>
      <c r="O33" s="184"/>
      <c r="P33" s="40"/>
      <c r="Q33" s="40"/>
      <c r="R33" s="40"/>
      <c r="S33" s="40"/>
      <c r="T33" s="43" t="s">
        <v>44</v>
      </c>
      <c r="U33" s="40"/>
      <c r="V33" s="40"/>
      <c r="W33" s="185">
        <f>ROUND(BB87+SUM(CF91:CF95),2)</f>
        <v>0</v>
      </c>
      <c r="X33" s="184"/>
      <c r="Y33" s="184"/>
      <c r="Z33" s="184"/>
      <c r="AA33" s="184"/>
      <c r="AB33" s="184"/>
      <c r="AC33" s="184"/>
      <c r="AD33" s="184"/>
      <c r="AE33" s="184"/>
      <c r="AF33" s="40"/>
      <c r="AG33" s="40"/>
      <c r="AH33" s="40"/>
      <c r="AI33" s="40"/>
      <c r="AJ33" s="40"/>
      <c r="AK33" s="185">
        <v>0</v>
      </c>
      <c r="AL33" s="184"/>
      <c r="AM33" s="184"/>
      <c r="AN33" s="184"/>
      <c r="AO33" s="184"/>
      <c r="AP33" s="40"/>
      <c r="AQ33" s="44"/>
      <c r="BE33" s="191"/>
    </row>
    <row r="34" spans="2:57" s="2" customFormat="1" ht="14.25" customHeight="1" hidden="1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183">
        <v>0.15</v>
      </c>
      <c r="M34" s="184"/>
      <c r="N34" s="184"/>
      <c r="O34" s="184"/>
      <c r="P34" s="40"/>
      <c r="Q34" s="40"/>
      <c r="R34" s="40"/>
      <c r="S34" s="40"/>
      <c r="T34" s="43" t="s">
        <v>44</v>
      </c>
      <c r="U34" s="40"/>
      <c r="V34" s="40"/>
      <c r="W34" s="185">
        <f>ROUND(BC87+SUM(CG91:CG95),2)</f>
        <v>0</v>
      </c>
      <c r="X34" s="184"/>
      <c r="Y34" s="184"/>
      <c r="Z34" s="184"/>
      <c r="AA34" s="184"/>
      <c r="AB34" s="184"/>
      <c r="AC34" s="184"/>
      <c r="AD34" s="184"/>
      <c r="AE34" s="184"/>
      <c r="AF34" s="40"/>
      <c r="AG34" s="40"/>
      <c r="AH34" s="40"/>
      <c r="AI34" s="40"/>
      <c r="AJ34" s="40"/>
      <c r="AK34" s="185">
        <v>0</v>
      </c>
      <c r="AL34" s="184"/>
      <c r="AM34" s="184"/>
      <c r="AN34" s="184"/>
      <c r="AO34" s="184"/>
      <c r="AP34" s="40"/>
      <c r="AQ34" s="44"/>
      <c r="BE34" s="191"/>
    </row>
    <row r="35" spans="2:43" s="2" customFormat="1" ht="14.25" customHeight="1" hidden="1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183">
        <v>0</v>
      </c>
      <c r="M35" s="184"/>
      <c r="N35" s="184"/>
      <c r="O35" s="184"/>
      <c r="P35" s="40"/>
      <c r="Q35" s="40"/>
      <c r="R35" s="40"/>
      <c r="S35" s="40"/>
      <c r="T35" s="43" t="s">
        <v>44</v>
      </c>
      <c r="U35" s="40"/>
      <c r="V35" s="40"/>
      <c r="W35" s="185">
        <f>ROUND(BD87+SUM(CH91:CH95),2)</f>
        <v>0</v>
      </c>
      <c r="X35" s="184"/>
      <c r="Y35" s="184"/>
      <c r="Z35" s="184"/>
      <c r="AA35" s="184"/>
      <c r="AB35" s="184"/>
      <c r="AC35" s="184"/>
      <c r="AD35" s="184"/>
      <c r="AE35" s="184"/>
      <c r="AF35" s="40"/>
      <c r="AG35" s="40"/>
      <c r="AH35" s="40"/>
      <c r="AI35" s="40"/>
      <c r="AJ35" s="40"/>
      <c r="AK35" s="185">
        <v>0</v>
      </c>
      <c r="AL35" s="184"/>
      <c r="AM35" s="184"/>
      <c r="AN35" s="184"/>
      <c r="AO35" s="184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202" t="s">
        <v>51</v>
      </c>
      <c r="Y37" s="203"/>
      <c r="Z37" s="203"/>
      <c r="AA37" s="203"/>
      <c r="AB37" s="203"/>
      <c r="AC37" s="47"/>
      <c r="AD37" s="47"/>
      <c r="AE37" s="47"/>
      <c r="AF37" s="47"/>
      <c r="AG37" s="47"/>
      <c r="AH37" s="47"/>
      <c r="AI37" s="47"/>
      <c r="AJ37" s="47"/>
      <c r="AK37" s="204">
        <f>SUM(AK29:AK35)</f>
        <v>0</v>
      </c>
      <c r="AL37" s="203"/>
      <c r="AM37" s="203"/>
      <c r="AN37" s="203"/>
      <c r="AO37" s="205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188" t="s">
        <v>58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6"/>
    </row>
    <row r="77" spans="2:43" s="3" customFormat="1" ht="14.2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18477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9" t="str">
        <f>K6</f>
        <v>1807-05 - Rekonstrukce střechy domova mládeže Planá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>
        <f>IF(AN8="","",AN8)</f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Střední škola živnostenská a Základní škola, Planá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35</v>
      </c>
      <c r="AJ82" s="35"/>
      <c r="AK82" s="35"/>
      <c r="AL82" s="35"/>
      <c r="AM82" s="211" t="str">
        <f>IF(E17="","",E17)</f>
        <v> </v>
      </c>
      <c r="AN82" s="211"/>
      <c r="AO82" s="211"/>
      <c r="AP82" s="211"/>
      <c r="AQ82" s="36"/>
      <c r="AS82" s="212" t="s">
        <v>59</v>
      </c>
      <c r="AT82" s="213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33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11" t="str">
        <f>IF(E20="","",E20)</f>
        <v> </v>
      </c>
      <c r="AN83" s="211"/>
      <c r="AO83" s="211"/>
      <c r="AP83" s="211"/>
      <c r="AQ83" s="36"/>
      <c r="AS83" s="214"/>
      <c r="AT83" s="215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6"/>
      <c r="AT84" s="217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96" t="s">
        <v>60</v>
      </c>
      <c r="D85" s="197"/>
      <c r="E85" s="197"/>
      <c r="F85" s="197"/>
      <c r="G85" s="197"/>
      <c r="H85" s="47"/>
      <c r="I85" s="198" t="s">
        <v>61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62</v>
      </c>
      <c r="AH85" s="197"/>
      <c r="AI85" s="197"/>
      <c r="AJ85" s="197"/>
      <c r="AK85" s="197"/>
      <c r="AL85" s="197"/>
      <c r="AM85" s="197"/>
      <c r="AN85" s="198" t="s">
        <v>63</v>
      </c>
      <c r="AO85" s="197"/>
      <c r="AP85" s="199"/>
      <c r="AQ85" s="36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1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82" t="s">
        <v>76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182">
        <f>ROUND(AG88,2)</f>
        <v>0</v>
      </c>
      <c r="AH87" s="182"/>
      <c r="AI87" s="182"/>
      <c r="AJ87" s="182"/>
      <c r="AK87" s="182"/>
      <c r="AL87" s="182"/>
      <c r="AM87" s="182"/>
      <c r="AN87" s="171">
        <f>SUM(AG87,AT87)</f>
        <v>0</v>
      </c>
      <c r="AO87" s="171"/>
      <c r="AP87" s="171"/>
      <c r="AQ87" s="70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77</v>
      </c>
      <c r="BT87" s="88" t="s">
        <v>78</v>
      </c>
      <c r="BU87" s="89" t="s">
        <v>79</v>
      </c>
      <c r="BV87" s="88" t="s">
        <v>80</v>
      </c>
      <c r="BW87" s="88" t="s">
        <v>81</v>
      </c>
      <c r="BX87" s="88" t="s">
        <v>82</v>
      </c>
    </row>
    <row r="88" spans="1:76" s="5" customFormat="1" ht="37.5" customHeight="1">
      <c r="A88" s="90" t="s">
        <v>83</v>
      </c>
      <c r="B88" s="91"/>
      <c r="C88" s="92"/>
      <c r="D88" s="181" t="s">
        <v>84</v>
      </c>
      <c r="E88" s="181"/>
      <c r="F88" s="181"/>
      <c r="G88" s="181"/>
      <c r="H88" s="181"/>
      <c r="I88" s="93"/>
      <c r="J88" s="181" t="s">
        <v>85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200">
        <f>'1807-05. - objekt B'!M30</f>
        <v>0</v>
      </c>
      <c r="AH88" s="201"/>
      <c r="AI88" s="201"/>
      <c r="AJ88" s="201"/>
      <c r="AK88" s="201"/>
      <c r="AL88" s="201"/>
      <c r="AM88" s="201"/>
      <c r="AN88" s="200">
        <f>SUM(AG88,AT88)</f>
        <v>0</v>
      </c>
      <c r="AO88" s="201"/>
      <c r="AP88" s="201"/>
      <c r="AQ88" s="94"/>
      <c r="AS88" s="95">
        <f>'1807-05. - objekt B'!M28</f>
        <v>0</v>
      </c>
      <c r="AT88" s="96">
        <f>ROUND(SUM(AV88:AW88),2)</f>
        <v>0</v>
      </c>
      <c r="AU88" s="97">
        <f>'1807-05. - objekt B'!W132</f>
        <v>0</v>
      </c>
      <c r="AV88" s="96">
        <f>'1807-05. - objekt B'!M32</f>
        <v>0</v>
      </c>
      <c r="AW88" s="96">
        <f>'1807-05. - objekt B'!M33</f>
        <v>0</v>
      </c>
      <c r="AX88" s="96">
        <f>'1807-05. - objekt B'!M34</f>
        <v>0</v>
      </c>
      <c r="AY88" s="96">
        <f>'1807-05. - objekt B'!M35</f>
        <v>0</v>
      </c>
      <c r="AZ88" s="96">
        <f>'1807-05. - objekt B'!H32</f>
        <v>0</v>
      </c>
      <c r="BA88" s="96">
        <f>'1807-05. - objekt B'!H33</f>
        <v>0</v>
      </c>
      <c r="BB88" s="96">
        <f>'1807-05. - objekt B'!H34</f>
        <v>0</v>
      </c>
      <c r="BC88" s="96">
        <f>'1807-05. - objekt B'!H35</f>
        <v>0</v>
      </c>
      <c r="BD88" s="98">
        <f>'1807-05. - objekt B'!H36</f>
        <v>0</v>
      </c>
      <c r="BT88" s="99" t="s">
        <v>86</v>
      </c>
      <c r="BV88" s="99" t="s">
        <v>80</v>
      </c>
      <c r="BW88" s="99" t="s">
        <v>87</v>
      </c>
      <c r="BX88" s="99" t="s">
        <v>81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2" t="s">
        <v>88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1">
        <f>ROUND(SUM(AG91:AG94),2)</f>
        <v>0</v>
      </c>
      <c r="AH90" s="171"/>
      <c r="AI90" s="171"/>
      <c r="AJ90" s="171"/>
      <c r="AK90" s="171"/>
      <c r="AL90" s="171"/>
      <c r="AM90" s="171"/>
      <c r="AN90" s="171">
        <f>ROUND(SUM(AN91:AN94),2)</f>
        <v>0</v>
      </c>
      <c r="AO90" s="171"/>
      <c r="AP90" s="171"/>
      <c r="AQ90" s="36"/>
      <c r="AS90" s="78" t="s">
        <v>89</v>
      </c>
      <c r="AT90" s="79" t="s">
        <v>90</v>
      </c>
      <c r="AU90" s="79" t="s">
        <v>42</v>
      </c>
      <c r="AV90" s="80" t="s">
        <v>65</v>
      </c>
    </row>
    <row r="91" spans="2:89" s="1" customFormat="1" ht="19.5" customHeight="1">
      <c r="B91" s="34"/>
      <c r="C91" s="35"/>
      <c r="D91" s="100" t="s">
        <v>91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4">
        <f>ROUND(AG87*AS91,2)</f>
        <v>0</v>
      </c>
      <c r="AH91" s="195"/>
      <c r="AI91" s="195"/>
      <c r="AJ91" s="195"/>
      <c r="AK91" s="195"/>
      <c r="AL91" s="195"/>
      <c r="AM91" s="195"/>
      <c r="AN91" s="195">
        <f>ROUND(AG91+AV91,2)</f>
        <v>0</v>
      </c>
      <c r="AO91" s="195"/>
      <c r="AP91" s="195"/>
      <c r="AQ91" s="36"/>
      <c r="AS91" s="101">
        <v>0</v>
      </c>
      <c r="AT91" s="102" t="s">
        <v>92</v>
      </c>
      <c r="AU91" s="102" t="s">
        <v>43</v>
      </c>
      <c r="AV91" s="103">
        <f>ROUND(IF(AU91="základní",AG91*L31,IF(AU91="snížená",AG91*L32,0)),2)</f>
        <v>0</v>
      </c>
      <c r="BV91" s="17" t="s">
        <v>93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5" customHeight="1">
      <c r="B92" s="34"/>
      <c r="C92" s="35"/>
      <c r="D92" s="172" t="s">
        <v>94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35"/>
      <c r="AD92" s="35"/>
      <c r="AE92" s="35"/>
      <c r="AF92" s="35"/>
      <c r="AG92" s="194">
        <f>AG87*AS92</f>
        <v>0</v>
      </c>
      <c r="AH92" s="195"/>
      <c r="AI92" s="195"/>
      <c r="AJ92" s="195"/>
      <c r="AK92" s="195"/>
      <c r="AL92" s="195"/>
      <c r="AM92" s="195"/>
      <c r="AN92" s="195">
        <f>AG92+AV92</f>
        <v>0</v>
      </c>
      <c r="AO92" s="195"/>
      <c r="AP92" s="195"/>
      <c r="AQ92" s="36"/>
      <c r="AS92" s="105">
        <v>0</v>
      </c>
      <c r="AT92" s="106" t="s">
        <v>92</v>
      </c>
      <c r="AU92" s="106" t="s">
        <v>43</v>
      </c>
      <c r="AV92" s="107">
        <f>ROUND(IF(AU92="nulová",0,IF(OR(AU92="základní",AU92="zákl. přenesená"),AG92*L31,AG92*L32)),2)</f>
        <v>0</v>
      </c>
      <c r="BV92" s="17" t="s">
        <v>95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>
        <f>IF(D92="Vyplň vlastní","","x")</f>
      </c>
    </row>
    <row r="93" spans="2:89" s="1" customFormat="1" ht="19.5" customHeight="1">
      <c r="B93" s="34"/>
      <c r="C93" s="35"/>
      <c r="D93" s="172" t="s">
        <v>94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35"/>
      <c r="AD93" s="35"/>
      <c r="AE93" s="35"/>
      <c r="AF93" s="35"/>
      <c r="AG93" s="194">
        <f>AG87*AS93</f>
        <v>0</v>
      </c>
      <c r="AH93" s="195"/>
      <c r="AI93" s="195"/>
      <c r="AJ93" s="195"/>
      <c r="AK93" s="195"/>
      <c r="AL93" s="195"/>
      <c r="AM93" s="195"/>
      <c r="AN93" s="195">
        <f>AG93+AV93</f>
        <v>0</v>
      </c>
      <c r="AO93" s="195"/>
      <c r="AP93" s="195"/>
      <c r="AQ93" s="36"/>
      <c r="AS93" s="105">
        <v>0</v>
      </c>
      <c r="AT93" s="106" t="s">
        <v>92</v>
      </c>
      <c r="AU93" s="106" t="s">
        <v>43</v>
      </c>
      <c r="AV93" s="107">
        <f>ROUND(IF(AU93="nulová",0,IF(OR(AU93="základní",AU93="zákl. přenesená"),AG93*L31,AG93*L32)),2)</f>
        <v>0</v>
      </c>
      <c r="BV93" s="17" t="s">
        <v>95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>
        <f>IF(D93="Vyplň vlastní","","x")</f>
      </c>
    </row>
    <row r="94" spans="2:89" s="1" customFormat="1" ht="19.5" customHeight="1">
      <c r="B94" s="34"/>
      <c r="C94" s="35"/>
      <c r="D94" s="172" t="s">
        <v>94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35"/>
      <c r="AD94" s="35"/>
      <c r="AE94" s="35"/>
      <c r="AF94" s="35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6"/>
      <c r="AS94" s="108">
        <v>0</v>
      </c>
      <c r="AT94" s="109" t="s">
        <v>92</v>
      </c>
      <c r="AU94" s="109" t="s">
        <v>43</v>
      </c>
      <c r="AV94" s="110">
        <f>ROUND(IF(AU94="nulová",0,IF(OR(AU94="základní",AU94="zákl. přenesená"),AG94*L31,AG94*L32)),2)</f>
        <v>0</v>
      </c>
      <c r="BV94" s="17" t="s">
        <v>95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>
        <f>IF(D94="Vyplň vlastní","","x")</f>
      </c>
    </row>
    <row r="95" spans="2:43" s="1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96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206">
        <f>ROUND(AG87+AG90,2)</f>
        <v>0</v>
      </c>
      <c r="AH96" s="206"/>
      <c r="AI96" s="206"/>
      <c r="AJ96" s="206"/>
      <c r="AK96" s="206"/>
      <c r="AL96" s="206"/>
      <c r="AM96" s="206"/>
      <c r="AN96" s="206">
        <f>AN87+AN90</f>
        <v>0</v>
      </c>
      <c r="AO96" s="206"/>
      <c r="AP96" s="206"/>
      <c r="AQ96" s="36"/>
    </row>
    <row r="97" spans="2:43" s="1" customFormat="1" ht="6.7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password="CC35" sheet="1" objects="1" scenarios="1" formatCells="0" formatColumns="0" formatRows="0" sort="0" autoFilter="0"/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807-05. - objekt B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3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C131" sqref="C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2"/>
      <c r="B1" s="11"/>
      <c r="C1" s="11"/>
      <c r="D1" s="12" t="s">
        <v>1</v>
      </c>
      <c r="E1" s="11"/>
      <c r="F1" s="13" t="s">
        <v>97</v>
      </c>
      <c r="G1" s="13"/>
      <c r="H1" s="253" t="s">
        <v>98</v>
      </c>
      <c r="I1" s="253"/>
      <c r="J1" s="253"/>
      <c r="K1" s="253"/>
      <c r="L1" s="13" t="s">
        <v>99</v>
      </c>
      <c r="M1" s="11"/>
      <c r="N1" s="11"/>
      <c r="O1" s="12" t="s">
        <v>100</v>
      </c>
      <c r="P1" s="11"/>
      <c r="Q1" s="11"/>
      <c r="R1" s="11"/>
      <c r="S1" s="13" t="s">
        <v>101</v>
      </c>
      <c r="T1" s="13"/>
      <c r="U1" s="112"/>
      <c r="V1" s="11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102</v>
      </c>
    </row>
    <row r="4" spans="2:46" ht="36.75" customHeight="1">
      <c r="B4" s="21"/>
      <c r="C4" s="188" t="s">
        <v>103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2"/>
      <c r="T4" s="23" t="s">
        <v>13</v>
      </c>
      <c r="AT4" s="17" t="s">
        <v>6</v>
      </c>
    </row>
    <row r="5" spans="2:18" ht="6.7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4.75" customHeight="1">
      <c r="B6" s="21"/>
      <c r="C6" s="25"/>
      <c r="D6" s="29" t="s">
        <v>19</v>
      </c>
      <c r="E6" s="25"/>
      <c r="F6" s="221" t="str">
        <f>'Rekapitulace stavby'!K6</f>
        <v>1807-05 - Rekonstrukce střechy domova mládeže Planá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5"/>
      <c r="R6" s="22"/>
    </row>
    <row r="7" spans="2:18" s="1" customFormat="1" ht="32.25" customHeight="1">
      <c r="B7" s="34"/>
      <c r="C7" s="35"/>
      <c r="D7" s="28" t="s">
        <v>104</v>
      </c>
      <c r="E7" s="35"/>
      <c r="F7" s="174" t="s">
        <v>105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2:18" s="1" customFormat="1" ht="14.2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2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3">
        <f>'Rekapitulace stavby'!AN8</f>
        <v>0</v>
      </c>
      <c r="P9" s="22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92" t="s">
        <v>29</v>
      </c>
      <c r="P11" s="192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192" t="s">
        <v>32</v>
      </c>
      <c r="P12" s="192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33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18" t="s">
        <v>25</v>
      </c>
      <c r="P14" s="192"/>
      <c r="Q14" s="35"/>
      <c r="R14" s="36"/>
    </row>
    <row r="15" spans="2:18" s="1" customFormat="1" ht="18" customHeight="1">
      <c r="B15" s="34"/>
      <c r="C15" s="35"/>
      <c r="D15" s="35"/>
      <c r="E15" s="218" t="s">
        <v>25</v>
      </c>
      <c r="F15" s="225"/>
      <c r="G15" s="225"/>
      <c r="H15" s="225"/>
      <c r="I15" s="225"/>
      <c r="J15" s="225"/>
      <c r="K15" s="225"/>
      <c r="L15" s="225"/>
      <c r="M15" s="29" t="s">
        <v>31</v>
      </c>
      <c r="N15" s="35"/>
      <c r="O15" s="218" t="s">
        <v>25</v>
      </c>
      <c r="P15" s="192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35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92">
        <f>IF('Rekapitulace stavby'!AN16="","",'Rekapitulace stavby'!AN16)</f>
      </c>
      <c r="P17" s="192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> 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192">
        <f>IF('Rekapitulace stavby'!AN17="","",'Rekapitulace stavby'!AN17)</f>
      </c>
      <c r="P18" s="192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92">
        <f>IF('Rekapitulace stavby'!AN19="","",'Rekapitulace stavby'!AN19)</f>
      </c>
      <c r="P20" s="192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192">
        <f>IF('Rekapitulace stavby'!AN20="","",'Rekapitulace stavby'!AN20)</f>
      </c>
      <c r="P21" s="192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77" t="s">
        <v>22</v>
      </c>
      <c r="F24" s="177"/>
      <c r="G24" s="177"/>
      <c r="H24" s="177"/>
      <c r="I24" s="177"/>
      <c r="J24" s="177"/>
      <c r="K24" s="177"/>
      <c r="L24" s="177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3" t="s">
        <v>106</v>
      </c>
      <c r="E27" s="35"/>
      <c r="F27" s="35"/>
      <c r="G27" s="35"/>
      <c r="H27" s="35"/>
      <c r="I27" s="35"/>
      <c r="J27" s="35"/>
      <c r="K27" s="35"/>
      <c r="L27" s="35"/>
      <c r="M27" s="178">
        <f>N88</f>
        <v>0</v>
      </c>
      <c r="N27" s="178"/>
      <c r="O27" s="178"/>
      <c r="P27" s="178"/>
      <c r="Q27" s="35"/>
      <c r="R27" s="36"/>
    </row>
    <row r="28" spans="2:18" s="1" customFormat="1" ht="14.25" customHeight="1">
      <c r="B28" s="34"/>
      <c r="C28" s="35"/>
      <c r="D28" s="33" t="s">
        <v>91</v>
      </c>
      <c r="E28" s="35"/>
      <c r="F28" s="35"/>
      <c r="G28" s="35"/>
      <c r="H28" s="35"/>
      <c r="I28" s="35"/>
      <c r="J28" s="35"/>
      <c r="K28" s="35"/>
      <c r="L28" s="35"/>
      <c r="M28" s="178">
        <f>N107</f>
        <v>0</v>
      </c>
      <c r="N28" s="178"/>
      <c r="O28" s="178"/>
      <c r="P28" s="178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14" t="s">
        <v>41</v>
      </c>
      <c r="E30" s="35"/>
      <c r="F30" s="35"/>
      <c r="G30" s="35"/>
      <c r="H30" s="35"/>
      <c r="I30" s="35"/>
      <c r="J30" s="35"/>
      <c r="K30" s="35"/>
      <c r="L30" s="35"/>
      <c r="M30" s="227">
        <f>ROUND(M27+M28,2)</f>
        <v>0</v>
      </c>
      <c r="N30" s="220"/>
      <c r="O30" s="220"/>
      <c r="P30" s="220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42</v>
      </c>
      <c r="E32" s="41" t="s">
        <v>43</v>
      </c>
      <c r="F32" s="42">
        <v>0.21</v>
      </c>
      <c r="G32" s="115" t="s">
        <v>44</v>
      </c>
      <c r="H32" s="219">
        <f>(SUM(BE107:BE114)+SUM(BE132:BE241))</f>
        <v>0</v>
      </c>
      <c r="I32" s="220"/>
      <c r="J32" s="220"/>
      <c r="K32" s="35"/>
      <c r="L32" s="35"/>
      <c r="M32" s="219">
        <f>ROUND((SUM(BE107:BE114)+SUM(BE132:BE241)),2)*F32</f>
        <v>0</v>
      </c>
      <c r="N32" s="220"/>
      <c r="O32" s="220"/>
      <c r="P32" s="220"/>
      <c r="Q32" s="35"/>
      <c r="R32" s="36"/>
    </row>
    <row r="33" spans="2:18" s="1" customFormat="1" ht="14.25" customHeight="1">
      <c r="B33" s="34"/>
      <c r="C33" s="35"/>
      <c r="D33" s="35"/>
      <c r="E33" s="41" t="s">
        <v>45</v>
      </c>
      <c r="F33" s="42">
        <v>0.15</v>
      </c>
      <c r="G33" s="115" t="s">
        <v>44</v>
      </c>
      <c r="H33" s="219">
        <f>(SUM(BF107:BF114)+SUM(BF132:BF241))</f>
        <v>0</v>
      </c>
      <c r="I33" s="220"/>
      <c r="J33" s="220"/>
      <c r="K33" s="35"/>
      <c r="L33" s="35"/>
      <c r="M33" s="219">
        <f>ROUND((SUM(BF107:BF114)+SUM(BF132:BF241)),2)*F33</f>
        <v>0</v>
      </c>
      <c r="N33" s="220"/>
      <c r="O33" s="220"/>
      <c r="P33" s="220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46</v>
      </c>
      <c r="F34" s="42">
        <v>0.21</v>
      </c>
      <c r="G34" s="115" t="s">
        <v>44</v>
      </c>
      <c r="H34" s="219">
        <f>(SUM(BG107:BG114)+SUM(BG132:BG241))</f>
        <v>0</v>
      </c>
      <c r="I34" s="220"/>
      <c r="J34" s="220"/>
      <c r="K34" s="35"/>
      <c r="L34" s="35"/>
      <c r="M34" s="219">
        <v>0</v>
      </c>
      <c r="N34" s="220"/>
      <c r="O34" s="220"/>
      <c r="P34" s="220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47</v>
      </c>
      <c r="F35" s="42">
        <v>0.15</v>
      </c>
      <c r="G35" s="115" t="s">
        <v>44</v>
      </c>
      <c r="H35" s="219">
        <f>(SUM(BH107:BH114)+SUM(BH132:BH241))</f>
        <v>0</v>
      </c>
      <c r="I35" s="220"/>
      <c r="J35" s="220"/>
      <c r="K35" s="35"/>
      <c r="L35" s="35"/>
      <c r="M35" s="219">
        <v>0</v>
      </c>
      <c r="N35" s="220"/>
      <c r="O35" s="220"/>
      <c r="P35" s="220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48</v>
      </c>
      <c r="F36" s="42">
        <v>0</v>
      </c>
      <c r="G36" s="115" t="s">
        <v>44</v>
      </c>
      <c r="H36" s="219">
        <f>(SUM(BI107:BI114)+SUM(BI132:BI241))</f>
        <v>0</v>
      </c>
      <c r="I36" s="220"/>
      <c r="J36" s="220"/>
      <c r="K36" s="35"/>
      <c r="L36" s="35"/>
      <c r="M36" s="219">
        <v>0</v>
      </c>
      <c r="N36" s="220"/>
      <c r="O36" s="220"/>
      <c r="P36" s="220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45"/>
      <c r="D38" s="46" t="s">
        <v>49</v>
      </c>
      <c r="E38" s="47"/>
      <c r="F38" s="47"/>
      <c r="G38" s="116" t="s">
        <v>50</v>
      </c>
      <c r="H38" s="48" t="s">
        <v>51</v>
      </c>
      <c r="I38" s="47"/>
      <c r="J38" s="47"/>
      <c r="K38" s="47"/>
      <c r="L38" s="204">
        <f>SUM(M30:M36)</f>
        <v>0</v>
      </c>
      <c r="M38" s="204"/>
      <c r="N38" s="204"/>
      <c r="O38" s="204"/>
      <c r="P38" s="226"/>
      <c r="Q38" s="4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9"/>
    </row>
    <row r="76" spans="2:21" s="1" customFormat="1" ht="36.75" customHeight="1">
      <c r="B76" s="34"/>
      <c r="C76" s="188" t="s">
        <v>107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6"/>
      <c r="T76" s="120"/>
      <c r="U76" s="120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0"/>
      <c r="U77" s="120"/>
    </row>
    <row r="78" spans="2:21" s="1" customFormat="1" ht="30" customHeight="1">
      <c r="B78" s="34"/>
      <c r="C78" s="29" t="s">
        <v>19</v>
      </c>
      <c r="D78" s="35"/>
      <c r="E78" s="35"/>
      <c r="F78" s="221" t="str">
        <f>F6</f>
        <v>1807-05 - Rekonstrukce střechy domova mládeže Planá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35"/>
      <c r="R78" s="36"/>
      <c r="T78" s="120"/>
      <c r="U78" s="120"/>
    </row>
    <row r="79" spans="2:21" s="1" customFormat="1" ht="36.75" customHeight="1">
      <c r="B79" s="34"/>
      <c r="C79" s="68" t="s">
        <v>104</v>
      </c>
      <c r="D79" s="35"/>
      <c r="E79" s="35"/>
      <c r="F79" s="209" t="str">
        <f>F7</f>
        <v>1807-05. - objekt B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5"/>
      <c r="R79" s="36"/>
      <c r="T79" s="120"/>
      <c r="U79" s="120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0"/>
      <c r="U80" s="120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26</v>
      </c>
      <c r="L81" s="35"/>
      <c r="M81" s="224">
        <f>IF(O9="","",O9)</f>
        <v>0</v>
      </c>
      <c r="N81" s="224"/>
      <c r="O81" s="224"/>
      <c r="P81" s="224"/>
      <c r="Q81" s="35"/>
      <c r="R81" s="36"/>
      <c r="T81" s="120"/>
      <c r="U81" s="120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0"/>
      <c r="U82" s="120"/>
    </row>
    <row r="83" spans="2:21" s="1" customFormat="1" ht="15">
      <c r="B83" s="34"/>
      <c r="C83" s="29" t="s">
        <v>27</v>
      </c>
      <c r="D83" s="35"/>
      <c r="E83" s="35"/>
      <c r="F83" s="27" t="str">
        <f>E12</f>
        <v>Střední škola živnostenská a Základní škola, Planá</v>
      </c>
      <c r="G83" s="35"/>
      <c r="H83" s="35"/>
      <c r="I83" s="35"/>
      <c r="J83" s="35"/>
      <c r="K83" s="29" t="s">
        <v>35</v>
      </c>
      <c r="L83" s="35"/>
      <c r="M83" s="192" t="str">
        <f>E18</f>
        <v> </v>
      </c>
      <c r="N83" s="192"/>
      <c r="O83" s="192"/>
      <c r="P83" s="192"/>
      <c r="Q83" s="192"/>
      <c r="R83" s="36"/>
      <c r="T83" s="120"/>
      <c r="U83" s="120"/>
    </row>
    <row r="84" spans="2:21" s="1" customFormat="1" ht="14.25" customHeight="1">
      <c r="B84" s="34"/>
      <c r="C84" s="29" t="s">
        <v>33</v>
      </c>
      <c r="D84" s="35"/>
      <c r="E84" s="35"/>
      <c r="F84" s="27" t="str">
        <f>IF(E15="","",E15)</f>
        <v> </v>
      </c>
      <c r="G84" s="35"/>
      <c r="H84" s="35"/>
      <c r="I84" s="35"/>
      <c r="J84" s="35"/>
      <c r="K84" s="29" t="s">
        <v>37</v>
      </c>
      <c r="L84" s="35"/>
      <c r="M84" s="192" t="str">
        <f>E21</f>
        <v> </v>
      </c>
      <c r="N84" s="192"/>
      <c r="O84" s="192"/>
      <c r="P84" s="192"/>
      <c r="Q84" s="192"/>
      <c r="R84" s="36"/>
      <c r="T84" s="120"/>
      <c r="U84" s="120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0"/>
      <c r="U85" s="120"/>
    </row>
    <row r="86" spans="2:21" s="1" customFormat="1" ht="29.25" customHeight="1">
      <c r="B86" s="34"/>
      <c r="C86" s="229" t="s">
        <v>108</v>
      </c>
      <c r="D86" s="230"/>
      <c r="E86" s="230"/>
      <c r="F86" s="230"/>
      <c r="G86" s="230"/>
      <c r="H86" s="45"/>
      <c r="I86" s="45"/>
      <c r="J86" s="45"/>
      <c r="K86" s="45"/>
      <c r="L86" s="45"/>
      <c r="M86" s="45"/>
      <c r="N86" s="229" t="s">
        <v>109</v>
      </c>
      <c r="O86" s="230"/>
      <c r="P86" s="230"/>
      <c r="Q86" s="230"/>
      <c r="R86" s="36"/>
      <c r="T86" s="120"/>
      <c r="U86" s="120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0"/>
      <c r="U87" s="120"/>
    </row>
    <row r="88" spans="2:47" s="1" customFormat="1" ht="29.25" customHeight="1">
      <c r="B88" s="34"/>
      <c r="C88" s="12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1">
        <f>N132</f>
        <v>0</v>
      </c>
      <c r="O88" s="231"/>
      <c r="P88" s="231"/>
      <c r="Q88" s="231"/>
      <c r="R88" s="36"/>
      <c r="T88" s="120"/>
      <c r="U88" s="120"/>
      <c r="AU88" s="17" t="s">
        <v>111</v>
      </c>
    </row>
    <row r="89" spans="2:21" s="6" customFormat="1" ht="24.75" customHeight="1">
      <c r="B89" s="122"/>
      <c r="C89" s="123"/>
      <c r="D89" s="124" t="s">
        <v>112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33">
        <f>N133</f>
        <v>0</v>
      </c>
      <c r="O89" s="234"/>
      <c r="P89" s="234"/>
      <c r="Q89" s="234"/>
      <c r="R89" s="125"/>
      <c r="T89" s="126"/>
      <c r="U89" s="126"/>
    </row>
    <row r="90" spans="2:21" s="7" customFormat="1" ht="19.5" customHeight="1">
      <c r="B90" s="127"/>
      <c r="C90" s="128"/>
      <c r="D90" s="100" t="s">
        <v>113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95">
        <f>N134</f>
        <v>0</v>
      </c>
      <c r="O90" s="228"/>
      <c r="P90" s="228"/>
      <c r="Q90" s="228"/>
      <c r="R90" s="129"/>
      <c r="T90" s="130"/>
      <c r="U90" s="130"/>
    </row>
    <row r="91" spans="2:21" s="7" customFormat="1" ht="19.5" customHeight="1">
      <c r="B91" s="127"/>
      <c r="C91" s="128"/>
      <c r="D91" s="100" t="s">
        <v>114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95">
        <f>N139</f>
        <v>0</v>
      </c>
      <c r="O91" s="228"/>
      <c r="P91" s="228"/>
      <c r="Q91" s="228"/>
      <c r="R91" s="129"/>
      <c r="T91" s="130"/>
      <c r="U91" s="130"/>
    </row>
    <row r="92" spans="2:21" s="7" customFormat="1" ht="19.5" customHeight="1">
      <c r="B92" s="127"/>
      <c r="C92" s="128"/>
      <c r="D92" s="100" t="s">
        <v>115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95">
        <f>N146</f>
        <v>0</v>
      </c>
      <c r="O92" s="228"/>
      <c r="P92" s="228"/>
      <c r="Q92" s="228"/>
      <c r="R92" s="129"/>
      <c r="T92" s="130"/>
      <c r="U92" s="130"/>
    </row>
    <row r="93" spans="2:21" s="7" customFormat="1" ht="19.5" customHeight="1">
      <c r="B93" s="127"/>
      <c r="C93" s="128"/>
      <c r="D93" s="100" t="s">
        <v>116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95">
        <f>N155</f>
        <v>0</v>
      </c>
      <c r="O93" s="228"/>
      <c r="P93" s="228"/>
      <c r="Q93" s="228"/>
      <c r="R93" s="129"/>
      <c r="T93" s="130"/>
      <c r="U93" s="130"/>
    </row>
    <row r="94" spans="2:21" s="6" customFormat="1" ht="24.75" customHeight="1">
      <c r="B94" s="122"/>
      <c r="C94" s="123"/>
      <c r="D94" s="124" t="s">
        <v>117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33">
        <f>N171</f>
        <v>0</v>
      </c>
      <c r="O94" s="234"/>
      <c r="P94" s="234"/>
      <c r="Q94" s="234"/>
      <c r="R94" s="125"/>
      <c r="T94" s="126"/>
      <c r="U94" s="126"/>
    </row>
    <row r="95" spans="2:21" s="7" customFormat="1" ht="19.5" customHeight="1">
      <c r="B95" s="127"/>
      <c r="C95" s="128"/>
      <c r="D95" s="100" t="s">
        <v>118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95">
        <f>N172</f>
        <v>0</v>
      </c>
      <c r="O95" s="228"/>
      <c r="P95" s="228"/>
      <c r="Q95" s="228"/>
      <c r="R95" s="129"/>
      <c r="T95" s="130"/>
      <c r="U95" s="130"/>
    </row>
    <row r="96" spans="2:21" s="7" customFormat="1" ht="19.5" customHeight="1">
      <c r="B96" s="127"/>
      <c r="C96" s="128"/>
      <c r="D96" s="100" t="s">
        <v>119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95">
        <f>N178</f>
        <v>0</v>
      </c>
      <c r="O96" s="228"/>
      <c r="P96" s="228"/>
      <c r="Q96" s="228"/>
      <c r="R96" s="129"/>
      <c r="T96" s="130"/>
      <c r="U96" s="130"/>
    </row>
    <row r="97" spans="2:21" s="7" customFormat="1" ht="19.5" customHeight="1">
      <c r="B97" s="127"/>
      <c r="C97" s="128"/>
      <c r="D97" s="100" t="s">
        <v>120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95">
        <f>N183</f>
        <v>0</v>
      </c>
      <c r="O97" s="228"/>
      <c r="P97" s="228"/>
      <c r="Q97" s="228"/>
      <c r="R97" s="129"/>
      <c r="T97" s="130"/>
      <c r="U97" s="130"/>
    </row>
    <row r="98" spans="2:21" s="7" customFormat="1" ht="19.5" customHeight="1">
      <c r="B98" s="127"/>
      <c r="C98" s="128"/>
      <c r="D98" s="100" t="s">
        <v>121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95">
        <f>N186</f>
        <v>0</v>
      </c>
      <c r="O98" s="228"/>
      <c r="P98" s="228"/>
      <c r="Q98" s="228"/>
      <c r="R98" s="129"/>
      <c r="T98" s="130"/>
      <c r="U98" s="130"/>
    </row>
    <row r="99" spans="2:21" s="7" customFormat="1" ht="19.5" customHeight="1">
      <c r="B99" s="127"/>
      <c r="C99" s="128"/>
      <c r="D99" s="100" t="s">
        <v>122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95">
        <f>N204</f>
        <v>0</v>
      </c>
      <c r="O99" s="228"/>
      <c r="P99" s="228"/>
      <c r="Q99" s="228"/>
      <c r="R99" s="129"/>
      <c r="T99" s="130"/>
      <c r="U99" s="130"/>
    </row>
    <row r="100" spans="2:21" s="7" customFormat="1" ht="19.5" customHeight="1">
      <c r="B100" s="127"/>
      <c r="C100" s="128"/>
      <c r="D100" s="100" t="s">
        <v>123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95">
        <f>N222</f>
        <v>0</v>
      </c>
      <c r="O100" s="228"/>
      <c r="P100" s="228"/>
      <c r="Q100" s="228"/>
      <c r="R100" s="129"/>
      <c r="T100" s="130"/>
      <c r="U100" s="130"/>
    </row>
    <row r="101" spans="2:21" s="7" customFormat="1" ht="19.5" customHeight="1">
      <c r="B101" s="127"/>
      <c r="C101" s="128"/>
      <c r="D101" s="100" t="s">
        <v>124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95">
        <f>N229</f>
        <v>0</v>
      </c>
      <c r="O101" s="228"/>
      <c r="P101" s="228"/>
      <c r="Q101" s="228"/>
      <c r="R101" s="129"/>
      <c r="T101" s="130"/>
      <c r="U101" s="130"/>
    </row>
    <row r="102" spans="2:21" s="7" customFormat="1" ht="19.5" customHeight="1">
      <c r="B102" s="127"/>
      <c r="C102" s="128"/>
      <c r="D102" s="100" t="s">
        <v>125</v>
      </c>
      <c r="E102" s="128"/>
      <c r="F102" s="128"/>
      <c r="G102" s="128"/>
      <c r="H102" s="128"/>
      <c r="I102" s="128"/>
      <c r="J102" s="128"/>
      <c r="K102" s="128"/>
      <c r="L102" s="128"/>
      <c r="M102" s="128"/>
      <c r="N102" s="195">
        <f>N234</f>
        <v>0</v>
      </c>
      <c r="O102" s="228"/>
      <c r="P102" s="228"/>
      <c r="Q102" s="228"/>
      <c r="R102" s="129"/>
      <c r="T102" s="130"/>
      <c r="U102" s="130"/>
    </row>
    <row r="103" spans="2:21" s="6" customFormat="1" ht="24.75" customHeight="1">
      <c r="B103" s="122"/>
      <c r="C103" s="123"/>
      <c r="D103" s="124" t="s">
        <v>126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233">
        <f>N237</f>
        <v>0</v>
      </c>
      <c r="O103" s="234"/>
      <c r="P103" s="234"/>
      <c r="Q103" s="234"/>
      <c r="R103" s="125"/>
      <c r="T103" s="126"/>
      <c r="U103" s="126"/>
    </row>
    <row r="104" spans="2:21" s="7" customFormat="1" ht="19.5" customHeight="1">
      <c r="B104" s="127"/>
      <c r="C104" s="128"/>
      <c r="D104" s="100" t="s">
        <v>127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95">
        <f>N238</f>
        <v>0</v>
      </c>
      <c r="O104" s="228"/>
      <c r="P104" s="228"/>
      <c r="Q104" s="228"/>
      <c r="R104" s="129"/>
      <c r="T104" s="130"/>
      <c r="U104" s="130"/>
    </row>
    <row r="105" spans="2:21" s="7" customFormat="1" ht="19.5" customHeight="1">
      <c r="B105" s="127"/>
      <c r="C105" s="128"/>
      <c r="D105" s="100" t="s">
        <v>128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95">
        <f>N240</f>
        <v>0</v>
      </c>
      <c r="O105" s="228"/>
      <c r="P105" s="228"/>
      <c r="Q105" s="228"/>
      <c r="R105" s="129"/>
      <c r="T105" s="130"/>
      <c r="U105" s="130"/>
    </row>
    <row r="106" spans="2:21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0"/>
      <c r="U106" s="120"/>
    </row>
    <row r="107" spans="2:21" s="1" customFormat="1" ht="29.25" customHeight="1">
      <c r="B107" s="34"/>
      <c r="C107" s="121" t="s">
        <v>129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1">
        <f>ROUND(N108+N109+N110+N111+N112+N113,2)</f>
        <v>0</v>
      </c>
      <c r="O107" s="232"/>
      <c r="P107" s="232"/>
      <c r="Q107" s="232"/>
      <c r="R107" s="36"/>
      <c r="T107" s="131"/>
      <c r="U107" s="132" t="s">
        <v>42</v>
      </c>
    </row>
    <row r="108" spans="2:65" s="1" customFormat="1" ht="18" customHeight="1">
      <c r="B108" s="34"/>
      <c r="C108" s="35"/>
      <c r="D108" s="172" t="s">
        <v>130</v>
      </c>
      <c r="E108" s="173"/>
      <c r="F108" s="173"/>
      <c r="G108" s="173"/>
      <c r="H108" s="173"/>
      <c r="I108" s="35"/>
      <c r="J108" s="35"/>
      <c r="K108" s="35"/>
      <c r="L108" s="35"/>
      <c r="M108" s="35"/>
      <c r="N108" s="194">
        <f>ROUND(N88*T108,2)</f>
        <v>0</v>
      </c>
      <c r="O108" s="195"/>
      <c r="P108" s="195"/>
      <c r="Q108" s="195"/>
      <c r="R108" s="36"/>
      <c r="S108" s="133"/>
      <c r="T108" s="134"/>
      <c r="U108" s="135" t="s">
        <v>43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7" t="s">
        <v>131</v>
      </c>
      <c r="AZ108" s="136"/>
      <c r="BA108" s="136"/>
      <c r="BB108" s="136"/>
      <c r="BC108" s="136"/>
      <c r="BD108" s="136"/>
      <c r="BE108" s="138">
        <f aca="true" t="shared" si="0" ref="BE108:BE113">IF(U108="základní",N108,0)</f>
        <v>0</v>
      </c>
      <c r="BF108" s="138">
        <f aca="true" t="shared" si="1" ref="BF108:BF113">IF(U108="snížená",N108,0)</f>
        <v>0</v>
      </c>
      <c r="BG108" s="138">
        <f aca="true" t="shared" si="2" ref="BG108:BG113">IF(U108="zákl. přenesená",N108,0)</f>
        <v>0</v>
      </c>
      <c r="BH108" s="138">
        <f aca="true" t="shared" si="3" ref="BH108:BH113">IF(U108="sníž. přenesená",N108,0)</f>
        <v>0</v>
      </c>
      <c r="BI108" s="138">
        <f aca="true" t="shared" si="4" ref="BI108:BI113">IF(U108="nulová",N108,0)</f>
        <v>0</v>
      </c>
      <c r="BJ108" s="137" t="s">
        <v>86</v>
      </c>
      <c r="BK108" s="136"/>
      <c r="BL108" s="136"/>
      <c r="BM108" s="136"/>
    </row>
    <row r="109" spans="2:65" s="1" customFormat="1" ht="18" customHeight="1">
      <c r="B109" s="34"/>
      <c r="C109" s="35"/>
      <c r="D109" s="172" t="s">
        <v>132</v>
      </c>
      <c r="E109" s="173"/>
      <c r="F109" s="173"/>
      <c r="G109" s="173"/>
      <c r="H109" s="173"/>
      <c r="I109" s="35"/>
      <c r="J109" s="35"/>
      <c r="K109" s="35"/>
      <c r="L109" s="35"/>
      <c r="M109" s="35"/>
      <c r="N109" s="194">
        <f>ROUND(N88*T109,2)</f>
        <v>0</v>
      </c>
      <c r="O109" s="195"/>
      <c r="P109" s="195"/>
      <c r="Q109" s="195"/>
      <c r="R109" s="36"/>
      <c r="S109" s="133"/>
      <c r="T109" s="134"/>
      <c r="U109" s="135" t="s">
        <v>43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7" t="s">
        <v>131</v>
      </c>
      <c r="AZ109" s="136"/>
      <c r="BA109" s="136"/>
      <c r="BB109" s="136"/>
      <c r="BC109" s="136"/>
      <c r="BD109" s="136"/>
      <c r="BE109" s="138">
        <f t="shared" si="0"/>
        <v>0</v>
      </c>
      <c r="BF109" s="138">
        <f t="shared" si="1"/>
        <v>0</v>
      </c>
      <c r="BG109" s="138">
        <f t="shared" si="2"/>
        <v>0</v>
      </c>
      <c r="BH109" s="138">
        <f t="shared" si="3"/>
        <v>0</v>
      </c>
      <c r="BI109" s="138">
        <f t="shared" si="4"/>
        <v>0</v>
      </c>
      <c r="BJ109" s="137" t="s">
        <v>86</v>
      </c>
      <c r="BK109" s="136"/>
      <c r="BL109" s="136"/>
      <c r="BM109" s="136"/>
    </row>
    <row r="110" spans="2:65" s="1" customFormat="1" ht="18" customHeight="1">
      <c r="B110" s="34"/>
      <c r="C110" s="35"/>
      <c r="D110" s="172" t="s">
        <v>133</v>
      </c>
      <c r="E110" s="173"/>
      <c r="F110" s="173"/>
      <c r="G110" s="173"/>
      <c r="H110" s="173"/>
      <c r="I110" s="35"/>
      <c r="J110" s="35"/>
      <c r="K110" s="35"/>
      <c r="L110" s="35"/>
      <c r="M110" s="35"/>
      <c r="N110" s="194">
        <f>ROUND(N88*T110,2)</f>
        <v>0</v>
      </c>
      <c r="O110" s="195"/>
      <c r="P110" s="195"/>
      <c r="Q110" s="195"/>
      <c r="R110" s="36"/>
      <c r="S110" s="133"/>
      <c r="T110" s="134"/>
      <c r="U110" s="135" t="s">
        <v>43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7" t="s">
        <v>131</v>
      </c>
      <c r="AZ110" s="136"/>
      <c r="BA110" s="136"/>
      <c r="BB110" s="136"/>
      <c r="BC110" s="136"/>
      <c r="BD110" s="136"/>
      <c r="BE110" s="138">
        <f t="shared" si="0"/>
        <v>0</v>
      </c>
      <c r="BF110" s="138">
        <f t="shared" si="1"/>
        <v>0</v>
      </c>
      <c r="BG110" s="138">
        <f t="shared" si="2"/>
        <v>0</v>
      </c>
      <c r="BH110" s="138">
        <f t="shared" si="3"/>
        <v>0</v>
      </c>
      <c r="BI110" s="138">
        <f t="shared" si="4"/>
        <v>0</v>
      </c>
      <c r="BJ110" s="137" t="s">
        <v>86</v>
      </c>
      <c r="BK110" s="136"/>
      <c r="BL110" s="136"/>
      <c r="BM110" s="136"/>
    </row>
    <row r="111" spans="2:65" s="1" customFormat="1" ht="18" customHeight="1">
      <c r="B111" s="34"/>
      <c r="C111" s="35"/>
      <c r="D111" s="172" t="s">
        <v>134</v>
      </c>
      <c r="E111" s="173"/>
      <c r="F111" s="173"/>
      <c r="G111" s="173"/>
      <c r="H111" s="173"/>
      <c r="I111" s="35"/>
      <c r="J111" s="35"/>
      <c r="K111" s="35"/>
      <c r="L111" s="35"/>
      <c r="M111" s="35"/>
      <c r="N111" s="194">
        <f>ROUND(N88*T111,2)</f>
        <v>0</v>
      </c>
      <c r="O111" s="195"/>
      <c r="P111" s="195"/>
      <c r="Q111" s="195"/>
      <c r="R111" s="36"/>
      <c r="S111" s="133"/>
      <c r="T111" s="134"/>
      <c r="U111" s="135" t="s">
        <v>43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7" t="s">
        <v>131</v>
      </c>
      <c r="AZ111" s="136"/>
      <c r="BA111" s="136"/>
      <c r="BB111" s="136"/>
      <c r="BC111" s="136"/>
      <c r="BD111" s="136"/>
      <c r="BE111" s="138">
        <f t="shared" si="0"/>
        <v>0</v>
      </c>
      <c r="BF111" s="138">
        <f t="shared" si="1"/>
        <v>0</v>
      </c>
      <c r="BG111" s="138">
        <f t="shared" si="2"/>
        <v>0</v>
      </c>
      <c r="BH111" s="138">
        <f t="shared" si="3"/>
        <v>0</v>
      </c>
      <c r="BI111" s="138">
        <f t="shared" si="4"/>
        <v>0</v>
      </c>
      <c r="BJ111" s="137" t="s">
        <v>86</v>
      </c>
      <c r="BK111" s="136"/>
      <c r="BL111" s="136"/>
      <c r="BM111" s="136"/>
    </row>
    <row r="112" spans="2:65" s="1" customFormat="1" ht="18" customHeight="1">
      <c r="B112" s="34"/>
      <c r="C112" s="35"/>
      <c r="D112" s="172" t="s">
        <v>135</v>
      </c>
      <c r="E112" s="173"/>
      <c r="F112" s="173"/>
      <c r="G112" s="173"/>
      <c r="H112" s="173"/>
      <c r="I112" s="35"/>
      <c r="J112" s="35"/>
      <c r="K112" s="35"/>
      <c r="L112" s="35"/>
      <c r="M112" s="35"/>
      <c r="N112" s="194">
        <f>ROUND(N88*T112,2)</f>
        <v>0</v>
      </c>
      <c r="O112" s="195"/>
      <c r="P112" s="195"/>
      <c r="Q112" s="195"/>
      <c r="R112" s="36"/>
      <c r="S112" s="133"/>
      <c r="T112" s="134"/>
      <c r="U112" s="135" t="s">
        <v>43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7" t="s">
        <v>131</v>
      </c>
      <c r="AZ112" s="136"/>
      <c r="BA112" s="136"/>
      <c r="BB112" s="136"/>
      <c r="BC112" s="136"/>
      <c r="BD112" s="136"/>
      <c r="BE112" s="138">
        <f t="shared" si="0"/>
        <v>0</v>
      </c>
      <c r="BF112" s="138">
        <f t="shared" si="1"/>
        <v>0</v>
      </c>
      <c r="BG112" s="138">
        <f t="shared" si="2"/>
        <v>0</v>
      </c>
      <c r="BH112" s="138">
        <f t="shared" si="3"/>
        <v>0</v>
      </c>
      <c r="BI112" s="138">
        <f t="shared" si="4"/>
        <v>0</v>
      </c>
      <c r="BJ112" s="137" t="s">
        <v>86</v>
      </c>
      <c r="BK112" s="136"/>
      <c r="BL112" s="136"/>
      <c r="BM112" s="136"/>
    </row>
    <row r="113" spans="2:65" s="1" customFormat="1" ht="18" customHeight="1">
      <c r="B113" s="34"/>
      <c r="C113" s="35"/>
      <c r="D113" s="100" t="s">
        <v>136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194">
        <f>ROUND(N88*T113,2)</f>
        <v>0</v>
      </c>
      <c r="O113" s="195"/>
      <c r="P113" s="195"/>
      <c r="Q113" s="195"/>
      <c r="R113" s="36"/>
      <c r="S113" s="133"/>
      <c r="T113" s="139"/>
      <c r="U113" s="140" t="s">
        <v>43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7" t="s">
        <v>137</v>
      </c>
      <c r="AZ113" s="136"/>
      <c r="BA113" s="136"/>
      <c r="BB113" s="136"/>
      <c r="BC113" s="136"/>
      <c r="BD113" s="136"/>
      <c r="BE113" s="138">
        <f t="shared" si="0"/>
        <v>0</v>
      </c>
      <c r="BF113" s="138">
        <f t="shared" si="1"/>
        <v>0</v>
      </c>
      <c r="BG113" s="138">
        <f t="shared" si="2"/>
        <v>0</v>
      </c>
      <c r="BH113" s="138">
        <f t="shared" si="3"/>
        <v>0</v>
      </c>
      <c r="BI113" s="138">
        <f t="shared" si="4"/>
        <v>0</v>
      </c>
      <c r="BJ113" s="137" t="s">
        <v>86</v>
      </c>
      <c r="BK113" s="136"/>
      <c r="BL113" s="136"/>
      <c r="BM113" s="136"/>
    </row>
    <row r="114" spans="2:21" s="1" customFormat="1" ht="13.5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T114" s="120"/>
      <c r="U114" s="120"/>
    </row>
    <row r="115" spans="2:21" s="1" customFormat="1" ht="29.25" customHeight="1">
      <c r="B115" s="34"/>
      <c r="C115" s="111" t="s">
        <v>96</v>
      </c>
      <c r="D115" s="45"/>
      <c r="E115" s="45"/>
      <c r="F115" s="45"/>
      <c r="G115" s="45"/>
      <c r="H115" s="45"/>
      <c r="I115" s="45"/>
      <c r="J115" s="45"/>
      <c r="K115" s="45"/>
      <c r="L115" s="206">
        <f>ROUND(SUM(N88+N107),2)</f>
        <v>0</v>
      </c>
      <c r="M115" s="206"/>
      <c r="N115" s="206"/>
      <c r="O115" s="206"/>
      <c r="P115" s="206"/>
      <c r="Q115" s="206"/>
      <c r="R115" s="36"/>
      <c r="T115" s="120"/>
      <c r="U115" s="120"/>
    </row>
    <row r="116" spans="2:21" s="1" customFormat="1" ht="6.75" customHeight="1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  <c r="T116" s="120"/>
      <c r="U116" s="120"/>
    </row>
    <row r="120" spans="2:18" s="1" customFormat="1" ht="6.75" customHeight="1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3"/>
    </row>
    <row r="121" spans="2:18" s="1" customFormat="1" ht="36.75" customHeight="1">
      <c r="B121" s="34"/>
      <c r="C121" s="188" t="s">
        <v>138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36"/>
    </row>
    <row r="122" spans="2:18" s="1" customFormat="1" ht="6.7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30" customHeight="1">
      <c r="B123" s="34"/>
      <c r="C123" s="29" t="s">
        <v>19</v>
      </c>
      <c r="D123" s="35"/>
      <c r="E123" s="35"/>
      <c r="F123" s="221" t="str">
        <f>F6</f>
        <v>1807-05 - Rekonstrukce střechy domova mládeže Planá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35"/>
      <c r="R123" s="36"/>
    </row>
    <row r="124" spans="2:18" s="1" customFormat="1" ht="36.75" customHeight="1">
      <c r="B124" s="34"/>
      <c r="C124" s="68" t="s">
        <v>104</v>
      </c>
      <c r="D124" s="35"/>
      <c r="E124" s="35"/>
      <c r="F124" s="209" t="str">
        <f>F7</f>
        <v>1807-05. - objekt B</v>
      </c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35"/>
      <c r="R124" s="36"/>
    </row>
    <row r="125" spans="2:18" s="1" customFormat="1" ht="6.7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18" customHeight="1">
      <c r="B126" s="34"/>
      <c r="C126" s="29" t="s">
        <v>24</v>
      </c>
      <c r="D126" s="35"/>
      <c r="E126" s="35"/>
      <c r="F126" s="27" t="str">
        <f>F9</f>
        <v> </v>
      </c>
      <c r="G126" s="35"/>
      <c r="H126" s="35"/>
      <c r="I126" s="35"/>
      <c r="J126" s="35"/>
      <c r="K126" s="29" t="s">
        <v>26</v>
      </c>
      <c r="L126" s="35"/>
      <c r="M126" s="224">
        <f>IF(O9="","",O9)</f>
        <v>0</v>
      </c>
      <c r="N126" s="224"/>
      <c r="O126" s="224"/>
      <c r="P126" s="224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5">
      <c r="B128" s="34"/>
      <c r="C128" s="29" t="s">
        <v>27</v>
      </c>
      <c r="D128" s="35"/>
      <c r="E128" s="35"/>
      <c r="F128" s="27" t="str">
        <f>E12</f>
        <v>Střední škola živnostenská a Základní škola, Planá</v>
      </c>
      <c r="G128" s="35"/>
      <c r="H128" s="35"/>
      <c r="I128" s="35"/>
      <c r="J128" s="35"/>
      <c r="K128" s="29" t="s">
        <v>35</v>
      </c>
      <c r="L128" s="35"/>
      <c r="M128" s="192" t="str">
        <f>E18</f>
        <v> </v>
      </c>
      <c r="N128" s="192"/>
      <c r="O128" s="192"/>
      <c r="P128" s="192"/>
      <c r="Q128" s="192"/>
      <c r="R128" s="36"/>
    </row>
    <row r="129" spans="2:18" s="1" customFormat="1" ht="14.25" customHeight="1">
      <c r="B129" s="34"/>
      <c r="C129" s="29" t="s">
        <v>33</v>
      </c>
      <c r="D129" s="35"/>
      <c r="E129" s="35"/>
      <c r="F129" s="27" t="str">
        <f>IF(E15="","",E15)</f>
        <v> </v>
      </c>
      <c r="G129" s="35"/>
      <c r="H129" s="35"/>
      <c r="I129" s="35"/>
      <c r="J129" s="35"/>
      <c r="K129" s="29" t="s">
        <v>37</v>
      </c>
      <c r="L129" s="35"/>
      <c r="M129" s="192" t="str">
        <f>E21</f>
        <v> </v>
      </c>
      <c r="N129" s="192"/>
      <c r="O129" s="192"/>
      <c r="P129" s="192"/>
      <c r="Q129" s="192"/>
      <c r="R129" s="36"/>
    </row>
    <row r="130" spans="2:18" s="1" customFormat="1" ht="9.7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27" s="8" customFormat="1" ht="29.25" customHeight="1">
      <c r="B131" s="141"/>
      <c r="C131" s="142" t="s">
        <v>139</v>
      </c>
      <c r="D131" s="143" t="s">
        <v>140</v>
      </c>
      <c r="E131" s="143" t="s">
        <v>60</v>
      </c>
      <c r="F131" s="235" t="s">
        <v>141</v>
      </c>
      <c r="G131" s="235"/>
      <c r="H131" s="235"/>
      <c r="I131" s="235"/>
      <c r="J131" s="143" t="s">
        <v>142</v>
      </c>
      <c r="K131" s="143" t="s">
        <v>143</v>
      </c>
      <c r="L131" s="236" t="s">
        <v>144</v>
      </c>
      <c r="M131" s="236"/>
      <c r="N131" s="235" t="s">
        <v>109</v>
      </c>
      <c r="O131" s="235"/>
      <c r="P131" s="235"/>
      <c r="Q131" s="237"/>
      <c r="R131" s="144"/>
      <c r="T131" s="78" t="s">
        <v>145</v>
      </c>
      <c r="U131" s="79" t="s">
        <v>42</v>
      </c>
      <c r="V131" s="79" t="s">
        <v>146</v>
      </c>
      <c r="W131" s="79" t="s">
        <v>147</v>
      </c>
      <c r="X131" s="79" t="s">
        <v>148</v>
      </c>
      <c r="Y131" s="79" t="s">
        <v>149</v>
      </c>
      <c r="Z131" s="79" t="s">
        <v>150</v>
      </c>
      <c r="AA131" s="80" t="s">
        <v>151</v>
      </c>
    </row>
    <row r="132" spans="2:63" s="1" customFormat="1" ht="29.25" customHeight="1">
      <c r="B132" s="34"/>
      <c r="C132" s="82" t="s">
        <v>106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254">
        <f>BK132</f>
        <v>0</v>
      </c>
      <c r="O132" s="255"/>
      <c r="P132" s="255"/>
      <c r="Q132" s="255"/>
      <c r="R132" s="36"/>
      <c r="T132" s="81"/>
      <c r="U132" s="50"/>
      <c r="V132" s="50"/>
      <c r="W132" s="145">
        <f>W133+W171+W237+W242</f>
        <v>0</v>
      </c>
      <c r="X132" s="50"/>
      <c r="Y132" s="145">
        <f>Y133+Y171+Y237+Y242</f>
        <v>22.895201999999998</v>
      </c>
      <c r="Z132" s="50"/>
      <c r="AA132" s="146">
        <f>AA133+AA171+AA237+AA242</f>
        <v>0</v>
      </c>
      <c r="AT132" s="17" t="s">
        <v>77</v>
      </c>
      <c r="AU132" s="17" t="s">
        <v>111</v>
      </c>
      <c r="BK132" s="147">
        <f>BK133+BK171+BK237+BK242</f>
        <v>0</v>
      </c>
    </row>
    <row r="133" spans="2:63" s="9" customFormat="1" ht="36.75" customHeight="1">
      <c r="B133" s="148"/>
      <c r="C133" s="149"/>
      <c r="D133" s="150" t="s">
        <v>112</v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252">
        <f>BK133</f>
        <v>0</v>
      </c>
      <c r="O133" s="233"/>
      <c r="P133" s="233"/>
      <c r="Q133" s="233"/>
      <c r="R133" s="151"/>
      <c r="T133" s="152"/>
      <c r="U133" s="149"/>
      <c r="V133" s="149"/>
      <c r="W133" s="153">
        <f>W134+W139+W146+W155</f>
        <v>0</v>
      </c>
      <c r="X133" s="149"/>
      <c r="Y133" s="153">
        <f>Y134+Y139+Y146+Y155</f>
        <v>22.895201999999998</v>
      </c>
      <c r="Z133" s="149"/>
      <c r="AA133" s="154">
        <f>AA134+AA139+AA146+AA155</f>
        <v>0</v>
      </c>
      <c r="AR133" s="155" t="s">
        <v>86</v>
      </c>
      <c r="AT133" s="156" t="s">
        <v>77</v>
      </c>
      <c r="AU133" s="156" t="s">
        <v>78</v>
      </c>
      <c r="AY133" s="155" t="s">
        <v>152</v>
      </c>
      <c r="BK133" s="157">
        <f>BK134+BK139+BK146+BK155</f>
        <v>0</v>
      </c>
    </row>
    <row r="134" spans="2:63" s="9" customFormat="1" ht="19.5" customHeight="1">
      <c r="B134" s="148"/>
      <c r="C134" s="149"/>
      <c r="D134" s="158" t="s">
        <v>113</v>
      </c>
      <c r="E134" s="158"/>
      <c r="F134" s="158"/>
      <c r="G134" s="158"/>
      <c r="H134" s="158"/>
      <c r="I134" s="158"/>
      <c r="J134" s="158"/>
      <c r="K134" s="158"/>
      <c r="L134" s="158"/>
      <c r="M134" s="158"/>
      <c r="N134" s="250">
        <f>BK134</f>
        <v>0</v>
      </c>
      <c r="O134" s="251"/>
      <c r="P134" s="251"/>
      <c r="Q134" s="251"/>
      <c r="R134" s="151"/>
      <c r="T134" s="152"/>
      <c r="U134" s="149"/>
      <c r="V134" s="149"/>
      <c r="W134" s="153">
        <f>SUM(W135:W138)</f>
        <v>0</v>
      </c>
      <c r="X134" s="149"/>
      <c r="Y134" s="153">
        <f>SUM(Y135:Y138)</f>
        <v>0</v>
      </c>
      <c r="Z134" s="149"/>
      <c r="AA134" s="154">
        <f>SUM(AA135:AA138)</f>
        <v>0</v>
      </c>
      <c r="AR134" s="155" t="s">
        <v>86</v>
      </c>
      <c r="AT134" s="156" t="s">
        <v>77</v>
      </c>
      <c r="AU134" s="156" t="s">
        <v>86</v>
      </c>
      <c r="AY134" s="155" t="s">
        <v>152</v>
      </c>
      <c r="BK134" s="157">
        <f>SUM(BK135:BK138)</f>
        <v>0</v>
      </c>
    </row>
    <row r="135" spans="2:65" s="1" customFormat="1" ht="44.25" customHeight="1">
      <c r="B135" s="34"/>
      <c r="C135" s="159" t="s">
        <v>86</v>
      </c>
      <c r="D135" s="159" t="s">
        <v>153</v>
      </c>
      <c r="E135" s="160" t="s">
        <v>154</v>
      </c>
      <c r="F135" s="241" t="s">
        <v>155</v>
      </c>
      <c r="G135" s="241"/>
      <c r="H135" s="241"/>
      <c r="I135" s="241"/>
      <c r="J135" s="161" t="s">
        <v>156</v>
      </c>
      <c r="K135" s="162">
        <v>45.843</v>
      </c>
      <c r="L135" s="238">
        <v>0</v>
      </c>
      <c r="M135" s="239"/>
      <c r="N135" s="240">
        <f>ROUND(L135*K135,2)</f>
        <v>0</v>
      </c>
      <c r="O135" s="240"/>
      <c r="P135" s="240"/>
      <c r="Q135" s="240"/>
      <c r="R135" s="36"/>
      <c r="T135" s="163" t="s">
        <v>22</v>
      </c>
      <c r="U135" s="43" t="s">
        <v>43</v>
      </c>
      <c r="V135" s="35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7" t="s">
        <v>157</v>
      </c>
      <c r="AT135" s="17" t="s">
        <v>153</v>
      </c>
      <c r="AU135" s="17" t="s">
        <v>102</v>
      </c>
      <c r="AY135" s="17" t="s">
        <v>152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7" t="s">
        <v>86</v>
      </c>
      <c r="BK135" s="104">
        <f>ROUND(L135*K135,2)</f>
        <v>0</v>
      </c>
      <c r="BL135" s="17" t="s">
        <v>157</v>
      </c>
      <c r="BM135" s="17" t="s">
        <v>158</v>
      </c>
    </row>
    <row r="136" spans="2:65" s="1" customFormat="1" ht="31.5" customHeight="1">
      <c r="B136" s="34"/>
      <c r="C136" s="159" t="s">
        <v>102</v>
      </c>
      <c r="D136" s="159" t="s">
        <v>153</v>
      </c>
      <c r="E136" s="160" t="s">
        <v>159</v>
      </c>
      <c r="F136" s="241" t="s">
        <v>160</v>
      </c>
      <c r="G136" s="241"/>
      <c r="H136" s="241"/>
      <c r="I136" s="241"/>
      <c r="J136" s="161" t="s">
        <v>161</v>
      </c>
      <c r="K136" s="162">
        <v>1</v>
      </c>
      <c r="L136" s="238">
        <v>0</v>
      </c>
      <c r="M136" s="239"/>
      <c r="N136" s="240">
        <f>ROUND(L136*K136,2)</f>
        <v>0</v>
      </c>
      <c r="O136" s="240"/>
      <c r="P136" s="240"/>
      <c r="Q136" s="240"/>
      <c r="R136" s="36"/>
      <c r="T136" s="163" t="s">
        <v>22</v>
      </c>
      <c r="U136" s="43" t="s">
        <v>43</v>
      </c>
      <c r="V136" s="35"/>
      <c r="W136" s="164">
        <f>V136*K136</f>
        <v>0</v>
      </c>
      <c r="X136" s="164">
        <v>0</v>
      </c>
      <c r="Y136" s="164">
        <f>X136*K136</f>
        <v>0</v>
      </c>
      <c r="Z136" s="164">
        <v>0</v>
      </c>
      <c r="AA136" s="165">
        <f>Z136*K136</f>
        <v>0</v>
      </c>
      <c r="AR136" s="17" t="s">
        <v>157</v>
      </c>
      <c r="AT136" s="17" t="s">
        <v>153</v>
      </c>
      <c r="AU136" s="17" t="s">
        <v>102</v>
      </c>
      <c r="AY136" s="17" t="s">
        <v>152</v>
      </c>
      <c r="BE136" s="104">
        <f>IF(U136="základní",N136,0)</f>
        <v>0</v>
      </c>
      <c r="BF136" s="104">
        <f>IF(U136="snížená",N136,0)</f>
        <v>0</v>
      </c>
      <c r="BG136" s="104">
        <f>IF(U136="zákl. přenesená",N136,0)</f>
        <v>0</v>
      </c>
      <c r="BH136" s="104">
        <f>IF(U136="sníž. přenesená",N136,0)</f>
        <v>0</v>
      </c>
      <c r="BI136" s="104">
        <f>IF(U136="nulová",N136,0)</f>
        <v>0</v>
      </c>
      <c r="BJ136" s="17" t="s">
        <v>86</v>
      </c>
      <c r="BK136" s="104">
        <f>ROUND(L136*K136,2)</f>
        <v>0</v>
      </c>
      <c r="BL136" s="17" t="s">
        <v>157</v>
      </c>
      <c r="BM136" s="17" t="s">
        <v>162</v>
      </c>
    </row>
    <row r="137" spans="2:65" s="1" customFormat="1" ht="31.5" customHeight="1">
      <c r="B137" s="34"/>
      <c r="C137" s="159" t="s">
        <v>163</v>
      </c>
      <c r="D137" s="159" t="s">
        <v>153</v>
      </c>
      <c r="E137" s="160" t="s">
        <v>164</v>
      </c>
      <c r="F137" s="241" t="s">
        <v>165</v>
      </c>
      <c r="G137" s="241"/>
      <c r="H137" s="241"/>
      <c r="I137" s="241"/>
      <c r="J137" s="161" t="s">
        <v>161</v>
      </c>
      <c r="K137" s="162">
        <v>11</v>
      </c>
      <c r="L137" s="238">
        <v>0</v>
      </c>
      <c r="M137" s="239"/>
      <c r="N137" s="240">
        <f>ROUND(L137*K137,2)</f>
        <v>0</v>
      </c>
      <c r="O137" s="240"/>
      <c r="P137" s="240"/>
      <c r="Q137" s="240"/>
      <c r="R137" s="36"/>
      <c r="T137" s="163" t="s">
        <v>22</v>
      </c>
      <c r="U137" s="43" t="s">
        <v>43</v>
      </c>
      <c r="V137" s="35"/>
      <c r="W137" s="164">
        <f>V137*K137</f>
        <v>0</v>
      </c>
      <c r="X137" s="164">
        <v>0</v>
      </c>
      <c r="Y137" s="164">
        <f>X137*K137</f>
        <v>0</v>
      </c>
      <c r="Z137" s="164">
        <v>0</v>
      </c>
      <c r="AA137" s="165">
        <f>Z137*K137</f>
        <v>0</v>
      </c>
      <c r="AR137" s="17" t="s">
        <v>157</v>
      </c>
      <c r="AT137" s="17" t="s">
        <v>153</v>
      </c>
      <c r="AU137" s="17" t="s">
        <v>102</v>
      </c>
      <c r="AY137" s="17" t="s">
        <v>152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7" t="s">
        <v>86</v>
      </c>
      <c r="BK137" s="104">
        <f>ROUND(L137*K137,2)</f>
        <v>0</v>
      </c>
      <c r="BL137" s="17" t="s">
        <v>157</v>
      </c>
      <c r="BM137" s="17" t="s">
        <v>166</v>
      </c>
    </row>
    <row r="138" spans="2:65" s="1" customFormat="1" ht="44.25" customHeight="1">
      <c r="B138" s="34"/>
      <c r="C138" s="159" t="s">
        <v>157</v>
      </c>
      <c r="D138" s="159" t="s">
        <v>153</v>
      </c>
      <c r="E138" s="160" t="s">
        <v>167</v>
      </c>
      <c r="F138" s="241" t="s">
        <v>168</v>
      </c>
      <c r="G138" s="241"/>
      <c r="H138" s="241"/>
      <c r="I138" s="241"/>
      <c r="J138" s="161" t="s">
        <v>169</v>
      </c>
      <c r="K138" s="162">
        <v>241.685</v>
      </c>
      <c r="L138" s="238">
        <v>0</v>
      </c>
      <c r="M138" s="239"/>
      <c r="N138" s="240">
        <f>ROUND(L138*K138,2)</f>
        <v>0</v>
      </c>
      <c r="O138" s="240"/>
      <c r="P138" s="240"/>
      <c r="Q138" s="240"/>
      <c r="R138" s="36"/>
      <c r="T138" s="163" t="s">
        <v>22</v>
      </c>
      <c r="U138" s="43" t="s">
        <v>43</v>
      </c>
      <c r="V138" s="35"/>
      <c r="W138" s="164">
        <f>V138*K138</f>
        <v>0</v>
      </c>
      <c r="X138" s="164">
        <v>0</v>
      </c>
      <c r="Y138" s="164">
        <f>X138*K138</f>
        <v>0</v>
      </c>
      <c r="Z138" s="164">
        <v>0</v>
      </c>
      <c r="AA138" s="165">
        <f>Z138*K138</f>
        <v>0</v>
      </c>
      <c r="AR138" s="17" t="s">
        <v>157</v>
      </c>
      <c r="AT138" s="17" t="s">
        <v>153</v>
      </c>
      <c r="AU138" s="17" t="s">
        <v>102</v>
      </c>
      <c r="AY138" s="17" t="s">
        <v>152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7" t="s">
        <v>86</v>
      </c>
      <c r="BK138" s="104">
        <f>ROUND(L138*K138,2)</f>
        <v>0</v>
      </c>
      <c r="BL138" s="17" t="s">
        <v>157</v>
      </c>
      <c r="BM138" s="17" t="s">
        <v>170</v>
      </c>
    </row>
    <row r="139" spans="2:63" s="9" customFormat="1" ht="29.25" customHeight="1">
      <c r="B139" s="148"/>
      <c r="C139" s="149"/>
      <c r="D139" s="158" t="s">
        <v>114</v>
      </c>
      <c r="E139" s="158"/>
      <c r="F139" s="158"/>
      <c r="G139" s="158"/>
      <c r="H139" s="158"/>
      <c r="I139" s="158"/>
      <c r="J139" s="158"/>
      <c r="K139" s="158"/>
      <c r="L139" s="158"/>
      <c r="M139" s="158"/>
      <c r="N139" s="246">
        <f>BK139</f>
        <v>0</v>
      </c>
      <c r="O139" s="247"/>
      <c r="P139" s="247"/>
      <c r="Q139" s="247"/>
      <c r="R139" s="151"/>
      <c r="T139" s="152"/>
      <c r="U139" s="149"/>
      <c r="V139" s="149"/>
      <c r="W139" s="153">
        <f>SUM(W140:W145)</f>
        <v>0</v>
      </c>
      <c r="X139" s="149"/>
      <c r="Y139" s="153">
        <f>SUM(Y140:Y145)</f>
        <v>15.067631999999998</v>
      </c>
      <c r="Z139" s="149"/>
      <c r="AA139" s="154">
        <f>SUM(AA140:AA145)</f>
        <v>0</v>
      </c>
      <c r="AR139" s="155" t="s">
        <v>86</v>
      </c>
      <c r="AT139" s="156" t="s">
        <v>77</v>
      </c>
      <c r="AU139" s="156" t="s">
        <v>86</v>
      </c>
      <c r="AY139" s="155" t="s">
        <v>152</v>
      </c>
      <c r="BK139" s="157">
        <f>SUM(BK140:BK145)</f>
        <v>0</v>
      </c>
    </row>
    <row r="140" spans="2:65" s="1" customFormat="1" ht="44.25" customHeight="1">
      <c r="B140" s="34"/>
      <c r="C140" s="159" t="s">
        <v>171</v>
      </c>
      <c r="D140" s="159" t="s">
        <v>153</v>
      </c>
      <c r="E140" s="160" t="s">
        <v>172</v>
      </c>
      <c r="F140" s="241" t="s">
        <v>173</v>
      </c>
      <c r="G140" s="241"/>
      <c r="H140" s="241"/>
      <c r="I140" s="241"/>
      <c r="J140" s="161" t="s">
        <v>169</v>
      </c>
      <c r="K140" s="162">
        <v>18</v>
      </c>
      <c r="L140" s="238">
        <v>0</v>
      </c>
      <c r="M140" s="239"/>
      <c r="N140" s="240">
        <f aca="true" t="shared" si="5" ref="N140:N145">ROUND(L140*K140,2)</f>
        <v>0</v>
      </c>
      <c r="O140" s="240"/>
      <c r="P140" s="240"/>
      <c r="Q140" s="240"/>
      <c r="R140" s="36"/>
      <c r="T140" s="163" t="s">
        <v>22</v>
      </c>
      <c r="U140" s="43" t="s">
        <v>43</v>
      </c>
      <c r="V140" s="35"/>
      <c r="W140" s="164">
        <f aca="true" t="shared" si="6" ref="W140:W145">V140*K140</f>
        <v>0</v>
      </c>
      <c r="X140" s="164">
        <v>0.34223</v>
      </c>
      <c r="Y140" s="164">
        <f aca="true" t="shared" si="7" ref="Y140:Y145">X140*K140</f>
        <v>6.160139999999999</v>
      </c>
      <c r="Z140" s="164">
        <v>0</v>
      </c>
      <c r="AA140" s="165">
        <f aca="true" t="shared" si="8" ref="AA140:AA145">Z140*K140</f>
        <v>0</v>
      </c>
      <c r="AR140" s="17" t="s">
        <v>157</v>
      </c>
      <c r="AT140" s="17" t="s">
        <v>153</v>
      </c>
      <c r="AU140" s="17" t="s">
        <v>102</v>
      </c>
      <c r="AY140" s="17" t="s">
        <v>152</v>
      </c>
      <c r="BE140" s="104">
        <f aca="true" t="shared" si="9" ref="BE140:BE145">IF(U140="základní",N140,0)</f>
        <v>0</v>
      </c>
      <c r="BF140" s="104">
        <f aca="true" t="shared" si="10" ref="BF140:BF145">IF(U140="snížená",N140,0)</f>
        <v>0</v>
      </c>
      <c r="BG140" s="104">
        <f aca="true" t="shared" si="11" ref="BG140:BG145">IF(U140="zákl. přenesená",N140,0)</f>
        <v>0</v>
      </c>
      <c r="BH140" s="104">
        <f aca="true" t="shared" si="12" ref="BH140:BH145">IF(U140="sníž. přenesená",N140,0)</f>
        <v>0</v>
      </c>
      <c r="BI140" s="104">
        <f aca="true" t="shared" si="13" ref="BI140:BI145">IF(U140="nulová",N140,0)</f>
        <v>0</v>
      </c>
      <c r="BJ140" s="17" t="s">
        <v>86</v>
      </c>
      <c r="BK140" s="104">
        <f aca="true" t="shared" si="14" ref="BK140:BK145">ROUND(L140*K140,2)</f>
        <v>0</v>
      </c>
      <c r="BL140" s="17" t="s">
        <v>157</v>
      </c>
      <c r="BM140" s="17" t="s">
        <v>174</v>
      </c>
    </row>
    <row r="141" spans="2:65" s="1" customFormat="1" ht="31.5" customHeight="1">
      <c r="B141" s="34"/>
      <c r="C141" s="159" t="s">
        <v>175</v>
      </c>
      <c r="D141" s="159" t="s">
        <v>153</v>
      </c>
      <c r="E141" s="160" t="s">
        <v>176</v>
      </c>
      <c r="F141" s="241" t="s">
        <v>177</v>
      </c>
      <c r="G141" s="241"/>
      <c r="H141" s="241"/>
      <c r="I141" s="241"/>
      <c r="J141" s="161" t="s">
        <v>169</v>
      </c>
      <c r="K141" s="162">
        <v>18</v>
      </c>
      <c r="L141" s="238">
        <v>0</v>
      </c>
      <c r="M141" s="239"/>
      <c r="N141" s="240">
        <f t="shared" si="5"/>
        <v>0</v>
      </c>
      <c r="O141" s="240"/>
      <c r="P141" s="240"/>
      <c r="Q141" s="240"/>
      <c r="R141" s="36"/>
      <c r="T141" s="163" t="s">
        <v>22</v>
      </c>
      <c r="U141" s="43" t="s">
        <v>43</v>
      </c>
      <c r="V141" s="35"/>
      <c r="W141" s="164">
        <f t="shared" si="6"/>
        <v>0</v>
      </c>
      <c r="X141" s="164">
        <v>0.0031</v>
      </c>
      <c r="Y141" s="164">
        <f t="shared" si="7"/>
        <v>0.055799999999999995</v>
      </c>
      <c r="Z141" s="164">
        <v>0</v>
      </c>
      <c r="AA141" s="165">
        <f t="shared" si="8"/>
        <v>0</v>
      </c>
      <c r="AR141" s="17" t="s">
        <v>157</v>
      </c>
      <c r="AT141" s="17" t="s">
        <v>153</v>
      </c>
      <c r="AU141" s="17" t="s">
        <v>102</v>
      </c>
      <c r="AY141" s="17" t="s">
        <v>152</v>
      </c>
      <c r="BE141" s="104">
        <f t="shared" si="9"/>
        <v>0</v>
      </c>
      <c r="BF141" s="104">
        <f t="shared" si="10"/>
        <v>0</v>
      </c>
      <c r="BG141" s="104">
        <f t="shared" si="11"/>
        <v>0</v>
      </c>
      <c r="BH141" s="104">
        <f t="shared" si="12"/>
        <v>0</v>
      </c>
      <c r="BI141" s="104">
        <f t="shared" si="13"/>
        <v>0</v>
      </c>
      <c r="BJ141" s="17" t="s">
        <v>86</v>
      </c>
      <c r="BK141" s="104">
        <f t="shared" si="14"/>
        <v>0</v>
      </c>
      <c r="BL141" s="17" t="s">
        <v>157</v>
      </c>
      <c r="BM141" s="17" t="s">
        <v>178</v>
      </c>
    </row>
    <row r="142" spans="2:65" s="1" customFormat="1" ht="31.5" customHeight="1">
      <c r="B142" s="34"/>
      <c r="C142" s="159" t="s">
        <v>179</v>
      </c>
      <c r="D142" s="159" t="s">
        <v>153</v>
      </c>
      <c r="E142" s="160" t="s">
        <v>180</v>
      </c>
      <c r="F142" s="241" t="s">
        <v>181</v>
      </c>
      <c r="G142" s="241"/>
      <c r="H142" s="241"/>
      <c r="I142" s="241"/>
      <c r="J142" s="161" t="s">
        <v>169</v>
      </c>
      <c r="K142" s="162">
        <v>18</v>
      </c>
      <c r="L142" s="238">
        <v>0</v>
      </c>
      <c r="M142" s="239"/>
      <c r="N142" s="240">
        <f t="shared" si="5"/>
        <v>0</v>
      </c>
      <c r="O142" s="240"/>
      <c r="P142" s="240"/>
      <c r="Q142" s="240"/>
      <c r="R142" s="36"/>
      <c r="T142" s="163" t="s">
        <v>22</v>
      </c>
      <c r="U142" s="43" t="s">
        <v>43</v>
      </c>
      <c r="V142" s="35"/>
      <c r="W142" s="164">
        <f t="shared" si="6"/>
        <v>0</v>
      </c>
      <c r="X142" s="164">
        <v>0</v>
      </c>
      <c r="Y142" s="164">
        <f t="shared" si="7"/>
        <v>0</v>
      </c>
      <c r="Z142" s="164">
        <v>0</v>
      </c>
      <c r="AA142" s="165">
        <f t="shared" si="8"/>
        <v>0</v>
      </c>
      <c r="AR142" s="17" t="s">
        <v>157</v>
      </c>
      <c r="AT142" s="17" t="s">
        <v>153</v>
      </c>
      <c r="AU142" s="17" t="s">
        <v>102</v>
      </c>
      <c r="AY142" s="17" t="s">
        <v>152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7" t="s">
        <v>86</v>
      </c>
      <c r="BK142" s="104">
        <f t="shared" si="14"/>
        <v>0</v>
      </c>
      <c r="BL142" s="17" t="s">
        <v>157</v>
      </c>
      <c r="BM142" s="17" t="s">
        <v>182</v>
      </c>
    </row>
    <row r="143" spans="2:65" s="1" customFormat="1" ht="22.5" customHeight="1">
      <c r="B143" s="34"/>
      <c r="C143" s="159" t="s">
        <v>183</v>
      </c>
      <c r="D143" s="159" t="s">
        <v>153</v>
      </c>
      <c r="E143" s="160" t="s">
        <v>184</v>
      </c>
      <c r="F143" s="241" t="s">
        <v>185</v>
      </c>
      <c r="G143" s="241"/>
      <c r="H143" s="241"/>
      <c r="I143" s="241"/>
      <c r="J143" s="161" t="s">
        <v>156</v>
      </c>
      <c r="K143" s="162">
        <v>3</v>
      </c>
      <c r="L143" s="238">
        <v>0</v>
      </c>
      <c r="M143" s="239"/>
      <c r="N143" s="240">
        <f t="shared" si="5"/>
        <v>0</v>
      </c>
      <c r="O143" s="240"/>
      <c r="P143" s="240"/>
      <c r="Q143" s="240"/>
      <c r="R143" s="36"/>
      <c r="T143" s="163" t="s">
        <v>22</v>
      </c>
      <c r="U143" s="43" t="s">
        <v>43</v>
      </c>
      <c r="V143" s="35"/>
      <c r="W143" s="164">
        <f t="shared" si="6"/>
        <v>0</v>
      </c>
      <c r="X143" s="164">
        <v>2.4534</v>
      </c>
      <c r="Y143" s="164">
        <f t="shared" si="7"/>
        <v>7.360199999999999</v>
      </c>
      <c r="Z143" s="164">
        <v>0</v>
      </c>
      <c r="AA143" s="165">
        <f t="shared" si="8"/>
        <v>0</v>
      </c>
      <c r="AR143" s="17" t="s">
        <v>157</v>
      </c>
      <c r="AT143" s="17" t="s">
        <v>153</v>
      </c>
      <c r="AU143" s="17" t="s">
        <v>102</v>
      </c>
      <c r="AY143" s="17" t="s">
        <v>152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7" t="s">
        <v>86</v>
      </c>
      <c r="BK143" s="104">
        <f t="shared" si="14"/>
        <v>0</v>
      </c>
      <c r="BL143" s="17" t="s">
        <v>157</v>
      </c>
      <c r="BM143" s="17" t="s">
        <v>186</v>
      </c>
    </row>
    <row r="144" spans="2:65" s="1" customFormat="1" ht="31.5" customHeight="1">
      <c r="B144" s="34"/>
      <c r="C144" s="159" t="s">
        <v>187</v>
      </c>
      <c r="D144" s="159" t="s">
        <v>153</v>
      </c>
      <c r="E144" s="160" t="s">
        <v>188</v>
      </c>
      <c r="F144" s="241" t="s">
        <v>189</v>
      </c>
      <c r="G144" s="241"/>
      <c r="H144" s="241"/>
      <c r="I144" s="241"/>
      <c r="J144" s="161" t="s">
        <v>190</v>
      </c>
      <c r="K144" s="162">
        <v>38</v>
      </c>
      <c r="L144" s="238">
        <v>0</v>
      </c>
      <c r="M144" s="239"/>
      <c r="N144" s="240">
        <f t="shared" si="5"/>
        <v>0</v>
      </c>
      <c r="O144" s="240"/>
      <c r="P144" s="240"/>
      <c r="Q144" s="240"/>
      <c r="R144" s="36"/>
      <c r="T144" s="163" t="s">
        <v>22</v>
      </c>
      <c r="U144" s="43" t="s">
        <v>43</v>
      </c>
      <c r="V144" s="35"/>
      <c r="W144" s="164">
        <f t="shared" si="6"/>
        <v>0</v>
      </c>
      <c r="X144" s="164">
        <v>0.03371</v>
      </c>
      <c r="Y144" s="164">
        <f t="shared" si="7"/>
        <v>1.2809799999999998</v>
      </c>
      <c r="Z144" s="164">
        <v>0</v>
      </c>
      <c r="AA144" s="165">
        <f t="shared" si="8"/>
        <v>0</v>
      </c>
      <c r="AR144" s="17" t="s">
        <v>157</v>
      </c>
      <c r="AT144" s="17" t="s">
        <v>153</v>
      </c>
      <c r="AU144" s="17" t="s">
        <v>102</v>
      </c>
      <c r="AY144" s="17" t="s">
        <v>152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7" t="s">
        <v>86</v>
      </c>
      <c r="BK144" s="104">
        <f t="shared" si="14"/>
        <v>0</v>
      </c>
      <c r="BL144" s="17" t="s">
        <v>157</v>
      </c>
      <c r="BM144" s="17" t="s">
        <v>191</v>
      </c>
    </row>
    <row r="145" spans="2:65" s="1" customFormat="1" ht="31.5" customHeight="1">
      <c r="B145" s="34"/>
      <c r="C145" s="159" t="s">
        <v>192</v>
      </c>
      <c r="D145" s="159" t="s">
        <v>153</v>
      </c>
      <c r="E145" s="160" t="s">
        <v>193</v>
      </c>
      <c r="F145" s="241" t="s">
        <v>194</v>
      </c>
      <c r="G145" s="241"/>
      <c r="H145" s="241"/>
      <c r="I145" s="241"/>
      <c r="J145" s="161" t="s">
        <v>195</v>
      </c>
      <c r="K145" s="162">
        <v>0.2</v>
      </c>
      <c r="L145" s="238">
        <v>0</v>
      </c>
      <c r="M145" s="239"/>
      <c r="N145" s="240">
        <f t="shared" si="5"/>
        <v>0</v>
      </c>
      <c r="O145" s="240"/>
      <c r="P145" s="240"/>
      <c r="Q145" s="240"/>
      <c r="R145" s="36"/>
      <c r="T145" s="163" t="s">
        <v>22</v>
      </c>
      <c r="U145" s="43" t="s">
        <v>43</v>
      </c>
      <c r="V145" s="35"/>
      <c r="W145" s="164">
        <f t="shared" si="6"/>
        <v>0</v>
      </c>
      <c r="X145" s="164">
        <v>1.05256</v>
      </c>
      <c r="Y145" s="164">
        <f t="shared" si="7"/>
        <v>0.210512</v>
      </c>
      <c r="Z145" s="164">
        <v>0</v>
      </c>
      <c r="AA145" s="165">
        <f t="shared" si="8"/>
        <v>0</v>
      </c>
      <c r="AR145" s="17" t="s">
        <v>157</v>
      </c>
      <c r="AT145" s="17" t="s">
        <v>153</v>
      </c>
      <c r="AU145" s="17" t="s">
        <v>102</v>
      </c>
      <c r="AY145" s="17" t="s">
        <v>152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7" t="s">
        <v>86</v>
      </c>
      <c r="BK145" s="104">
        <f t="shared" si="14"/>
        <v>0</v>
      </c>
      <c r="BL145" s="17" t="s">
        <v>157</v>
      </c>
      <c r="BM145" s="17" t="s">
        <v>196</v>
      </c>
    </row>
    <row r="146" spans="2:63" s="9" customFormat="1" ht="29.25" customHeight="1">
      <c r="B146" s="148"/>
      <c r="C146" s="149"/>
      <c r="D146" s="158" t="s">
        <v>115</v>
      </c>
      <c r="E146" s="158"/>
      <c r="F146" s="158"/>
      <c r="G146" s="158"/>
      <c r="H146" s="158"/>
      <c r="I146" s="158"/>
      <c r="J146" s="158"/>
      <c r="K146" s="158"/>
      <c r="L146" s="158"/>
      <c r="M146" s="158"/>
      <c r="N146" s="246">
        <f>BK146</f>
        <v>0</v>
      </c>
      <c r="O146" s="247"/>
      <c r="P146" s="247"/>
      <c r="Q146" s="247"/>
      <c r="R146" s="151"/>
      <c r="T146" s="152"/>
      <c r="U146" s="149"/>
      <c r="V146" s="149"/>
      <c r="W146" s="153">
        <f>SUM(W147:W154)</f>
        <v>0</v>
      </c>
      <c r="X146" s="149"/>
      <c r="Y146" s="153">
        <f>SUM(Y147:Y154)</f>
        <v>7.827570000000001</v>
      </c>
      <c r="Z146" s="149"/>
      <c r="AA146" s="154">
        <f>SUM(AA147:AA154)</f>
        <v>0</v>
      </c>
      <c r="AR146" s="155" t="s">
        <v>86</v>
      </c>
      <c r="AT146" s="156" t="s">
        <v>77</v>
      </c>
      <c r="AU146" s="156" t="s">
        <v>86</v>
      </c>
      <c r="AY146" s="155" t="s">
        <v>152</v>
      </c>
      <c r="BK146" s="157">
        <f>SUM(BK147:BK154)</f>
        <v>0</v>
      </c>
    </row>
    <row r="147" spans="2:65" s="1" customFormat="1" ht="31.5" customHeight="1">
      <c r="B147" s="34"/>
      <c r="C147" s="159" t="s">
        <v>197</v>
      </c>
      <c r="D147" s="159" t="s">
        <v>153</v>
      </c>
      <c r="E147" s="160" t="s">
        <v>198</v>
      </c>
      <c r="F147" s="241" t="s">
        <v>199</v>
      </c>
      <c r="G147" s="241"/>
      <c r="H147" s="241"/>
      <c r="I147" s="241"/>
      <c r="J147" s="161" t="s">
        <v>190</v>
      </c>
      <c r="K147" s="162">
        <v>138</v>
      </c>
      <c r="L147" s="238">
        <v>0</v>
      </c>
      <c r="M147" s="239"/>
      <c r="N147" s="240">
        <f aca="true" t="shared" si="15" ref="N147:N154">ROUND(L147*K147,2)</f>
        <v>0</v>
      </c>
      <c r="O147" s="240"/>
      <c r="P147" s="240"/>
      <c r="Q147" s="240"/>
      <c r="R147" s="36"/>
      <c r="T147" s="163" t="s">
        <v>22</v>
      </c>
      <c r="U147" s="43" t="s">
        <v>43</v>
      </c>
      <c r="V147" s="35"/>
      <c r="W147" s="164">
        <f aca="true" t="shared" si="16" ref="W147:W154">V147*K147</f>
        <v>0</v>
      </c>
      <c r="X147" s="164">
        <v>0</v>
      </c>
      <c r="Y147" s="164">
        <f aca="true" t="shared" si="17" ref="Y147:Y154">X147*K147</f>
        <v>0</v>
      </c>
      <c r="Z147" s="164">
        <v>0</v>
      </c>
      <c r="AA147" s="165">
        <f aca="true" t="shared" si="18" ref="AA147:AA154">Z147*K147</f>
        <v>0</v>
      </c>
      <c r="AR147" s="17" t="s">
        <v>157</v>
      </c>
      <c r="AT147" s="17" t="s">
        <v>153</v>
      </c>
      <c r="AU147" s="17" t="s">
        <v>102</v>
      </c>
      <c r="AY147" s="17" t="s">
        <v>152</v>
      </c>
      <c r="BE147" s="104">
        <f aca="true" t="shared" si="19" ref="BE147:BE154">IF(U147="základní",N147,0)</f>
        <v>0</v>
      </c>
      <c r="BF147" s="104">
        <f aca="true" t="shared" si="20" ref="BF147:BF154">IF(U147="snížená",N147,0)</f>
        <v>0</v>
      </c>
      <c r="BG147" s="104">
        <f aca="true" t="shared" si="21" ref="BG147:BG154">IF(U147="zákl. přenesená",N147,0)</f>
        <v>0</v>
      </c>
      <c r="BH147" s="104">
        <f aca="true" t="shared" si="22" ref="BH147:BH154">IF(U147="sníž. přenesená",N147,0)</f>
        <v>0</v>
      </c>
      <c r="BI147" s="104">
        <f aca="true" t="shared" si="23" ref="BI147:BI154">IF(U147="nulová",N147,0)</f>
        <v>0</v>
      </c>
      <c r="BJ147" s="17" t="s">
        <v>86</v>
      </c>
      <c r="BK147" s="104">
        <f aca="true" t="shared" si="24" ref="BK147:BK154">ROUND(L147*K147,2)</f>
        <v>0</v>
      </c>
      <c r="BL147" s="17" t="s">
        <v>157</v>
      </c>
      <c r="BM147" s="17" t="s">
        <v>200</v>
      </c>
    </row>
    <row r="148" spans="2:65" s="1" customFormat="1" ht="22.5" customHeight="1">
      <c r="B148" s="34"/>
      <c r="C148" s="166" t="s">
        <v>201</v>
      </c>
      <c r="D148" s="166" t="s">
        <v>202</v>
      </c>
      <c r="E148" s="167" t="s">
        <v>203</v>
      </c>
      <c r="F148" s="245" t="s">
        <v>204</v>
      </c>
      <c r="G148" s="245"/>
      <c r="H148" s="245"/>
      <c r="I148" s="245"/>
      <c r="J148" s="168" t="s">
        <v>190</v>
      </c>
      <c r="K148" s="169">
        <v>125</v>
      </c>
      <c r="L148" s="243">
        <v>0</v>
      </c>
      <c r="M148" s="244"/>
      <c r="N148" s="242">
        <f t="shared" si="15"/>
        <v>0</v>
      </c>
      <c r="O148" s="240"/>
      <c r="P148" s="240"/>
      <c r="Q148" s="240"/>
      <c r="R148" s="36"/>
      <c r="T148" s="163" t="s">
        <v>22</v>
      </c>
      <c r="U148" s="43" t="s">
        <v>43</v>
      </c>
      <c r="V148" s="35"/>
      <c r="W148" s="164">
        <f t="shared" si="16"/>
        <v>0</v>
      </c>
      <c r="X148" s="164">
        <v>3E-05</v>
      </c>
      <c r="Y148" s="164">
        <f t="shared" si="17"/>
        <v>0.0037500000000000003</v>
      </c>
      <c r="Z148" s="164">
        <v>0</v>
      </c>
      <c r="AA148" s="165">
        <f t="shared" si="18"/>
        <v>0</v>
      </c>
      <c r="AR148" s="17" t="s">
        <v>183</v>
      </c>
      <c r="AT148" s="17" t="s">
        <v>202</v>
      </c>
      <c r="AU148" s="17" t="s">
        <v>102</v>
      </c>
      <c r="AY148" s="17" t="s">
        <v>152</v>
      </c>
      <c r="BE148" s="104">
        <f t="shared" si="19"/>
        <v>0</v>
      </c>
      <c r="BF148" s="104">
        <f t="shared" si="20"/>
        <v>0</v>
      </c>
      <c r="BG148" s="104">
        <f t="shared" si="21"/>
        <v>0</v>
      </c>
      <c r="BH148" s="104">
        <f t="shared" si="22"/>
        <v>0</v>
      </c>
      <c r="BI148" s="104">
        <f t="shared" si="23"/>
        <v>0</v>
      </c>
      <c r="BJ148" s="17" t="s">
        <v>86</v>
      </c>
      <c r="BK148" s="104">
        <f t="shared" si="24"/>
        <v>0</v>
      </c>
      <c r="BL148" s="17" t="s">
        <v>157</v>
      </c>
      <c r="BM148" s="17" t="s">
        <v>205</v>
      </c>
    </row>
    <row r="149" spans="2:65" s="1" customFormat="1" ht="22.5" customHeight="1">
      <c r="B149" s="34"/>
      <c r="C149" s="166" t="s">
        <v>206</v>
      </c>
      <c r="D149" s="166" t="s">
        <v>202</v>
      </c>
      <c r="E149" s="167" t="s">
        <v>207</v>
      </c>
      <c r="F149" s="245" t="s">
        <v>208</v>
      </c>
      <c r="G149" s="245"/>
      <c r="H149" s="245"/>
      <c r="I149" s="245"/>
      <c r="J149" s="168" t="s">
        <v>190</v>
      </c>
      <c r="K149" s="169">
        <v>13</v>
      </c>
      <c r="L149" s="243">
        <v>0</v>
      </c>
      <c r="M149" s="244"/>
      <c r="N149" s="242">
        <f t="shared" si="15"/>
        <v>0</v>
      </c>
      <c r="O149" s="240"/>
      <c r="P149" s="240"/>
      <c r="Q149" s="240"/>
      <c r="R149" s="36"/>
      <c r="T149" s="163" t="s">
        <v>22</v>
      </c>
      <c r="U149" s="43" t="s">
        <v>43</v>
      </c>
      <c r="V149" s="35"/>
      <c r="W149" s="164">
        <f t="shared" si="16"/>
        <v>0</v>
      </c>
      <c r="X149" s="164">
        <v>0.0002</v>
      </c>
      <c r="Y149" s="164">
        <f t="shared" si="17"/>
        <v>0.0026000000000000003</v>
      </c>
      <c r="Z149" s="164">
        <v>0</v>
      </c>
      <c r="AA149" s="165">
        <f t="shared" si="18"/>
        <v>0</v>
      </c>
      <c r="AR149" s="17" t="s">
        <v>183</v>
      </c>
      <c r="AT149" s="17" t="s">
        <v>202</v>
      </c>
      <c r="AU149" s="17" t="s">
        <v>102</v>
      </c>
      <c r="AY149" s="17" t="s">
        <v>152</v>
      </c>
      <c r="BE149" s="104">
        <f t="shared" si="19"/>
        <v>0</v>
      </c>
      <c r="BF149" s="104">
        <f t="shared" si="20"/>
        <v>0</v>
      </c>
      <c r="BG149" s="104">
        <f t="shared" si="21"/>
        <v>0</v>
      </c>
      <c r="BH149" s="104">
        <f t="shared" si="22"/>
        <v>0</v>
      </c>
      <c r="BI149" s="104">
        <f t="shared" si="23"/>
        <v>0</v>
      </c>
      <c r="BJ149" s="17" t="s">
        <v>86</v>
      </c>
      <c r="BK149" s="104">
        <f t="shared" si="24"/>
        <v>0</v>
      </c>
      <c r="BL149" s="17" t="s">
        <v>157</v>
      </c>
      <c r="BM149" s="17" t="s">
        <v>209</v>
      </c>
    </row>
    <row r="150" spans="2:65" s="1" customFormat="1" ht="22.5" customHeight="1">
      <c r="B150" s="34"/>
      <c r="C150" s="159" t="s">
        <v>210</v>
      </c>
      <c r="D150" s="159" t="s">
        <v>153</v>
      </c>
      <c r="E150" s="160" t="s">
        <v>211</v>
      </c>
      <c r="F150" s="241" t="s">
        <v>212</v>
      </c>
      <c r="G150" s="241"/>
      <c r="H150" s="241"/>
      <c r="I150" s="241"/>
      <c r="J150" s="161" t="s">
        <v>190</v>
      </c>
      <c r="K150" s="162">
        <v>98</v>
      </c>
      <c r="L150" s="238">
        <v>0</v>
      </c>
      <c r="M150" s="239"/>
      <c r="N150" s="240">
        <f t="shared" si="15"/>
        <v>0</v>
      </c>
      <c r="O150" s="240"/>
      <c r="P150" s="240"/>
      <c r="Q150" s="240"/>
      <c r="R150" s="36"/>
      <c r="T150" s="163" t="s">
        <v>22</v>
      </c>
      <c r="U150" s="43" t="s">
        <v>43</v>
      </c>
      <c r="V150" s="35"/>
      <c r="W150" s="164">
        <f t="shared" si="16"/>
        <v>0</v>
      </c>
      <c r="X150" s="164">
        <v>0</v>
      </c>
      <c r="Y150" s="164">
        <f t="shared" si="17"/>
        <v>0</v>
      </c>
      <c r="Z150" s="164">
        <v>0</v>
      </c>
      <c r="AA150" s="165">
        <f t="shared" si="18"/>
        <v>0</v>
      </c>
      <c r="AR150" s="17" t="s">
        <v>157</v>
      </c>
      <c r="AT150" s="17" t="s">
        <v>153</v>
      </c>
      <c r="AU150" s="17" t="s">
        <v>102</v>
      </c>
      <c r="AY150" s="17" t="s">
        <v>152</v>
      </c>
      <c r="BE150" s="104">
        <f t="shared" si="19"/>
        <v>0</v>
      </c>
      <c r="BF150" s="104">
        <f t="shared" si="20"/>
        <v>0</v>
      </c>
      <c r="BG150" s="104">
        <f t="shared" si="21"/>
        <v>0</v>
      </c>
      <c r="BH150" s="104">
        <f t="shared" si="22"/>
        <v>0</v>
      </c>
      <c r="BI150" s="104">
        <f t="shared" si="23"/>
        <v>0</v>
      </c>
      <c r="BJ150" s="17" t="s">
        <v>86</v>
      </c>
      <c r="BK150" s="104">
        <f t="shared" si="24"/>
        <v>0</v>
      </c>
      <c r="BL150" s="17" t="s">
        <v>157</v>
      </c>
      <c r="BM150" s="17" t="s">
        <v>213</v>
      </c>
    </row>
    <row r="151" spans="2:65" s="1" customFormat="1" ht="22.5" customHeight="1">
      <c r="B151" s="34"/>
      <c r="C151" s="166" t="s">
        <v>11</v>
      </c>
      <c r="D151" s="166" t="s">
        <v>202</v>
      </c>
      <c r="E151" s="167" t="s">
        <v>214</v>
      </c>
      <c r="F151" s="245" t="s">
        <v>215</v>
      </c>
      <c r="G151" s="245"/>
      <c r="H151" s="245"/>
      <c r="I151" s="245"/>
      <c r="J151" s="168" t="s">
        <v>190</v>
      </c>
      <c r="K151" s="169">
        <v>98</v>
      </c>
      <c r="L151" s="243">
        <v>0</v>
      </c>
      <c r="M151" s="244"/>
      <c r="N151" s="242">
        <f t="shared" si="15"/>
        <v>0</v>
      </c>
      <c r="O151" s="240"/>
      <c r="P151" s="240"/>
      <c r="Q151" s="240"/>
      <c r="R151" s="36"/>
      <c r="T151" s="163" t="s">
        <v>22</v>
      </c>
      <c r="U151" s="43" t="s">
        <v>43</v>
      </c>
      <c r="V151" s="35"/>
      <c r="W151" s="164">
        <f t="shared" si="16"/>
        <v>0</v>
      </c>
      <c r="X151" s="164">
        <v>5E-05</v>
      </c>
      <c r="Y151" s="164">
        <f t="shared" si="17"/>
        <v>0.0049</v>
      </c>
      <c r="Z151" s="164">
        <v>0</v>
      </c>
      <c r="AA151" s="165">
        <f t="shared" si="18"/>
        <v>0</v>
      </c>
      <c r="AR151" s="17" t="s">
        <v>183</v>
      </c>
      <c r="AT151" s="17" t="s">
        <v>202</v>
      </c>
      <c r="AU151" s="17" t="s">
        <v>102</v>
      </c>
      <c r="AY151" s="17" t="s">
        <v>152</v>
      </c>
      <c r="BE151" s="104">
        <f t="shared" si="19"/>
        <v>0</v>
      </c>
      <c r="BF151" s="104">
        <f t="shared" si="20"/>
        <v>0</v>
      </c>
      <c r="BG151" s="104">
        <f t="shared" si="21"/>
        <v>0</v>
      </c>
      <c r="BH151" s="104">
        <f t="shared" si="22"/>
        <v>0</v>
      </c>
      <c r="BI151" s="104">
        <f t="shared" si="23"/>
        <v>0</v>
      </c>
      <c r="BJ151" s="17" t="s">
        <v>86</v>
      </c>
      <c r="BK151" s="104">
        <f t="shared" si="24"/>
        <v>0</v>
      </c>
      <c r="BL151" s="17" t="s">
        <v>157</v>
      </c>
      <c r="BM151" s="17" t="s">
        <v>216</v>
      </c>
    </row>
    <row r="152" spans="2:65" s="1" customFormat="1" ht="31.5" customHeight="1">
      <c r="B152" s="34"/>
      <c r="C152" s="159" t="s">
        <v>217</v>
      </c>
      <c r="D152" s="159" t="s">
        <v>153</v>
      </c>
      <c r="E152" s="160" t="s">
        <v>218</v>
      </c>
      <c r="F152" s="241" t="s">
        <v>219</v>
      </c>
      <c r="G152" s="241"/>
      <c r="H152" s="241"/>
      <c r="I152" s="241"/>
      <c r="J152" s="161" t="s">
        <v>169</v>
      </c>
      <c r="K152" s="162">
        <v>283</v>
      </c>
      <c r="L152" s="238">
        <v>0</v>
      </c>
      <c r="M152" s="239"/>
      <c r="N152" s="240">
        <f t="shared" si="15"/>
        <v>0</v>
      </c>
      <c r="O152" s="240"/>
      <c r="P152" s="240"/>
      <c r="Q152" s="240"/>
      <c r="R152" s="36"/>
      <c r="T152" s="163" t="s">
        <v>22</v>
      </c>
      <c r="U152" s="43" t="s">
        <v>43</v>
      </c>
      <c r="V152" s="35"/>
      <c r="W152" s="164">
        <f t="shared" si="16"/>
        <v>0</v>
      </c>
      <c r="X152" s="164">
        <v>0.02636</v>
      </c>
      <c r="Y152" s="164">
        <f t="shared" si="17"/>
        <v>7.45988</v>
      </c>
      <c r="Z152" s="164">
        <v>0</v>
      </c>
      <c r="AA152" s="165">
        <f t="shared" si="18"/>
        <v>0</v>
      </c>
      <c r="AR152" s="17" t="s">
        <v>157</v>
      </c>
      <c r="AT152" s="17" t="s">
        <v>153</v>
      </c>
      <c r="AU152" s="17" t="s">
        <v>102</v>
      </c>
      <c r="AY152" s="17" t="s">
        <v>152</v>
      </c>
      <c r="BE152" s="104">
        <f t="shared" si="19"/>
        <v>0</v>
      </c>
      <c r="BF152" s="104">
        <f t="shared" si="20"/>
        <v>0</v>
      </c>
      <c r="BG152" s="104">
        <f t="shared" si="21"/>
        <v>0</v>
      </c>
      <c r="BH152" s="104">
        <f t="shared" si="22"/>
        <v>0</v>
      </c>
      <c r="BI152" s="104">
        <f t="shared" si="23"/>
        <v>0</v>
      </c>
      <c r="BJ152" s="17" t="s">
        <v>86</v>
      </c>
      <c r="BK152" s="104">
        <f t="shared" si="24"/>
        <v>0</v>
      </c>
      <c r="BL152" s="17" t="s">
        <v>157</v>
      </c>
      <c r="BM152" s="17" t="s">
        <v>220</v>
      </c>
    </row>
    <row r="153" spans="2:65" s="1" customFormat="1" ht="31.5" customHeight="1">
      <c r="B153" s="34"/>
      <c r="C153" s="159" t="s">
        <v>221</v>
      </c>
      <c r="D153" s="159" t="s">
        <v>153</v>
      </c>
      <c r="E153" s="160" t="s">
        <v>222</v>
      </c>
      <c r="F153" s="241" t="s">
        <v>223</v>
      </c>
      <c r="G153" s="241"/>
      <c r="H153" s="241"/>
      <c r="I153" s="241"/>
      <c r="J153" s="161" t="s">
        <v>169</v>
      </c>
      <c r="K153" s="162">
        <v>133</v>
      </c>
      <c r="L153" s="238">
        <v>0</v>
      </c>
      <c r="M153" s="239"/>
      <c r="N153" s="240">
        <f t="shared" si="15"/>
        <v>0</v>
      </c>
      <c r="O153" s="240"/>
      <c r="P153" s="240"/>
      <c r="Q153" s="240"/>
      <c r="R153" s="36"/>
      <c r="T153" s="163" t="s">
        <v>22</v>
      </c>
      <c r="U153" s="43" t="s">
        <v>43</v>
      </c>
      <c r="V153" s="35"/>
      <c r="W153" s="164">
        <f t="shared" si="16"/>
        <v>0</v>
      </c>
      <c r="X153" s="164">
        <v>0.00268</v>
      </c>
      <c r="Y153" s="164">
        <f t="shared" si="17"/>
        <v>0.35644000000000003</v>
      </c>
      <c r="Z153" s="164">
        <v>0</v>
      </c>
      <c r="AA153" s="165">
        <f t="shared" si="18"/>
        <v>0</v>
      </c>
      <c r="AR153" s="17" t="s">
        <v>157</v>
      </c>
      <c r="AT153" s="17" t="s">
        <v>153</v>
      </c>
      <c r="AU153" s="17" t="s">
        <v>102</v>
      </c>
      <c r="AY153" s="17" t="s">
        <v>152</v>
      </c>
      <c r="BE153" s="104">
        <f t="shared" si="19"/>
        <v>0</v>
      </c>
      <c r="BF153" s="104">
        <f t="shared" si="20"/>
        <v>0</v>
      </c>
      <c r="BG153" s="104">
        <f t="shared" si="21"/>
        <v>0</v>
      </c>
      <c r="BH153" s="104">
        <f t="shared" si="22"/>
        <v>0</v>
      </c>
      <c r="BI153" s="104">
        <f t="shared" si="23"/>
        <v>0</v>
      </c>
      <c r="BJ153" s="17" t="s">
        <v>86</v>
      </c>
      <c r="BK153" s="104">
        <f t="shared" si="24"/>
        <v>0</v>
      </c>
      <c r="BL153" s="17" t="s">
        <v>157</v>
      </c>
      <c r="BM153" s="17" t="s">
        <v>224</v>
      </c>
    </row>
    <row r="154" spans="2:65" s="1" customFormat="1" ht="31.5" customHeight="1">
      <c r="B154" s="34"/>
      <c r="C154" s="159" t="s">
        <v>225</v>
      </c>
      <c r="D154" s="159" t="s">
        <v>153</v>
      </c>
      <c r="E154" s="160" t="s">
        <v>226</v>
      </c>
      <c r="F154" s="241" t="s">
        <v>227</v>
      </c>
      <c r="G154" s="241"/>
      <c r="H154" s="241"/>
      <c r="I154" s="241"/>
      <c r="J154" s="161" t="s">
        <v>169</v>
      </c>
      <c r="K154" s="162">
        <v>12</v>
      </c>
      <c r="L154" s="238">
        <v>0</v>
      </c>
      <c r="M154" s="239"/>
      <c r="N154" s="240">
        <f t="shared" si="15"/>
        <v>0</v>
      </c>
      <c r="O154" s="240"/>
      <c r="P154" s="240"/>
      <c r="Q154" s="240"/>
      <c r="R154" s="36"/>
      <c r="T154" s="163" t="s">
        <v>22</v>
      </c>
      <c r="U154" s="43" t="s">
        <v>43</v>
      </c>
      <c r="V154" s="35"/>
      <c r="W154" s="164">
        <f t="shared" si="16"/>
        <v>0</v>
      </c>
      <c r="X154" s="164">
        <v>0</v>
      </c>
      <c r="Y154" s="164">
        <f t="shared" si="17"/>
        <v>0</v>
      </c>
      <c r="Z154" s="164">
        <v>0</v>
      </c>
      <c r="AA154" s="165">
        <f t="shared" si="18"/>
        <v>0</v>
      </c>
      <c r="AR154" s="17" t="s">
        <v>157</v>
      </c>
      <c r="AT154" s="17" t="s">
        <v>153</v>
      </c>
      <c r="AU154" s="17" t="s">
        <v>102</v>
      </c>
      <c r="AY154" s="17" t="s">
        <v>152</v>
      </c>
      <c r="BE154" s="104">
        <f t="shared" si="19"/>
        <v>0</v>
      </c>
      <c r="BF154" s="104">
        <f t="shared" si="20"/>
        <v>0</v>
      </c>
      <c r="BG154" s="104">
        <f t="shared" si="21"/>
        <v>0</v>
      </c>
      <c r="BH154" s="104">
        <f t="shared" si="22"/>
        <v>0</v>
      </c>
      <c r="BI154" s="104">
        <f t="shared" si="23"/>
        <v>0</v>
      </c>
      <c r="BJ154" s="17" t="s">
        <v>86</v>
      </c>
      <c r="BK154" s="104">
        <f t="shared" si="24"/>
        <v>0</v>
      </c>
      <c r="BL154" s="17" t="s">
        <v>157</v>
      </c>
      <c r="BM154" s="17" t="s">
        <v>228</v>
      </c>
    </row>
    <row r="155" spans="2:63" s="9" customFormat="1" ht="29.25" customHeight="1">
      <c r="B155" s="148"/>
      <c r="C155" s="149"/>
      <c r="D155" s="158" t="s">
        <v>116</v>
      </c>
      <c r="E155" s="158"/>
      <c r="F155" s="158"/>
      <c r="G155" s="158"/>
      <c r="H155" s="158"/>
      <c r="I155" s="158"/>
      <c r="J155" s="158"/>
      <c r="K155" s="158"/>
      <c r="L155" s="158"/>
      <c r="M155" s="158"/>
      <c r="N155" s="246">
        <f>BK155</f>
        <v>0</v>
      </c>
      <c r="O155" s="247"/>
      <c r="P155" s="247"/>
      <c r="Q155" s="247"/>
      <c r="R155" s="151"/>
      <c r="T155" s="152"/>
      <c r="U155" s="149"/>
      <c r="V155" s="149"/>
      <c r="W155" s="153">
        <f>SUM(W156:W170)</f>
        <v>0</v>
      </c>
      <c r="X155" s="149"/>
      <c r="Y155" s="153">
        <f>SUM(Y156:Y170)</f>
        <v>0</v>
      </c>
      <c r="Z155" s="149"/>
      <c r="AA155" s="154">
        <f>SUM(AA156:AA170)</f>
        <v>0</v>
      </c>
      <c r="AR155" s="155" t="s">
        <v>86</v>
      </c>
      <c r="AT155" s="156" t="s">
        <v>77</v>
      </c>
      <c r="AU155" s="156" t="s">
        <v>86</v>
      </c>
      <c r="AY155" s="155" t="s">
        <v>152</v>
      </c>
      <c r="BK155" s="157">
        <f>SUM(BK156:BK170)</f>
        <v>0</v>
      </c>
    </row>
    <row r="156" spans="2:65" s="1" customFormat="1" ht="22.5" customHeight="1">
      <c r="B156" s="34"/>
      <c r="C156" s="159" t="s">
        <v>229</v>
      </c>
      <c r="D156" s="159" t="s">
        <v>153</v>
      </c>
      <c r="E156" s="160" t="s">
        <v>230</v>
      </c>
      <c r="F156" s="241" t="s">
        <v>231</v>
      </c>
      <c r="G156" s="241"/>
      <c r="H156" s="241"/>
      <c r="I156" s="241"/>
      <c r="J156" s="161" t="s">
        <v>232</v>
      </c>
      <c r="K156" s="162">
        <v>1</v>
      </c>
      <c r="L156" s="238">
        <v>0</v>
      </c>
      <c r="M156" s="239"/>
      <c r="N156" s="240">
        <f aca="true" t="shared" si="25" ref="N156:N170">ROUND(L156*K156,2)</f>
        <v>0</v>
      </c>
      <c r="O156" s="240"/>
      <c r="P156" s="240"/>
      <c r="Q156" s="240"/>
      <c r="R156" s="36"/>
      <c r="T156" s="163" t="s">
        <v>22</v>
      </c>
      <c r="U156" s="43" t="s">
        <v>43</v>
      </c>
      <c r="V156" s="35"/>
      <c r="W156" s="164">
        <f aca="true" t="shared" si="26" ref="W156:W170">V156*K156</f>
        <v>0</v>
      </c>
      <c r="X156" s="164">
        <v>0</v>
      </c>
      <c r="Y156" s="164">
        <f aca="true" t="shared" si="27" ref="Y156:Y170">X156*K156</f>
        <v>0</v>
      </c>
      <c r="Z156" s="164">
        <v>0</v>
      </c>
      <c r="AA156" s="165">
        <f aca="true" t="shared" si="28" ref="AA156:AA170">Z156*K156</f>
        <v>0</v>
      </c>
      <c r="AR156" s="17" t="s">
        <v>157</v>
      </c>
      <c r="AT156" s="17" t="s">
        <v>153</v>
      </c>
      <c r="AU156" s="17" t="s">
        <v>102</v>
      </c>
      <c r="AY156" s="17" t="s">
        <v>152</v>
      </c>
      <c r="BE156" s="104">
        <f aca="true" t="shared" si="29" ref="BE156:BE170">IF(U156="základní",N156,0)</f>
        <v>0</v>
      </c>
      <c r="BF156" s="104">
        <f aca="true" t="shared" si="30" ref="BF156:BF170">IF(U156="snížená",N156,0)</f>
        <v>0</v>
      </c>
      <c r="BG156" s="104">
        <f aca="true" t="shared" si="31" ref="BG156:BG170">IF(U156="zákl. přenesená",N156,0)</f>
        <v>0</v>
      </c>
      <c r="BH156" s="104">
        <f aca="true" t="shared" si="32" ref="BH156:BH170">IF(U156="sníž. přenesená",N156,0)</f>
        <v>0</v>
      </c>
      <c r="BI156" s="104">
        <f aca="true" t="shared" si="33" ref="BI156:BI170">IF(U156="nulová",N156,0)</f>
        <v>0</v>
      </c>
      <c r="BJ156" s="17" t="s">
        <v>86</v>
      </c>
      <c r="BK156" s="104">
        <f aca="true" t="shared" si="34" ref="BK156:BK170">ROUND(L156*K156,2)</f>
        <v>0</v>
      </c>
      <c r="BL156" s="17" t="s">
        <v>157</v>
      </c>
      <c r="BM156" s="17" t="s">
        <v>233</v>
      </c>
    </row>
    <row r="157" spans="2:65" s="1" customFormat="1" ht="22.5" customHeight="1">
      <c r="B157" s="34"/>
      <c r="C157" s="159" t="s">
        <v>234</v>
      </c>
      <c r="D157" s="159" t="s">
        <v>153</v>
      </c>
      <c r="E157" s="160" t="s">
        <v>235</v>
      </c>
      <c r="F157" s="241" t="s">
        <v>236</v>
      </c>
      <c r="G157" s="241"/>
      <c r="H157" s="241"/>
      <c r="I157" s="241"/>
      <c r="J157" s="161" t="s">
        <v>232</v>
      </c>
      <c r="K157" s="162">
        <v>1</v>
      </c>
      <c r="L157" s="238">
        <v>0</v>
      </c>
      <c r="M157" s="239"/>
      <c r="N157" s="240">
        <f t="shared" si="25"/>
        <v>0</v>
      </c>
      <c r="O157" s="240"/>
      <c r="P157" s="240"/>
      <c r="Q157" s="240"/>
      <c r="R157" s="36"/>
      <c r="T157" s="163" t="s">
        <v>22</v>
      </c>
      <c r="U157" s="43" t="s">
        <v>43</v>
      </c>
      <c r="V157" s="35"/>
      <c r="W157" s="164">
        <f t="shared" si="26"/>
        <v>0</v>
      </c>
      <c r="X157" s="164">
        <v>0</v>
      </c>
      <c r="Y157" s="164">
        <f t="shared" si="27"/>
        <v>0</v>
      </c>
      <c r="Z157" s="164">
        <v>0</v>
      </c>
      <c r="AA157" s="165">
        <f t="shared" si="28"/>
        <v>0</v>
      </c>
      <c r="AR157" s="17" t="s">
        <v>157</v>
      </c>
      <c r="AT157" s="17" t="s">
        <v>153</v>
      </c>
      <c r="AU157" s="17" t="s">
        <v>102</v>
      </c>
      <c r="AY157" s="17" t="s">
        <v>152</v>
      </c>
      <c r="BE157" s="104">
        <f t="shared" si="29"/>
        <v>0</v>
      </c>
      <c r="BF157" s="104">
        <f t="shared" si="30"/>
        <v>0</v>
      </c>
      <c r="BG157" s="104">
        <f t="shared" si="31"/>
        <v>0</v>
      </c>
      <c r="BH157" s="104">
        <f t="shared" si="32"/>
        <v>0</v>
      </c>
      <c r="BI157" s="104">
        <f t="shared" si="33"/>
        <v>0</v>
      </c>
      <c r="BJ157" s="17" t="s">
        <v>86</v>
      </c>
      <c r="BK157" s="104">
        <f t="shared" si="34"/>
        <v>0</v>
      </c>
      <c r="BL157" s="17" t="s">
        <v>157</v>
      </c>
      <c r="BM157" s="17" t="s">
        <v>237</v>
      </c>
    </row>
    <row r="158" spans="2:65" s="1" customFormat="1" ht="31.5" customHeight="1">
      <c r="B158" s="34"/>
      <c r="C158" s="159" t="s">
        <v>10</v>
      </c>
      <c r="D158" s="159" t="s">
        <v>153</v>
      </c>
      <c r="E158" s="160" t="s">
        <v>238</v>
      </c>
      <c r="F158" s="241" t="s">
        <v>239</v>
      </c>
      <c r="G158" s="241"/>
      <c r="H158" s="241"/>
      <c r="I158" s="241"/>
      <c r="J158" s="161" t="s">
        <v>169</v>
      </c>
      <c r="K158" s="162">
        <v>1052</v>
      </c>
      <c r="L158" s="238">
        <v>0</v>
      </c>
      <c r="M158" s="239"/>
      <c r="N158" s="240">
        <f t="shared" si="25"/>
        <v>0</v>
      </c>
      <c r="O158" s="240"/>
      <c r="P158" s="240"/>
      <c r="Q158" s="240"/>
      <c r="R158" s="36"/>
      <c r="T158" s="163" t="s">
        <v>22</v>
      </c>
      <c r="U158" s="43" t="s">
        <v>43</v>
      </c>
      <c r="V158" s="35"/>
      <c r="W158" s="164">
        <f t="shared" si="26"/>
        <v>0</v>
      </c>
      <c r="X158" s="164">
        <v>0</v>
      </c>
      <c r="Y158" s="164">
        <f t="shared" si="27"/>
        <v>0</v>
      </c>
      <c r="Z158" s="164">
        <v>0</v>
      </c>
      <c r="AA158" s="165">
        <f t="shared" si="28"/>
        <v>0</v>
      </c>
      <c r="AR158" s="17" t="s">
        <v>157</v>
      </c>
      <c r="AT158" s="17" t="s">
        <v>153</v>
      </c>
      <c r="AU158" s="17" t="s">
        <v>102</v>
      </c>
      <c r="AY158" s="17" t="s">
        <v>152</v>
      </c>
      <c r="BE158" s="104">
        <f t="shared" si="29"/>
        <v>0</v>
      </c>
      <c r="BF158" s="104">
        <f t="shared" si="30"/>
        <v>0</v>
      </c>
      <c r="BG158" s="104">
        <f t="shared" si="31"/>
        <v>0</v>
      </c>
      <c r="BH158" s="104">
        <f t="shared" si="32"/>
        <v>0</v>
      </c>
      <c r="BI158" s="104">
        <f t="shared" si="33"/>
        <v>0</v>
      </c>
      <c r="BJ158" s="17" t="s">
        <v>86</v>
      </c>
      <c r="BK158" s="104">
        <f t="shared" si="34"/>
        <v>0</v>
      </c>
      <c r="BL158" s="17" t="s">
        <v>157</v>
      </c>
      <c r="BM158" s="17" t="s">
        <v>240</v>
      </c>
    </row>
    <row r="159" spans="2:65" s="1" customFormat="1" ht="31.5" customHeight="1">
      <c r="B159" s="34"/>
      <c r="C159" s="159" t="s">
        <v>241</v>
      </c>
      <c r="D159" s="159" t="s">
        <v>153</v>
      </c>
      <c r="E159" s="160" t="s">
        <v>242</v>
      </c>
      <c r="F159" s="241" t="s">
        <v>243</v>
      </c>
      <c r="G159" s="241"/>
      <c r="H159" s="241"/>
      <c r="I159" s="241"/>
      <c r="J159" s="161" t="s">
        <v>169</v>
      </c>
      <c r="K159" s="162">
        <v>4028</v>
      </c>
      <c r="L159" s="238">
        <v>0</v>
      </c>
      <c r="M159" s="239"/>
      <c r="N159" s="240">
        <f t="shared" si="25"/>
        <v>0</v>
      </c>
      <c r="O159" s="240"/>
      <c r="P159" s="240"/>
      <c r="Q159" s="240"/>
      <c r="R159" s="36"/>
      <c r="T159" s="163" t="s">
        <v>22</v>
      </c>
      <c r="U159" s="43" t="s">
        <v>43</v>
      </c>
      <c r="V159" s="35"/>
      <c r="W159" s="164">
        <f t="shared" si="26"/>
        <v>0</v>
      </c>
      <c r="X159" s="164">
        <v>0</v>
      </c>
      <c r="Y159" s="164">
        <f t="shared" si="27"/>
        <v>0</v>
      </c>
      <c r="Z159" s="164">
        <v>0</v>
      </c>
      <c r="AA159" s="165">
        <f t="shared" si="28"/>
        <v>0</v>
      </c>
      <c r="AR159" s="17" t="s">
        <v>157</v>
      </c>
      <c r="AT159" s="17" t="s">
        <v>153</v>
      </c>
      <c r="AU159" s="17" t="s">
        <v>102</v>
      </c>
      <c r="AY159" s="17" t="s">
        <v>152</v>
      </c>
      <c r="BE159" s="104">
        <f t="shared" si="29"/>
        <v>0</v>
      </c>
      <c r="BF159" s="104">
        <f t="shared" si="30"/>
        <v>0</v>
      </c>
      <c r="BG159" s="104">
        <f t="shared" si="31"/>
        <v>0</v>
      </c>
      <c r="BH159" s="104">
        <f t="shared" si="32"/>
        <v>0</v>
      </c>
      <c r="BI159" s="104">
        <f t="shared" si="33"/>
        <v>0</v>
      </c>
      <c r="BJ159" s="17" t="s">
        <v>86</v>
      </c>
      <c r="BK159" s="104">
        <f t="shared" si="34"/>
        <v>0</v>
      </c>
      <c r="BL159" s="17" t="s">
        <v>157</v>
      </c>
      <c r="BM159" s="17" t="s">
        <v>244</v>
      </c>
    </row>
    <row r="160" spans="2:65" s="1" customFormat="1" ht="31.5" customHeight="1">
      <c r="B160" s="34"/>
      <c r="C160" s="159" t="s">
        <v>245</v>
      </c>
      <c r="D160" s="159" t="s">
        <v>153</v>
      </c>
      <c r="E160" s="160" t="s">
        <v>246</v>
      </c>
      <c r="F160" s="241" t="s">
        <v>247</v>
      </c>
      <c r="G160" s="241"/>
      <c r="H160" s="241"/>
      <c r="I160" s="241"/>
      <c r="J160" s="161" t="s">
        <v>169</v>
      </c>
      <c r="K160" s="162">
        <v>1052</v>
      </c>
      <c r="L160" s="238">
        <v>0</v>
      </c>
      <c r="M160" s="239"/>
      <c r="N160" s="240">
        <f t="shared" si="25"/>
        <v>0</v>
      </c>
      <c r="O160" s="240"/>
      <c r="P160" s="240"/>
      <c r="Q160" s="240"/>
      <c r="R160" s="36"/>
      <c r="T160" s="163" t="s">
        <v>22</v>
      </c>
      <c r="U160" s="43" t="s">
        <v>43</v>
      </c>
      <c r="V160" s="35"/>
      <c r="W160" s="164">
        <f t="shared" si="26"/>
        <v>0</v>
      </c>
      <c r="X160" s="164">
        <v>0</v>
      </c>
      <c r="Y160" s="164">
        <f t="shared" si="27"/>
        <v>0</v>
      </c>
      <c r="Z160" s="164">
        <v>0</v>
      </c>
      <c r="AA160" s="165">
        <f t="shared" si="28"/>
        <v>0</v>
      </c>
      <c r="AR160" s="17" t="s">
        <v>157</v>
      </c>
      <c r="AT160" s="17" t="s">
        <v>153</v>
      </c>
      <c r="AU160" s="17" t="s">
        <v>102</v>
      </c>
      <c r="AY160" s="17" t="s">
        <v>152</v>
      </c>
      <c r="BE160" s="104">
        <f t="shared" si="29"/>
        <v>0</v>
      </c>
      <c r="BF160" s="104">
        <f t="shared" si="30"/>
        <v>0</v>
      </c>
      <c r="BG160" s="104">
        <f t="shared" si="31"/>
        <v>0</v>
      </c>
      <c r="BH160" s="104">
        <f t="shared" si="32"/>
        <v>0</v>
      </c>
      <c r="BI160" s="104">
        <f t="shared" si="33"/>
        <v>0</v>
      </c>
      <c r="BJ160" s="17" t="s">
        <v>86</v>
      </c>
      <c r="BK160" s="104">
        <f t="shared" si="34"/>
        <v>0</v>
      </c>
      <c r="BL160" s="17" t="s">
        <v>157</v>
      </c>
      <c r="BM160" s="17" t="s">
        <v>248</v>
      </c>
    </row>
    <row r="161" spans="2:65" s="1" customFormat="1" ht="22.5" customHeight="1">
      <c r="B161" s="34"/>
      <c r="C161" s="159" t="s">
        <v>249</v>
      </c>
      <c r="D161" s="159" t="s">
        <v>153</v>
      </c>
      <c r="E161" s="160" t="s">
        <v>250</v>
      </c>
      <c r="F161" s="241" t="s">
        <v>251</v>
      </c>
      <c r="G161" s="241"/>
      <c r="H161" s="241"/>
      <c r="I161" s="241"/>
      <c r="J161" s="161" t="s">
        <v>169</v>
      </c>
      <c r="K161" s="162">
        <v>1052</v>
      </c>
      <c r="L161" s="238">
        <v>0</v>
      </c>
      <c r="M161" s="239"/>
      <c r="N161" s="240">
        <f t="shared" si="25"/>
        <v>0</v>
      </c>
      <c r="O161" s="240"/>
      <c r="P161" s="240"/>
      <c r="Q161" s="240"/>
      <c r="R161" s="36"/>
      <c r="T161" s="163" t="s">
        <v>22</v>
      </c>
      <c r="U161" s="43" t="s">
        <v>43</v>
      </c>
      <c r="V161" s="35"/>
      <c r="W161" s="164">
        <f t="shared" si="26"/>
        <v>0</v>
      </c>
      <c r="X161" s="164">
        <v>0</v>
      </c>
      <c r="Y161" s="164">
        <f t="shared" si="27"/>
        <v>0</v>
      </c>
      <c r="Z161" s="164">
        <v>0</v>
      </c>
      <c r="AA161" s="165">
        <f t="shared" si="28"/>
        <v>0</v>
      </c>
      <c r="AR161" s="17" t="s">
        <v>157</v>
      </c>
      <c r="AT161" s="17" t="s">
        <v>153</v>
      </c>
      <c r="AU161" s="17" t="s">
        <v>102</v>
      </c>
      <c r="AY161" s="17" t="s">
        <v>152</v>
      </c>
      <c r="BE161" s="104">
        <f t="shared" si="29"/>
        <v>0</v>
      </c>
      <c r="BF161" s="104">
        <f t="shared" si="30"/>
        <v>0</v>
      </c>
      <c r="BG161" s="104">
        <f t="shared" si="31"/>
        <v>0</v>
      </c>
      <c r="BH161" s="104">
        <f t="shared" si="32"/>
        <v>0</v>
      </c>
      <c r="BI161" s="104">
        <f t="shared" si="33"/>
        <v>0</v>
      </c>
      <c r="BJ161" s="17" t="s">
        <v>86</v>
      </c>
      <c r="BK161" s="104">
        <f t="shared" si="34"/>
        <v>0</v>
      </c>
      <c r="BL161" s="17" t="s">
        <v>157</v>
      </c>
      <c r="BM161" s="17" t="s">
        <v>252</v>
      </c>
    </row>
    <row r="162" spans="2:65" s="1" customFormat="1" ht="31.5" customHeight="1">
      <c r="B162" s="34"/>
      <c r="C162" s="159" t="s">
        <v>253</v>
      </c>
      <c r="D162" s="159" t="s">
        <v>153</v>
      </c>
      <c r="E162" s="160" t="s">
        <v>254</v>
      </c>
      <c r="F162" s="241" t="s">
        <v>255</v>
      </c>
      <c r="G162" s="241"/>
      <c r="H162" s="241"/>
      <c r="I162" s="241"/>
      <c r="J162" s="161" t="s">
        <v>169</v>
      </c>
      <c r="K162" s="162">
        <v>4028</v>
      </c>
      <c r="L162" s="238">
        <v>0</v>
      </c>
      <c r="M162" s="239"/>
      <c r="N162" s="240">
        <f t="shared" si="25"/>
        <v>0</v>
      </c>
      <c r="O162" s="240"/>
      <c r="P162" s="240"/>
      <c r="Q162" s="240"/>
      <c r="R162" s="36"/>
      <c r="T162" s="163" t="s">
        <v>22</v>
      </c>
      <c r="U162" s="43" t="s">
        <v>43</v>
      </c>
      <c r="V162" s="35"/>
      <c r="W162" s="164">
        <f t="shared" si="26"/>
        <v>0</v>
      </c>
      <c r="X162" s="164">
        <v>0</v>
      </c>
      <c r="Y162" s="164">
        <f t="shared" si="27"/>
        <v>0</v>
      </c>
      <c r="Z162" s="164">
        <v>0</v>
      </c>
      <c r="AA162" s="165">
        <f t="shared" si="28"/>
        <v>0</v>
      </c>
      <c r="AR162" s="17" t="s">
        <v>157</v>
      </c>
      <c r="AT162" s="17" t="s">
        <v>153</v>
      </c>
      <c r="AU162" s="17" t="s">
        <v>102</v>
      </c>
      <c r="AY162" s="17" t="s">
        <v>152</v>
      </c>
      <c r="BE162" s="104">
        <f t="shared" si="29"/>
        <v>0</v>
      </c>
      <c r="BF162" s="104">
        <f t="shared" si="30"/>
        <v>0</v>
      </c>
      <c r="BG162" s="104">
        <f t="shared" si="31"/>
        <v>0</v>
      </c>
      <c r="BH162" s="104">
        <f t="shared" si="32"/>
        <v>0</v>
      </c>
      <c r="BI162" s="104">
        <f t="shared" si="33"/>
        <v>0</v>
      </c>
      <c r="BJ162" s="17" t="s">
        <v>86</v>
      </c>
      <c r="BK162" s="104">
        <f t="shared" si="34"/>
        <v>0</v>
      </c>
      <c r="BL162" s="17" t="s">
        <v>157</v>
      </c>
      <c r="BM162" s="17" t="s">
        <v>256</v>
      </c>
    </row>
    <row r="163" spans="2:65" s="1" customFormat="1" ht="31.5" customHeight="1">
      <c r="B163" s="34"/>
      <c r="C163" s="159" t="s">
        <v>257</v>
      </c>
      <c r="D163" s="159" t="s">
        <v>153</v>
      </c>
      <c r="E163" s="160" t="s">
        <v>258</v>
      </c>
      <c r="F163" s="241" t="s">
        <v>259</v>
      </c>
      <c r="G163" s="241"/>
      <c r="H163" s="241"/>
      <c r="I163" s="241"/>
      <c r="J163" s="161" t="s">
        <v>169</v>
      </c>
      <c r="K163" s="162">
        <v>1052</v>
      </c>
      <c r="L163" s="238">
        <v>0</v>
      </c>
      <c r="M163" s="239"/>
      <c r="N163" s="240">
        <f t="shared" si="25"/>
        <v>0</v>
      </c>
      <c r="O163" s="240"/>
      <c r="P163" s="240"/>
      <c r="Q163" s="240"/>
      <c r="R163" s="36"/>
      <c r="T163" s="163" t="s">
        <v>22</v>
      </c>
      <c r="U163" s="43" t="s">
        <v>43</v>
      </c>
      <c r="V163" s="35"/>
      <c r="W163" s="164">
        <f t="shared" si="26"/>
        <v>0</v>
      </c>
      <c r="X163" s="164">
        <v>0</v>
      </c>
      <c r="Y163" s="164">
        <f t="shared" si="27"/>
        <v>0</v>
      </c>
      <c r="Z163" s="164">
        <v>0</v>
      </c>
      <c r="AA163" s="165">
        <f t="shared" si="28"/>
        <v>0</v>
      </c>
      <c r="AR163" s="17" t="s">
        <v>157</v>
      </c>
      <c r="AT163" s="17" t="s">
        <v>153</v>
      </c>
      <c r="AU163" s="17" t="s">
        <v>102</v>
      </c>
      <c r="AY163" s="17" t="s">
        <v>152</v>
      </c>
      <c r="BE163" s="104">
        <f t="shared" si="29"/>
        <v>0</v>
      </c>
      <c r="BF163" s="104">
        <f t="shared" si="30"/>
        <v>0</v>
      </c>
      <c r="BG163" s="104">
        <f t="shared" si="31"/>
        <v>0</v>
      </c>
      <c r="BH163" s="104">
        <f t="shared" si="32"/>
        <v>0</v>
      </c>
      <c r="BI163" s="104">
        <f t="shared" si="33"/>
        <v>0</v>
      </c>
      <c r="BJ163" s="17" t="s">
        <v>86</v>
      </c>
      <c r="BK163" s="104">
        <f t="shared" si="34"/>
        <v>0</v>
      </c>
      <c r="BL163" s="17" t="s">
        <v>157</v>
      </c>
      <c r="BM163" s="17" t="s">
        <v>260</v>
      </c>
    </row>
    <row r="164" spans="2:65" s="1" customFormat="1" ht="44.25" customHeight="1">
      <c r="B164" s="34"/>
      <c r="C164" s="159" t="s">
        <v>261</v>
      </c>
      <c r="D164" s="159" t="s">
        <v>153</v>
      </c>
      <c r="E164" s="160" t="s">
        <v>262</v>
      </c>
      <c r="F164" s="241" t="s">
        <v>263</v>
      </c>
      <c r="G164" s="241"/>
      <c r="H164" s="241"/>
      <c r="I164" s="241"/>
      <c r="J164" s="161" t="s">
        <v>169</v>
      </c>
      <c r="K164" s="162">
        <v>350</v>
      </c>
      <c r="L164" s="238">
        <v>0</v>
      </c>
      <c r="M164" s="239"/>
      <c r="N164" s="240">
        <f t="shared" si="25"/>
        <v>0</v>
      </c>
      <c r="O164" s="240"/>
      <c r="P164" s="240"/>
      <c r="Q164" s="240"/>
      <c r="R164" s="36"/>
      <c r="T164" s="163" t="s">
        <v>22</v>
      </c>
      <c r="U164" s="43" t="s">
        <v>43</v>
      </c>
      <c r="V164" s="35"/>
      <c r="W164" s="164">
        <f t="shared" si="26"/>
        <v>0</v>
      </c>
      <c r="X164" s="164">
        <v>0</v>
      </c>
      <c r="Y164" s="164">
        <f t="shared" si="27"/>
        <v>0</v>
      </c>
      <c r="Z164" s="164">
        <v>0</v>
      </c>
      <c r="AA164" s="165">
        <f t="shared" si="28"/>
        <v>0</v>
      </c>
      <c r="AR164" s="17" t="s">
        <v>157</v>
      </c>
      <c r="AT164" s="17" t="s">
        <v>153</v>
      </c>
      <c r="AU164" s="17" t="s">
        <v>102</v>
      </c>
      <c r="AY164" s="17" t="s">
        <v>152</v>
      </c>
      <c r="BE164" s="104">
        <f t="shared" si="29"/>
        <v>0</v>
      </c>
      <c r="BF164" s="104">
        <f t="shared" si="30"/>
        <v>0</v>
      </c>
      <c r="BG164" s="104">
        <f t="shared" si="31"/>
        <v>0</v>
      </c>
      <c r="BH164" s="104">
        <f t="shared" si="32"/>
        <v>0</v>
      </c>
      <c r="BI164" s="104">
        <f t="shared" si="33"/>
        <v>0</v>
      </c>
      <c r="BJ164" s="17" t="s">
        <v>86</v>
      </c>
      <c r="BK164" s="104">
        <f t="shared" si="34"/>
        <v>0</v>
      </c>
      <c r="BL164" s="17" t="s">
        <v>157</v>
      </c>
      <c r="BM164" s="17" t="s">
        <v>264</v>
      </c>
    </row>
    <row r="165" spans="2:65" s="1" customFormat="1" ht="44.25" customHeight="1">
      <c r="B165" s="34"/>
      <c r="C165" s="159" t="s">
        <v>265</v>
      </c>
      <c r="D165" s="159" t="s">
        <v>153</v>
      </c>
      <c r="E165" s="160" t="s">
        <v>266</v>
      </c>
      <c r="F165" s="241" t="s">
        <v>267</v>
      </c>
      <c r="G165" s="241"/>
      <c r="H165" s="241"/>
      <c r="I165" s="241"/>
      <c r="J165" s="161" t="s">
        <v>195</v>
      </c>
      <c r="K165" s="162">
        <v>35.088</v>
      </c>
      <c r="L165" s="238">
        <v>0</v>
      </c>
      <c r="M165" s="239"/>
      <c r="N165" s="240">
        <f t="shared" si="25"/>
        <v>0</v>
      </c>
      <c r="O165" s="240"/>
      <c r="P165" s="240"/>
      <c r="Q165" s="240"/>
      <c r="R165" s="36"/>
      <c r="T165" s="163" t="s">
        <v>22</v>
      </c>
      <c r="U165" s="43" t="s">
        <v>43</v>
      </c>
      <c r="V165" s="35"/>
      <c r="W165" s="164">
        <f t="shared" si="26"/>
        <v>0</v>
      </c>
      <c r="X165" s="164">
        <v>0</v>
      </c>
      <c r="Y165" s="164">
        <f t="shared" si="27"/>
        <v>0</v>
      </c>
      <c r="Z165" s="164">
        <v>0</v>
      </c>
      <c r="AA165" s="165">
        <f t="shared" si="28"/>
        <v>0</v>
      </c>
      <c r="AR165" s="17" t="s">
        <v>157</v>
      </c>
      <c r="AT165" s="17" t="s">
        <v>153</v>
      </c>
      <c r="AU165" s="17" t="s">
        <v>102</v>
      </c>
      <c r="AY165" s="17" t="s">
        <v>152</v>
      </c>
      <c r="BE165" s="104">
        <f t="shared" si="29"/>
        <v>0</v>
      </c>
      <c r="BF165" s="104">
        <f t="shared" si="30"/>
        <v>0</v>
      </c>
      <c r="BG165" s="104">
        <f t="shared" si="31"/>
        <v>0</v>
      </c>
      <c r="BH165" s="104">
        <f t="shared" si="32"/>
        <v>0</v>
      </c>
      <c r="BI165" s="104">
        <f t="shared" si="33"/>
        <v>0</v>
      </c>
      <c r="BJ165" s="17" t="s">
        <v>86</v>
      </c>
      <c r="BK165" s="104">
        <f t="shared" si="34"/>
        <v>0</v>
      </c>
      <c r="BL165" s="17" t="s">
        <v>157</v>
      </c>
      <c r="BM165" s="17" t="s">
        <v>268</v>
      </c>
    </row>
    <row r="166" spans="2:65" s="1" customFormat="1" ht="31.5" customHeight="1">
      <c r="B166" s="34"/>
      <c r="C166" s="159" t="s">
        <v>269</v>
      </c>
      <c r="D166" s="159" t="s">
        <v>153</v>
      </c>
      <c r="E166" s="160" t="s">
        <v>270</v>
      </c>
      <c r="F166" s="241" t="s">
        <v>271</v>
      </c>
      <c r="G166" s="241"/>
      <c r="H166" s="241"/>
      <c r="I166" s="241"/>
      <c r="J166" s="161" t="s">
        <v>195</v>
      </c>
      <c r="K166" s="162">
        <v>38.088</v>
      </c>
      <c r="L166" s="238">
        <v>0</v>
      </c>
      <c r="M166" s="239"/>
      <c r="N166" s="240">
        <f t="shared" si="25"/>
        <v>0</v>
      </c>
      <c r="O166" s="240"/>
      <c r="P166" s="240"/>
      <c r="Q166" s="240"/>
      <c r="R166" s="36"/>
      <c r="T166" s="163" t="s">
        <v>22</v>
      </c>
      <c r="U166" s="43" t="s">
        <v>43</v>
      </c>
      <c r="V166" s="35"/>
      <c r="W166" s="164">
        <f t="shared" si="26"/>
        <v>0</v>
      </c>
      <c r="X166" s="164">
        <v>0</v>
      </c>
      <c r="Y166" s="164">
        <f t="shared" si="27"/>
        <v>0</v>
      </c>
      <c r="Z166" s="164">
        <v>0</v>
      </c>
      <c r="AA166" s="165">
        <f t="shared" si="28"/>
        <v>0</v>
      </c>
      <c r="AR166" s="17" t="s">
        <v>157</v>
      </c>
      <c r="AT166" s="17" t="s">
        <v>153</v>
      </c>
      <c r="AU166" s="17" t="s">
        <v>102</v>
      </c>
      <c r="AY166" s="17" t="s">
        <v>152</v>
      </c>
      <c r="BE166" s="104">
        <f t="shared" si="29"/>
        <v>0</v>
      </c>
      <c r="BF166" s="104">
        <f t="shared" si="30"/>
        <v>0</v>
      </c>
      <c r="BG166" s="104">
        <f t="shared" si="31"/>
        <v>0</v>
      </c>
      <c r="BH166" s="104">
        <f t="shared" si="32"/>
        <v>0</v>
      </c>
      <c r="BI166" s="104">
        <f t="shared" si="33"/>
        <v>0</v>
      </c>
      <c r="BJ166" s="17" t="s">
        <v>86</v>
      </c>
      <c r="BK166" s="104">
        <f t="shared" si="34"/>
        <v>0</v>
      </c>
      <c r="BL166" s="17" t="s">
        <v>157</v>
      </c>
      <c r="BM166" s="17" t="s">
        <v>272</v>
      </c>
    </row>
    <row r="167" spans="2:65" s="1" customFormat="1" ht="31.5" customHeight="1">
      <c r="B167" s="34"/>
      <c r="C167" s="159" t="s">
        <v>273</v>
      </c>
      <c r="D167" s="159" t="s">
        <v>153</v>
      </c>
      <c r="E167" s="160" t="s">
        <v>274</v>
      </c>
      <c r="F167" s="241" t="s">
        <v>275</v>
      </c>
      <c r="G167" s="241"/>
      <c r="H167" s="241"/>
      <c r="I167" s="241"/>
      <c r="J167" s="161" t="s">
        <v>195</v>
      </c>
      <c r="K167" s="162">
        <v>456.144</v>
      </c>
      <c r="L167" s="238">
        <v>0</v>
      </c>
      <c r="M167" s="239"/>
      <c r="N167" s="240">
        <f t="shared" si="25"/>
        <v>0</v>
      </c>
      <c r="O167" s="240"/>
      <c r="P167" s="240"/>
      <c r="Q167" s="240"/>
      <c r="R167" s="36"/>
      <c r="T167" s="163" t="s">
        <v>22</v>
      </c>
      <c r="U167" s="43" t="s">
        <v>43</v>
      </c>
      <c r="V167" s="35"/>
      <c r="W167" s="164">
        <f t="shared" si="26"/>
        <v>0</v>
      </c>
      <c r="X167" s="164">
        <v>0</v>
      </c>
      <c r="Y167" s="164">
        <f t="shared" si="27"/>
        <v>0</v>
      </c>
      <c r="Z167" s="164">
        <v>0</v>
      </c>
      <c r="AA167" s="165">
        <f t="shared" si="28"/>
        <v>0</v>
      </c>
      <c r="AR167" s="17" t="s">
        <v>157</v>
      </c>
      <c r="AT167" s="17" t="s">
        <v>153</v>
      </c>
      <c r="AU167" s="17" t="s">
        <v>102</v>
      </c>
      <c r="AY167" s="17" t="s">
        <v>152</v>
      </c>
      <c r="BE167" s="104">
        <f t="shared" si="29"/>
        <v>0</v>
      </c>
      <c r="BF167" s="104">
        <f t="shared" si="30"/>
        <v>0</v>
      </c>
      <c r="BG167" s="104">
        <f t="shared" si="31"/>
        <v>0</v>
      </c>
      <c r="BH167" s="104">
        <f t="shared" si="32"/>
        <v>0</v>
      </c>
      <c r="BI167" s="104">
        <f t="shared" si="33"/>
        <v>0</v>
      </c>
      <c r="BJ167" s="17" t="s">
        <v>86</v>
      </c>
      <c r="BK167" s="104">
        <f t="shared" si="34"/>
        <v>0</v>
      </c>
      <c r="BL167" s="17" t="s">
        <v>157</v>
      </c>
      <c r="BM167" s="17" t="s">
        <v>276</v>
      </c>
    </row>
    <row r="168" spans="2:65" s="1" customFormat="1" ht="31.5" customHeight="1">
      <c r="B168" s="34"/>
      <c r="C168" s="159" t="s">
        <v>277</v>
      </c>
      <c r="D168" s="159" t="s">
        <v>153</v>
      </c>
      <c r="E168" s="160" t="s">
        <v>278</v>
      </c>
      <c r="F168" s="241" t="s">
        <v>279</v>
      </c>
      <c r="G168" s="241"/>
      <c r="H168" s="241"/>
      <c r="I168" s="241"/>
      <c r="J168" s="161" t="s">
        <v>195</v>
      </c>
      <c r="K168" s="162">
        <v>5.042</v>
      </c>
      <c r="L168" s="238">
        <v>0</v>
      </c>
      <c r="M168" s="239"/>
      <c r="N168" s="240">
        <f t="shared" si="25"/>
        <v>0</v>
      </c>
      <c r="O168" s="240"/>
      <c r="P168" s="240"/>
      <c r="Q168" s="240"/>
      <c r="R168" s="36"/>
      <c r="T168" s="163" t="s">
        <v>22</v>
      </c>
      <c r="U168" s="43" t="s">
        <v>43</v>
      </c>
      <c r="V168" s="35"/>
      <c r="W168" s="164">
        <f t="shared" si="26"/>
        <v>0</v>
      </c>
      <c r="X168" s="164">
        <v>0</v>
      </c>
      <c r="Y168" s="164">
        <f t="shared" si="27"/>
        <v>0</v>
      </c>
      <c r="Z168" s="164">
        <v>0</v>
      </c>
      <c r="AA168" s="165">
        <f t="shared" si="28"/>
        <v>0</v>
      </c>
      <c r="AR168" s="17" t="s">
        <v>157</v>
      </c>
      <c r="AT168" s="17" t="s">
        <v>153</v>
      </c>
      <c r="AU168" s="17" t="s">
        <v>102</v>
      </c>
      <c r="AY168" s="17" t="s">
        <v>152</v>
      </c>
      <c r="BE168" s="104">
        <f t="shared" si="29"/>
        <v>0</v>
      </c>
      <c r="BF168" s="104">
        <f t="shared" si="30"/>
        <v>0</v>
      </c>
      <c r="BG168" s="104">
        <f t="shared" si="31"/>
        <v>0</v>
      </c>
      <c r="BH168" s="104">
        <f t="shared" si="32"/>
        <v>0</v>
      </c>
      <c r="BI168" s="104">
        <f t="shared" si="33"/>
        <v>0</v>
      </c>
      <c r="BJ168" s="17" t="s">
        <v>86</v>
      </c>
      <c r="BK168" s="104">
        <f t="shared" si="34"/>
        <v>0</v>
      </c>
      <c r="BL168" s="17" t="s">
        <v>157</v>
      </c>
      <c r="BM168" s="17" t="s">
        <v>280</v>
      </c>
    </row>
    <row r="169" spans="2:65" s="1" customFormat="1" ht="31.5" customHeight="1">
      <c r="B169" s="34"/>
      <c r="C169" s="159" t="s">
        <v>281</v>
      </c>
      <c r="D169" s="159" t="s">
        <v>153</v>
      </c>
      <c r="E169" s="160" t="s">
        <v>282</v>
      </c>
      <c r="F169" s="241" t="s">
        <v>283</v>
      </c>
      <c r="G169" s="241"/>
      <c r="H169" s="241"/>
      <c r="I169" s="241"/>
      <c r="J169" s="161" t="s">
        <v>195</v>
      </c>
      <c r="K169" s="162">
        <v>20.428</v>
      </c>
      <c r="L169" s="238">
        <v>0</v>
      </c>
      <c r="M169" s="239"/>
      <c r="N169" s="240">
        <f t="shared" si="25"/>
        <v>0</v>
      </c>
      <c r="O169" s="240"/>
      <c r="P169" s="240"/>
      <c r="Q169" s="240"/>
      <c r="R169" s="36"/>
      <c r="T169" s="163" t="s">
        <v>22</v>
      </c>
      <c r="U169" s="43" t="s">
        <v>43</v>
      </c>
      <c r="V169" s="35"/>
      <c r="W169" s="164">
        <f t="shared" si="26"/>
        <v>0</v>
      </c>
      <c r="X169" s="164">
        <v>0</v>
      </c>
      <c r="Y169" s="164">
        <f t="shared" si="27"/>
        <v>0</v>
      </c>
      <c r="Z169" s="164">
        <v>0</v>
      </c>
      <c r="AA169" s="165">
        <f t="shared" si="28"/>
        <v>0</v>
      </c>
      <c r="AR169" s="17" t="s">
        <v>157</v>
      </c>
      <c r="AT169" s="17" t="s">
        <v>153</v>
      </c>
      <c r="AU169" s="17" t="s">
        <v>102</v>
      </c>
      <c r="AY169" s="17" t="s">
        <v>152</v>
      </c>
      <c r="BE169" s="104">
        <f t="shared" si="29"/>
        <v>0</v>
      </c>
      <c r="BF169" s="104">
        <f t="shared" si="30"/>
        <v>0</v>
      </c>
      <c r="BG169" s="104">
        <f t="shared" si="31"/>
        <v>0</v>
      </c>
      <c r="BH169" s="104">
        <f t="shared" si="32"/>
        <v>0</v>
      </c>
      <c r="BI169" s="104">
        <f t="shared" si="33"/>
        <v>0</v>
      </c>
      <c r="BJ169" s="17" t="s">
        <v>86</v>
      </c>
      <c r="BK169" s="104">
        <f t="shared" si="34"/>
        <v>0</v>
      </c>
      <c r="BL169" s="17" t="s">
        <v>157</v>
      </c>
      <c r="BM169" s="17" t="s">
        <v>284</v>
      </c>
    </row>
    <row r="170" spans="2:65" s="1" customFormat="1" ht="22.5" customHeight="1">
      <c r="B170" s="34"/>
      <c r="C170" s="159" t="s">
        <v>285</v>
      </c>
      <c r="D170" s="159" t="s">
        <v>153</v>
      </c>
      <c r="E170" s="160" t="s">
        <v>286</v>
      </c>
      <c r="F170" s="241" t="s">
        <v>287</v>
      </c>
      <c r="G170" s="241"/>
      <c r="H170" s="241"/>
      <c r="I170" s="241"/>
      <c r="J170" s="161" t="s">
        <v>195</v>
      </c>
      <c r="K170" s="162">
        <v>96.71</v>
      </c>
      <c r="L170" s="238">
        <v>0</v>
      </c>
      <c r="M170" s="239"/>
      <c r="N170" s="240">
        <f t="shared" si="25"/>
        <v>0</v>
      </c>
      <c r="O170" s="240"/>
      <c r="P170" s="240"/>
      <c r="Q170" s="240"/>
      <c r="R170" s="36"/>
      <c r="T170" s="163" t="s">
        <v>22</v>
      </c>
      <c r="U170" s="43" t="s">
        <v>43</v>
      </c>
      <c r="V170" s="35"/>
      <c r="W170" s="164">
        <f t="shared" si="26"/>
        <v>0</v>
      </c>
      <c r="X170" s="164">
        <v>0</v>
      </c>
      <c r="Y170" s="164">
        <f t="shared" si="27"/>
        <v>0</v>
      </c>
      <c r="Z170" s="164">
        <v>0</v>
      </c>
      <c r="AA170" s="165">
        <f t="shared" si="28"/>
        <v>0</v>
      </c>
      <c r="AR170" s="17" t="s">
        <v>157</v>
      </c>
      <c r="AT170" s="17" t="s">
        <v>153</v>
      </c>
      <c r="AU170" s="17" t="s">
        <v>102</v>
      </c>
      <c r="AY170" s="17" t="s">
        <v>152</v>
      </c>
      <c r="BE170" s="104">
        <f t="shared" si="29"/>
        <v>0</v>
      </c>
      <c r="BF170" s="104">
        <f t="shared" si="30"/>
        <v>0</v>
      </c>
      <c r="BG170" s="104">
        <f t="shared" si="31"/>
        <v>0</v>
      </c>
      <c r="BH170" s="104">
        <f t="shared" si="32"/>
        <v>0</v>
      </c>
      <c r="BI170" s="104">
        <f t="shared" si="33"/>
        <v>0</v>
      </c>
      <c r="BJ170" s="17" t="s">
        <v>86</v>
      </c>
      <c r="BK170" s="104">
        <f t="shared" si="34"/>
        <v>0</v>
      </c>
      <c r="BL170" s="17" t="s">
        <v>157</v>
      </c>
      <c r="BM170" s="17" t="s">
        <v>288</v>
      </c>
    </row>
    <row r="171" spans="2:63" s="9" customFormat="1" ht="36.75" customHeight="1">
      <c r="B171" s="148"/>
      <c r="C171" s="149"/>
      <c r="D171" s="150" t="s">
        <v>117</v>
      </c>
      <c r="E171" s="150"/>
      <c r="F171" s="150"/>
      <c r="G171" s="150"/>
      <c r="H171" s="150"/>
      <c r="I171" s="150"/>
      <c r="J171" s="150"/>
      <c r="K171" s="150"/>
      <c r="L171" s="150"/>
      <c r="M171" s="150"/>
      <c r="N171" s="248">
        <f>BK171</f>
        <v>0</v>
      </c>
      <c r="O171" s="249"/>
      <c r="P171" s="249"/>
      <c r="Q171" s="249"/>
      <c r="R171" s="151"/>
      <c r="T171" s="152"/>
      <c r="U171" s="149"/>
      <c r="V171" s="149"/>
      <c r="W171" s="153">
        <f>W172+W178+W183+W186+W204+W222+W229+W234</f>
        <v>0</v>
      </c>
      <c r="X171" s="149"/>
      <c r="Y171" s="153">
        <f>Y172+Y178+Y183+Y186+Y204+Y222+Y229+Y234</f>
        <v>0</v>
      </c>
      <c r="Z171" s="149"/>
      <c r="AA171" s="154">
        <f>AA172+AA178+AA183+AA186+AA204+AA222+AA229+AA234</f>
        <v>0</v>
      </c>
      <c r="AR171" s="155" t="s">
        <v>102</v>
      </c>
      <c r="AT171" s="156" t="s">
        <v>77</v>
      </c>
      <c r="AU171" s="156" t="s">
        <v>78</v>
      </c>
      <c r="AY171" s="155" t="s">
        <v>152</v>
      </c>
      <c r="BK171" s="157">
        <f>BK172+BK178+BK183+BK186+BK204+BK222+BK229+BK234</f>
        <v>0</v>
      </c>
    </row>
    <row r="172" spans="2:63" s="9" customFormat="1" ht="19.5" customHeight="1">
      <c r="B172" s="148"/>
      <c r="C172" s="149"/>
      <c r="D172" s="158" t="s">
        <v>118</v>
      </c>
      <c r="E172" s="158"/>
      <c r="F172" s="158"/>
      <c r="G172" s="158"/>
      <c r="H172" s="158"/>
      <c r="I172" s="158"/>
      <c r="J172" s="158"/>
      <c r="K172" s="158"/>
      <c r="L172" s="158"/>
      <c r="M172" s="158"/>
      <c r="N172" s="250">
        <f>BK172</f>
        <v>0</v>
      </c>
      <c r="O172" s="251"/>
      <c r="P172" s="251"/>
      <c r="Q172" s="251"/>
      <c r="R172" s="151"/>
      <c r="T172" s="152"/>
      <c r="U172" s="149"/>
      <c r="V172" s="149"/>
      <c r="W172" s="153">
        <f>SUM(W173:W177)</f>
        <v>0</v>
      </c>
      <c r="X172" s="149"/>
      <c r="Y172" s="153">
        <f>SUM(Y173:Y177)</f>
        <v>0</v>
      </c>
      <c r="Z172" s="149"/>
      <c r="AA172" s="154">
        <f>SUM(AA173:AA177)</f>
        <v>0</v>
      </c>
      <c r="AR172" s="155" t="s">
        <v>102</v>
      </c>
      <c r="AT172" s="156" t="s">
        <v>77</v>
      </c>
      <c r="AU172" s="156" t="s">
        <v>86</v>
      </c>
      <c r="AY172" s="155" t="s">
        <v>152</v>
      </c>
      <c r="BK172" s="157">
        <f>SUM(BK173:BK177)</f>
        <v>0</v>
      </c>
    </row>
    <row r="173" spans="2:65" s="1" customFormat="1" ht="31.5" customHeight="1">
      <c r="B173" s="34"/>
      <c r="C173" s="159" t="s">
        <v>289</v>
      </c>
      <c r="D173" s="159" t="s">
        <v>153</v>
      </c>
      <c r="E173" s="160" t="s">
        <v>290</v>
      </c>
      <c r="F173" s="241" t="s">
        <v>291</v>
      </c>
      <c r="G173" s="241"/>
      <c r="H173" s="241"/>
      <c r="I173" s="241"/>
      <c r="J173" s="161" t="s">
        <v>169</v>
      </c>
      <c r="K173" s="162">
        <v>18</v>
      </c>
      <c r="L173" s="238">
        <v>0</v>
      </c>
      <c r="M173" s="239"/>
      <c r="N173" s="240">
        <f>ROUND(L173*K173,2)</f>
        <v>0</v>
      </c>
      <c r="O173" s="240"/>
      <c r="P173" s="240"/>
      <c r="Q173" s="240"/>
      <c r="R173" s="36"/>
      <c r="T173" s="163" t="s">
        <v>22</v>
      </c>
      <c r="U173" s="43" t="s">
        <v>43</v>
      </c>
      <c r="V173" s="35"/>
      <c r="W173" s="164">
        <f>V173*K173</f>
        <v>0</v>
      </c>
      <c r="X173" s="164">
        <v>0</v>
      </c>
      <c r="Y173" s="164">
        <f>X173*K173</f>
        <v>0</v>
      </c>
      <c r="Z173" s="164">
        <v>0</v>
      </c>
      <c r="AA173" s="165">
        <f>Z173*K173</f>
        <v>0</v>
      </c>
      <c r="AR173" s="17" t="s">
        <v>217</v>
      </c>
      <c r="AT173" s="17" t="s">
        <v>153</v>
      </c>
      <c r="AU173" s="17" t="s">
        <v>102</v>
      </c>
      <c r="AY173" s="17" t="s">
        <v>152</v>
      </c>
      <c r="BE173" s="104">
        <f>IF(U173="základní",N173,0)</f>
        <v>0</v>
      </c>
      <c r="BF173" s="104">
        <f>IF(U173="snížená",N173,0)</f>
        <v>0</v>
      </c>
      <c r="BG173" s="104">
        <f>IF(U173="zákl. přenesená",N173,0)</f>
        <v>0</v>
      </c>
      <c r="BH173" s="104">
        <f>IF(U173="sníž. přenesená",N173,0)</f>
        <v>0</v>
      </c>
      <c r="BI173" s="104">
        <f>IF(U173="nulová",N173,0)</f>
        <v>0</v>
      </c>
      <c r="BJ173" s="17" t="s">
        <v>86</v>
      </c>
      <c r="BK173" s="104">
        <f>ROUND(L173*K173,2)</f>
        <v>0</v>
      </c>
      <c r="BL173" s="17" t="s">
        <v>217</v>
      </c>
      <c r="BM173" s="17" t="s">
        <v>292</v>
      </c>
    </row>
    <row r="174" spans="2:65" s="1" customFormat="1" ht="31.5" customHeight="1">
      <c r="B174" s="34"/>
      <c r="C174" s="159" t="s">
        <v>293</v>
      </c>
      <c r="D174" s="159" t="s">
        <v>153</v>
      </c>
      <c r="E174" s="160" t="s">
        <v>294</v>
      </c>
      <c r="F174" s="241" t="s">
        <v>295</v>
      </c>
      <c r="G174" s="241"/>
      <c r="H174" s="241"/>
      <c r="I174" s="241"/>
      <c r="J174" s="161" t="s">
        <v>169</v>
      </c>
      <c r="K174" s="162">
        <v>350</v>
      </c>
      <c r="L174" s="238">
        <v>0</v>
      </c>
      <c r="M174" s="239"/>
      <c r="N174" s="240">
        <f>ROUND(L174*K174,2)</f>
        <v>0</v>
      </c>
      <c r="O174" s="240"/>
      <c r="P174" s="240"/>
      <c r="Q174" s="240"/>
      <c r="R174" s="36"/>
      <c r="T174" s="163" t="s">
        <v>22</v>
      </c>
      <c r="U174" s="43" t="s">
        <v>43</v>
      </c>
      <c r="V174" s="35"/>
      <c r="W174" s="164">
        <f>V174*K174</f>
        <v>0</v>
      </c>
      <c r="X174" s="164">
        <v>0</v>
      </c>
      <c r="Y174" s="164">
        <f>X174*K174</f>
        <v>0</v>
      </c>
      <c r="Z174" s="164">
        <v>0</v>
      </c>
      <c r="AA174" s="165">
        <f>Z174*K174</f>
        <v>0</v>
      </c>
      <c r="AR174" s="17" t="s">
        <v>157</v>
      </c>
      <c r="AT174" s="17" t="s">
        <v>153</v>
      </c>
      <c r="AU174" s="17" t="s">
        <v>102</v>
      </c>
      <c r="AY174" s="17" t="s">
        <v>152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17" t="s">
        <v>86</v>
      </c>
      <c r="BK174" s="104">
        <f>ROUND(L174*K174,2)</f>
        <v>0</v>
      </c>
      <c r="BL174" s="17" t="s">
        <v>157</v>
      </c>
      <c r="BM174" s="17" t="s">
        <v>296</v>
      </c>
    </row>
    <row r="175" spans="2:65" s="1" customFormat="1" ht="22.5" customHeight="1">
      <c r="B175" s="34"/>
      <c r="C175" s="159" t="s">
        <v>297</v>
      </c>
      <c r="D175" s="159" t="s">
        <v>153</v>
      </c>
      <c r="E175" s="160" t="s">
        <v>298</v>
      </c>
      <c r="F175" s="241" t="s">
        <v>299</v>
      </c>
      <c r="G175" s="241"/>
      <c r="H175" s="241"/>
      <c r="I175" s="241"/>
      <c r="J175" s="161" t="s">
        <v>232</v>
      </c>
      <c r="K175" s="162">
        <v>1</v>
      </c>
      <c r="L175" s="238">
        <v>0</v>
      </c>
      <c r="M175" s="239"/>
      <c r="N175" s="240">
        <f>ROUND(L175*K175,2)</f>
        <v>0</v>
      </c>
      <c r="O175" s="240"/>
      <c r="P175" s="240"/>
      <c r="Q175" s="240"/>
      <c r="R175" s="36"/>
      <c r="T175" s="163" t="s">
        <v>22</v>
      </c>
      <c r="U175" s="43" t="s">
        <v>43</v>
      </c>
      <c r="V175" s="35"/>
      <c r="W175" s="164">
        <f>V175*K175</f>
        <v>0</v>
      </c>
      <c r="X175" s="164">
        <v>0</v>
      </c>
      <c r="Y175" s="164">
        <f>X175*K175</f>
        <v>0</v>
      </c>
      <c r="Z175" s="164">
        <v>0</v>
      </c>
      <c r="AA175" s="165">
        <f>Z175*K175</f>
        <v>0</v>
      </c>
      <c r="AR175" s="17" t="s">
        <v>157</v>
      </c>
      <c r="AT175" s="17" t="s">
        <v>153</v>
      </c>
      <c r="AU175" s="17" t="s">
        <v>102</v>
      </c>
      <c r="AY175" s="17" t="s">
        <v>152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7" t="s">
        <v>86</v>
      </c>
      <c r="BK175" s="104">
        <f>ROUND(L175*K175,2)</f>
        <v>0</v>
      </c>
      <c r="BL175" s="17" t="s">
        <v>157</v>
      </c>
      <c r="BM175" s="17" t="s">
        <v>300</v>
      </c>
    </row>
    <row r="176" spans="2:65" s="1" customFormat="1" ht="22.5" customHeight="1">
      <c r="B176" s="34"/>
      <c r="C176" s="159" t="s">
        <v>301</v>
      </c>
      <c r="D176" s="159" t="s">
        <v>153</v>
      </c>
      <c r="E176" s="160" t="s">
        <v>302</v>
      </c>
      <c r="F176" s="241" t="s">
        <v>303</v>
      </c>
      <c r="G176" s="241"/>
      <c r="H176" s="241"/>
      <c r="I176" s="241"/>
      <c r="J176" s="161" t="s">
        <v>232</v>
      </c>
      <c r="K176" s="162">
        <v>1</v>
      </c>
      <c r="L176" s="238">
        <v>0</v>
      </c>
      <c r="M176" s="239"/>
      <c r="N176" s="240">
        <f>ROUND(L176*K176,2)</f>
        <v>0</v>
      </c>
      <c r="O176" s="240"/>
      <c r="P176" s="240"/>
      <c r="Q176" s="240"/>
      <c r="R176" s="36"/>
      <c r="T176" s="163" t="s">
        <v>22</v>
      </c>
      <c r="U176" s="43" t="s">
        <v>43</v>
      </c>
      <c r="V176" s="35"/>
      <c r="W176" s="164">
        <f>V176*K176</f>
        <v>0</v>
      </c>
      <c r="X176" s="164">
        <v>0</v>
      </c>
      <c r="Y176" s="164">
        <f>X176*K176</f>
        <v>0</v>
      </c>
      <c r="Z176" s="164">
        <v>0</v>
      </c>
      <c r="AA176" s="165">
        <f>Z176*K176</f>
        <v>0</v>
      </c>
      <c r="AR176" s="17" t="s">
        <v>157</v>
      </c>
      <c r="AT176" s="17" t="s">
        <v>153</v>
      </c>
      <c r="AU176" s="17" t="s">
        <v>102</v>
      </c>
      <c r="AY176" s="17" t="s">
        <v>152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17" t="s">
        <v>86</v>
      </c>
      <c r="BK176" s="104">
        <f>ROUND(L176*K176,2)</f>
        <v>0</v>
      </c>
      <c r="BL176" s="17" t="s">
        <v>157</v>
      </c>
      <c r="BM176" s="17" t="s">
        <v>304</v>
      </c>
    </row>
    <row r="177" spans="2:65" s="1" customFormat="1" ht="31.5" customHeight="1">
      <c r="B177" s="34"/>
      <c r="C177" s="159" t="s">
        <v>305</v>
      </c>
      <c r="D177" s="159" t="s">
        <v>153</v>
      </c>
      <c r="E177" s="160" t="s">
        <v>306</v>
      </c>
      <c r="F177" s="241" t="s">
        <v>307</v>
      </c>
      <c r="G177" s="241"/>
      <c r="H177" s="241"/>
      <c r="I177" s="241"/>
      <c r="J177" s="161" t="s">
        <v>308</v>
      </c>
      <c r="K177" s="170">
        <v>0</v>
      </c>
      <c r="L177" s="238">
        <v>0</v>
      </c>
      <c r="M177" s="239"/>
      <c r="N177" s="240">
        <f>ROUND(L177*K177,2)</f>
        <v>0</v>
      </c>
      <c r="O177" s="240"/>
      <c r="P177" s="240"/>
      <c r="Q177" s="240"/>
      <c r="R177" s="36"/>
      <c r="T177" s="163" t="s">
        <v>22</v>
      </c>
      <c r="U177" s="43" t="s">
        <v>43</v>
      </c>
      <c r="V177" s="35"/>
      <c r="W177" s="164">
        <f>V177*K177</f>
        <v>0</v>
      </c>
      <c r="X177" s="164">
        <v>0</v>
      </c>
      <c r="Y177" s="164">
        <f>X177*K177</f>
        <v>0</v>
      </c>
      <c r="Z177" s="164">
        <v>0</v>
      </c>
      <c r="AA177" s="165">
        <f>Z177*K177</f>
        <v>0</v>
      </c>
      <c r="AR177" s="17" t="s">
        <v>157</v>
      </c>
      <c r="AT177" s="17" t="s">
        <v>153</v>
      </c>
      <c r="AU177" s="17" t="s">
        <v>102</v>
      </c>
      <c r="AY177" s="17" t="s">
        <v>152</v>
      </c>
      <c r="BE177" s="104">
        <f>IF(U177="základní",N177,0)</f>
        <v>0</v>
      </c>
      <c r="BF177" s="104">
        <f>IF(U177="snížená",N177,0)</f>
        <v>0</v>
      </c>
      <c r="BG177" s="104">
        <f>IF(U177="zákl. přenesená",N177,0)</f>
        <v>0</v>
      </c>
      <c r="BH177" s="104">
        <f>IF(U177="sníž. přenesená",N177,0)</f>
        <v>0</v>
      </c>
      <c r="BI177" s="104">
        <f>IF(U177="nulová",N177,0)</f>
        <v>0</v>
      </c>
      <c r="BJ177" s="17" t="s">
        <v>86</v>
      </c>
      <c r="BK177" s="104">
        <f>ROUND(L177*K177,2)</f>
        <v>0</v>
      </c>
      <c r="BL177" s="17" t="s">
        <v>157</v>
      </c>
      <c r="BM177" s="17" t="s">
        <v>309</v>
      </c>
    </row>
    <row r="178" spans="2:63" s="9" customFormat="1" ht="29.25" customHeight="1">
      <c r="B178" s="148"/>
      <c r="C178" s="149"/>
      <c r="D178" s="158" t="s">
        <v>119</v>
      </c>
      <c r="E178" s="158"/>
      <c r="F178" s="158"/>
      <c r="G178" s="158"/>
      <c r="H178" s="158"/>
      <c r="I178" s="158"/>
      <c r="J178" s="158"/>
      <c r="K178" s="158"/>
      <c r="L178" s="158"/>
      <c r="M178" s="158"/>
      <c r="N178" s="246">
        <f>BK178</f>
        <v>0</v>
      </c>
      <c r="O178" s="247"/>
      <c r="P178" s="247"/>
      <c r="Q178" s="247"/>
      <c r="R178" s="151"/>
      <c r="T178" s="152"/>
      <c r="U178" s="149"/>
      <c r="V178" s="149"/>
      <c r="W178" s="153">
        <f>SUM(W179:W182)</f>
        <v>0</v>
      </c>
      <c r="X178" s="149"/>
      <c r="Y178" s="153">
        <f>SUM(Y179:Y182)</f>
        <v>0</v>
      </c>
      <c r="Z178" s="149"/>
      <c r="AA178" s="154">
        <f>SUM(AA179:AA182)</f>
        <v>0</v>
      </c>
      <c r="AR178" s="155" t="s">
        <v>102</v>
      </c>
      <c r="AT178" s="156" t="s">
        <v>77</v>
      </c>
      <c r="AU178" s="156" t="s">
        <v>86</v>
      </c>
      <c r="AY178" s="155" t="s">
        <v>152</v>
      </c>
      <c r="BK178" s="157">
        <f>SUM(BK179:BK182)</f>
        <v>0</v>
      </c>
    </row>
    <row r="179" spans="2:65" s="1" customFormat="1" ht="44.25" customHeight="1">
      <c r="B179" s="34"/>
      <c r="C179" s="159" t="s">
        <v>310</v>
      </c>
      <c r="D179" s="159" t="s">
        <v>153</v>
      </c>
      <c r="E179" s="160" t="s">
        <v>311</v>
      </c>
      <c r="F179" s="241" t="s">
        <v>312</v>
      </c>
      <c r="G179" s="241"/>
      <c r="H179" s="241"/>
      <c r="I179" s="241"/>
      <c r="J179" s="161" t="s">
        <v>169</v>
      </c>
      <c r="K179" s="162">
        <v>360</v>
      </c>
      <c r="L179" s="238">
        <v>0</v>
      </c>
      <c r="M179" s="239"/>
      <c r="N179" s="240">
        <f>ROUND(L179*K179,2)</f>
        <v>0</v>
      </c>
      <c r="O179" s="240"/>
      <c r="P179" s="240"/>
      <c r="Q179" s="240"/>
      <c r="R179" s="36"/>
      <c r="T179" s="163" t="s">
        <v>22</v>
      </c>
      <c r="U179" s="43" t="s">
        <v>43</v>
      </c>
      <c r="V179" s="35"/>
      <c r="W179" s="164">
        <f>V179*K179</f>
        <v>0</v>
      </c>
      <c r="X179" s="164">
        <v>0</v>
      </c>
      <c r="Y179" s="164">
        <f>X179*K179</f>
        <v>0</v>
      </c>
      <c r="Z179" s="164">
        <v>0</v>
      </c>
      <c r="AA179" s="165">
        <f>Z179*K179</f>
        <v>0</v>
      </c>
      <c r="AR179" s="17" t="s">
        <v>157</v>
      </c>
      <c r="AT179" s="17" t="s">
        <v>153</v>
      </c>
      <c r="AU179" s="17" t="s">
        <v>102</v>
      </c>
      <c r="AY179" s="17" t="s">
        <v>152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17" t="s">
        <v>86</v>
      </c>
      <c r="BK179" s="104">
        <f>ROUND(L179*K179,2)</f>
        <v>0</v>
      </c>
      <c r="BL179" s="17" t="s">
        <v>157</v>
      </c>
      <c r="BM179" s="17" t="s">
        <v>313</v>
      </c>
    </row>
    <row r="180" spans="2:65" s="1" customFormat="1" ht="31.5" customHeight="1">
      <c r="B180" s="34"/>
      <c r="C180" s="159" t="s">
        <v>314</v>
      </c>
      <c r="D180" s="159" t="s">
        <v>153</v>
      </c>
      <c r="E180" s="160" t="s">
        <v>315</v>
      </c>
      <c r="F180" s="241" t="s">
        <v>316</v>
      </c>
      <c r="G180" s="241"/>
      <c r="H180" s="241"/>
      <c r="I180" s="241"/>
      <c r="J180" s="161" t="s">
        <v>169</v>
      </c>
      <c r="K180" s="162">
        <v>241.685</v>
      </c>
      <c r="L180" s="238">
        <v>0</v>
      </c>
      <c r="M180" s="239"/>
      <c r="N180" s="240">
        <f>ROUND(L180*K180,2)</f>
        <v>0</v>
      </c>
      <c r="O180" s="240"/>
      <c r="P180" s="240"/>
      <c r="Q180" s="240"/>
      <c r="R180" s="36"/>
      <c r="T180" s="163" t="s">
        <v>22</v>
      </c>
      <c r="U180" s="43" t="s">
        <v>43</v>
      </c>
      <c r="V180" s="35"/>
      <c r="W180" s="164">
        <f>V180*K180</f>
        <v>0</v>
      </c>
      <c r="X180" s="164">
        <v>0</v>
      </c>
      <c r="Y180" s="164">
        <f>X180*K180</f>
        <v>0</v>
      </c>
      <c r="Z180" s="164">
        <v>0</v>
      </c>
      <c r="AA180" s="165">
        <f>Z180*K180</f>
        <v>0</v>
      </c>
      <c r="AR180" s="17" t="s">
        <v>157</v>
      </c>
      <c r="AT180" s="17" t="s">
        <v>153</v>
      </c>
      <c r="AU180" s="17" t="s">
        <v>102</v>
      </c>
      <c r="AY180" s="17" t="s">
        <v>152</v>
      </c>
      <c r="BE180" s="104">
        <f>IF(U180="základní",N180,0)</f>
        <v>0</v>
      </c>
      <c r="BF180" s="104">
        <f>IF(U180="snížená",N180,0)</f>
        <v>0</v>
      </c>
      <c r="BG180" s="104">
        <f>IF(U180="zákl. přenesená",N180,0)</f>
        <v>0</v>
      </c>
      <c r="BH180" s="104">
        <f>IF(U180="sníž. přenesená",N180,0)</f>
        <v>0</v>
      </c>
      <c r="BI180" s="104">
        <f>IF(U180="nulová",N180,0)</f>
        <v>0</v>
      </c>
      <c r="BJ180" s="17" t="s">
        <v>86</v>
      </c>
      <c r="BK180" s="104">
        <f>ROUND(L180*K180,2)</f>
        <v>0</v>
      </c>
      <c r="BL180" s="17" t="s">
        <v>157</v>
      </c>
      <c r="BM180" s="17" t="s">
        <v>317</v>
      </c>
    </row>
    <row r="181" spans="2:65" s="1" customFormat="1" ht="22.5" customHeight="1">
      <c r="B181" s="34"/>
      <c r="C181" s="166" t="s">
        <v>318</v>
      </c>
      <c r="D181" s="166" t="s">
        <v>202</v>
      </c>
      <c r="E181" s="167" t="s">
        <v>319</v>
      </c>
      <c r="F181" s="245" t="s">
        <v>320</v>
      </c>
      <c r="G181" s="245"/>
      <c r="H181" s="245"/>
      <c r="I181" s="245"/>
      <c r="J181" s="168" t="s">
        <v>169</v>
      </c>
      <c r="K181" s="169">
        <v>560</v>
      </c>
      <c r="L181" s="243">
        <v>0</v>
      </c>
      <c r="M181" s="244"/>
      <c r="N181" s="242">
        <f>ROUND(L181*K181,2)</f>
        <v>0</v>
      </c>
      <c r="O181" s="240"/>
      <c r="P181" s="240"/>
      <c r="Q181" s="240"/>
      <c r="R181" s="36"/>
      <c r="T181" s="163" t="s">
        <v>22</v>
      </c>
      <c r="U181" s="43" t="s">
        <v>43</v>
      </c>
      <c r="V181" s="35"/>
      <c r="W181" s="164">
        <f>V181*K181</f>
        <v>0</v>
      </c>
      <c r="X181" s="164">
        <v>0</v>
      </c>
      <c r="Y181" s="164">
        <f>X181*K181</f>
        <v>0</v>
      </c>
      <c r="Z181" s="164">
        <v>0</v>
      </c>
      <c r="AA181" s="165">
        <f>Z181*K181</f>
        <v>0</v>
      </c>
      <c r="AR181" s="17" t="s">
        <v>183</v>
      </c>
      <c r="AT181" s="17" t="s">
        <v>202</v>
      </c>
      <c r="AU181" s="17" t="s">
        <v>102</v>
      </c>
      <c r="AY181" s="17" t="s">
        <v>152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7" t="s">
        <v>86</v>
      </c>
      <c r="BK181" s="104">
        <f>ROUND(L181*K181,2)</f>
        <v>0</v>
      </c>
      <c r="BL181" s="17" t="s">
        <v>157</v>
      </c>
      <c r="BM181" s="17" t="s">
        <v>321</v>
      </c>
    </row>
    <row r="182" spans="2:65" s="1" customFormat="1" ht="31.5" customHeight="1">
      <c r="B182" s="34"/>
      <c r="C182" s="159" t="s">
        <v>322</v>
      </c>
      <c r="D182" s="159" t="s">
        <v>153</v>
      </c>
      <c r="E182" s="160" t="s">
        <v>323</v>
      </c>
      <c r="F182" s="241" t="s">
        <v>324</v>
      </c>
      <c r="G182" s="241"/>
      <c r="H182" s="241"/>
      <c r="I182" s="241"/>
      <c r="J182" s="161" t="s">
        <v>308</v>
      </c>
      <c r="K182" s="170">
        <v>0</v>
      </c>
      <c r="L182" s="238">
        <v>0</v>
      </c>
      <c r="M182" s="239"/>
      <c r="N182" s="240">
        <f>ROUND(L182*K182,2)</f>
        <v>0</v>
      </c>
      <c r="O182" s="240"/>
      <c r="P182" s="240"/>
      <c r="Q182" s="240"/>
      <c r="R182" s="36"/>
      <c r="T182" s="163" t="s">
        <v>22</v>
      </c>
      <c r="U182" s="43" t="s">
        <v>43</v>
      </c>
      <c r="V182" s="35"/>
      <c r="W182" s="164">
        <f>V182*K182</f>
        <v>0</v>
      </c>
      <c r="X182" s="164">
        <v>0</v>
      </c>
      <c r="Y182" s="164">
        <f>X182*K182</f>
        <v>0</v>
      </c>
      <c r="Z182" s="164">
        <v>0</v>
      </c>
      <c r="AA182" s="165">
        <f>Z182*K182</f>
        <v>0</v>
      </c>
      <c r="AR182" s="17" t="s">
        <v>157</v>
      </c>
      <c r="AT182" s="17" t="s">
        <v>153</v>
      </c>
      <c r="AU182" s="17" t="s">
        <v>102</v>
      </c>
      <c r="AY182" s="17" t="s">
        <v>152</v>
      </c>
      <c r="BE182" s="104">
        <f>IF(U182="základní",N182,0)</f>
        <v>0</v>
      </c>
      <c r="BF182" s="104">
        <f>IF(U182="snížená",N182,0)</f>
        <v>0</v>
      </c>
      <c r="BG182" s="104">
        <f>IF(U182="zákl. přenesená",N182,0)</f>
        <v>0</v>
      </c>
      <c r="BH182" s="104">
        <f>IF(U182="sníž. přenesená",N182,0)</f>
        <v>0</v>
      </c>
      <c r="BI182" s="104">
        <f>IF(U182="nulová",N182,0)</f>
        <v>0</v>
      </c>
      <c r="BJ182" s="17" t="s">
        <v>86</v>
      </c>
      <c r="BK182" s="104">
        <f>ROUND(L182*K182,2)</f>
        <v>0</v>
      </c>
      <c r="BL182" s="17" t="s">
        <v>157</v>
      </c>
      <c r="BM182" s="17" t="s">
        <v>325</v>
      </c>
    </row>
    <row r="183" spans="2:63" s="9" customFormat="1" ht="29.25" customHeight="1">
      <c r="B183" s="148"/>
      <c r="C183" s="149"/>
      <c r="D183" s="158" t="s">
        <v>120</v>
      </c>
      <c r="E183" s="158"/>
      <c r="F183" s="158"/>
      <c r="G183" s="158"/>
      <c r="H183" s="158"/>
      <c r="I183" s="158"/>
      <c r="J183" s="158"/>
      <c r="K183" s="158"/>
      <c r="L183" s="158"/>
      <c r="M183" s="158"/>
      <c r="N183" s="246">
        <f>BK183</f>
        <v>0</v>
      </c>
      <c r="O183" s="247"/>
      <c r="P183" s="247"/>
      <c r="Q183" s="247"/>
      <c r="R183" s="151"/>
      <c r="T183" s="152"/>
      <c r="U183" s="149"/>
      <c r="V183" s="149"/>
      <c r="W183" s="153">
        <f>SUM(W184:W185)</f>
        <v>0</v>
      </c>
      <c r="X183" s="149"/>
      <c r="Y183" s="153">
        <f>SUM(Y184:Y185)</f>
        <v>0</v>
      </c>
      <c r="Z183" s="149"/>
      <c r="AA183" s="154">
        <f>SUM(AA184:AA185)</f>
        <v>0</v>
      </c>
      <c r="AR183" s="155" t="s">
        <v>102</v>
      </c>
      <c r="AT183" s="156" t="s">
        <v>77</v>
      </c>
      <c r="AU183" s="156" t="s">
        <v>86</v>
      </c>
      <c r="AY183" s="155" t="s">
        <v>152</v>
      </c>
      <c r="BK183" s="157">
        <f>SUM(BK184:BK185)</f>
        <v>0</v>
      </c>
    </row>
    <row r="184" spans="2:65" s="1" customFormat="1" ht="22.5" customHeight="1">
      <c r="B184" s="34"/>
      <c r="C184" s="159" t="s">
        <v>326</v>
      </c>
      <c r="D184" s="159" t="s">
        <v>153</v>
      </c>
      <c r="E184" s="160" t="s">
        <v>327</v>
      </c>
      <c r="F184" s="241" t="s">
        <v>328</v>
      </c>
      <c r="G184" s="241"/>
      <c r="H184" s="241"/>
      <c r="I184" s="241"/>
      <c r="J184" s="161" t="s">
        <v>329</v>
      </c>
      <c r="K184" s="162">
        <v>5</v>
      </c>
      <c r="L184" s="238">
        <v>0</v>
      </c>
      <c r="M184" s="239"/>
      <c r="N184" s="240">
        <f>ROUND(L184*K184,2)</f>
        <v>0</v>
      </c>
      <c r="O184" s="240"/>
      <c r="P184" s="240"/>
      <c r="Q184" s="240"/>
      <c r="R184" s="36"/>
      <c r="T184" s="163" t="s">
        <v>22</v>
      </c>
      <c r="U184" s="43" t="s">
        <v>43</v>
      </c>
      <c r="V184" s="35"/>
      <c r="W184" s="164">
        <f>V184*K184</f>
        <v>0</v>
      </c>
      <c r="X184" s="164">
        <v>0</v>
      </c>
      <c r="Y184" s="164">
        <f>X184*K184</f>
        <v>0</v>
      </c>
      <c r="Z184" s="164">
        <v>0</v>
      </c>
      <c r="AA184" s="165">
        <f>Z184*K184</f>
        <v>0</v>
      </c>
      <c r="AR184" s="17" t="s">
        <v>157</v>
      </c>
      <c r="AT184" s="17" t="s">
        <v>153</v>
      </c>
      <c r="AU184" s="17" t="s">
        <v>102</v>
      </c>
      <c r="AY184" s="17" t="s">
        <v>152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7" t="s">
        <v>86</v>
      </c>
      <c r="BK184" s="104">
        <f>ROUND(L184*K184,2)</f>
        <v>0</v>
      </c>
      <c r="BL184" s="17" t="s">
        <v>157</v>
      </c>
      <c r="BM184" s="17" t="s">
        <v>330</v>
      </c>
    </row>
    <row r="185" spans="2:65" s="1" customFormat="1" ht="22.5" customHeight="1">
      <c r="B185" s="34"/>
      <c r="C185" s="159" t="s">
        <v>331</v>
      </c>
      <c r="D185" s="159" t="s">
        <v>153</v>
      </c>
      <c r="E185" s="160" t="s">
        <v>332</v>
      </c>
      <c r="F185" s="241" t="s">
        <v>333</v>
      </c>
      <c r="G185" s="241"/>
      <c r="H185" s="241"/>
      <c r="I185" s="241"/>
      <c r="J185" s="161" t="s">
        <v>334</v>
      </c>
      <c r="K185" s="162">
        <v>1</v>
      </c>
      <c r="L185" s="238">
        <v>0</v>
      </c>
      <c r="M185" s="239"/>
      <c r="N185" s="240">
        <f>ROUND(L185*K185,2)</f>
        <v>0</v>
      </c>
      <c r="O185" s="240"/>
      <c r="P185" s="240"/>
      <c r="Q185" s="240"/>
      <c r="R185" s="36"/>
      <c r="T185" s="163" t="s">
        <v>22</v>
      </c>
      <c r="U185" s="43" t="s">
        <v>43</v>
      </c>
      <c r="V185" s="35"/>
      <c r="W185" s="164">
        <f>V185*K185</f>
        <v>0</v>
      </c>
      <c r="X185" s="164">
        <v>0</v>
      </c>
      <c r="Y185" s="164">
        <f>X185*K185</f>
        <v>0</v>
      </c>
      <c r="Z185" s="164">
        <v>0</v>
      </c>
      <c r="AA185" s="165">
        <f>Z185*K185</f>
        <v>0</v>
      </c>
      <c r="AR185" s="17" t="s">
        <v>157</v>
      </c>
      <c r="AT185" s="17" t="s">
        <v>153</v>
      </c>
      <c r="AU185" s="17" t="s">
        <v>102</v>
      </c>
      <c r="AY185" s="17" t="s">
        <v>152</v>
      </c>
      <c r="BE185" s="104">
        <f>IF(U185="základní",N185,0)</f>
        <v>0</v>
      </c>
      <c r="BF185" s="104">
        <f>IF(U185="snížená",N185,0)</f>
        <v>0</v>
      </c>
      <c r="BG185" s="104">
        <f>IF(U185="zákl. přenesená",N185,0)</f>
        <v>0</v>
      </c>
      <c r="BH185" s="104">
        <f>IF(U185="sníž. přenesená",N185,0)</f>
        <v>0</v>
      </c>
      <c r="BI185" s="104">
        <f>IF(U185="nulová",N185,0)</f>
        <v>0</v>
      </c>
      <c r="BJ185" s="17" t="s">
        <v>86</v>
      </c>
      <c r="BK185" s="104">
        <f>ROUND(L185*K185,2)</f>
        <v>0</v>
      </c>
      <c r="BL185" s="17" t="s">
        <v>157</v>
      </c>
      <c r="BM185" s="17" t="s">
        <v>335</v>
      </c>
    </row>
    <row r="186" spans="2:63" s="9" customFormat="1" ht="29.25" customHeight="1">
      <c r="B186" s="148"/>
      <c r="C186" s="149"/>
      <c r="D186" s="158" t="s">
        <v>121</v>
      </c>
      <c r="E186" s="158"/>
      <c r="F186" s="158"/>
      <c r="G186" s="158"/>
      <c r="H186" s="158"/>
      <c r="I186" s="158"/>
      <c r="J186" s="158"/>
      <c r="K186" s="158"/>
      <c r="L186" s="158"/>
      <c r="M186" s="158"/>
      <c r="N186" s="246">
        <f>BK186</f>
        <v>0</v>
      </c>
      <c r="O186" s="247"/>
      <c r="P186" s="247"/>
      <c r="Q186" s="247"/>
      <c r="R186" s="151"/>
      <c r="T186" s="152"/>
      <c r="U186" s="149"/>
      <c r="V186" s="149"/>
      <c r="W186" s="153">
        <f>SUM(W187:W203)</f>
        <v>0</v>
      </c>
      <c r="X186" s="149"/>
      <c r="Y186" s="153">
        <f>SUM(Y187:Y203)</f>
        <v>0</v>
      </c>
      <c r="Z186" s="149"/>
      <c r="AA186" s="154">
        <f>SUM(AA187:AA203)</f>
        <v>0</v>
      </c>
      <c r="AR186" s="155" t="s">
        <v>102</v>
      </c>
      <c r="AT186" s="156" t="s">
        <v>77</v>
      </c>
      <c r="AU186" s="156" t="s">
        <v>86</v>
      </c>
      <c r="AY186" s="155" t="s">
        <v>152</v>
      </c>
      <c r="BK186" s="157">
        <f>SUM(BK187:BK203)</f>
        <v>0</v>
      </c>
    </row>
    <row r="187" spans="2:65" s="1" customFormat="1" ht="31.5" customHeight="1">
      <c r="B187" s="34"/>
      <c r="C187" s="159" t="s">
        <v>336</v>
      </c>
      <c r="D187" s="159" t="s">
        <v>153</v>
      </c>
      <c r="E187" s="160" t="s">
        <v>337</v>
      </c>
      <c r="F187" s="241" t="s">
        <v>338</v>
      </c>
      <c r="G187" s="241"/>
      <c r="H187" s="241"/>
      <c r="I187" s="241"/>
      <c r="J187" s="161" t="s">
        <v>156</v>
      </c>
      <c r="K187" s="162">
        <v>6</v>
      </c>
      <c r="L187" s="238">
        <v>0</v>
      </c>
      <c r="M187" s="239"/>
      <c r="N187" s="240">
        <f aca="true" t="shared" si="35" ref="N187:N203">ROUND(L187*K187,2)</f>
        <v>0</v>
      </c>
      <c r="O187" s="240"/>
      <c r="P187" s="240"/>
      <c r="Q187" s="240"/>
      <c r="R187" s="36"/>
      <c r="T187" s="163" t="s">
        <v>22</v>
      </c>
      <c r="U187" s="43" t="s">
        <v>43</v>
      </c>
      <c r="V187" s="35"/>
      <c r="W187" s="164">
        <f aca="true" t="shared" si="36" ref="W187:W203">V187*K187</f>
        <v>0</v>
      </c>
      <c r="X187" s="164">
        <v>0</v>
      </c>
      <c r="Y187" s="164">
        <f aca="true" t="shared" si="37" ref="Y187:Y203">X187*K187</f>
        <v>0</v>
      </c>
      <c r="Z187" s="164">
        <v>0</v>
      </c>
      <c r="AA187" s="165">
        <f aca="true" t="shared" si="38" ref="AA187:AA203">Z187*K187</f>
        <v>0</v>
      </c>
      <c r="AR187" s="17" t="s">
        <v>157</v>
      </c>
      <c r="AT187" s="17" t="s">
        <v>153</v>
      </c>
      <c r="AU187" s="17" t="s">
        <v>102</v>
      </c>
      <c r="AY187" s="17" t="s">
        <v>152</v>
      </c>
      <c r="BE187" s="104">
        <f aca="true" t="shared" si="39" ref="BE187:BE203">IF(U187="základní",N187,0)</f>
        <v>0</v>
      </c>
      <c r="BF187" s="104">
        <f aca="true" t="shared" si="40" ref="BF187:BF203">IF(U187="snížená",N187,0)</f>
        <v>0</v>
      </c>
      <c r="BG187" s="104">
        <f aca="true" t="shared" si="41" ref="BG187:BG203">IF(U187="zákl. přenesená",N187,0)</f>
        <v>0</v>
      </c>
      <c r="BH187" s="104">
        <f aca="true" t="shared" si="42" ref="BH187:BH203">IF(U187="sníž. přenesená",N187,0)</f>
        <v>0</v>
      </c>
      <c r="BI187" s="104">
        <f aca="true" t="shared" si="43" ref="BI187:BI203">IF(U187="nulová",N187,0)</f>
        <v>0</v>
      </c>
      <c r="BJ187" s="17" t="s">
        <v>86</v>
      </c>
      <c r="BK187" s="104">
        <f aca="true" t="shared" si="44" ref="BK187:BK203">ROUND(L187*K187,2)</f>
        <v>0</v>
      </c>
      <c r="BL187" s="17" t="s">
        <v>157</v>
      </c>
      <c r="BM187" s="17" t="s">
        <v>339</v>
      </c>
    </row>
    <row r="188" spans="2:65" s="1" customFormat="1" ht="22.5" customHeight="1">
      <c r="B188" s="34"/>
      <c r="C188" s="159" t="s">
        <v>340</v>
      </c>
      <c r="D188" s="159" t="s">
        <v>153</v>
      </c>
      <c r="E188" s="160" t="s">
        <v>341</v>
      </c>
      <c r="F188" s="241" t="s">
        <v>342</v>
      </c>
      <c r="G188" s="241"/>
      <c r="H188" s="241"/>
      <c r="I188" s="241"/>
      <c r="J188" s="161" t="s">
        <v>232</v>
      </c>
      <c r="K188" s="162">
        <v>1</v>
      </c>
      <c r="L188" s="238">
        <v>0</v>
      </c>
      <c r="M188" s="239"/>
      <c r="N188" s="240">
        <f t="shared" si="35"/>
        <v>0</v>
      </c>
      <c r="O188" s="240"/>
      <c r="P188" s="240"/>
      <c r="Q188" s="240"/>
      <c r="R188" s="36"/>
      <c r="T188" s="163" t="s">
        <v>22</v>
      </c>
      <c r="U188" s="43" t="s">
        <v>43</v>
      </c>
      <c r="V188" s="35"/>
      <c r="W188" s="164">
        <f t="shared" si="36"/>
        <v>0</v>
      </c>
      <c r="X188" s="164">
        <v>0</v>
      </c>
      <c r="Y188" s="164">
        <f t="shared" si="37"/>
        <v>0</v>
      </c>
      <c r="Z188" s="164">
        <v>0</v>
      </c>
      <c r="AA188" s="165">
        <f t="shared" si="38"/>
        <v>0</v>
      </c>
      <c r="AR188" s="17" t="s">
        <v>157</v>
      </c>
      <c r="AT188" s="17" t="s">
        <v>153</v>
      </c>
      <c r="AU188" s="17" t="s">
        <v>102</v>
      </c>
      <c r="AY188" s="17" t="s">
        <v>152</v>
      </c>
      <c r="BE188" s="104">
        <f t="shared" si="39"/>
        <v>0</v>
      </c>
      <c r="BF188" s="104">
        <f t="shared" si="40"/>
        <v>0</v>
      </c>
      <c r="BG188" s="104">
        <f t="shared" si="41"/>
        <v>0</v>
      </c>
      <c r="BH188" s="104">
        <f t="shared" si="42"/>
        <v>0</v>
      </c>
      <c r="BI188" s="104">
        <f t="shared" si="43"/>
        <v>0</v>
      </c>
      <c r="BJ188" s="17" t="s">
        <v>86</v>
      </c>
      <c r="BK188" s="104">
        <f t="shared" si="44"/>
        <v>0</v>
      </c>
      <c r="BL188" s="17" t="s">
        <v>157</v>
      </c>
      <c r="BM188" s="17" t="s">
        <v>343</v>
      </c>
    </row>
    <row r="189" spans="2:65" s="1" customFormat="1" ht="22.5" customHeight="1">
      <c r="B189" s="34"/>
      <c r="C189" s="159" t="s">
        <v>344</v>
      </c>
      <c r="D189" s="159" t="s">
        <v>153</v>
      </c>
      <c r="E189" s="160" t="s">
        <v>345</v>
      </c>
      <c r="F189" s="241" t="s">
        <v>346</v>
      </c>
      <c r="G189" s="241"/>
      <c r="H189" s="241"/>
      <c r="I189" s="241"/>
      <c r="J189" s="161" t="s">
        <v>161</v>
      </c>
      <c r="K189" s="162">
        <v>158</v>
      </c>
      <c r="L189" s="238">
        <v>0</v>
      </c>
      <c r="M189" s="239"/>
      <c r="N189" s="240">
        <f t="shared" si="35"/>
        <v>0</v>
      </c>
      <c r="O189" s="240"/>
      <c r="P189" s="240"/>
      <c r="Q189" s="240"/>
      <c r="R189" s="36"/>
      <c r="T189" s="163" t="s">
        <v>22</v>
      </c>
      <c r="U189" s="43" t="s">
        <v>43</v>
      </c>
      <c r="V189" s="35"/>
      <c r="W189" s="164">
        <f t="shared" si="36"/>
        <v>0</v>
      </c>
      <c r="X189" s="164">
        <v>0</v>
      </c>
      <c r="Y189" s="164">
        <f t="shared" si="37"/>
        <v>0</v>
      </c>
      <c r="Z189" s="164">
        <v>0</v>
      </c>
      <c r="AA189" s="165">
        <f t="shared" si="38"/>
        <v>0</v>
      </c>
      <c r="AR189" s="17" t="s">
        <v>157</v>
      </c>
      <c r="AT189" s="17" t="s">
        <v>153</v>
      </c>
      <c r="AU189" s="17" t="s">
        <v>102</v>
      </c>
      <c r="AY189" s="17" t="s">
        <v>152</v>
      </c>
      <c r="BE189" s="104">
        <f t="shared" si="39"/>
        <v>0</v>
      </c>
      <c r="BF189" s="104">
        <f t="shared" si="40"/>
        <v>0</v>
      </c>
      <c r="BG189" s="104">
        <f t="shared" si="41"/>
        <v>0</v>
      </c>
      <c r="BH189" s="104">
        <f t="shared" si="42"/>
        <v>0</v>
      </c>
      <c r="BI189" s="104">
        <f t="shared" si="43"/>
        <v>0</v>
      </c>
      <c r="BJ189" s="17" t="s">
        <v>86</v>
      </c>
      <c r="BK189" s="104">
        <f t="shared" si="44"/>
        <v>0</v>
      </c>
      <c r="BL189" s="17" t="s">
        <v>157</v>
      </c>
      <c r="BM189" s="17" t="s">
        <v>347</v>
      </c>
    </row>
    <row r="190" spans="2:65" s="1" customFormat="1" ht="31.5" customHeight="1">
      <c r="B190" s="34"/>
      <c r="C190" s="159" t="s">
        <v>348</v>
      </c>
      <c r="D190" s="159" t="s">
        <v>153</v>
      </c>
      <c r="E190" s="160" t="s">
        <v>349</v>
      </c>
      <c r="F190" s="241" t="s">
        <v>350</v>
      </c>
      <c r="G190" s="241"/>
      <c r="H190" s="241"/>
      <c r="I190" s="241"/>
      <c r="J190" s="161" t="s">
        <v>190</v>
      </c>
      <c r="K190" s="162">
        <v>210</v>
      </c>
      <c r="L190" s="238">
        <v>0</v>
      </c>
      <c r="M190" s="239"/>
      <c r="N190" s="240">
        <f t="shared" si="35"/>
        <v>0</v>
      </c>
      <c r="O190" s="240"/>
      <c r="P190" s="240"/>
      <c r="Q190" s="240"/>
      <c r="R190" s="36"/>
      <c r="T190" s="163" t="s">
        <v>22</v>
      </c>
      <c r="U190" s="43" t="s">
        <v>43</v>
      </c>
      <c r="V190" s="35"/>
      <c r="W190" s="164">
        <f t="shared" si="36"/>
        <v>0</v>
      </c>
      <c r="X190" s="164">
        <v>0</v>
      </c>
      <c r="Y190" s="164">
        <f t="shared" si="37"/>
        <v>0</v>
      </c>
      <c r="Z190" s="164">
        <v>0</v>
      </c>
      <c r="AA190" s="165">
        <f t="shared" si="38"/>
        <v>0</v>
      </c>
      <c r="AR190" s="17" t="s">
        <v>157</v>
      </c>
      <c r="AT190" s="17" t="s">
        <v>153</v>
      </c>
      <c r="AU190" s="17" t="s">
        <v>102</v>
      </c>
      <c r="AY190" s="17" t="s">
        <v>152</v>
      </c>
      <c r="BE190" s="104">
        <f t="shared" si="39"/>
        <v>0</v>
      </c>
      <c r="BF190" s="104">
        <f t="shared" si="40"/>
        <v>0</v>
      </c>
      <c r="BG190" s="104">
        <f t="shared" si="41"/>
        <v>0</v>
      </c>
      <c r="BH190" s="104">
        <f t="shared" si="42"/>
        <v>0</v>
      </c>
      <c r="BI190" s="104">
        <f t="shared" si="43"/>
        <v>0</v>
      </c>
      <c r="BJ190" s="17" t="s">
        <v>86</v>
      </c>
      <c r="BK190" s="104">
        <f t="shared" si="44"/>
        <v>0</v>
      </c>
      <c r="BL190" s="17" t="s">
        <v>157</v>
      </c>
      <c r="BM190" s="17" t="s">
        <v>351</v>
      </c>
    </row>
    <row r="191" spans="2:65" s="1" customFormat="1" ht="22.5" customHeight="1">
      <c r="B191" s="34"/>
      <c r="C191" s="166" t="s">
        <v>352</v>
      </c>
      <c r="D191" s="166" t="s">
        <v>202</v>
      </c>
      <c r="E191" s="167" t="s">
        <v>353</v>
      </c>
      <c r="F191" s="245" t="s">
        <v>354</v>
      </c>
      <c r="G191" s="245"/>
      <c r="H191" s="245"/>
      <c r="I191" s="245"/>
      <c r="J191" s="168" t="s">
        <v>156</v>
      </c>
      <c r="K191" s="169">
        <v>2.31</v>
      </c>
      <c r="L191" s="243">
        <v>0</v>
      </c>
      <c r="M191" s="244"/>
      <c r="N191" s="242">
        <f t="shared" si="35"/>
        <v>0</v>
      </c>
      <c r="O191" s="240"/>
      <c r="P191" s="240"/>
      <c r="Q191" s="240"/>
      <c r="R191" s="36"/>
      <c r="T191" s="163" t="s">
        <v>22</v>
      </c>
      <c r="U191" s="43" t="s">
        <v>43</v>
      </c>
      <c r="V191" s="35"/>
      <c r="W191" s="164">
        <f t="shared" si="36"/>
        <v>0</v>
      </c>
      <c r="X191" s="164">
        <v>0</v>
      </c>
      <c r="Y191" s="164">
        <f t="shared" si="37"/>
        <v>0</v>
      </c>
      <c r="Z191" s="164">
        <v>0</v>
      </c>
      <c r="AA191" s="165">
        <f t="shared" si="38"/>
        <v>0</v>
      </c>
      <c r="AR191" s="17" t="s">
        <v>183</v>
      </c>
      <c r="AT191" s="17" t="s">
        <v>202</v>
      </c>
      <c r="AU191" s="17" t="s">
        <v>102</v>
      </c>
      <c r="AY191" s="17" t="s">
        <v>152</v>
      </c>
      <c r="BE191" s="104">
        <f t="shared" si="39"/>
        <v>0</v>
      </c>
      <c r="BF191" s="104">
        <f t="shared" si="40"/>
        <v>0</v>
      </c>
      <c r="BG191" s="104">
        <f t="shared" si="41"/>
        <v>0</v>
      </c>
      <c r="BH191" s="104">
        <f t="shared" si="42"/>
        <v>0</v>
      </c>
      <c r="BI191" s="104">
        <f t="shared" si="43"/>
        <v>0</v>
      </c>
      <c r="BJ191" s="17" t="s">
        <v>86</v>
      </c>
      <c r="BK191" s="104">
        <f t="shared" si="44"/>
        <v>0</v>
      </c>
      <c r="BL191" s="17" t="s">
        <v>157</v>
      </c>
      <c r="BM191" s="17" t="s">
        <v>355</v>
      </c>
    </row>
    <row r="192" spans="2:65" s="1" customFormat="1" ht="22.5" customHeight="1">
      <c r="B192" s="34"/>
      <c r="C192" s="159" t="s">
        <v>356</v>
      </c>
      <c r="D192" s="159" t="s">
        <v>153</v>
      </c>
      <c r="E192" s="160" t="s">
        <v>357</v>
      </c>
      <c r="F192" s="241" t="s">
        <v>358</v>
      </c>
      <c r="G192" s="241"/>
      <c r="H192" s="241"/>
      <c r="I192" s="241"/>
      <c r="J192" s="161" t="s">
        <v>169</v>
      </c>
      <c r="K192" s="162">
        <v>360</v>
      </c>
      <c r="L192" s="238">
        <v>0</v>
      </c>
      <c r="M192" s="239"/>
      <c r="N192" s="240">
        <f t="shared" si="35"/>
        <v>0</v>
      </c>
      <c r="O192" s="240"/>
      <c r="P192" s="240"/>
      <c r="Q192" s="240"/>
      <c r="R192" s="36"/>
      <c r="T192" s="163" t="s">
        <v>22</v>
      </c>
      <c r="U192" s="43" t="s">
        <v>43</v>
      </c>
      <c r="V192" s="35"/>
      <c r="W192" s="164">
        <f t="shared" si="36"/>
        <v>0</v>
      </c>
      <c r="X192" s="164">
        <v>0</v>
      </c>
      <c r="Y192" s="164">
        <f t="shared" si="37"/>
        <v>0</v>
      </c>
      <c r="Z192" s="164">
        <v>0</v>
      </c>
      <c r="AA192" s="165">
        <f t="shared" si="38"/>
        <v>0</v>
      </c>
      <c r="AR192" s="17" t="s">
        <v>157</v>
      </c>
      <c r="AT192" s="17" t="s">
        <v>153</v>
      </c>
      <c r="AU192" s="17" t="s">
        <v>102</v>
      </c>
      <c r="AY192" s="17" t="s">
        <v>152</v>
      </c>
      <c r="BE192" s="104">
        <f t="shared" si="39"/>
        <v>0</v>
      </c>
      <c r="BF192" s="104">
        <f t="shared" si="40"/>
        <v>0</v>
      </c>
      <c r="BG192" s="104">
        <f t="shared" si="41"/>
        <v>0</v>
      </c>
      <c r="BH192" s="104">
        <f t="shared" si="42"/>
        <v>0</v>
      </c>
      <c r="BI192" s="104">
        <f t="shared" si="43"/>
        <v>0</v>
      </c>
      <c r="BJ192" s="17" t="s">
        <v>86</v>
      </c>
      <c r="BK192" s="104">
        <f t="shared" si="44"/>
        <v>0</v>
      </c>
      <c r="BL192" s="17" t="s">
        <v>157</v>
      </c>
      <c r="BM192" s="17" t="s">
        <v>359</v>
      </c>
    </row>
    <row r="193" spans="2:65" s="1" customFormat="1" ht="31.5" customHeight="1">
      <c r="B193" s="34"/>
      <c r="C193" s="159" t="s">
        <v>360</v>
      </c>
      <c r="D193" s="159" t="s">
        <v>153</v>
      </c>
      <c r="E193" s="160" t="s">
        <v>361</v>
      </c>
      <c r="F193" s="241" t="s">
        <v>362</v>
      </c>
      <c r="G193" s="241"/>
      <c r="H193" s="241"/>
      <c r="I193" s="241"/>
      <c r="J193" s="161" t="s">
        <v>169</v>
      </c>
      <c r="K193" s="162">
        <v>430</v>
      </c>
      <c r="L193" s="238">
        <v>0</v>
      </c>
      <c r="M193" s="239"/>
      <c r="N193" s="240">
        <f t="shared" si="35"/>
        <v>0</v>
      </c>
      <c r="O193" s="240"/>
      <c r="P193" s="240"/>
      <c r="Q193" s="240"/>
      <c r="R193" s="36"/>
      <c r="T193" s="163" t="s">
        <v>22</v>
      </c>
      <c r="U193" s="43" t="s">
        <v>43</v>
      </c>
      <c r="V193" s="35"/>
      <c r="W193" s="164">
        <f t="shared" si="36"/>
        <v>0</v>
      </c>
      <c r="X193" s="164">
        <v>0</v>
      </c>
      <c r="Y193" s="164">
        <f t="shared" si="37"/>
        <v>0</v>
      </c>
      <c r="Z193" s="164">
        <v>0</v>
      </c>
      <c r="AA193" s="165">
        <f t="shared" si="38"/>
        <v>0</v>
      </c>
      <c r="AR193" s="17" t="s">
        <v>157</v>
      </c>
      <c r="AT193" s="17" t="s">
        <v>153</v>
      </c>
      <c r="AU193" s="17" t="s">
        <v>102</v>
      </c>
      <c r="AY193" s="17" t="s">
        <v>152</v>
      </c>
      <c r="BE193" s="104">
        <f t="shared" si="39"/>
        <v>0</v>
      </c>
      <c r="BF193" s="104">
        <f t="shared" si="40"/>
        <v>0</v>
      </c>
      <c r="BG193" s="104">
        <f t="shared" si="41"/>
        <v>0</v>
      </c>
      <c r="BH193" s="104">
        <f t="shared" si="42"/>
        <v>0</v>
      </c>
      <c r="BI193" s="104">
        <f t="shared" si="43"/>
        <v>0</v>
      </c>
      <c r="BJ193" s="17" t="s">
        <v>86</v>
      </c>
      <c r="BK193" s="104">
        <f t="shared" si="44"/>
        <v>0</v>
      </c>
      <c r="BL193" s="17" t="s">
        <v>157</v>
      </c>
      <c r="BM193" s="17" t="s">
        <v>363</v>
      </c>
    </row>
    <row r="194" spans="2:65" s="1" customFormat="1" ht="22.5" customHeight="1">
      <c r="B194" s="34"/>
      <c r="C194" s="159" t="s">
        <v>364</v>
      </c>
      <c r="D194" s="159" t="s">
        <v>153</v>
      </c>
      <c r="E194" s="160" t="s">
        <v>365</v>
      </c>
      <c r="F194" s="241" t="s">
        <v>366</v>
      </c>
      <c r="G194" s="241"/>
      <c r="H194" s="241"/>
      <c r="I194" s="241"/>
      <c r="J194" s="161" t="s">
        <v>190</v>
      </c>
      <c r="K194" s="162">
        <v>1210</v>
      </c>
      <c r="L194" s="238">
        <v>0</v>
      </c>
      <c r="M194" s="239"/>
      <c r="N194" s="240">
        <f t="shared" si="35"/>
        <v>0</v>
      </c>
      <c r="O194" s="240"/>
      <c r="P194" s="240"/>
      <c r="Q194" s="240"/>
      <c r="R194" s="36"/>
      <c r="T194" s="163" t="s">
        <v>22</v>
      </c>
      <c r="U194" s="43" t="s">
        <v>43</v>
      </c>
      <c r="V194" s="35"/>
      <c r="W194" s="164">
        <f t="shared" si="36"/>
        <v>0</v>
      </c>
      <c r="X194" s="164">
        <v>0</v>
      </c>
      <c r="Y194" s="164">
        <f t="shared" si="37"/>
        <v>0</v>
      </c>
      <c r="Z194" s="164">
        <v>0</v>
      </c>
      <c r="AA194" s="165">
        <f t="shared" si="38"/>
        <v>0</v>
      </c>
      <c r="AR194" s="17" t="s">
        <v>157</v>
      </c>
      <c r="AT194" s="17" t="s">
        <v>153</v>
      </c>
      <c r="AU194" s="17" t="s">
        <v>102</v>
      </c>
      <c r="AY194" s="17" t="s">
        <v>152</v>
      </c>
      <c r="BE194" s="104">
        <f t="shared" si="39"/>
        <v>0</v>
      </c>
      <c r="BF194" s="104">
        <f t="shared" si="40"/>
        <v>0</v>
      </c>
      <c r="BG194" s="104">
        <f t="shared" si="41"/>
        <v>0</v>
      </c>
      <c r="BH194" s="104">
        <f t="shared" si="42"/>
        <v>0</v>
      </c>
      <c r="BI194" s="104">
        <f t="shared" si="43"/>
        <v>0</v>
      </c>
      <c r="BJ194" s="17" t="s">
        <v>86</v>
      </c>
      <c r="BK194" s="104">
        <f t="shared" si="44"/>
        <v>0</v>
      </c>
      <c r="BL194" s="17" t="s">
        <v>157</v>
      </c>
      <c r="BM194" s="17" t="s">
        <v>367</v>
      </c>
    </row>
    <row r="195" spans="2:65" s="1" customFormat="1" ht="31.5" customHeight="1">
      <c r="B195" s="34"/>
      <c r="C195" s="166" t="s">
        <v>368</v>
      </c>
      <c r="D195" s="166" t="s">
        <v>202</v>
      </c>
      <c r="E195" s="167" t="s">
        <v>369</v>
      </c>
      <c r="F195" s="245" t="s">
        <v>370</v>
      </c>
      <c r="G195" s="245"/>
      <c r="H195" s="245"/>
      <c r="I195" s="245"/>
      <c r="J195" s="168" t="s">
        <v>190</v>
      </c>
      <c r="K195" s="169">
        <v>2420</v>
      </c>
      <c r="L195" s="243">
        <v>0</v>
      </c>
      <c r="M195" s="244"/>
      <c r="N195" s="242">
        <f t="shared" si="35"/>
        <v>0</v>
      </c>
      <c r="O195" s="240"/>
      <c r="P195" s="240"/>
      <c r="Q195" s="240"/>
      <c r="R195" s="36"/>
      <c r="T195" s="163" t="s">
        <v>22</v>
      </c>
      <c r="U195" s="43" t="s">
        <v>43</v>
      </c>
      <c r="V195" s="35"/>
      <c r="W195" s="164">
        <f t="shared" si="36"/>
        <v>0</v>
      </c>
      <c r="X195" s="164">
        <v>0</v>
      </c>
      <c r="Y195" s="164">
        <f t="shared" si="37"/>
        <v>0</v>
      </c>
      <c r="Z195" s="164">
        <v>0</v>
      </c>
      <c r="AA195" s="165">
        <f t="shared" si="38"/>
        <v>0</v>
      </c>
      <c r="AR195" s="17" t="s">
        <v>183</v>
      </c>
      <c r="AT195" s="17" t="s">
        <v>202</v>
      </c>
      <c r="AU195" s="17" t="s">
        <v>102</v>
      </c>
      <c r="AY195" s="17" t="s">
        <v>152</v>
      </c>
      <c r="BE195" s="104">
        <f t="shared" si="39"/>
        <v>0</v>
      </c>
      <c r="BF195" s="104">
        <f t="shared" si="40"/>
        <v>0</v>
      </c>
      <c r="BG195" s="104">
        <f t="shared" si="41"/>
        <v>0</v>
      </c>
      <c r="BH195" s="104">
        <f t="shared" si="42"/>
        <v>0</v>
      </c>
      <c r="BI195" s="104">
        <f t="shared" si="43"/>
        <v>0</v>
      </c>
      <c r="BJ195" s="17" t="s">
        <v>86</v>
      </c>
      <c r="BK195" s="104">
        <f t="shared" si="44"/>
        <v>0</v>
      </c>
      <c r="BL195" s="17" t="s">
        <v>157</v>
      </c>
      <c r="BM195" s="17" t="s">
        <v>371</v>
      </c>
    </row>
    <row r="196" spans="2:65" s="1" customFormat="1" ht="31.5" customHeight="1">
      <c r="B196" s="34"/>
      <c r="C196" s="159" t="s">
        <v>372</v>
      </c>
      <c r="D196" s="159" t="s">
        <v>153</v>
      </c>
      <c r="E196" s="160" t="s">
        <v>373</v>
      </c>
      <c r="F196" s="241" t="s">
        <v>374</v>
      </c>
      <c r="G196" s="241"/>
      <c r="H196" s="241"/>
      <c r="I196" s="241"/>
      <c r="J196" s="161" t="s">
        <v>169</v>
      </c>
      <c r="K196" s="162">
        <v>125.8</v>
      </c>
      <c r="L196" s="238">
        <v>0</v>
      </c>
      <c r="M196" s="239"/>
      <c r="N196" s="240">
        <f t="shared" si="35"/>
        <v>0</v>
      </c>
      <c r="O196" s="240"/>
      <c r="P196" s="240"/>
      <c r="Q196" s="240"/>
      <c r="R196" s="36"/>
      <c r="T196" s="163" t="s">
        <v>22</v>
      </c>
      <c r="U196" s="43" t="s">
        <v>43</v>
      </c>
      <c r="V196" s="35"/>
      <c r="W196" s="164">
        <f t="shared" si="36"/>
        <v>0</v>
      </c>
      <c r="X196" s="164">
        <v>0</v>
      </c>
      <c r="Y196" s="164">
        <f t="shared" si="37"/>
        <v>0</v>
      </c>
      <c r="Z196" s="164">
        <v>0</v>
      </c>
      <c r="AA196" s="165">
        <f t="shared" si="38"/>
        <v>0</v>
      </c>
      <c r="AR196" s="17" t="s">
        <v>217</v>
      </c>
      <c r="AT196" s="17" t="s">
        <v>153</v>
      </c>
      <c r="AU196" s="17" t="s">
        <v>102</v>
      </c>
      <c r="AY196" s="17" t="s">
        <v>152</v>
      </c>
      <c r="BE196" s="104">
        <f t="shared" si="39"/>
        <v>0</v>
      </c>
      <c r="BF196" s="104">
        <f t="shared" si="40"/>
        <v>0</v>
      </c>
      <c r="BG196" s="104">
        <f t="shared" si="41"/>
        <v>0</v>
      </c>
      <c r="BH196" s="104">
        <f t="shared" si="42"/>
        <v>0</v>
      </c>
      <c r="BI196" s="104">
        <f t="shared" si="43"/>
        <v>0</v>
      </c>
      <c r="BJ196" s="17" t="s">
        <v>86</v>
      </c>
      <c r="BK196" s="104">
        <f t="shared" si="44"/>
        <v>0</v>
      </c>
      <c r="BL196" s="17" t="s">
        <v>217</v>
      </c>
      <c r="BM196" s="17" t="s">
        <v>375</v>
      </c>
    </row>
    <row r="197" spans="2:65" s="1" customFormat="1" ht="31.5" customHeight="1">
      <c r="B197" s="34"/>
      <c r="C197" s="159" t="s">
        <v>376</v>
      </c>
      <c r="D197" s="159" t="s">
        <v>153</v>
      </c>
      <c r="E197" s="160" t="s">
        <v>377</v>
      </c>
      <c r="F197" s="241" t="s">
        <v>378</v>
      </c>
      <c r="G197" s="241"/>
      <c r="H197" s="241"/>
      <c r="I197" s="241"/>
      <c r="J197" s="161" t="s">
        <v>156</v>
      </c>
      <c r="K197" s="162">
        <v>6</v>
      </c>
      <c r="L197" s="238">
        <v>0</v>
      </c>
      <c r="M197" s="239"/>
      <c r="N197" s="240">
        <f t="shared" si="35"/>
        <v>0</v>
      </c>
      <c r="O197" s="240"/>
      <c r="P197" s="240"/>
      <c r="Q197" s="240"/>
      <c r="R197" s="36"/>
      <c r="T197" s="163" t="s">
        <v>22</v>
      </c>
      <c r="U197" s="43" t="s">
        <v>43</v>
      </c>
      <c r="V197" s="35"/>
      <c r="W197" s="164">
        <f t="shared" si="36"/>
        <v>0</v>
      </c>
      <c r="X197" s="164">
        <v>0</v>
      </c>
      <c r="Y197" s="164">
        <f t="shared" si="37"/>
        <v>0</v>
      </c>
      <c r="Z197" s="164">
        <v>0</v>
      </c>
      <c r="AA197" s="165">
        <f t="shared" si="38"/>
        <v>0</v>
      </c>
      <c r="AR197" s="17" t="s">
        <v>157</v>
      </c>
      <c r="AT197" s="17" t="s">
        <v>153</v>
      </c>
      <c r="AU197" s="17" t="s">
        <v>102</v>
      </c>
      <c r="AY197" s="17" t="s">
        <v>152</v>
      </c>
      <c r="BE197" s="104">
        <f t="shared" si="39"/>
        <v>0</v>
      </c>
      <c r="BF197" s="104">
        <f t="shared" si="40"/>
        <v>0</v>
      </c>
      <c r="BG197" s="104">
        <f t="shared" si="41"/>
        <v>0</v>
      </c>
      <c r="BH197" s="104">
        <f t="shared" si="42"/>
        <v>0</v>
      </c>
      <c r="BI197" s="104">
        <f t="shared" si="43"/>
        <v>0</v>
      </c>
      <c r="BJ197" s="17" t="s">
        <v>86</v>
      </c>
      <c r="BK197" s="104">
        <f t="shared" si="44"/>
        <v>0</v>
      </c>
      <c r="BL197" s="17" t="s">
        <v>157</v>
      </c>
      <c r="BM197" s="17" t="s">
        <v>379</v>
      </c>
    </row>
    <row r="198" spans="2:65" s="1" customFormat="1" ht="31.5" customHeight="1">
      <c r="B198" s="34"/>
      <c r="C198" s="159" t="s">
        <v>380</v>
      </c>
      <c r="D198" s="159" t="s">
        <v>153</v>
      </c>
      <c r="E198" s="160" t="s">
        <v>381</v>
      </c>
      <c r="F198" s="241" t="s">
        <v>382</v>
      </c>
      <c r="G198" s="241"/>
      <c r="H198" s="241"/>
      <c r="I198" s="241"/>
      <c r="J198" s="161" t="s">
        <v>169</v>
      </c>
      <c r="K198" s="162">
        <v>441</v>
      </c>
      <c r="L198" s="238">
        <v>0</v>
      </c>
      <c r="M198" s="239"/>
      <c r="N198" s="240">
        <f t="shared" si="35"/>
        <v>0</v>
      </c>
      <c r="O198" s="240"/>
      <c r="P198" s="240"/>
      <c r="Q198" s="240"/>
      <c r="R198" s="36"/>
      <c r="T198" s="163" t="s">
        <v>22</v>
      </c>
      <c r="U198" s="43" t="s">
        <v>43</v>
      </c>
      <c r="V198" s="35"/>
      <c r="W198" s="164">
        <f t="shared" si="36"/>
        <v>0</v>
      </c>
      <c r="X198" s="164">
        <v>0</v>
      </c>
      <c r="Y198" s="164">
        <f t="shared" si="37"/>
        <v>0</v>
      </c>
      <c r="Z198" s="164">
        <v>0</v>
      </c>
      <c r="AA198" s="165">
        <f t="shared" si="38"/>
        <v>0</v>
      </c>
      <c r="AR198" s="17" t="s">
        <v>157</v>
      </c>
      <c r="AT198" s="17" t="s">
        <v>153</v>
      </c>
      <c r="AU198" s="17" t="s">
        <v>102</v>
      </c>
      <c r="AY198" s="17" t="s">
        <v>152</v>
      </c>
      <c r="BE198" s="104">
        <f t="shared" si="39"/>
        <v>0</v>
      </c>
      <c r="BF198" s="104">
        <f t="shared" si="40"/>
        <v>0</v>
      </c>
      <c r="BG198" s="104">
        <f t="shared" si="41"/>
        <v>0</v>
      </c>
      <c r="BH198" s="104">
        <f t="shared" si="42"/>
        <v>0</v>
      </c>
      <c r="BI198" s="104">
        <f t="shared" si="43"/>
        <v>0</v>
      </c>
      <c r="BJ198" s="17" t="s">
        <v>86</v>
      </c>
      <c r="BK198" s="104">
        <f t="shared" si="44"/>
        <v>0</v>
      </c>
      <c r="BL198" s="17" t="s">
        <v>157</v>
      </c>
      <c r="BM198" s="17" t="s">
        <v>383</v>
      </c>
    </row>
    <row r="199" spans="2:65" s="1" customFormat="1" ht="31.5" customHeight="1">
      <c r="B199" s="34"/>
      <c r="C199" s="166" t="s">
        <v>384</v>
      </c>
      <c r="D199" s="166" t="s">
        <v>202</v>
      </c>
      <c r="E199" s="167" t="s">
        <v>385</v>
      </c>
      <c r="F199" s="245" t="s">
        <v>386</v>
      </c>
      <c r="G199" s="245"/>
      <c r="H199" s="245"/>
      <c r="I199" s="245"/>
      <c r="J199" s="168" t="s">
        <v>169</v>
      </c>
      <c r="K199" s="169">
        <v>465</v>
      </c>
      <c r="L199" s="243">
        <v>0</v>
      </c>
      <c r="M199" s="244"/>
      <c r="N199" s="242">
        <f t="shared" si="35"/>
        <v>0</v>
      </c>
      <c r="O199" s="240"/>
      <c r="P199" s="240"/>
      <c r="Q199" s="240"/>
      <c r="R199" s="36"/>
      <c r="T199" s="163" t="s">
        <v>22</v>
      </c>
      <c r="U199" s="43" t="s">
        <v>43</v>
      </c>
      <c r="V199" s="35"/>
      <c r="W199" s="164">
        <f t="shared" si="36"/>
        <v>0</v>
      </c>
      <c r="X199" s="164">
        <v>0</v>
      </c>
      <c r="Y199" s="164">
        <f t="shared" si="37"/>
        <v>0</v>
      </c>
      <c r="Z199" s="164">
        <v>0</v>
      </c>
      <c r="AA199" s="165">
        <f t="shared" si="38"/>
        <v>0</v>
      </c>
      <c r="AR199" s="17" t="s">
        <v>183</v>
      </c>
      <c r="AT199" s="17" t="s">
        <v>202</v>
      </c>
      <c r="AU199" s="17" t="s">
        <v>102</v>
      </c>
      <c r="AY199" s="17" t="s">
        <v>152</v>
      </c>
      <c r="BE199" s="104">
        <f t="shared" si="39"/>
        <v>0</v>
      </c>
      <c r="BF199" s="104">
        <f t="shared" si="40"/>
        <v>0</v>
      </c>
      <c r="BG199" s="104">
        <f t="shared" si="41"/>
        <v>0</v>
      </c>
      <c r="BH199" s="104">
        <f t="shared" si="42"/>
        <v>0</v>
      </c>
      <c r="BI199" s="104">
        <f t="shared" si="43"/>
        <v>0</v>
      </c>
      <c r="BJ199" s="17" t="s">
        <v>86</v>
      </c>
      <c r="BK199" s="104">
        <f t="shared" si="44"/>
        <v>0</v>
      </c>
      <c r="BL199" s="17" t="s">
        <v>157</v>
      </c>
      <c r="BM199" s="17" t="s">
        <v>387</v>
      </c>
    </row>
    <row r="200" spans="2:65" s="1" customFormat="1" ht="31.5" customHeight="1">
      <c r="B200" s="34"/>
      <c r="C200" s="159" t="s">
        <v>388</v>
      </c>
      <c r="D200" s="159" t="s">
        <v>153</v>
      </c>
      <c r="E200" s="160" t="s">
        <v>389</v>
      </c>
      <c r="F200" s="241" t="s">
        <v>390</v>
      </c>
      <c r="G200" s="241"/>
      <c r="H200" s="241"/>
      <c r="I200" s="241"/>
      <c r="J200" s="161" t="s">
        <v>190</v>
      </c>
      <c r="K200" s="162">
        <v>440</v>
      </c>
      <c r="L200" s="238">
        <v>0</v>
      </c>
      <c r="M200" s="239"/>
      <c r="N200" s="240">
        <f t="shared" si="35"/>
        <v>0</v>
      </c>
      <c r="O200" s="240"/>
      <c r="P200" s="240"/>
      <c r="Q200" s="240"/>
      <c r="R200" s="36"/>
      <c r="T200" s="163" t="s">
        <v>22</v>
      </c>
      <c r="U200" s="43" t="s">
        <v>43</v>
      </c>
      <c r="V200" s="35"/>
      <c r="W200" s="164">
        <f t="shared" si="36"/>
        <v>0</v>
      </c>
      <c r="X200" s="164">
        <v>0</v>
      </c>
      <c r="Y200" s="164">
        <f t="shared" si="37"/>
        <v>0</v>
      </c>
      <c r="Z200" s="164">
        <v>0</v>
      </c>
      <c r="AA200" s="165">
        <f t="shared" si="38"/>
        <v>0</v>
      </c>
      <c r="AR200" s="17" t="s">
        <v>157</v>
      </c>
      <c r="AT200" s="17" t="s">
        <v>153</v>
      </c>
      <c r="AU200" s="17" t="s">
        <v>102</v>
      </c>
      <c r="AY200" s="17" t="s">
        <v>152</v>
      </c>
      <c r="BE200" s="104">
        <f t="shared" si="39"/>
        <v>0</v>
      </c>
      <c r="BF200" s="104">
        <f t="shared" si="40"/>
        <v>0</v>
      </c>
      <c r="BG200" s="104">
        <f t="shared" si="41"/>
        <v>0</v>
      </c>
      <c r="BH200" s="104">
        <f t="shared" si="42"/>
        <v>0</v>
      </c>
      <c r="BI200" s="104">
        <f t="shared" si="43"/>
        <v>0</v>
      </c>
      <c r="BJ200" s="17" t="s">
        <v>86</v>
      </c>
      <c r="BK200" s="104">
        <f t="shared" si="44"/>
        <v>0</v>
      </c>
      <c r="BL200" s="17" t="s">
        <v>157</v>
      </c>
      <c r="BM200" s="17" t="s">
        <v>391</v>
      </c>
    </row>
    <row r="201" spans="2:65" s="1" customFormat="1" ht="31.5" customHeight="1">
      <c r="B201" s="34"/>
      <c r="C201" s="159" t="s">
        <v>392</v>
      </c>
      <c r="D201" s="159" t="s">
        <v>153</v>
      </c>
      <c r="E201" s="160" t="s">
        <v>393</v>
      </c>
      <c r="F201" s="241" t="s">
        <v>394</v>
      </c>
      <c r="G201" s="241"/>
      <c r="H201" s="241"/>
      <c r="I201" s="241"/>
      <c r="J201" s="161" t="s">
        <v>190</v>
      </c>
      <c r="K201" s="162">
        <v>350</v>
      </c>
      <c r="L201" s="238">
        <v>0</v>
      </c>
      <c r="M201" s="239"/>
      <c r="N201" s="240">
        <f t="shared" si="35"/>
        <v>0</v>
      </c>
      <c r="O201" s="240"/>
      <c r="P201" s="240"/>
      <c r="Q201" s="240"/>
      <c r="R201" s="36"/>
      <c r="T201" s="163" t="s">
        <v>22</v>
      </c>
      <c r="U201" s="43" t="s">
        <v>43</v>
      </c>
      <c r="V201" s="35"/>
      <c r="W201" s="164">
        <f t="shared" si="36"/>
        <v>0</v>
      </c>
      <c r="X201" s="164">
        <v>0</v>
      </c>
      <c r="Y201" s="164">
        <f t="shared" si="37"/>
        <v>0</v>
      </c>
      <c r="Z201" s="164">
        <v>0</v>
      </c>
      <c r="AA201" s="165">
        <f t="shared" si="38"/>
        <v>0</v>
      </c>
      <c r="AR201" s="17" t="s">
        <v>157</v>
      </c>
      <c r="AT201" s="17" t="s">
        <v>153</v>
      </c>
      <c r="AU201" s="17" t="s">
        <v>102</v>
      </c>
      <c r="AY201" s="17" t="s">
        <v>152</v>
      </c>
      <c r="BE201" s="104">
        <f t="shared" si="39"/>
        <v>0</v>
      </c>
      <c r="BF201" s="104">
        <f t="shared" si="40"/>
        <v>0</v>
      </c>
      <c r="BG201" s="104">
        <f t="shared" si="41"/>
        <v>0</v>
      </c>
      <c r="BH201" s="104">
        <f t="shared" si="42"/>
        <v>0</v>
      </c>
      <c r="BI201" s="104">
        <f t="shared" si="43"/>
        <v>0</v>
      </c>
      <c r="BJ201" s="17" t="s">
        <v>86</v>
      </c>
      <c r="BK201" s="104">
        <f t="shared" si="44"/>
        <v>0</v>
      </c>
      <c r="BL201" s="17" t="s">
        <v>157</v>
      </c>
      <c r="BM201" s="17" t="s">
        <v>395</v>
      </c>
    </row>
    <row r="202" spans="2:65" s="1" customFormat="1" ht="31.5" customHeight="1">
      <c r="B202" s="34"/>
      <c r="C202" s="166" t="s">
        <v>396</v>
      </c>
      <c r="D202" s="166" t="s">
        <v>202</v>
      </c>
      <c r="E202" s="167" t="s">
        <v>397</v>
      </c>
      <c r="F202" s="245" t="s">
        <v>398</v>
      </c>
      <c r="G202" s="245"/>
      <c r="H202" s="245"/>
      <c r="I202" s="245"/>
      <c r="J202" s="168" t="s">
        <v>190</v>
      </c>
      <c r="K202" s="169">
        <v>350</v>
      </c>
      <c r="L202" s="243">
        <v>0</v>
      </c>
      <c r="M202" s="244"/>
      <c r="N202" s="242">
        <f t="shared" si="35"/>
        <v>0</v>
      </c>
      <c r="O202" s="240"/>
      <c r="P202" s="240"/>
      <c r="Q202" s="240"/>
      <c r="R202" s="36"/>
      <c r="T202" s="163" t="s">
        <v>22</v>
      </c>
      <c r="U202" s="43" t="s">
        <v>43</v>
      </c>
      <c r="V202" s="35"/>
      <c r="W202" s="164">
        <f t="shared" si="36"/>
        <v>0</v>
      </c>
      <c r="X202" s="164">
        <v>0</v>
      </c>
      <c r="Y202" s="164">
        <f t="shared" si="37"/>
        <v>0</v>
      </c>
      <c r="Z202" s="164">
        <v>0</v>
      </c>
      <c r="AA202" s="165">
        <f t="shared" si="38"/>
        <v>0</v>
      </c>
      <c r="AR202" s="17" t="s">
        <v>183</v>
      </c>
      <c r="AT202" s="17" t="s">
        <v>202</v>
      </c>
      <c r="AU202" s="17" t="s">
        <v>102</v>
      </c>
      <c r="AY202" s="17" t="s">
        <v>152</v>
      </c>
      <c r="BE202" s="104">
        <f t="shared" si="39"/>
        <v>0</v>
      </c>
      <c r="BF202" s="104">
        <f t="shared" si="40"/>
        <v>0</v>
      </c>
      <c r="BG202" s="104">
        <f t="shared" si="41"/>
        <v>0</v>
      </c>
      <c r="BH202" s="104">
        <f t="shared" si="42"/>
        <v>0</v>
      </c>
      <c r="BI202" s="104">
        <f t="shared" si="43"/>
        <v>0</v>
      </c>
      <c r="BJ202" s="17" t="s">
        <v>86</v>
      </c>
      <c r="BK202" s="104">
        <f t="shared" si="44"/>
        <v>0</v>
      </c>
      <c r="BL202" s="17" t="s">
        <v>157</v>
      </c>
      <c r="BM202" s="17" t="s">
        <v>399</v>
      </c>
    </row>
    <row r="203" spans="2:65" s="1" customFormat="1" ht="31.5" customHeight="1">
      <c r="B203" s="34"/>
      <c r="C203" s="159" t="s">
        <v>400</v>
      </c>
      <c r="D203" s="159" t="s">
        <v>153</v>
      </c>
      <c r="E203" s="160" t="s">
        <v>401</v>
      </c>
      <c r="F203" s="241" t="s">
        <v>402</v>
      </c>
      <c r="G203" s="241"/>
      <c r="H203" s="241"/>
      <c r="I203" s="241"/>
      <c r="J203" s="161" t="s">
        <v>308</v>
      </c>
      <c r="K203" s="170">
        <v>0</v>
      </c>
      <c r="L203" s="238">
        <v>0</v>
      </c>
      <c r="M203" s="239"/>
      <c r="N203" s="240">
        <f t="shared" si="35"/>
        <v>0</v>
      </c>
      <c r="O203" s="240"/>
      <c r="P203" s="240"/>
      <c r="Q203" s="240"/>
      <c r="R203" s="36"/>
      <c r="T203" s="163" t="s">
        <v>22</v>
      </c>
      <c r="U203" s="43" t="s">
        <v>43</v>
      </c>
      <c r="V203" s="35"/>
      <c r="W203" s="164">
        <f t="shared" si="36"/>
        <v>0</v>
      </c>
      <c r="X203" s="164">
        <v>0</v>
      </c>
      <c r="Y203" s="164">
        <f t="shared" si="37"/>
        <v>0</v>
      </c>
      <c r="Z203" s="164">
        <v>0</v>
      </c>
      <c r="AA203" s="165">
        <f t="shared" si="38"/>
        <v>0</v>
      </c>
      <c r="AR203" s="17" t="s">
        <v>157</v>
      </c>
      <c r="AT203" s="17" t="s">
        <v>153</v>
      </c>
      <c r="AU203" s="17" t="s">
        <v>102</v>
      </c>
      <c r="AY203" s="17" t="s">
        <v>152</v>
      </c>
      <c r="BE203" s="104">
        <f t="shared" si="39"/>
        <v>0</v>
      </c>
      <c r="BF203" s="104">
        <f t="shared" si="40"/>
        <v>0</v>
      </c>
      <c r="BG203" s="104">
        <f t="shared" si="41"/>
        <v>0</v>
      </c>
      <c r="BH203" s="104">
        <f t="shared" si="42"/>
        <v>0</v>
      </c>
      <c r="BI203" s="104">
        <f t="shared" si="43"/>
        <v>0</v>
      </c>
      <c r="BJ203" s="17" t="s">
        <v>86</v>
      </c>
      <c r="BK203" s="104">
        <f t="shared" si="44"/>
        <v>0</v>
      </c>
      <c r="BL203" s="17" t="s">
        <v>157</v>
      </c>
      <c r="BM203" s="17" t="s">
        <v>403</v>
      </c>
    </row>
    <row r="204" spans="2:63" s="9" customFormat="1" ht="29.25" customHeight="1">
      <c r="B204" s="148"/>
      <c r="C204" s="149"/>
      <c r="D204" s="158" t="s">
        <v>122</v>
      </c>
      <c r="E204" s="158"/>
      <c r="F204" s="158"/>
      <c r="G204" s="158"/>
      <c r="H204" s="158"/>
      <c r="I204" s="158"/>
      <c r="J204" s="158"/>
      <c r="K204" s="158"/>
      <c r="L204" s="158"/>
      <c r="M204" s="158"/>
      <c r="N204" s="246">
        <f>BK204</f>
        <v>0</v>
      </c>
      <c r="O204" s="247"/>
      <c r="P204" s="247"/>
      <c r="Q204" s="247"/>
      <c r="R204" s="151"/>
      <c r="T204" s="152"/>
      <c r="U204" s="149"/>
      <c r="V204" s="149"/>
      <c r="W204" s="153">
        <f>SUM(W205:W221)</f>
        <v>0</v>
      </c>
      <c r="X204" s="149"/>
      <c r="Y204" s="153">
        <f>SUM(Y205:Y221)</f>
        <v>0</v>
      </c>
      <c r="Z204" s="149"/>
      <c r="AA204" s="154">
        <f>SUM(AA205:AA221)</f>
        <v>0</v>
      </c>
      <c r="AR204" s="155" t="s">
        <v>102</v>
      </c>
      <c r="AT204" s="156" t="s">
        <v>77</v>
      </c>
      <c r="AU204" s="156" t="s">
        <v>86</v>
      </c>
      <c r="AY204" s="155" t="s">
        <v>152</v>
      </c>
      <c r="BK204" s="157">
        <f>SUM(BK205:BK221)</f>
        <v>0</v>
      </c>
    </row>
    <row r="205" spans="2:65" s="1" customFormat="1" ht="31.5" customHeight="1">
      <c r="B205" s="34"/>
      <c r="C205" s="159" t="s">
        <v>404</v>
      </c>
      <c r="D205" s="159" t="s">
        <v>153</v>
      </c>
      <c r="E205" s="160" t="s">
        <v>405</v>
      </c>
      <c r="F205" s="241" t="s">
        <v>406</v>
      </c>
      <c r="G205" s="241"/>
      <c r="H205" s="241"/>
      <c r="I205" s="241"/>
      <c r="J205" s="161" t="s">
        <v>190</v>
      </c>
      <c r="K205" s="162">
        <v>68</v>
      </c>
      <c r="L205" s="238">
        <v>0</v>
      </c>
      <c r="M205" s="239"/>
      <c r="N205" s="240">
        <f aca="true" t="shared" si="45" ref="N205:N221">ROUND(L205*K205,2)</f>
        <v>0</v>
      </c>
      <c r="O205" s="240"/>
      <c r="P205" s="240"/>
      <c r="Q205" s="240"/>
      <c r="R205" s="36"/>
      <c r="T205" s="163" t="s">
        <v>22</v>
      </c>
      <c r="U205" s="43" t="s">
        <v>43</v>
      </c>
      <c r="V205" s="35"/>
      <c r="W205" s="164">
        <f aca="true" t="shared" si="46" ref="W205:W221">V205*K205</f>
        <v>0</v>
      </c>
      <c r="X205" s="164">
        <v>0</v>
      </c>
      <c r="Y205" s="164">
        <f aca="true" t="shared" si="47" ref="Y205:Y221">X205*K205</f>
        <v>0</v>
      </c>
      <c r="Z205" s="164">
        <v>0</v>
      </c>
      <c r="AA205" s="165">
        <f aca="true" t="shared" si="48" ref="AA205:AA221">Z205*K205</f>
        <v>0</v>
      </c>
      <c r="AR205" s="17" t="s">
        <v>157</v>
      </c>
      <c r="AT205" s="17" t="s">
        <v>153</v>
      </c>
      <c r="AU205" s="17" t="s">
        <v>102</v>
      </c>
      <c r="AY205" s="17" t="s">
        <v>152</v>
      </c>
      <c r="BE205" s="104">
        <f aca="true" t="shared" si="49" ref="BE205:BE221">IF(U205="základní",N205,0)</f>
        <v>0</v>
      </c>
      <c r="BF205" s="104">
        <f aca="true" t="shared" si="50" ref="BF205:BF221">IF(U205="snížená",N205,0)</f>
        <v>0</v>
      </c>
      <c r="BG205" s="104">
        <f aca="true" t="shared" si="51" ref="BG205:BG221">IF(U205="zákl. přenesená",N205,0)</f>
        <v>0</v>
      </c>
      <c r="BH205" s="104">
        <f aca="true" t="shared" si="52" ref="BH205:BH221">IF(U205="sníž. přenesená",N205,0)</f>
        <v>0</v>
      </c>
      <c r="BI205" s="104">
        <f aca="true" t="shared" si="53" ref="BI205:BI221">IF(U205="nulová",N205,0)</f>
        <v>0</v>
      </c>
      <c r="BJ205" s="17" t="s">
        <v>86</v>
      </c>
      <c r="BK205" s="104">
        <f aca="true" t="shared" si="54" ref="BK205:BK221">ROUND(L205*K205,2)</f>
        <v>0</v>
      </c>
      <c r="BL205" s="17" t="s">
        <v>157</v>
      </c>
      <c r="BM205" s="17" t="s">
        <v>407</v>
      </c>
    </row>
    <row r="206" spans="2:65" s="1" customFormat="1" ht="31.5" customHeight="1">
      <c r="B206" s="34"/>
      <c r="C206" s="159" t="s">
        <v>408</v>
      </c>
      <c r="D206" s="159" t="s">
        <v>153</v>
      </c>
      <c r="E206" s="160" t="s">
        <v>409</v>
      </c>
      <c r="F206" s="241" t="s">
        <v>410</v>
      </c>
      <c r="G206" s="241"/>
      <c r="H206" s="241"/>
      <c r="I206" s="241"/>
      <c r="J206" s="161" t="s">
        <v>190</v>
      </c>
      <c r="K206" s="162">
        <v>14.2</v>
      </c>
      <c r="L206" s="238">
        <v>0</v>
      </c>
      <c r="M206" s="239"/>
      <c r="N206" s="240">
        <f t="shared" si="45"/>
        <v>0</v>
      </c>
      <c r="O206" s="240"/>
      <c r="P206" s="240"/>
      <c r="Q206" s="240"/>
      <c r="R206" s="36"/>
      <c r="T206" s="163" t="s">
        <v>22</v>
      </c>
      <c r="U206" s="43" t="s">
        <v>43</v>
      </c>
      <c r="V206" s="35"/>
      <c r="W206" s="164">
        <f t="shared" si="46"/>
        <v>0</v>
      </c>
      <c r="X206" s="164">
        <v>0</v>
      </c>
      <c r="Y206" s="164">
        <f t="shared" si="47"/>
        <v>0</v>
      </c>
      <c r="Z206" s="164">
        <v>0</v>
      </c>
      <c r="AA206" s="165">
        <f t="shared" si="48"/>
        <v>0</v>
      </c>
      <c r="AR206" s="17" t="s">
        <v>157</v>
      </c>
      <c r="AT206" s="17" t="s">
        <v>153</v>
      </c>
      <c r="AU206" s="17" t="s">
        <v>102</v>
      </c>
      <c r="AY206" s="17" t="s">
        <v>152</v>
      </c>
      <c r="BE206" s="104">
        <f t="shared" si="49"/>
        <v>0</v>
      </c>
      <c r="BF206" s="104">
        <f t="shared" si="50"/>
        <v>0</v>
      </c>
      <c r="BG206" s="104">
        <f t="shared" si="51"/>
        <v>0</v>
      </c>
      <c r="BH206" s="104">
        <f t="shared" si="52"/>
        <v>0</v>
      </c>
      <c r="BI206" s="104">
        <f t="shared" si="53"/>
        <v>0</v>
      </c>
      <c r="BJ206" s="17" t="s">
        <v>86</v>
      </c>
      <c r="BK206" s="104">
        <f t="shared" si="54"/>
        <v>0</v>
      </c>
      <c r="BL206" s="17" t="s">
        <v>157</v>
      </c>
      <c r="BM206" s="17" t="s">
        <v>411</v>
      </c>
    </row>
    <row r="207" spans="2:65" s="1" customFormat="1" ht="31.5" customHeight="1">
      <c r="B207" s="34"/>
      <c r="C207" s="159" t="s">
        <v>412</v>
      </c>
      <c r="D207" s="159" t="s">
        <v>153</v>
      </c>
      <c r="E207" s="160" t="s">
        <v>413</v>
      </c>
      <c r="F207" s="241" t="s">
        <v>414</v>
      </c>
      <c r="G207" s="241"/>
      <c r="H207" s="241"/>
      <c r="I207" s="241"/>
      <c r="J207" s="161" t="s">
        <v>190</v>
      </c>
      <c r="K207" s="162">
        <v>40</v>
      </c>
      <c r="L207" s="238">
        <v>0</v>
      </c>
      <c r="M207" s="239"/>
      <c r="N207" s="240">
        <f t="shared" si="45"/>
        <v>0</v>
      </c>
      <c r="O207" s="240"/>
      <c r="P207" s="240"/>
      <c r="Q207" s="240"/>
      <c r="R207" s="36"/>
      <c r="T207" s="163" t="s">
        <v>22</v>
      </c>
      <c r="U207" s="43" t="s">
        <v>43</v>
      </c>
      <c r="V207" s="35"/>
      <c r="W207" s="164">
        <f t="shared" si="46"/>
        <v>0</v>
      </c>
      <c r="X207" s="164">
        <v>0</v>
      </c>
      <c r="Y207" s="164">
        <f t="shared" si="47"/>
        <v>0</v>
      </c>
      <c r="Z207" s="164">
        <v>0</v>
      </c>
      <c r="AA207" s="165">
        <f t="shared" si="48"/>
        <v>0</v>
      </c>
      <c r="AR207" s="17" t="s">
        <v>157</v>
      </c>
      <c r="AT207" s="17" t="s">
        <v>153</v>
      </c>
      <c r="AU207" s="17" t="s">
        <v>102</v>
      </c>
      <c r="AY207" s="17" t="s">
        <v>152</v>
      </c>
      <c r="BE207" s="104">
        <f t="shared" si="49"/>
        <v>0</v>
      </c>
      <c r="BF207" s="104">
        <f t="shared" si="50"/>
        <v>0</v>
      </c>
      <c r="BG207" s="104">
        <f t="shared" si="51"/>
        <v>0</v>
      </c>
      <c r="BH207" s="104">
        <f t="shared" si="52"/>
        <v>0</v>
      </c>
      <c r="BI207" s="104">
        <f t="shared" si="53"/>
        <v>0</v>
      </c>
      <c r="BJ207" s="17" t="s">
        <v>86</v>
      </c>
      <c r="BK207" s="104">
        <f t="shared" si="54"/>
        <v>0</v>
      </c>
      <c r="BL207" s="17" t="s">
        <v>157</v>
      </c>
      <c r="BM207" s="17" t="s">
        <v>415</v>
      </c>
    </row>
    <row r="208" spans="2:65" s="1" customFormat="1" ht="31.5" customHeight="1">
      <c r="B208" s="34"/>
      <c r="C208" s="159" t="s">
        <v>416</v>
      </c>
      <c r="D208" s="159" t="s">
        <v>153</v>
      </c>
      <c r="E208" s="160" t="s">
        <v>417</v>
      </c>
      <c r="F208" s="241" t="s">
        <v>418</v>
      </c>
      <c r="G208" s="241"/>
      <c r="H208" s="241"/>
      <c r="I208" s="241"/>
      <c r="J208" s="161" t="s">
        <v>169</v>
      </c>
      <c r="K208" s="162">
        <v>430</v>
      </c>
      <c r="L208" s="238">
        <v>0</v>
      </c>
      <c r="M208" s="239"/>
      <c r="N208" s="240">
        <f t="shared" si="45"/>
        <v>0</v>
      </c>
      <c r="O208" s="240"/>
      <c r="P208" s="240"/>
      <c r="Q208" s="240"/>
      <c r="R208" s="36"/>
      <c r="T208" s="163" t="s">
        <v>22</v>
      </c>
      <c r="U208" s="43" t="s">
        <v>43</v>
      </c>
      <c r="V208" s="35"/>
      <c r="W208" s="164">
        <f t="shared" si="46"/>
        <v>0</v>
      </c>
      <c r="X208" s="164">
        <v>0</v>
      </c>
      <c r="Y208" s="164">
        <f t="shared" si="47"/>
        <v>0</v>
      </c>
      <c r="Z208" s="164">
        <v>0</v>
      </c>
      <c r="AA208" s="165">
        <f t="shared" si="48"/>
        <v>0</v>
      </c>
      <c r="AR208" s="17" t="s">
        <v>157</v>
      </c>
      <c r="AT208" s="17" t="s">
        <v>153</v>
      </c>
      <c r="AU208" s="17" t="s">
        <v>102</v>
      </c>
      <c r="AY208" s="17" t="s">
        <v>152</v>
      </c>
      <c r="BE208" s="104">
        <f t="shared" si="49"/>
        <v>0</v>
      </c>
      <c r="BF208" s="104">
        <f t="shared" si="50"/>
        <v>0</v>
      </c>
      <c r="BG208" s="104">
        <f t="shared" si="51"/>
        <v>0</v>
      </c>
      <c r="BH208" s="104">
        <f t="shared" si="52"/>
        <v>0</v>
      </c>
      <c r="BI208" s="104">
        <f t="shared" si="53"/>
        <v>0</v>
      </c>
      <c r="BJ208" s="17" t="s">
        <v>86</v>
      </c>
      <c r="BK208" s="104">
        <f t="shared" si="54"/>
        <v>0</v>
      </c>
      <c r="BL208" s="17" t="s">
        <v>157</v>
      </c>
      <c r="BM208" s="17" t="s">
        <v>419</v>
      </c>
    </row>
    <row r="209" spans="2:65" s="1" customFormat="1" ht="22.5" customHeight="1">
      <c r="B209" s="34"/>
      <c r="C209" s="159" t="s">
        <v>420</v>
      </c>
      <c r="D209" s="159" t="s">
        <v>153</v>
      </c>
      <c r="E209" s="160" t="s">
        <v>421</v>
      </c>
      <c r="F209" s="241" t="s">
        <v>422</v>
      </c>
      <c r="G209" s="241"/>
      <c r="H209" s="241"/>
      <c r="I209" s="241"/>
      <c r="J209" s="161" t="s">
        <v>169</v>
      </c>
      <c r="K209" s="162">
        <v>94.752</v>
      </c>
      <c r="L209" s="238">
        <v>0</v>
      </c>
      <c r="M209" s="239"/>
      <c r="N209" s="240">
        <f t="shared" si="45"/>
        <v>0</v>
      </c>
      <c r="O209" s="240"/>
      <c r="P209" s="240"/>
      <c r="Q209" s="240"/>
      <c r="R209" s="36"/>
      <c r="T209" s="163" t="s">
        <v>22</v>
      </c>
      <c r="U209" s="43" t="s">
        <v>43</v>
      </c>
      <c r="V209" s="35"/>
      <c r="W209" s="164">
        <f t="shared" si="46"/>
        <v>0</v>
      </c>
      <c r="X209" s="164">
        <v>0</v>
      </c>
      <c r="Y209" s="164">
        <f t="shared" si="47"/>
        <v>0</v>
      </c>
      <c r="Z209" s="164">
        <v>0</v>
      </c>
      <c r="AA209" s="165">
        <f t="shared" si="48"/>
        <v>0</v>
      </c>
      <c r="AR209" s="17" t="s">
        <v>157</v>
      </c>
      <c r="AT209" s="17" t="s">
        <v>153</v>
      </c>
      <c r="AU209" s="17" t="s">
        <v>102</v>
      </c>
      <c r="AY209" s="17" t="s">
        <v>152</v>
      </c>
      <c r="BE209" s="104">
        <f t="shared" si="49"/>
        <v>0</v>
      </c>
      <c r="BF209" s="104">
        <f t="shared" si="50"/>
        <v>0</v>
      </c>
      <c r="BG209" s="104">
        <f t="shared" si="51"/>
        <v>0</v>
      </c>
      <c r="BH209" s="104">
        <f t="shared" si="52"/>
        <v>0</v>
      </c>
      <c r="BI209" s="104">
        <f t="shared" si="53"/>
        <v>0</v>
      </c>
      <c r="BJ209" s="17" t="s">
        <v>86</v>
      </c>
      <c r="BK209" s="104">
        <f t="shared" si="54"/>
        <v>0</v>
      </c>
      <c r="BL209" s="17" t="s">
        <v>157</v>
      </c>
      <c r="BM209" s="17" t="s">
        <v>423</v>
      </c>
    </row>
    <row r="210" spans="2:65" s="1" customFormat="1" ht="31.5" customHeight="1">
      <c r="B210" s="34"/>
      <c r="C210" s="159" t="s">
        <v>424</v>
      </c>
      <c r="D210" s="159" t="s">
        <v>153</v>
      </c>
      <c r="E210" s="160" t="s">
        <v>425</v>
      </c>
      <c r="F210" s="241" t="s">
        <v>426</v>
      </c>
      <c r="G210" s="241"/>
      <c r="H210" s="241"/>
      <c r="I210" s="241"/>
      <c r="J210" s="161" t="s">
        <v>190</v>
      </c>
      <c r="K210" s="162">
        <v>40</v>
      </c>
      <c r="L210" s="238">
        <v>0</v>
      </c>
      <c r="M210" s="239"/>
      <c r="N210" s="240">
        <f t="shared" si="45"/>
        <v>0</v>
      </c>
      <c r="O210" s="240"/>
      <c r="P210" s="240"/>
      <c r="Q210" s="240"/>
      <c r="R210" s="36"/>
      <c r="T210" s="163" t="s">
        <v>22</v>
      </c>
      <c r="U210" s="43" t="s">
        <v>43</v>
      </c>
      <c r="V210" s="35"/>
      <c r="W210" s="164">
        <f t="shared" si="46"/>
        <v>0</v>
      </c>
      <c r="X210" s="164">
        <v>0</v>
      </c>
      <c r="Y210" s="164">
        <f t="shared" si="47"/>
        <v>0</v>
      </c>
      <c r="Z210" s="164">
        <v>0</v>
      </c>
      <c r="AA210" s="165">
        <f t="shared" si="48"/>
        <v>0</v>
      </c>
      <c r="AR210" s="17" t="s">
        <v>157</v>
      </c>
      <c r="AT210" s="17" t="s">
        <v>153</v>
      </c>
      <c r="AU210" s="17" t="s">
        <v>102</v>
      </c>
      <c r="AY210" s="17" t="s">
        <v>152</v>
      </c>
      <c r="BE210" s="104">
        <f t="shared" si="49"/>
        <v>0</v>
      </c>
      <c r="BF210" s="104">
        <f t="shared" si="50"/>
        <v>0</v>
      </c>
      <c r="BG210" s="104">
        <f t="shared" si="51"/>
        <v>0</v>
      </c>
      <c r="BH210" s="104">
        <f t="shared" si="52"/>
        <v>0</v>
      </c>
      <c r="BI210" s="104">
        <f t="shared" si="53"/>
        <v>0</v>
      </c>
      <c r="BJ210" s="17" t="s">
        <v>86</v>
      </c>
      <c r="BK210" s="104">
        <f t="shared" si="54"/>
        <v>0</v>
      </c>
      <c r="BL210" s="17" t="s">
        <v>157</v>
      </c>
      <c r="BM210" s="17" t="s">
        <v>427</v>
      </c>
    </row>
    <row r="211" spans="2:65" s="1" customFormat="1" ht="22.5" customHeight="1">
      <c r="B211" s="34"/>
      <c r="C211" s="166" t="s">
        <v>428</v>
      </c>
      <c r="D211" s="166" t="s">
        <v>202</v>
      </c>
      <c r="E211" s="167" t="s">
        <v>429</v>
      </c>
      <c r="F211" s="245" t="s">
        <v>430</v>
      </c>
      <c r="G211" s="245"/>
      <c r="H211" s="245"/>
      <c r="I211" s="245"/>
      <c r="J211" s="168" t="s">
        <v>161</v>
      </c>
      <c r="K211" s="169">
        <v>26</v>
      </c>
      <c r="L211" s="243">
        <v>0</v>
      </c>
      <c r="M211" s="244"/>
      <c r="N211" s="242">
        <f t="shared" si="45"/>
        <v>0</v>
      </c>
      <c r="O211" s="240"/>
      <c r="P211" s="240"/>
      <c r="Q211" s="240"/>
      <c r="R211" s="36"/>
      <c r="T211" s="163" t="s">
        <v>22</v>
      </c>
      <c r="U211" s="43" t="s">
        <v>43</v>
      </c>
      <c r="V211" s="35"/>
      <c r="W211" s="164">
        <f t="shared" si="46"/>
        <v>0</v>
      </c>
      <c r="X211" s="164">
        <v>0</v>
      </c>
      <c r="Y211" s="164">
        <f t="shared" si="47"/>
        <v>0</v>
      </c>
      <c r="Z211" s="164">
        <v>0</v>
      </c>
      <c r="AA211" s="165">
        <f t="shared" si="48"/>
        <v>0</v>
      </c>
      <c r="AR211" s="17" t="s">
        <v>183</v>
      </c>
      <c r="AT211" s="17" t="s">
        <v>202</v>
      </c>
      <c r="AU211" s="17" t="s">
        <v>102</v>
      </c>
      <c r="AY211" s="17" t="s">
        <v>152</v>
      </c>
      <c r="BE211" s="104">
        <f t="shared" si="49"/>
        <v>0</v>
      </c>
      <c r="BF211" s="104">
        <f t="shared" si="50"/>
        <v>0</v>
      </c>
      <c r="BG211" s="104">
        <f t="shared" si="51"/>
        <v>0</v>
      </c>
      <c r="BH211" s="104">
        <f t="shared" si="52"/>
        <v>0</v>
      </c>
      <c r="BI211" s="104">
        <f t="shared" si="53"/>
        <v>0</v>
      </c>
      <c r="BJ211" s="17" t="s">
        <v>86</v>
      </c>
      <c r="BK211" s="104">
        <f t="shared" si="54"/>
        <v>0</v>
      </c>
      <c r="BL211" s="17" t="s">
        <v>157</v>
      </c>
      <c r="BM211" s="17" t="s">
        <v>431</v>
      </c>
    </row>
    <row r="212" spans="2:65" s="1" customFormat="1" ht="22.5" customHeight="1">
      <c r="B212" s="34"/>
      <c r="C212" s="166" t="s">
        <v>432</v>
      </c>
      <c r="D212" s="166" t="s">
        <v>202</v>
      </c>
      <c r="E212" s="167" t="s">
        <v>433</v>
      </c>
      <c r="F212" s="245" t="s">
        <v>434</v>
      </c>
      <c r="G212" s="245"/>
      <c r="H212" s="245"/>
      <c r="I212" s="245"/>
      <c r="J212" s="168" t="s">
        <v>190</v>
      </c>
      <c r="K212" s="169">
        <v>45</v>
      </c>
      <c r="L212" s="243">
        <v>0</v>
      </c>
      <c r="M212" s="244"/>
      <c r="N212" s="242">
        <f t="shared" si="45"/>
        <v>0</v>
      </c>
      <c r="O212" s="240"/>
      <c r="P212" s="240"/>
      <c r="Q212" s="240"/>
      <c r="R212" s="36"/>
      <c r="T212" s="163" t="s">
        <v>22</v>
      </c>
      <c r="U212" s="43" t="s">
        <v>43</v>
      </c>
      <c r="V212" s="35"/>
      <c r="W212" s="164">
        <f t="shared" si="46"/>
        <v>0</v>
      </c>
      <c r="X212" s="164">
        <v>0</v>
      </c>
      <c r="Y212" s="164">
        <f t="shared" si="47"/>
        <v>0</v>
      </c>
      <c r="Z212" s="164">
        <v>0</v>
      </c>
      <c r="AA212" s="165">
        <f t="shared" si="48"/>
        <v>0</v>
      </c>
      <c r="AR212" s="17" t="s">
        <v>183</v>
      </c>
      <c r="AT212" s="17" t="s">
        <v>202</v>
      </c>
      <c r="AU212" s="17" t="s">
        <v>102</v>
      </c>
      <c r="AY212" s="17" t="s">
        <v>152</v>
      </c>
      <c r="BE212" s="104">
        <f t="shared" si="49"/>
        <v>0</v>
      </c>
      <c r="BF212" s="104">
        <f t="shared" si="50"/>
        <v>0</v>
      </c>
      <c r="BG212" s="104">
        <f t="shared" si="51"/>
        <v>0</v>
      </c>
      <c r="BH212" s="104">
        <f t="shared" si="52"/>
        <v>0</v>
      </c>
      <c r="BI212" s="104">
        <f t="shared" si="53"/>
        <v>0</v>
      </c>
      <c r="BJ212" s="17" t="s">
        <v>86</v>
      </c>
      <c r="BK212" s="104">
        <f t="shared" si="54"/>
        <v>0</v>
      </c>
      <c r="BL212" s="17" t="s">
        <v>157</v>
      </c>
      <c r="BM212" s="17" t="s">
        <v>435</v>
      </c>
    </row>
    <row r="213" spans="2:65" s="1" customFormat="1" ht="44.25" customHeight="1">
      <c r="B213" s="34"/>
      <c r="C213" s="159" t="s">
        <v>436</v>
      </c>
      <c r="D213" s="159" t="s">
        <v>153</v>
      </c>
      <c r="E213" s="160" t="s">
        <v>437</v>
      </c>
      <c r="F213" s="241" t="s">
        <v>438</v>
      </c>
      <c r="G213" s="241"/>
      <c r="H213" s="241"/>
      <c r="I213" s="241"/>
      <c r="J213" s="161" t="s">
        <v>190</v>
      </c>
      <c r="K213" s="162">
        <v>21</v>
      </c>
      <c r="L213" s="238">
        <v>0</v>
      </c>
      <c r="M213" s="239"/>
      <c r="N213" s="240">
        <f t="shared" si="45"/>
        <v>0</v>
      </c>
      <c r="O213" s="240"/>
      <c r="P213" s="240"/>
      <c r="Q213" s="240"/>
      <c r="R213" s="36"/>
      <c r="T213" s="163" t="s">
        <v>22</v>
      </c>
      <c r="U213" s="43" t="s">
        <v>43</v>
      </c>
      <c r="V213" s="35"/>
      <c r="W213" s="164">
        <f t="shared" si="46"/>
        <v>0</v>
      </c>
      <c r="X213" s="164">
        <v>0</v>
      </c>
      <c r="Y213" s="164">
        <f t="shared" si="47"/>
        <v>0</v>
      </c>
      <c r="Z213" s="164">
        <v>0</v>
      </c>
      <c r="AA213" s="165">
        <f t="shared" si="48"/>
        <v>0</v>
      </c>
      <c r="AR213" s="17" t="s">
        <v>157</v>
      </c>
      <c r="AT213" s="17" t="s">
        <v>153</v>
      </c>
      <c r="AU213" s="17" t="s">
        <v>102</v>
      </c>
      <c r="AY213" s="17" t="s">
        <v>152</v>
      </c>
      <c r="BE213" s="104">
        <f t="shared" si="49"/>
        <v>0</v>
      </c>
      <c r="BF213" s="104">
        <f t="shared" si="50"/>
        <v>0</v>
      </c>
      <c r="BG213" s="104">
        <f t="shared" si="51"/>
        <v>0</v>
      </c>
      <c r="BH213" s="104">
        <f t="shared" si="52"/>
        <v>0</v>
      </c>
      <c r="BI213" s="104">
        <f t="shared" si="53"/>
        <v>0</v>
      </c>
      <c r="BJ213" s="17" t="s">
        <v>86</v>
      </c>
      <c r="BK213" s="104">
        <f t="shared" si="54"/>
        <v>0</v>
      </c>
      <c r="BL213" s="17" t="s">
        <v>157</v>
      </c>
      <c r="BM213" s="17" t="s">
        <v>439</v>
      </c>
    </row>
    <row r="214" spans="2:65" s="1" customFormat="1" ht="31.5" customHeight="1">
      <c r="B214" s="34"/>
      <c r="C214" s="159" t="s">
        <v>440</v>
      </c>
      <c r="D214" s="159" t="s">
        <v>153</v>
      </c>
      <c r="E214" s="160" t="s">
        <v>441</v>
      </c>
      <c r="F214" s="241" t="s">
        <v>442</v>
      </c>
      <c r="G214" s="241"/>
      <c r="H214" s="241"/>
      <c r="I214" s="241"/>
      <c r="J214" s="161" t="s">
        <v>190</v>
      </c>
      <c r="K214" s="162">
        <v>33</v>
      </c>
      <c r="L214" s="238">
        <v>0</v>
      </c>
      <c r="M214" s="239"/>
      <c r="N214" s="240">
        <f t="shared" si="45"/>
        <v>0</v>
      </c>
      <c r="O214" s="240"/>
      <c r="P214" s="240"/>
      <c r="Q214" s="240"/>
      <c r="R214" s="36"/>
      <c r="T214" s="163" t="s">
        <v>22</v>
      </c>
      <c r="U214" s="43" t="s">
        <v>43</v>
      </c>
      <c r="V214" s="35"/>
      <c r="W214" s="164">
        <f t="shared" si="46"/>
        <v>0</v>
      </c>
      <c r="X214" s="164">
        <v>0</v>
      </c>
      <c r="Y214" s="164">
        <f t="shared" si="47"/>
        <v>0</v>
      </c>
      <c r="Z214" s="164">
        <v>0</v>
      </c>
      <c r="AA214" s="165">
        <f t="shared" si="48"/>
        <v>0</v>
      </c>
      <c r="AR214" s="17" t="s">
        <v>157</v>
      </c>
      <c r="AT214" s="17" t="s">
        <v>153</v>
      </c>
      <c r="AU214" s="17" t="s">
        <v>102</v>
      </c>
      <c r="AY214" s="17" t="s">
        <v>152</v>
      </c>
      <c r="BE214" s="104">
        <f t="shared" si="49"/>
        <v>0</v>
      </c>
      <c r="BF214" s="104">
        <f t="shared" si="50"/>
        <v>0</v>
      </c>
      <c r="BG214" s="104">
        <f t="shared" si="51"/>
        <v>0</v>
      </c>
      <c r="BH214" s="104">
        <f t="shared" si="52"/>
        <v>0</v>
      </c>
      <c r="BI214" s="104">
        <f t="shared" si="53"/>
        <v>0</v>
      </c>
      <c r="BJ214" s="17" t="s">
        <v>86</v>
      </c>
      <c r="BK214" s="104">
        <f t="shared" si="54"/>
        <v>0</v>
      </c>
      <c r="BL214" s="17" t="s">
        <v>157</v>
      </c>
      <c r="BM214" s="17" t="s">
        <v>443</v>
      </c>
    </row>
    <row r="215" spans="2:65" s="1" customFormat="1" ht="31.5" customHeight="1">
      <c r="B215" s="34"/>
      <c r="C215" s="159" t="s">
        <v>444</v>
      </c>
      <c r="D215" s="159" t="s">
        <v>153</v>
      </c>
      <c r="E215" s="160" t="s">
        <v>445</v>
      </c>
      <c r="F215" s="241" t="s">
        <v>446</v>
      </c>
      <c r="G215" s="241"/>
      <c r="H215" s="241"/>
      <c r="I215" s="241"/>
      <c r="J215" s="161" t="s">
        <v>190</v>
      </c>
      <c r="K215" s="162">
        <v>70</v>
      </c>
      <c r="L215" s="238">
        <v>0</v>
      </c>
      <c r="M215" s="239"/>
      <c r="N215" s="240">
        <f t="shared" si="45"/>
        <v>0</v>
      </c>
      <c r="O215" s="240"/>
      <c r="P215" s="240"/>
      <c r="Q215" s="240"/>
      <c r="R215" s="36"/>
      <c r="T215" s="163" t="s">
        <v>22</v>
      </c>
      <c r="U215" s="43" t="s">
        <v>43</v>
      </c>
      <c r="V215" s="35"/>
      <c r="W215" s="164">
        <f t="shared" si="46"/>
        <v>0</v>
      </c>
      <c r="X215" s="164">
        <v>0</v>
      </c>
      <c r="Y215" s="164">
        <f t="shared" si="47"/>
        <v>0</v>
      </c>
      <c r="Z215" s="164">
        <v>0</v>
      </c>
      <c r="AA215" s="165">
        <f t="shared" si="48"/>
        <v>0</v>
      </c>
      <c r="AR215" s="17" t="s">
        <v>157</v>
      </c>
      <c r="AT215" s="17" t="s">
        <v>153</v>
      </c>
      <c r="AU215" s="17" t="s">
        <v>102</v>
      </c>
      <c r="AY215" s="17" t="s">
        <v>152</v>
      </c>
      <c r="BE215" s="104">
        <f t="shared" si="49"/>
        <v>0</v>
      </c>
      <c r="BF215" s="104">
        <f t="shared" si="50"/>
        <v>0</v>
      </c>
      <c r="BG215" s="104">
        <f t="shared" si="51"/>
        <v>0</v>
      </c>
      <c r="BH215" s="104">
        <f t="shared" si="52"/>
        <v>0</v>
      </c>
      <c r="BI215" s="104">
        <f t="shared" si="53"/>
        <v>0</v>
      </c>
      <c r="BJ215" s="17" t="s">
        <v>86</v>
      </c>
      <c r="BK215" s="104">
        <f t="shared" si="54"/>
        <v>0</v>
      </c>
      <c r="BL215" s="17" t="s">
        <v>157</v>
      </c>
      <c r="BM215" s="17" t="s">
        <v>447</v>
      </c>
    </row>
    <row r="216" spans="2:65" s="1" customFormat="1" ht="31.5" customHeight="1">
      <c r="B216" s="34"/>
      <c r="C216" s="159" t="s">
        <v>448</v>
      </c>
      <c r="D216" s="159" t="s">
        <v>153</v>
      </c>
      <c r="E216" s="160" t="s">
        <v>449</v>
      </c>
      <c r="F216" s="241" t="s">
        <v>450</v>
      </c>
      <c r="G216" s="241"/>
      <c r="H216" s="241"/>
      <c r="I216" s="241"/>
      <c r="J216" s="161" t="s">
        <v>190</v>
      </c>
      <c r="K216" s="162">
        <v>13</v>
      </c>
      <c r="L216" s="238">
        <v>0</v>
      </c>
      <c r="M216" s="239"/>
      <c r="N216" s="240">
        <f t="shared" si="45"/>
        <v>0</v>
      </c>
      <c r="O216" s="240"/>
      <c r="P216" s="240"/>
      <c r="Q216" s="240"/>
      <c r="R216" s="36"/>
      <c r="T216" s="163" t="s">
        <v>22</v>
      </c>
      <c r="U216" s="43" t="s">
        <v>43</v>
      </c>
      <c r="V216" s="35"/>
      <c r="W216" s="164">
        <f t="shared" si="46"/>
        <v>0</v>
      </c>
      <c r="X216" s="164">
        <v>0</v>
      </c>
      <c r="Y216" s="164">
        <f t="shared" si="47"/>
        <v>0</v>
      </c>
      <c r="Z216" s="164">
        <v>0</v>
      </c>
      <c r="AA216" s="165">
        <f t="shared" si="48"/>
        <v>0</v>
      </c>
      <c r="AR216" s="17" t="s">
        <v>157</v>
      </c>
      <c r="AT216" s="17" t="s">
        <v>153</v>
      </c>
      <c r="AU216" s="17" t="s">
        <v>102</v>
      </c>
      <c r="AY216" s="17" t="s">
        <v>152</v>
      </c>
      <c r="BE216" s="104">
        <f t="shared" si="49"/>
        <v>0</v>
      </c>
      <c r="BF216" s="104">
        <f t="shared" si="50"/>
        <v>0</v>
      </c>
      <c r="BG216" s="104">
        <f t="shared" si="51"/>
        <v>0</v>
      </c>
      <c r="BH216" s="104">
        <f t="shared" si="52"/>
        <v>0</v>
      </c>
      <c r="BI216" s="104">
        <f t="shared" si="53"/>
        <v>0</v>
      </c>
      <c r="BJ216" s="17" t="s">
        <v>86</v>
      </c>
      <c r="BK216" s="104">
        <f t="shared" si="54"/>
        <v>0</v>
      </c>
      <c r="BL216" s="17" t="s">
        <v>157</v>
      </c>
      <c r="BM216" s="17" t="s">
        <v>451</v>
      </c>
    </row>
    <row r="217" spans="2:65" s="1" customFormat="1" ht="31.5" customHeight="1">
      <c r="B217" s="34"/>
      <c r="C217" s="159" t="s">
        <v>452</v>
      </c>
      <c r="D217" s="159" t="s">
        <v>153</v>
      </c>
      <c r="E217" s="160" t="s">
        <v>453</v>
      </c>
      <c r="F217" s="241" t="s">
        <v>454</v>
      </c>
      <c r="G217" s="241"/>
      <c r="H217" s="241"/>
      <c r="I217" s="241"/>
      <c r="J217" s="161" t="s">
        <v>190</v>
      </c>
      <c r="K217" s="162">
        <v>40</v>
      </c>
      <c r="L217" s="238">
        <v>0</v>
      </c>
      <c r="M217" s="239"/>
      <c r="N217" s="240">
        <f t="shared" si="45"/>
        <v>0</v>
      </c>
      <c r="O217" s="240"/>
      <c r="P217" s="240"/>
      <c r="Q217" s="240"/>
      <c r="R217" s="36"/>
      <c r="T217" s="163" t="s">
        <v>22</v>
      </c>
      <c r="U217" s="43" t="s">
        <v>43</v>
      </c>
      <c r="V217" s="35"/>
      <c r="W217" s="164">
        <f t="shared" si="46"/>
        <v>0</v>
      </c>
      <c r="X217" s="164">
        <v>0</v>
      </c>
      <c r="Y217" s="164">
        <f t="shared" si="47"/>
        <v>0</v>
      </c>
      <c r="Z217" s="164">
        <v>0</v>
      </c>
      <c r="AA217" s="165">
        <f t="shared" si="48"/>
        <v>0</v>
      </c>
      <c r="AR217" s="17" t="s">
        <v>157</v>
      </c>
      <c r="AT217" s="17" t="s">
        <v>153</v>
      </c>
      <c r="AU217" s="17" t="s">
        <v>102</v>
      </c>
      <c r="AY217" s="17" t="s">
        <v>152</v>
      </c>
      <c r="BE217" s="104">
        <f t="shared" si="49"/>
        <v>0</v>
      </c>
      <c r="BF217" s="104">
        <f t="shared" si="50"/>
        <v>0</v>
      </c>
      <c r="BG217" s="104">
        <f t="shared" si="51"/>
        <v>0</v>
      </c>
      <c r="BH217" s="104">
        <f t="shared" si="52"/>
        <v>0</v>
      </c>
      <c r="BI217" s="104">
        <f t="shared" si="53"/>
        <v>0</v>
      </c>
      <c r="BJ217" s="17" t="s">
        <v>86</v>
      </c>
      <c r="BK217" s="104">
        <f t="shared" si="54"/>
        <v>0</v>
      </c>
      <c r="BL217" s="17" t="s">
        <v>157</v>
      </c>
      <c r="BM217" s="17" t="s">
        <v>455</v>
      </c>
    </row>
    <row r="218" spans="2:65" s="1" customFormat="1" ht="31.5" customHeight="1">
      <c r="B218" s="34"/>
      <c r="C218" s="159" t="s">
        <v>456</v>
      </c>
      <c r="D218" s="159" t="s">
        <v>153</v>
      </c>
      <c r="E218" s="160" t="s">
        <v>457</v>
      </c>
      <c r="F218" s="241" t="s">
        <v>458</v>
      </c>
      <c r="G218" s="241"/>
      <c r="H218" s="241"/>
      <c r="I218" s="241"/>
      <c r="J218" s="161" t="s">
        <v>161</v>
      </c>
      <c r="K218" s="162">
        <v>5</v>
      </c>
      <c r="L218" s="238">
        <v>0</v>
      </c>
      <c r="M218" s="239"/>
      <c r="N218" s="240">
        <f t="shared" si="45"/>
        <v>0</v>
      </c>
      <c r="O218" s="240"/>
      <c r="P218" s="240"/>
      <c r="Q218" s="240"/>
      <c r="R218" s="36"/>
      <c r="T218" s="163" t="s">
        <v>22</v>
      </c>
      <c r="U218" s="43" t="s">
        <v>43</v>
      </c>
      <c r="V218" s="35"/>
      <c r="W218" s="164">
        <f t="shared" si="46"/>
        <v>0</v>
      </c>
      <c r="X218" s="164">
        <v>0</v>
      </c>
      <c r="Y218" s="164">
        <f t="shared" si="47"/>
        <v>0</v>
      </c>
      <c r="Z218" s="164">
        <v>0</v>
      </c>
      <c r="AA218" s="165">
        <f t="shared" si="48"/>
        <v>0</v>
      </c>
      <c r="AR218" s="17" t="s">
        <v>157</v>
      </c>
      <c r="AT218" s="17" t="s">
        <v>153</v>
      </c>
      <c r="AU218" s="17" t="s">
        <v>102</v>
      </c>
      <c r="AY218" s="17" t="s">
        <v>152</v>
      </c>
      <c r="BE218" s="104">
        <f t="shared" si="49"/>
        <v>0</v>
      </c>
      <c r="BF218" s="104">
        <f t="shared" si="50"/>
        <v>0</v>
      </c>
      <c r="BG218" s="104">
        <f t="shared" si="51"/>
        <v>0</v>
      </c>
      <c r="BH218" s="104">
        <f t="shared" si="52"/>
        <v>0</v>
      </c>
      <c r="BI218" s="104">
        <f t="shared" si="53"/>
        <v>0</v>
      </c>
      <c r="BJ218" s="17" t="s">
        <v>86</v>
      </c>
      <c r="BK218" s="104">
        <f t="shared" si="54"/>
        <v>0</v>
      </c>
      <c r="BL218" s="17" t="s">
        <v>157</v>
      </c>
      <c r="BM218" s="17" t="s">
        <v>459</v>
      </c>
    </row>
    <row r="219" spans="2:65" s="1" customFormat="1" ht="31.5" customHeight="1">
      <c r="B219" s="34"/>
      <c r="C219" s="159" t="s">
        <v>460</v>
      </c>
      <c r="D219" s="159" t="s">
        <v>153</v>
      </c>
      <c r="E219" s="160" t="s">
        <v>461</v>
      </c>
      <c r="F219" s="241" t="s">
        <v>462</v>
      </c>
      <c r="G219" s="241"/>
      <c r="H219" s="241"/>
      <c r="I219" s="241"/>
      <c r="J219" s="161" t="s">
        <v>190</v>
      </c>
      <c r="K219" s="162">
        <v>80</v>
      </c>
      <c r="L219" s="238">
        <v>0</v>
      </c>
      <c r="M219" s="239"/>
      <c r="N219" s="240">
        <f t="shared" si="45"/>
        <v>0</v>
      </c>
      <c r="O219" s="240"/>
      <c r="P219" s="240"/>
      <c r="Q219" s="240"/>
      <c r="R219" s="36"/>
      <c r="T219" s="163" t="s">
        <v>22</v>
      </c>
      <c r="U219" s="43" t="s">
        <v>43</v>
      </c>
      <c r="V219" s="35"/>
      <c r="W219" s="164">
        <f t="shared" si="46"/>
        <v>0</v>
      </c>
      <c r="X219" s="164">
        <v>0</v>
      </c>
      <c r="Y219" s="164">
        <f t="shared" si="47"/>
        <v>0</v>
      </c>
      <c r="Z219" s="164">
        <v>0</v>
      </c>
      <c r="AA219" s="165">
        <f t="shared" si="48"/>
        <v>0</v>
      </c>
      <c r="AR219" s="17" t="s">
        <v>157</v>
      </c>
      <c r="AT219" s="17" t="s">
        <v>153</v>
      </c>
      <c r="AU219" s="17" t="s">
        <v>102</v>
      </c>
      <c r="AY219" s="17" t="s">
        <v>152</v>
      </c>
      <c r="BE219" s="104">
        <f t="shared" si="49"/>
        <v>0</v>
      </c>
      <c r="BF219" s="104">
        <f t="shared" si="50"/>
        <v>0</v>
      </c>
      <c r="BG219" s="104">
        <f t="shared" si="51"/>
        <v>0</v>
      </c>
      <c r="BH219" s="104">
        <f t="shared" si="52"/>
        <v>0</v>
      </c>
      <c r="BI219" s="104">
        <f t="shared" si="53"/>
        <v>0</v>
      </c>
      <c r="BJ219" s="17" t="s">
        <v>86</v>
      </c>
      <c r="BK219" s="104">
        <f t="shared" si="54"/>
        <v>0</v>
      </c>
      <c r="BL219" s="17" t="s">
        <v>157</v>
      </c>
      <c r="BM219" s="17" t="s">
        <v>463</v>
      </c>
    </row>
    <row r="220" spans="2:65" s="1" customFormat="1" ht="22.5" customHeight="1">
      <c r="B220" s="34"/>
      <c r="C220" s="159" t="s">
        <v>464</v>
      </c>
      <c r="D220" s="159" t="s">
        <v>153</v>
      </c>
      <c r="E220" s="160" t="s">
        <v>465</v>
      </c>
      <c r="F220" s="241" t="s">
        <v>466</v>
      </c>
      <c r="G220" s="241"/>
      <c r="H220" s="241"/>
      <c r="I220" s="241"/>
      <c r="J220" s="161" t="s">
        <v>190</v>
      </c>
      <c r="K220" s="162">
        <v>4</v>
      </c>
      <c r="L220" s="238">
        <v>0</v>
      </c>
      <c r="M220" s="239"/>
      <c r="N220" s="240">
        <f t="shared" si="45"/>
        <v>0</v>
      </c>
      <c r="O220" s="240"/>
      <c r="P220" s="240"/>
      <c r="Q220" s="240"/>
      <c r="R220" s="36"/>
      <c r="T220" s="163" t="s">
        <v>22</v>
      </c>
      <c r="U220" s="43" t="s">
        <v>43</v>
      </c>
      <c r="V220" s="35"/>
      <c r="W220" s="164">
        <f t="shared" si="46"/>
        <v>0</v>
      </c>
      <c r="X220" s="164">
        <v>0</v>
      </c>
      <c r="Y220" s="164">
        <f t="shared" si="47"/>
        <v>0</v>
      </c>
      <c r="Z220" s="164">
        <v>0</v>
      </c>
      <c r="AA220" s="165">
        <f t="shared" si="48"/>
        <v>0</v>
      </c>
      <c r="AR220" s="17" t="s">
        <v>157</v>
      </c>
      <c r="AT220" s="17" t="s">
        <v>153</v>
      </c>
      <c r="AU220" s="17" t="s">
        <v>102</v>
      </c>
      <c r="AY220" s="17" t="s">
        <v>152</v>
      </c>
      <c r="BE220" s="104">
        <f t="shared" si="49"/>
        <v>0</v>
      </c>
      <c r="BF220" s="104">
        <f t="shared" si="50"/>
        <v>0</v>
      </c>
      <c r="BG220" s="104">
        <f t="shared" si="51"/>
        <v>0</v>
      </c>
      <c r="BH220" s="104">
        <f t="shared" si="52"/>
        <v>0</v>
      </c>
      <c r="BI220" s="104">
        <f t="shared" si="53"/>
        <v>0</v>
      </c>
      <c r="BJ220" s="17" t="s">
        <v>86</v>
      </c>
      <c r="BK220" s="104">
        <f t="shared" si="54"/>
        <v>0</v>
      </c>
      <c r="BL220" s="17" t="s">
        <v>157</v>
      </c>
      <c r="BM220" s="17" t="s">
        <v>467</v>
      </c>
    </row>
    <row r="221" spans="2:65" s="1" customFormat="1" ht="31.5" customHeight="1">
      <c r="B221" s="34"/>
      <c r="C221" s="159" t="s">
        <v>468</v>
      </c>
      <c r="D221" s="159" t="s">
        <v>153</v>
      </c>
      <c r="E221" s="160" t="s">
        <v>469</v>
      </c>
      <c r="F221" s="241" t="s">
        <v>470</v>
      </c>
      <c r="G221" s="241"/>
      <c r="H221" s="241"/>
      <c r="I221" s="241"/>
      <c r="J221" s="161" t="s">
        <v>308</v>
      </c>
      <c r="K221" s="170">
        <v>0</v>
      </c>
      <c r="L221" s="238">
        <v>0</v>
      </c>
      <c r="M221" s="239"/>
      <c r="N221" s="240">
        <f t="shared" si="45"/>
        <v>0</v>
      </c>
      <c r="O221" s="240"/>
      <c r="P221" s="240"/>
      <c r="Q221" s="240"/>
      <c r="R221" s="36"/>
      <c r="T221" s="163" t="s">
        <v>22</v>
      </c>
      <c r="U221" s="43" t="s">
        <v>43</v>
      </c>
      <c r="V221" s="35"/>
      <c r="W221" s="164">
        <f t="shared" si="46"/>
        <v>0</v>
      </c>
      <c r="X221" s="164">
        <v>0</v>
      </c>
      <c r="Y221" s="164">
        <f t="shared" si="47"/>
        <v>0</v>
      </c>
      <c r="Z221" s="164">
        <v>0</v>
      </c>
      <c r="AA221" s="165">
        <f t="shared" si="48"/>
        <v>0</v>
      </c>
      <c r="AR221" s="17" t="s">
        <v>157</v>
      </c>
      <c r="AT221" s="17" t="s">
        <v>153</v>
      </c>
      <c r="AU221" s="17" t="s">
        <v>102</v>
      </c>
      <c r="AY221" s="17" t="s">
        <v>152</v>
      </c>
      <c r="BE221" s="104">
        <f t="shared" si="49"/>
        <v>0</v>
      </c>
      <c r="BF221" s="104">
        <f t="shared" si="50"/>
        <v>0</v>
      </c>
      <c r="BG221" s="104">
        <f t="shared" si="51"/>
        <v>0</v>
      </c>
      <c r="BH221" s="104">
        <f t="shared" si="52"/>
        <v>0</v>
      </c>
      <c r="BI221" s="104">
        <f t="shared" si="53"/>
        <v>0</v>
      </c>
      <c r="BJ221" s="17" t="s">
        <v>86</v>
      </c>
      <c r="BK221" s="104">
        <f t="shared" si="54"/>
        <v>0</v>
      </c>
      <c r="BL221" s="17" t="s">
        <v>157</v>
      </c>
      <c r="BM221" s="17" t="s">
        <v>471</v>
      </c>
    </row>
    <row r="222" spans="2:63" s="9" customFormat="1" ht="29.25" customHeight="1">
      <c r="B222" s="148"/>
      <c r="C222" s="149"/>
      <c r="D222" s="158" t="s">
        <v>123</v>
      </c>
      <c r="E222" s="158"/>
      <c r="F222" s="158"/>
      <c r="G222" s="158"/>
      <c r="H222" s="158"/>
      <c r="I222" s="158"/>
      <c r="J222" s="158"/>
      <c r="K222" s="158"/>
      <c r="L222" s="158"/>
      <c r="M222" s="158"/>
      <c r="N222" s="246">
        <f>BK222</f>
        <v>0</v>
      </c>
      <c r="O222" s="247"/>
      <c r="P222" s="247"/>
      <c r="Q222" s="247"/>
      <c r="R222" s="151"/>
      <c r="T222" s="152"/>
      <c r="U222" s="149"/>
      <c r="V222" s="149"/>
      <c r="W222" s="153">
        <f>SUM(W223:W228)</f>
        <v>0</v>
      </c>
      <c r="X222" s="149"/>
      <c r="Y222" s="153">
        <f>SUM(Y223:Y228)</f>
        <v>0</v>
      </c>
      <c r="Z222" s="149"/>
      <c r="AA222" s="154">
        <f>SUM(AA223:AA228)</f>
        <v>0</v>
      </c>
      <c r="AR222" s="155" t="s">
        <v>102</v>
      </c>
      <c r="AT222" s="156" t="s">
        <v>77</v>
      </c>
      <c r="AU222" s="156" t="s">
        <v>86</v>
      </c>
      <c r="AY222" s="155" t="s">
        <v>152</v>
      </c>
      <c r="BK222" s="157">
        <f>SUM(BK223:BK228)</f>
        <v>0</v>
      </c>
    </row>
    <row r="223" spans="2:65" s="1" customFormat="1" ht="31.5" customHeight="1">
      <c r="B223" s="34"/>
      <c r="C223" s="159" t="s">
        <v>472</v>
      </c>
      <c r="D223" s="159" t="s">
        <v>153</v>
      </c>
      <c r="E223" s="160" t="s">
        <v>473</v>
      </c>
      <c r="F223" s="241" t="s">
        <v>474</v>
      </c>
      <c r="G223" s="241"/>
      <c r="H223" s="241"/>
      <c r="I223" s="241"/>
      <c r="J223" s="161" t="s">
        <v>329</v>
      </c>
      <c r="K223" s="162">
        <v>10</v>
      </c>
      <c r="L223" s="238">
        <v>0</v>
      </c>
      <c r="M223" s="239"/>
      <c r="N223" s="240">
        <f aca="true" t="shared" si="55" ref="N223:N228">ROUND(L223*K223,2)</f>
        <v>0</v>
      </c>
      <c r="O223" s="240"/>
      <c r="P223" s="240"/>
      <c r="Q223" s="240"/>
      <c r="R223" s="36"/>
      <c r="T223" s="163" t="s">
        <v>22</v>
      </c>
      <c r="U223" s="43" t="s">
        <v>43</v>
      </c>
      <c r="V223" s="35"/>
      <c r="W223" s="164">
        <f aca="true" t="shared" si="56" ref="W223:W228">V223*K223</f>
        <v>0</v>
      </c>
      <c r="X223" s="164">
        <v>0</v>
      </c>
      <c r="Y223" s="164">
        <f aca="true" t="shared" si="57" ref="Y223:Y228">X223*K223</f>
        <v>0</v>
      </c>
      <c r="Z223" s="164">
        <v>0</v>
      </c>
      <c r="AA223" s="165">
        <f aca="true" t="shared" si="58" ref="AA223:AA228">Z223*K223</f>
        <v>0</v>
      </c>
      <c r="AR223" s="17" t="s">
        <v>157</v>
      </c>
      <c r="AT223" s="17" t="s">
        <v>153</v>
      </c>
      <c r="AU223" s="17" t="s">
        <v>102</v>
      </c>
      <c r="AY223" s="17" t="s">
        <v>152</v>
      </c>
      <c r="BE223" s="104">
        <f aca="true" t="shared" si="59" ref="BE223:BE228">IF(U223="základní",N223,0)</f>
        <v>0</v>
      </c>
      <c r="BF223" s="104">
        <f aca="true" t="shared" si="60" ref="BF223:BF228">IF(U223="snížená",N223,0)</f>
        <v>0</v>
      </c>
      <c r="BG223" s="104">
        <f aca="true" t="shared" si="61" ref="BG223:BG228">IF(U223="zákl. přenesená",N223,0)</f>
        <v>0</v>
      </c>
      <c r="BH223" s="104">
        <f aca="true" t="shared" si="62" ref="BH223:BH228">IF(U223="sníž. přenesená",N223,0)</f>
        <v>0</v>
      </c>
      <c r="BI223" s="104">
        <f aca="true" t="shared" si="63" ref="BI223:BI228">IF(U223="nulová",N223,0)</f>
        <v>0</v>
      </c>
      <c r="BJ223" s="17" t="s">
        <v>86</v>
      </c>
      <c r="BK223" s="104">
        <f aca="true" t="shared" si="64" ref="BK223:BK228">ROUND(L223*K223,2)</f>
        <v>0</v>
      </c>
      <c r="BL223" s="17" t="s">
        <v>157</v>
      </c>
      <c r="BM223" s="17" t="s">
        <v>475</v>
      </c>
    </row>
    <row r="224" spans="2:65" s="1" customFormat="1" ht="22.5" customHeight="1">
      <c r="B224" s="34"/>
      <c r="C224" s="166" t="s">
        <v>476</v>
      </c>
      <c r="D224" s="166" t="s">
        <v>202</v>
      </c>
      <c r="E224" s="167" t="s">
        <v>477</v>
      </c>
      <c r="F224" s="245" t="s">
        <v>478</v>
      </c>
      <c r="G224" s="245"/>
      <c r="H224" s="245"/>
      <c r="I224" s="245"/>
      <c r="J224" s="168" t="s">
        <v>161</v>
      </c>
      <c r="K224" s="169">
        <v>10</v>
      </c>
      <c r="L224" s="243">
        <v>0</v>
      </c>
      <c r="M224" s="244"/>
      <c r="N224" s="242">
        <f t="shared" si="55"/>
        <v>0</v>
      </c>
      <c r="O224" s="240"/>
      <c r="P224" s="240"/>
      <c r="Q224" s="240"/>
      <c r="R224" s="36"/>
      <c r="T224" s="163" t="s">
        <v>22</v>
      </c>
      <c r="U224" s="43" t="s">
        <v>43</v>
      </c>
      <c r="V224" s="35"/>
      <c r="W224" s="164">
        <f t="shared" si="56"/>
        <v>0</v>
      </c>
      <c r="X224" s="164">
        <v>0</v>
      </c>
      <c r="Y224" s="164">
        <f t="shared" si="57"/>
        <v>0</v>
      </c>
      <c r="Z224" s="164">
        <v>0</v>
      </c>
      <c r="AA224" s="165">
        <f t="shared" si="58"/>
        <v>0</v>
      </c>
      <c r="AR224" s="17" t="s">
        <v>183</v>
      </c>
      <c r="AT224" s="17" t="s">
        <v>202</v>
      </c>
      <c r="AU224" s="17" t="s">
        <v>102</v>
      </c>
      <c r="AY224" s="17" t="s">
        <v>152</v>
      </c>
      <c r="BE224" s="104">
        <f t="shared" si="59"/>
        <v>0</v>
      </c>
      <c r="BF224" s="104">
        <f t="shared" si="60"/>
        <v>0</v>
      </c>
      <c r="BG224" s="104">
        <f t="shared" si="61"/>
        <v>0</v>
      </c>
      <c r="BH224" s="104">
        <f t="shared" si="62"/>
        <v>0</v>
      </c>
      <c r="BI224" s="104">
        <f t="shared" si="63"/>
        <v>0</v>
      </c>
      <c r="BJ224" s="17" t="s">
        <v>86</v>
      </c>
      <c r="BK224" s="104">
        <f t="shared" si="64"/>
        <v>0</v>
      </c>
      <c r="BL224" s="17" t="s">
        <v>157</v>
      </c>
      <c r="BM224" s="17" t="s">
        <v>479</v>
      </c>
    </row>
    <row r="225" spans="2:65" s="1" customFormat="1" ht="22.5" customHeight="1">
      <c r="B225" s="34"/>
      <c r="C225" s="166" t="s">
        <v>480</v>
      </c>
      <c r="D225" s="166" t="s">
        <v>202</v>
      </c>
      <c r="E225" s="167" t="s">
        <v>481</v>
      </c>
      <c r="F225" s="245" t="s">
        <v>482</v>
      </c>
      <c r="G225" s="245"/>
      <c r="H225" s="245"/>
      <c r="I225" s="245"/>
      <c r="J225" s="168" t="s">
        <v>161</v>
      </c>
      <c r="K225" s="169">
        <v>1</v>
      </c>
      <c r="L225" s="243">
        <v>0</v>
      </c>
      <c r="M225" s="244"/>
      <c r="N225" s="242">
        <f t="shared" si="55"/>
        <v>0</v>
      </c>
      <c r="O225" s="240"/>
      <c r="P225" s="240"/>
      <c r="Q225" s="240"/>
      <c r="R225" s="36"/>
      <c r="T225" s="163" t="s">
        <v>22</v>
      </c>
      <c r="U225" s="43" t="s">
        <v>43</v>
      </c>
      <c r="V225" s="35"/>
      <c r="W225" s="164">
        <f t="shared" si="56"/>
        <v>0</v>
      </c>
      <c r="X225" s="164">
        <v>0</v>
      </c>
      <c r="Y225" s="164">
        <f t="shared" si="57"/>
        <v>0</v>
      </c>
      <c r="Z225" s="164">
        <v>0</v>
      </c>
      <c r="AA225" s="165">
        <f t="shared" si="58"/>
        <v>0</v>
      </c>
      <c r="AR225" s="17" t="s">
        <v>183</v>
      </c>
      <c r="AT225" s="17" t="s">
        <v>202</v>
      </c>
      <c r="AU225" s="17" t="s">
        <v>102</v>
      </c>
      <c r="AY225" s="17" t="s">
        <v>152</v>
      </c>
      <c r="BE225" s="104">
        <f t="shared" si="59"/>
        <v>0</v>
      </c>
      <c r="BF225" s="104">
        <f t="shared" si="60"/>
        <v>0</v>
      </c>
      <c r="BG225" s="104">
        <f t="shared" si="61"/>
        <v>0</v>
      </c>
      <c r="BH225" s="104">
        <f t="shared" si="62"/>
        <v>0</v>
      </c>
      <c r="BI225" s="104">
        <f t="shared" si="63"/>
        <v>0</v>
      </c>
      <c r="BJ225" s="17" t="s">
        <v>86</v>
      </c>
      <c r="BK225" s="104">
        <f t="shared" si="64"/>
        <v>0</v>
      </c>
      <c r="BL225" s="17" t="s">
        <v>157</v>
      </c>
      <c r="BM225" s="17" t="s">
        <v>483</v>
      </c>
    </row>
    <row r="226" spans="2:65" s="1" customFormat="1" ht="31.5" customHeight="1">
      <c r="B226" s="34"/>
      <c r="C226" s="159" t="s">
        <v>484</v>
      </c>
      <c r="D226" s="159" t="s">
        <v>153</v>
      </c>
      <c r="E226" s="160" t="s">
        <v>485</v>
      </c>
      <c r="F226" s="241" t="s">
        <v>486</v>
      </c>
      <c r="G226" s="241"/>
      <c r="H226" s="241"/>
      <c r="I226" s="241"/>
      <c r="J226" s="161" t="s">
        <v>161</v>
      </c>
      <c r="K226" s="162">
        <v>1</v>
      </c>
      <c r="L226" s="238">
        <v>0</v>
      </c>
      <c r="M226" s="239"/>
      <c r="N226" s="240">
        <f t="shared" si="55"/>
        <v>0</v>
      </c>
      <c r="O226" s="240"/>
      <c r="P226" s="240"/>
      <c r="Q226" s="240"/>
      <c r="R226" s="36"/>
      <c r="T226" s="163" t="s">
        <v>22</v>
      </c>
      <c r="U226" s="43" t="s">
        <v>43</v>
      </c>
      <c r="V226" s="35"/>
      <c r="W226" s="164">
        <f t="shared" si="56"/>
        <v>0</v>
      </c>
      <c r="X226" s="164">
        <v>0</v>
      </c>
      <c r="Y226" s="164">
        <f t="shared" si="57"/>
        <v>0</v>
      </c>
      <c r="Z226" s="164">
        <v>0</v>
      </c>
      <c r="AA226" s="165">
        <f t="shared" si="58"/>
        <v>0</v>
      </c>
      <c r="AR226" s="17" t="s">
        <v>157</v>
      </c>
      <c r="AT226" s="17" t="s">
        <v>153</v>
      </c>
      <c r="AU226" s="17" t="s">
        <v>102</v>
      </c>
      <c r="AY226" s="17" t="s">
        <v>152</v>
      </c>
      <c r="BE226" s="104">
        <f t="shared" si="59"/>
        <v>0</v>
      </c>
      <c r="BF226" s="104">
        <f t="shared" si="60"/>
        <v>0</v>
      </c>
      <c r="BG226" s="104">
        <f t="shared" si="61"/>
        <v>0</v>
      </c>
      <c r="BH226" s="104">
        <f t="shared" si="62"/>
        <v>0</v>
      </c>
      <c r="BI226" s="104">
        <f t="shared" si="63"/>
        <v>0</v>
      </c>
      <c r="BJ226" s="17" t="s">
        <v>86</v>
      </c>
      <c r="BK226" s="104">
        <f t="shared" si="64"/>
        <v>0</v>
      </c>
      <c r="BL226" s="17" t="s">
        <v>157</v>
      </c>
      <c r="BM226" s="17" t="s">
        <v>487</v>
      </c>
    </row>
    <row r="227" spans="2:65" s="1" customFormat="1" ht="31.5" customHeight="1">
      <c r="B227" s="34"/>
      <c r="C227" s="166" t="s">
        <v>488</v>
      </c>
      <c r="D227" s="166" t="s">
        <v>202</v>
      </c>
      <c r="E227" s="167" t="s">
        <v>489</v>
      </c>
      <c r="F227" s="245" t="s">
        <v>490</v>
      </c>
      <c r="G227" s="245"/>
      <c r="H227" s="245"/>
      <c r="I227" s="245"/>
      <c r="J227" s="168" t="s">
        <v>161</v>
      </c>
      <c r="K227" s="169">
        <v>1</v>
      </c>
      <c r="L227" s="243">
        <v>0</v>
      </c>
      <c r="M227" s="244"/>
      <c r="N227" s="242">
        <f t="shared" si="55"/>
        <v>0</v>
      </c>
      <c r="O227" s="240"/>
      <c r="P227" s="240"/>
      <c r="Q227" s="240"/>
      <c r="R227" s="36"/>
      <c r="T227" s="163" t="s">
        <v>22</v>
      </c>
      <c r="U227" s="43" t="s">
        <v>43</v>
      </c>
      <c r="V227" s="35"/>
      <c r="W227" s="164">
        <f t="shared" si="56"/>
        <v>0</v>
      </c>
      <c r="X227" s="164">
        <v>0</v>
      </c>
      <c r="Y227" s="164">
        <f t="shared" si="57"/>
        <v>0</v>
      </c>
      <c r="Z227" s="164">
        <v>0</v>
      </c>
      <c r="AA227" s="165">
        <f t="shared" si="58"/>
        <v>0</v>
      </c>
      <c r="AR227" s="17" t="s">
        <v>183</v>
      </c>
      <c r="AT227" s="17" t="s">
        <v>202</v>
      </c>
      <c r="AU227" s="17" t="s">
        <v>102</v>
      </c>
      <c r="AY227" s="17" t="s">
        <v>152</v>
      </c>
      <c r="BE227" s="104">
        <f t="shared" si="59"/>
        <v>0</v>
      </c>
      <c r="BF227" s="104">
        <f t="shared" si="60"/>
        <v>0</v>
      </c>
      <c r="BG227" s="104">
        <f t="shared" si="61"/>
        <v>0</v>
      </c>
      <c r="BH227" s="104">
        <f t="shared" si="62"/>
        <v>0</v>
      </c>
      <c r="BI227" s="104">
        <f t="shared" si="63"/>
        <v>0</v>
      </c>
      <c r="BJ227" s="17" t="s">
        <v>86</v>
      </c>
      <c r="BK227" s="104">
        <f t="shared" si="64"/>
        <v>0</v>
      </c>
      <c r="BL227" s="17" t="s">
        <v>157</v>
      </c>
      <c r="BM227" s="17" t="s">
        <v>491</v>
      </c>
    </row>
    <row r="228" spans="2:65" s="1" customFormat="1" ht="31.5" customHeight="1">
      <c r="B228" s="34"/>
      <c r="C228" s="159" t="s">
        <v>492</v>
      </c>
      <c r="D228" s="159" t="s">
        <v>153</v>
      </c>
      <c r="E228" s="160" t="s">
        <v>493</v>
      </c>
      <c r="F228" s="241" t="s">
        <v>494</v>
      </c>
      <c r="G228" s="241"/>
      <c r="H228" s="241"/>
      <c r="I228" s="241"/>
      <c r="J228" s="161" t="s">
        <v>308</v>
      </c>
      <c r="K228" s="170">
        <v>0</v>
      </c>
      <c r="L228" s="238">
        <v>0</v>
      </c>
      <c r="M228" s="239"/>
      <c r="N228" s="240">
        <f t="shared" si="55"/>
        <v>0</v>
      </c>
      <c r="O228" s="240"/>
      <c r="P228" s="240"/>
      <c r="Q228" s="240"/>
      <c r="R228" s="36"/>
      <c r="T228" s="163" t="s">
        <v>22</v>
      </c>
      <c r="U228" s="43" t="s">
        <v>43</v>
      </c>
      <c r="V228" s="35"/>
      <c r="W228" s="164">
        <f t="shared" si="56"/>
        <v>0</v>
      </c>
      <c r="X228" s="164">
        <v>0</v>
      </c>
      <c r="Y228" s="164">
        <f t="shared" si="57"/>
        <v>0</v>
      </c>
      <c r="Z228" s="164">
        <v>0</v>
      </c>
      <c r="AA228" s="165">
        <f t="shared" si="58"/>
        <v>0</v>
      </c>
      <c r="AR228" s="17" t="s">
        <v>157</v>
      </c>
      <c r="AT228" s="17" t="s">
        <v>153</v>
      </c>
      <c r="AU228" s="17" t="s">
        <v>102</v>
      </c>
      <c r="AY228" s="17" t="s">
        <v>152</v>
      </c>
      <c r="BE228" s="104">
        <f t="shared" si="59"/>
        <v>0</v>
      </c>
      <c r="BF228" s="104">
        <f t="shared" si="60"/>
        <v>0</v>
      </c>
      <c r="BG228" s="104">
        <f t="shared" si="61"/>
        <v>0</v>
      </c>
      <c r="BH228" s="104">
        <f t="shared" si="62"/>
        <v>0</v>
      </c>
      <c r="BI228" s="104">
        <f t="shared" si="63"/>
        <v>0</v>
      </c>
      <c r="BJ228" s="17" t="s">
        <v>86</v>
      </c>
      <c r="BK228" s="104">
        <f t="shared" si="64"/>
        <v>0</v>
      </c>
      <c r="BL228" s="17" t="s">
        <v>157</v>
      </c>
      <c r="BM228" s="17" t="s">
        <v>495</v>
      </c>
    </row>
    <row r="229" spans="2:63" s="9" customFormat="1" ht="29.25" customHeight="1">
      <c r="B229" s="148"/>
      <c r="C229" s="149"/>
      <c r="D229" s="158" t="s">
        <v>124</v>
      </c>
      <c r="E229" s="158"/>
      <c r="F229" s="158"/>
      <c r="G229" s="158"/>
      <c r="H229" s="158"/>
      <c r="I229" s="158"/>
      <c r="J229" s="158"/>
      <c r="K229" s="158"/>
      <c r="L229" s="158"/>
      <c r="M229" s="158"/>
      <c r="N229" s="246">
        <f>BK229</f>
        <v>0</v>
      </c>
      <c r="O229" s="247"/>
      <c r="P229" s="247"/>
      <c r="Q229" s="247"/>
      <c r="R229" s="151"/>
      <c r="T229" s="152"/>
      <c r="U229" s="149"/>
      <c r="V229" s="149"/>
      <c r="W229" s="153">
        <f>SUM(W230:W233)</f>
        <v>0</v>
      </c>
      <c r="X229" s="149"/>
      <c r="Y229" s="153">
        <f>SUM(Y230:Y233)</f>
        <v>0</v>
      </c>
      <c r="Z229" s="149"/>
      <c r="AA229" s="154">
        <f>SUM(AA230:AA233)</f>
        <v>0</v>
      </c>
      <c r="AR229" s="155" t="s">
        <v>102</v>
      </c>
      <c r="AT229" s="156" t="s">
        <v>77</v>
      </c>
      <c r="AU229" s="156" t="s">
        <v>86</v>
      </c>
      <c r="AY229" s="155" t="s">
        <v>152</v>
      </c>
      <c r="BK229" s="157">
        <f>SUM(BK230:BK233)</f>
        <v>0</v>
      </c>
    </row>
    <row r="230" spans="2:65" s="1" customFormat="1" ht="31.5" customHeight="1">
      <c r="B230" s="34"/>
      <c r="C230" s="159" t="s">
        <v>496</v>
      </c>
      <c r="D230" s="159" t="s">
        <v>153</v>
      </c>
      <c r="E230" s="160" t="s">
        <v>497</v>
      </c>
      <c r="F230" s="241" t="s">
        <v>498</v>
      </c>
      <c r="G230" s="241"/>
      <c r="H230" s="241"/>
      <c r="I230" s="241"/>
      <c r="J230" s="161" t="s">
        <v>232</v>
      </c>
      <c r="K230" s="162">
        <v>1</v>
      </c>
      <c r="L230" s="238">
        <v>0</v>
      </c>
      <c r="M230" s="239"/>
      <c r="N230" s="240">
        <f>ROUND(L230*K230,2)</f>
        <v>0</v>
      </c>
      <c r="O230" s="240"/>
      <c r="P230" s="240"/>
      <c r="Q230" s="240"/>
      <c r="R230" s="36"/>
      <c r="T230" s="163" t="s">
        <v>22</v>
      </c>
      <c r="U230" s="43" t="s">
        <v>43</v>
      </c>
      <c r="V230" s="35"/>
      <c r="W230" s="164">
        <f>V230*K230</f>
        <v>0</v>
      </c>
      <c r="X230" s="164">
        <v>0</v>
      </c>
      <c r="Y230" s="164">
        <f>X230*K230</f>
        <v>0</v>
      </c>
      <c r="Z230" s="164">
        <v>0</v>
      </c>
      <c r="AA230" s="165">
        <f>Z230*K230</f>
        <v>0</v>
      </c>
      <c r="AR230" s="17" t="s">
        <v>157</v>
      </c>
      <c r="AT230" s="17" t="s">
        <v>153</v>
      </c>
      <c r="AU230" s="17" t="s">
        <v>102</v>
      </c>
      <c r="AY230" s="17" t="s">
        <v>152</v>
      </c>
      <c r="BE230" s="104">
        <f>IF(U230="základní",N230,0)</f>
        <v>0</v>
      </c>
      <c r="BF230" s="104">
        <f>IF(U230="snížená",N230,0)</f>
        <v>0</v>
      </c>
      <c r="BG230" s="104">
        <f>IF(U230="zákl. přenesená",N230,0)</f>
        <v>0</v>
      </c>
      <c r="BH230" s="104">
        <f>IF(U230="sníž. přenesená",N230,0)</f>
        <v>0</v>
      </c>
      <c r="BI230" s="104">
        <f>IF(U230="nulová",N230,0)</f>
        <v>0</v>
      </c>
      <c r="BJ230" s="17" t="s">
        <v>86</v>
      </c>
      <c r="BK230" s="104">
        <f>ROUND(L230*K230,2)</f>
        <v>0</v>
      </c>
      <c r="BL230" s="17" t="s">
        <v>157</v>
      </c>
      <c r="BM230" s="17" t="s">
        <v>499</v>
      </c>
    </row>
    <row r="231" spans="2:65" s="1" customFormat="1" ht="31.5" customHeight="1">
      <c r="B231" s="34"/>
      <c r="C231" s="159" t="s">
        <v>500</v>
      </c>
      <c r="D231" s="159" t="s">
        <v>153</v>
      </c>
      <c r="E231" s="160" t="s">
        <v>501</v>
      </c>
      <c r="F231" s="241" t="s">
        <v>502</v>
      </c>
      <c r="G231" s="241"/>
      <c r="H231" s="241"/>
      <c r="I231" s="241"/>
      <c r="J231" s="161" t="s">
        <v>195</v>
      </c>
      <c r="K231" s="162">
        <v>8.761</v>
      </c>
      <c r="L231" s="238">
        <v>0</v>
      </c>
      <c r="M231" s="239"/>
      <c r="N231" s="240">
        <f>ROUND(L231*K231,2)</f>
        <v>0</v>
      </c>
      <c r="O231" s="240"/>
      <c r="P231" s="240"/>
      <c r="Q231" s="240"/>
      <c r="R231" s="36"/>
      <c r="T231" s="163" t="s">
        <v>22</v>
      </c>
      <c r="U231" s="43" t="s">
        <v>43</v>
      </c>
      <c r="V231" s="35"/>
      <c r="W231" s="164">
        <f>V231*K231</f>
        <v>0</v>
      </c>
      <c r="X231" s="164">
        <v>0</v>
      </c>
      <c r="Y231" s="164">
        <f>X231*K231</f>
        <v>0</v>
      </c>
      <c r="Z231" s="164">
        <v>0</v>
      </c>
      <c r="AA231" s="165">
        <f>Z231*K231</f>
        <v>0</v>
      </c>
      <c r="AR231" s="17" t="s">
        <v>157</v>
      </c>
      <c r="AT231" s="17" t="s">
        <v>153</v>
      </c>
      <c r="AU231" s="17" t="s">
        <v>102</v>
      </c>
      <c r="AY231" s="17" t="s">
        <v>152</v>
      </c>
      <c r="BE231" s="104">
        <f>IF(U231="základní",N231,0)</f>
        <v>0</v>
      </c>
      <c r="BF231" s="104">
        <f>IF(U231="snížená",N231,0)</f>
        <v>0</v>
      </c>
      <c r="BG231" s="104">
        <f>IF(U231="zákl. přenesená",N231,0)</f>
        <v>0</v>
      </c>
      <c r="BH231" s="104">
        <f>IF(U231="sníž. přenesená",N231,0)</f>
        <v>0</v>
      </c>
      <c r="BI231" s="104">
        <f>IF(U231="nulová",N231,0)</f>
        <v>0</v>
      </c>
      <c r="BJ231" s="17" t="s">
        <v>86</v>
      </c>
      <c r="BK231" s="104">
        <f>ROUND(L231*K231,2)</f>
        <v>0</v>
      </c>
      <c r="BL231" s="17" t="s">
        <v>157</v>
      </c>
      <c r="BM231" s="17" t="s">
        <v>503</v>
      </c>
    </row>
    <row r="232" spans="2:65" s="1" customFormat="1" ht="22.5" customHeight="1">
      <c r="B232" s="34"/>
      <c r="C232" s="166" t="s">
        <v>504</v>
      </c>
      <c r="D232" s="166" t="s">
        <v>202</v>
      </c>
      <c r="E232" s="167" t="s">
        <v>505</v>
      </c>
      <c r="F232" s="245" t="s">
        <v>506</v>
      </c>
      <c r="G232" s="245"/>
      <c r="H232" s="245"/>
      <c r="I232" s="245"/>
      <c r="J232" s="168" t="s">
        <v>195</v>
      </c>
      <c r="K232" s="169">
        <v>8.761</v>
      </c>
      <c r="L232" s="243">
        <v>0</v>
      </c>
      <c r="M232" s="244"/>
      <c r="N232" s="242">
        <f>ROUND(L232*K232,2)</f>
        <v>0</v>
      </c>
      <c r="O232" s="240"/>
      <c r="P232" s="240"/>
      <c r="Q232" s="240"/>
      <c r="R232" s="36"/>
      <c r="T232" s="163" t="s">
        <v>22</v>
      </c>
      <c r="U232" s="43" t="s">
        <v>43</v>
      </c>
      <c r="V232" s="35"/>
      <c r="W232" s="164">
        <f>V232*K232</f>
        <v>0</v>
      </c>
      <c r="X232" s="164">
        <v>0</v>
      </c>
      <c r="Y232" s="164">
        <f>X232*K232</f>
        <v>0</v>
      </c>
      <c r="Z232" s="164">
        <v>0</v>
      </c>
      <c r="AA232" s="165">
        <f>Z232*K232</f>
        <v>0</v>
      </c>
      <c r="AR232" s="17" t="s">
        <v>183</v>
      </c>
      <c r="AT232" s="17" t="s">
        <v>202</v>
      </c>
      <c r="AU232" s="17" t="s">
        <v>102</v>
      </c>
      <c r="AY232" s="17" t="s">
        <v>152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17" t="s">
        <v>86</v>
      </c>
      <c r="BK232" s="104">
        <f>ROUND(L232*K232,2)</f>
        <v>0</v>
      </c>
      <c r="BL232" s="17" t="s">
        <v>157</v>
      </c>
      <c r="BM232" s="17" t="s">
        <v>507</v>
      </c>
    </row>
    <row r="233" spans="2:65" s="1" customFormat="1" ht="22.5" customHeight="1">
      <c r="B233" s="34"/>
      <c r="C233" s="159" t="s">
        <v>508</v>
      </c>
      <c r="D233" s="159" t="s">
        <v>153</v>
      </c>
      <c r="E233" s="160" t="s">
        <v>509</v>
      </c>
      <c r="F233" s="241" t="s">
        <v>510</v>
      </c>
      <c r="G233" s="241"/>
      <c r="H233" s="241"/>
      <c r="I233" s="241"/>
      <c r="J233" s="161" t="s">
        <v>232</v>
      </c>
      <c r="K233" s="162">
        <v>1</v>
      </c>
      <c r="L233" s="238">
        <v>0</v>
      </c>
      <c r="M233" s="239"/>
      <c r="N233" s="240">
        <f>ROUND(L233*K233,2)</f>
        <v>0</v>
      </c>
      <c r="O233" s="240"/>
      <c r="P233" s="240"/>
      <c r="Q233" s="240"/>
      <c r="R233" s="36"/>
      <c r="T233" s="163" t="s">
        <v>22</v>
      </c>
      <c r="U233" s="43" t="s">
        <v>43</v>
      </c>
      <c r="V233" s="35"/>
      <c r="W233" s="164">
        <f>V233*K233</f>
        <v>0</v>
      </c>
      <c r="X233" s="164">
        <v>0</v>
      </c>
      <c r="Y233" s="164">
        <f>X233*K233</f>
        <v>0</v>
      </c>
      <c r="Z233" s="164">
        <v>0</v>
      </c>
      <c r="AA233" s="165">
        <f>Z233*K233</f>
        <v>0</v>
      </c>
      <c r="AR233" s="17" t="s">
        <v>157</v>
      </c>
      <c r="AT233" s="17" t="s">
        <v>153</v>
      </c>
      <c r="AU233" s="17" t="s">
        <v>102</v>
      </c>
      <c r="AY233" s="17" t="s">
        <v>152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17" t="s">
        <v>86</v>
      </c>
      <c r="BK233" s="104">
        <f>ROUND(L233*K233,2)</f>
        <v>0</v>
      </c>
      <c r="BL233" s="17" t="s">
        <v>157</v>
      </c>
      <c r="BM233" s="17" t="s">
        <v>511</v>
      </c>
    </row>
    <row r="234" spans="2:63" s="9" customFormat="1" ht="29.25" customHeight="1">
      <c r="B234" s="148"/>
      <c r="C234" s="149"/>
      <c r="D234" s="158" t="s">
        <v>125</v>
      </c>
      <c r="E234" s="158"/>
      <c r="F234" s="158"/>
      <c r="G234" s="158"/>
      <c r="H234" s="158"/>
      <c r="I234" s="158"/>
      <c r="J234" s="158"/>
      <c r="K234" s="158"/>
      <c r="L234" s="158"/>
      <c r="M234" s="158"/>
      <c r="N234" s="246">
        <f>BK234</f>
        <v>0</v>
      </c>
      <c r="O234" s="247"/>
      <c r="P234" s="247"/>
      <c r="Q234" s="247"/>
      <c r="R234" s="151"/>
      <c r="T234" s="152"/>
      <c r="U234" s="149"/>
      <c r="V234" s="149"/>
      <c r="W234" s="153">
        <f>SUM(W235:W236)</f>
        <v>0</v>
      </c>
      <c r="X234" s="149"/>
      <c r="Y234" s="153">
        <f>SUM(Y235:Y236)</f>
        <v>0</v>
      </c>
      <c r="Z234" s="149"/>
      <c r="AA234" s="154">
        <f>SUM(AA235:AA236)</f>
        <v>0</v>
      </c>
      <c r="AR234" s="155" t="s">
        <v>102</v>
      </c>
      <c r="AT234" s="156" t="s">
        <v>77</v>
      </c>
      <c r="AU234" s="156" t="s">
        <v>86</v>
      </c>
      <c r="AY234" s="155" t="s">
        <v>152</v>
      </c>
      <c r="BK234" s="157">
        <f>SUM(BK235:BK236)</f>
        <v>0</v>
      </c>
    </row>
    <row r="235" spans="2:65" s="1" customFormat="1" ht="31.5" customHeight="1">
      <c r="B235" s="34"/>
      <c r="C235" s="159" t="s">
        <v>512</v>
      </c>
      <c r="D235" s="159" t="s">
        <v>153</v>
      </c>
      <c r="E235" s="160" t="s">
        <v>513</v>
      </c>
      <c r="F235" s="241" t="s">
        <v>514</v>
      </c>
      <c r="G235" s="241"/>
      <c r="H235" s="241"/>
      <c r="I235" s="241"/>
      <c r="J235" s="161" t="s">
        <v>169</v>
      </c>
      <c r="K235" s="162">
        <v>420.5</v>
      </c>
      <c r="L235" s="238">
        <v>0</v>
      </c>
      <c r="M235" s="239"/>
      <c r="N235" s="240">
        <f>ROUND(L235*K235,2)</f>
        <v>0</v>
      </c>
      <c r="O235" s="240"/>
      <c r="P235" s="240"/>
      <c r="Q235" s="240"/>
      <c r="R235" s="36"/>
      <c r="T235" s="163" t="s">
        <v>22</v>
      </c>
      <c r="U235" s="43" t="s">
        <v>43</v>
      </c>
      <c r="V235" s="35"/>
      <c r="W235" s="164">
        <f>V235*K235</f>
        <v>0</v>
      </c>
      <c r="X235" s="164">
        <v>0</v>
      </c>
      <c r="Y235" s="164">
        <f>X235*K235</f>
        <v>0</v>
      </c>
      <c r="Z235" s="164">
        <v>0</v>
      </c>
      <c r="AA235" s="165">
        <f>Z235*K235</f>
        <v>0</v>
      </c>
      <c r="AR235" s="17" t="s">
        <v>157</v>
      </c>
      <c r="AT235" s="17" t="s">
        <v>153</v>
      </c>
      <c r="AU235" s="17" t="s">
        <v>102</v>
      </c>
      <c r="AY235" s="17" t="s">
        <v>152</v>
      </c>
      <c r="BE235" s="104">
        <f>IF(U235="základní",N235,0)</f>
        <v>0</v>
      </c>
      <c r="BF235" s="104">
        <f>IF(U235="snížená",N235,0)</f>
        <v>0</v>
      </c>
      <c r="BG235" s="104">
        <f>IF(U235="zákl. přenesená",N235,0)</f>
        <v>0</v>
      </c>
      <c r="BH235" s="104">
        <f>IF(U235="sníž. přenesená",N235,0)</f>
        <v>0</v>
      </c>
      <c r="BI235" s="104">
        <f>IF(U235="nulová",N235,0)</f>
        <v>0</v>
      </c>
      <c r="BJ235" s="17" t="s">
        <v>86</v>
      </c>
      <c r="BK235" s="104">
        <f>ROUND(L235*K235,2)</f>
        <v>0</v>
      </c>
      <c r="BL235" s="17" t="s">
        <v>157</v>
      </c>
      <c r="BM235" s="17" t="s">
        <v>515</v>
      </c>
    </row>
    <row r="236" spans="2:65" s="1" customFormat="1" ht="22.5" customHeight="1">
      <c r="B236" s="34"/>
      <c r="C236" s="159" t="s">
        <v>516</v>
      </c>
      <c r="D236" s="159" t="s">
        <v>153</v>
      </c>
      <c r="E236" s="160" t="s">
        <v>517</v>
      </c>
      <c r="F236" s="241" t="s">
        <v>518</v>
      </c>
      <c r="G236" s="241"/>
      <c r="H236" s="241"/>
      <c r="I236" s="241"/>
      <c r="J236" s="161" t="s">
        <v>169</v>
      </c>
      <c r="K236" s="162">
        <v>420.5</v>
      </c>
      <c r="L236" s="238">
        <v>0</v>
      </c>
      <c r="M236" s="239"/>
      <c r="N236" s="240">
        <f>ROUND(L236*K236,2)</f>
        <v>0</v>
      </c>
      <c r="O236" s="240"/>
      <c r="P236" s="240"/>
      <c r="Q236" s="240"/>
      <c r="R236" s="36"/>
      <c r="T236" s="163" t="s">
        <v>22</v>
      </c>
      <c r="U236" s="43" t="s">
        <v>43</v>
      </c>
      <c r="V236" s="35"/>
      <c r="W236" s="164">
        <f>V236*K236</f>
        <v>0</v>
      </c>
      <c r="X236" s="164">
        <v>0</v>
      </c>
      <c r="Y236" s="164">
        <f>X236*K236</f>
        <v>0</v>
      </c>
      <c r="Z236" s="164">
        <v>0</v>
      </c>
      <c r="AA236" s="165">
        <f>Z236*K236</f>
        <v>0</v>
      </c>
      <c r="AR236" s="17" t="s">
        <v>157</v>
      </c>
      <c r="AT236" s="17" t="s">
        <v>153</v>
      </c>
      <c r="AU236" s="17" t="s">
        <v>102</v>
      </c>
      <c r="AY236" s="17" t="s">
        <v>152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7" t="s">
        <v>86</v>
      </c>
      <c r="BK236" s="104">
        <f>ROUND(L236*K236,2)</f>
        <v>0</v>
      </c>
      <c r="BL236" s="17" t="s">
        <v>157</v>
      </c>
      <c r="BM236" s="17" t="s">
        <v>519</v>
      </c>
    </row>
    <row r="237" spans="2:63" s="9" customFormat="1" ht="36.75" customHeight="1">
      <c r="B237" s="148"/>
      <c r="C237" s="149"/>
      <c r="D237" s="150" t="s">
        <v>126</v>
      </c>
      <c r="E237" s="150"/>
      <c r="F237" s="150"/>
      <c r="G237" s="150"/>
      <c r="H237" s="150"/>
      <c r="I237" s="150"/>
      <c r="J237" s="150"/>
      <c r="K237" s="150"/>
      <c r="L237" s="150"/>
      <c r="M237" s="150"/>
      <c r="N237" s="248">
        <f>BK237</f>
        <v>0</v>
      </c>
      <c r="O237" s="249"/>
      <c r="P237" s="249"/>
      <c r="Q237" s="249"/>
      <c r="R237" s="151"/>
      <c r="T237" s="152"/>
      <c r="U237" s="149"/>
      <c r="V237" s="149"/>
      <c r="W237" s="153">
        <f>W238+W240</f>
        <v>0</v>
      </c>
      <c r="X237" s="149"/>
      <c r="Y237" s="153">
        <f>Y238+Y240</f>
        <v>0</v>
      </c>
      <c r="Z237" s="149"/>
      <c r="AA237" s="154">
        <f>AA238+AA240</f>
        <v>0</v>
      </c>
      <c r="AR237" s="155" t="s">
        <v>171</v>
      </c>
      <c r="AT237" s="156" t="s">
        <v>77</v>
      </c>
      <c r="AU237" s="156" t="s">
        <v>78</v>
      </c>
      <c r="AY237" s="155" t="s">
        <v>152</v>
      </c>
      <c r="BK237" s="157">
        <f>BK238+BK240</f>
        <v>0</v>
      </c>
    </row>
    <row r="238" spans="2:63" s="9" customFormat="1" ht="19.5" customHeight="1">
      <c r="B238" s="148"/>
      <c r="C238" s="149"/>
      <c r="D238" s="158" t="s">
        <v>127</v>
      </c>
      <c r="E238" s="158"/>
      <c r="F238" s="158"/>
      <c r="G238" s="158"/>
      <c r="H238" s="158"/>
      <c r="I238" s="158"/>
      <c r="J238" s="158"/>
      <c r="K238" s="158"/>
      <c r="L238" s="158"/>
      <c r="M238" s="158"/>
      <c r="N238" s="250">
        <f>BK238</f>
        <v>0</v>
      </c>
      <c r="O238" s="251"/>
      <c r="P238" s="251"/>
      <c r="Q238" s="251"/>
      <c r="R238" s="151"/>
      <c r="T238" s="152"/>
      <c r="U238" s="149"/>
      <c r="V238" s="149"/>
      <c r="W238" s="153">
        <f>W239</f>
        <v>0</v>
      </c>
      <c r="X238" s="149"/>
      <c r="Y238" s="153">
        <f>Y239</f>
        <v>0</v>
      </c>
      <c r="Z238" s="149"/>
      <c r="AA238" s="154">
        <f>AA239</f>
        <v>0</v>
      </c>
      <c r="AR238" s="155" t="s">
        <v>171</v>
      </c>
      <c r="AT238" s="156" t="s">
        <v>77</v>
      </c>
      <c r="AU238" s="156" t="s">
        <v>86</v>
      </c>
      <c r="AY238" s="155" t="s">
        <v>152</v>
      </c>
      <c r="BK238" s="157">
        <f>BK239</f>
        <v>0</v>
      </c>
    </row>
    <row r="239" spans="2:65" s="1" customFormat="1" ht="22.5" customHeight="1">
      <c r="B239" s="34"/>
      <c r="C239" s="159" t="s">
        <v>520</v>
      </c>
      <c r="D239" s="159" t="s">
        <v>153</v>
      </c>
      <c r="E239" s="160" t="s">
        <v>521</v>
      </c>
      <c r="F239" s="241" t="s">
        <v>130</v>
      </c>
      <c r="G239" s="241"/>
      <c r="H239" s="241"/>
      <c r="I239" s="241"/>
      <c r="J239" s="161" t="s">
        <v>522</v>
      </c>
      <c r="K239" s="162">
        <v>1</v>
      </c>
      <c r="L239" s="238">
        <v>0</v>
      </c>
      <c r="M239" s="239"/>
      <c r="N239" s="240">
        <f>ROUND(L239*K239,2)</f>
        <v>0</v>
      </c>
      <c r="O239" s="240"/>
      <c r="P239" s="240"/>
      <c r="Q239" s="240"/>
      <c r="R239" s="36"/>
      <c r="T239" s="163" t="s">
        <v>22</v>
      </c>
      <c r="U239" s="43" t="s">
        <v>43</v>
      </c>
      <c r="V239" s="35"/>
      <c r="W239" s="164">
        <f>V239*K239</f>
        <v>0</v>
      </c>
      <c r="X239" s="164">
        <v>0</v>
      </c>
      <c r="Y239" s="164">
        <f>X239*K239</f>
        <v>0</v>
      </c>
      <c r="Z239" s="164">
        <v>0</v>
      </c>
      <c r="AA239" s="165">
        <f>Z239*K239</f>
        <v>0</v>
      </c>
      <c r="AR239" s="17" t="s">
        <v>523</v>
      </c>
      <c r="AT239" s="17" t="s">
        <v>153</v>
      </c>
      <c r="AU239" s="17" t="s">
        <v>102</v>
      </c>
      <c r="AY239" s="17" t="s">
        <v>152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17" t="s">
        <v>86</v>
      </c>
      <c r="BK239" s="104">
        <f>ROUND(L239*K239,2)</f>
        <v>0</v>
      </c>
      <c r="BL239" s="17" t="s">
        <v>523</v>
      </c>
      <c r="BM239" s="17" t="s">
        <v>524</v>
      </c>
    </row>
    <row r="240" spans="2:63" s="9" customFormat="1" ht="29.25" customHeight="1">
      <c r="B240" s="148"/>
      <c r="C240" s="149"/>
      <c r="D240" s="158" t="s">
        <v>128</v>
      </c>
      <c r="E240" s="158"/>
      <c r="F240" s="158"/>
      <c r="G240" s="158"/>
      <c r="H240" s="158"/>
      <c r="I240" s="158"/>
      <c r="J240" s="158"/>
      <c r="K240" s="158"/>
      <c r="L240" s="158"/>
      <c r="M240" s="158"/>
      <c r="N240" s="246">
        <f>BK240</f>
        <v>0</v>
      </c>
      <c r="O240" s="247"/>
      <c r="P240" s="247"/>
      <c r="Q240" s="247"/>
      <c r="R240" s="151"/>
      <c r="T240" s="152"/>
      <c r="U240" s="149"/>
      <c r="V240" s="149"/>
      <c r="W240" s="153">
        <f>W241</f>
        <v>0</v>
      </c>
      <c r="X240" s="149"/>
      <c r="Y240" s="153">
        <f>Y241</f>
        <v>0</v>
      </c>
      <c r="Z240" s="149"/>
      <c r="AA240" s="154">
        <f>AA241</f>
        <v>0</v>
      </c>
      <c r="AR240" s="155" t="s">
        <v>171</v>
      </c>
      <c r="AT240" s="156" t="s">
        <v>77</v>
      </c>
      <c r="AU240" s="156" t="s">
        <v>86</v>
      </c>
      <c r="AY240" s="155" t="s">
        <v>152</v>
      </c>
      <c r="BK240" s="157">
        <f>BK241</f>
        <v>0</v>
      </c>
    </row>
    <row r="241" spans="2:65" s="1" customFormat="1" ht="22.5" customHeight="1">
      <c r="B241" s="34"/>
      <c r="C241" s="159" t="s">
        <v>525</v>
      </c>
      <c r="D241" s="159" t="s">
        <v>153</v>
      </c>
      <c r="E241" s="160" t="s">
        <v>526</v>
      </c>
      <c r="F241" s="241" t="s">
        <v>134</v>
      </c>
      <c r="G241" s="241"/>
      <c r="H241" s="241"/>
      <c r="I241" s="241"/>
      <c r="J241" s="161" t="s">
        <v>522</v>
      </c>
      <c r="K241" s="162">
        <v>1</v>
      </c>
      <c r="L241" s="238">
        <v>0</v>
      </c>
      <c r="M241" s="239"/>
      <c r="N241" s="240">
        <f>ROUND(L241*K241,2)</f>
        <v>0</v>
      </c>
      <c r="O241" s="240"/>
      <c r="P241" s="240"/>
      <c r="Q241" s="240"/>
      <c r="R241" s="36"/>
      <c r="T241" s="163" t="s">
        <v>22</v>
      </c>
      <c r="U241" s="43" t="s">
        <v>43</v>
      </c>
      <c r="V241" s="35"/>
      <c r="W241" s="164">
        <f>V241*K241</f>
        <v>0</v>
      </c>
      <c r="X241" s="164">
        <v>0</v>
      </c>
      <c r="Y241" s="164">
        <f>X241*K241</f>
        <v>0</v>
      </c>
      <c r="Z241" s="164">
        <v>0</v>
      </c>
      <c r="AA241" s="165">
        <f>Z241*K241</f>
        <v>0</v>
      </c>
      <c r="AR241" s="17" t="s">
        <v>523</v>
      </c>
      <c r="AT241" s="17" t="s">
        <v>153</v>
      </c>
      <c r="AU241" s="17" t="s">
        <v>102</v>
      </c>
      <c r="AY241" s="17" t="s">
        <v>152</v>
      </c>
      <c r="BE241" s="104">
        <f>IF(U241="základní",N241,0)</f>
        <v>0</v>
      </c>
      <c r="BF241" s="104">
        <f>IF(U241="snížená",N241,0)</f>
        <v>0</v>
      </c>
      <c r="BG241" s="104">
        <f>IF(U241="zákl. přenesená",N241,0)</f>
        <v>0</v>
      </c>
      <c r="BH241" s="104">
        <f>IF(U241="sníž. přenesená",N241,0)</f>
        <v>0</v>
      </c>
      <c r="BI241" s="104">
        <f>IF(U241="nulová",N241,0)</f>
        <v>0</v>
      </c>
      <c r="BJ241" s="17" t="s">
        <v>86</v>
      </c>
      <c r="BK241" s="104">
        <f>ROUND(L241*K241,2)</f>
        <v>0</v>
      </c>
      <c r="BL241" s="17" t="s">
        <v>523</v>
      </c>
      <c r="BM241" s="17" t="s">
        <v>527</v>
      </c>
    </row>
    <row r="242" spans="2:63" s="1" customFormat="1" ht="49.5" customHeight="1">
      <c r="B242" s="34"/>
      <c r="C242" s="35"/>
      <c r="D242" s="150" t="s">
        <v>528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248">
        <f>BK242</f>
        <v>0</v>
      </c>
      <c r="O242" s="249"/>
      <c r="P242" s="249"/>
      <c r="Q242" s="249"/>
      <c r="R242" s="36"/>
      <c r="T242" s="139"/>
      <c r="U242" s="55"/>
      <c r="V242" s="55"/>
      <c r="W242" s="55"/>
      <c r="X242" s="55"/>
      <c r="Y242" s="55"/>
      <c r="Z242" s="55"/>
      <c r="AA242" s="57"/>
      <c r="AT242" s="17" t="s">
        <v>77</v>
      </c>
      <c r="AU242" s="17" t="s">
        <v>78</v>
      </c>
      <c r="AY242" s="17" t="s">
        <v>529</v>
      </c>
      <c r="BK242" s="104">
        <v>0</v>
      </c>
    </row>
    <row r="243" spans="2:18" s="1" customFormat="1" ht="6.75" customHeight="1">
      <c r="B243" s="58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60"/>
    </row>
  </sheetData>
  <sheetProtection password="CC35" sheet="1" objects="1" scenarios="1" formatCells="0" formatColumns="0" formatRows="0" sort="0" autoFilter="0"/>
  <mergeCells count="374">
    <mergeCell ref="N242:Q242"/>
    <mergeCell ref="H1:K1"/>
    <mergeCell ref="S2:AC2"/>
    <mergeCell ref="F239:I239"/>
    <mergeCell ref="L239:M239"/>
    <mergeCell ref="N239:Q239"/>
    <mergeCell ref="F241:I241"/>
    <mergeCell ref="L241:M241"/>
    <mergeCell ref="N241:Q241"/>
    <mergeCell ref="N132:Q132"/>
    <mergeCell ref="N133:Q133"/>
    <mergeCell ref="N134:Q134"/>
    <mergeCell ref="N139:Q139"/>
    <mergeCell ref="N146:Q146"/>
    <mergeCell ref="N155:Q155"/>
    <mergeCell ref="N171:Q171"/>
    <mergeCell ref="N172:Q172"/>
    <mergeCell ref="N178:Q178"/>
    <mergeCell ref="N167:Q167"/>
    <mergeCell ref="N158:Q158"/>
    <mergeCell ref="N183:Q183"/>
    <mergeCell ref="N186:Q186"/>
    <mergeCell ref="N204:Q204"/>
    <mergeCell ref="N222:Q222"/>
    <mergeCell ref="N212:Q212"/>
    <mergeCell ref="N202:Q202"/>
    <mergeCell ref="N193:Q193"/>
    <mergeCell ref="N229:Q229"/>
    <mergeCell ref="N234:Q234"/>
    <mergeCell ref="N237:Q237"/>
    <mergeCell ref="N238:Q238"/>
    <mergeCell ref="N240:Q240"/>
    <mergeCell ref="F233:I233"/>
    <mergeCell ref="L233:M233"/>
    <mergeCell ref="N233:Q233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Spravce-PC\Spravce</dc:creator>
  <cp:keywords/>
  <dc:description/>
  <cp:lastModifiedBy>user</cp:lastModifiedBy>
  <dcterms:created xsi:type="dcterms:W3CDTF">2020-03-25T10:59:13Z</dcterms:created>
  <dcterms:modified xsi:type="dcterms:W3CDTF">2020-04-06T04:45:28Z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