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firstSheet="1" activeTab="6"/>
  </bookViews>
  <sheets>
    <sheet name="Rekapitulace stavby" sheetId="1" r:id="rId1"/>
    <sheet name="1219-101 - SIL. II-169 BO..." sheetId="2" r:id="rId2"/>
    <sheet name="1219-102 - SIL. II-169 BO..." sheetId="3" r:id="rId3"/>
    <sheet name="1219-103 - SIL. II-169 BO..." sheetId="4" r:id="rId4"/>
    <sheet name="1219-301 - SIL. II-169 BO..." sheetId="5" r:id="rId5"/>
    <sheet name="1219-401 - SIL. II169 BOJ..." sheetId="6" r:id="rId6"/>
    <sheet name="SO 000-1 - VEDLEJŠÍ ROZPO..." sheetId="7" r:id="rId7"/>
    <sheet name="SO 000-2 - VEDLEJŠÍ ROZPO..." sheetId="8" r:id="rId8"/>
  </sheets>
  <definedNames>
    <definedName name="_xlnm._FilterDatabase" localSheetId="1" hidden="1">'1219-101 - SIL. II-169 BO...'!$C$125:$K$309</definedName>
    <definedName name="_xlnm._FilterDatabase" localSheetId="2" hidden="1">'1219-102 - SIL. II-169 BO...'!$C$121:$K$187</definedName>
    <definedName name="_xlnm._FilterDatabase" localSheetId="3" hidden="1">'1219-103 - SIL. II-169 BO...'!$C$120:$K$136</definedName>
    <definedName name="_xlnm._FilterDatabase" localSheetId="4" hidden="1">'1219-301 - SIL. II-169 BO...'!$C$120:$K$217</definedName>
    <definedName name="_xlnm._FilterDatabase" localSheetId="5" hidden="1">'1219-401 - SIL. II169 BOJ...'!$C$115:$K$208</definedName>
    <definedName name="_xlnm._FilterDatabase" localSheetId="6" hidden="1">'SO 000-1 - VEDLEJŠÍ ROZPO...'!$C$122:$K$142</definedName>
    <definedName name="_xlnm._FilterDatabase" localSheetId="7" hidden="1">'SO 000-2 - VEDLEJŠÍ ROZPO...'!$C$123:$K$142</definedName>
    <definedName name="_xlnm.Print_Area" localSheetId="1">'1219-101 - SIL. II-169 BO...'!$C$4:$J$76,'1219-101 - SIL. II-169 BO...'!$C$82:$J$107,'1219-101 - SIL. II-169 BO...'!$C$113:$K$309</definedName>
    <definedName name="_xlnm.Print_Area" localSheetId="2">'1219-102 - SIL. II-169 BO...'!$C$4:$J$76,'1219-102 - SIL. II-169 BO...'!$C$82:$J$103,'1219-102 - SIL. II-169 BO...'!$C$109:$K$187</definedName>
    <definedName name="_xlnm.Print_Area" localSheetId="3">'1219-103 - SIL. II-169 BO...'!$C$4:$J$76,'1219-103 - SIL. II-169 BO...'!$C$82:$J$102,'1219-103 - SIL. II-169 BO...'!$C$108:$K$136</definedName>
    <definedName name="_xlnm.Print_Area" localSheetId="4">'1219-301 - SIL. II-169 BO...'!$C$4:$J$76,'1219-301 - SIL. II-169 BO...'!$C$82:$J$102,'1219-301 - SIL. II-169 BO...'!$C$108:$K$217</definedName>
    <definedName name="_xlnm.Print_Area" localSheetId="5">'1219-401 - SIL. II169 BOJ...'!$C$4:$J$76,'1219-401 - SIL. II169 BOJ...'!$C$82:$J$97,'1219-401 - SIL. II169 BOJ...'!$C$103:$K$208</definedName>
    <definedName name="_xlnm.Print_Area" localSheetId="0">'Rekapitulace stavby'!$D$4:$AO$76,'Rekapitulace stavby'!$C$82:$AQ$109</definedName>
    <definedName name="_xlnm.Print_Area" localSheetId="6">'SO 000-1 - VEDLEJŠÍ ROZPO...'!$C$4:$J$76,'SO 000-1 - VEDLEJŠÍ ROZPO...'!$C$82:$J$104,'SO 000-1 - VEDLEJŠÍ ROZPO...'!$C$110:$K$142</definedName>
    <definedName name="_xlnm.Print_Area" localSheetId="7">'SO 000-2 - VEDLEJŠÍ ROZPO...'!$C$4:$J$76,'SO 000-2 - VEDLEJŠÍ ROZPO...'!$C$82:$J$105,'SO 000-2 - VEDLEJŠÍ ROZPO...'!$C$111:$K$142</definedName>
    <definedName name="_xlnm.Print_Titles" localSheetId="0">'Rekapitulace stavby'!$92:$92</definedName>
    <definedName name="_xlnm.Print_Titles" localSheetId="1">'1219-101 - SIL. II-169 BO...'!$125:$125</definedName>
    <definedName name="_xlnm.Print_Titles" localSheetId="2">'1219-102 - SIL. II-169 BO...'!$121:$121</definedName>
    <definedName name="_xlnm.Print_Titles" localSheetId="3">'1219-103 - SIL. II-169 BO...'!$120:$120</definedName>
    <definedName name="_xlnm.Print_Titles" localSheetId="4">'1219-301 - SIL. II-169 BO...'!$120:$120</definedName>
    <definedName name="_xlnm.Print_Titles" localSheetId="5">'1219-401 - SIL. II169 BOJ...'!$115:$115</definedName>
    <definedName name="_xlnm.Print_Titles" localSheetId="6">'SO 000-1 - VEDLEJŠÍ ROZPO...'!$122:$122</definedName>
    <definedName name="_xlnm.Print_Titles" localSheetId="7">'SO 000-2 - VEDLEJŠÍ ROZPO...'!$123:$123</definedName>
  </definedNames>
  <calcPr calcId="162913"/>
</workbook>
</file>

<file path=xl/sharedStrings.xml><?xml version="1.0" encoding="utf-8"?>
<sst xmlns="http://schemas.openxmlformats.org/spreadsheetml/2006/main" count="6686" uniqueCount="1130">
  <si>
    <t>Export Komplet</t>
  </si>
  <si>
    <t/>
  </si>
  <si>
    <t>2.0</t>
  </si>
  <si>
    <t>ZAMOK</t>
  </si>
  <si>
    <t>False</t>
  </si>
  <si>
    <t>{8e435721-660f-4add-b1b5-0a9f22c5a3f6}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</si>
  <si>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</si>
  <si>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</si>
  <si>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</si>
  <si>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</si>
  <si>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</si>
  <si>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</si>
  <si>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</si>
  <si>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</si>
  <si>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</si>
  <si>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</si>
  <si>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</si>
  <si>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SIL. II/169 BOJANOVICE - STAVEBNÍ ÚPRAVY A ODVODNĚNÍ KOMUNIKACE</t>
  </si>
  <si>
    <t>KSO:</t>
  </si>
  <si>
    <t>CC-CZ:</t>
  </si>
  <si>
    <t>Místo:</t>
  </si>
  <si>
    <t>BOJANOVICE</t>
  </si>
  <si>
    <t>Datum:</t>
  </si>
  <si>
    <t>2. 10. 2019</t>
  </si>
  <si>
    <t>Zadavatel:</t>
  </si>
  <si>
    <t>IČ:</t>
  </si>
  <si>
    <t>SÚS PK</t>
  </si>
  <si>
    <t>DIČ:</t>
  </si>
  <si>
    <t>Uchazeč:</t>
  </si>
  <si>
    <t>Vyplň údaj</t>
  </si>
  <si>
    <t>Projektant:</t>
  </si>
  <si>
    <t>MACÁN PROJEKCE DS s.r.o.</t>
  </si>
  <si>
    <t>True</t>
  </si>
  <si>
    <t>Zpracovatel:</t>
  </si>
  <si>
    <t>KAREL MACÁN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</si>
  <si>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</si>
  <si>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</si>
  <si>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</si>
  <si>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</si>
  <si>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</si>
  <si>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</si>
  <si>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</si>
  <si>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</si>
  <si>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</si>
  <si>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</si>
  <si>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</si>
  <si>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</si>
  <si>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</si>
  <si>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</si>
  <si>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</si>
  <si>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</si>
  <si>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</si>
  <si>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</si>
  <si>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</si>
  <si>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</si>
  <si>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</si>
  <si>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</si>
  <si>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</si>
  <si>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</si>
  <si>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</si>
  <si>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</si>
  <si>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</si>
  <si>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</si>
  <si>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</si>
  <si>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</si>
  <si>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</si>
  <si>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</si>
  <si>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</si>
  <si>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</si>
  <si>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</si>
  <si>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</si>
  <si>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</si>
  <si>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</si>
  <si>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</si>
  <si>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</si>
  <si>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</si>
  <si>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</si>
  <si>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</si>
  <si>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</si>
  <si>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</si>
  <si>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</si>
  <si>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</si>
  <si>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</si>
  <si>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1219-101</t>
  </si>
  <si>
    <t>SIL. II/169 BOJANOVICE - STAVEBNÍ ÚPRAVY A ODVOODNĚNÍ KOMUNIKACE SO 101 KOMUNIKACE</t>
  </si>
  <si>
    <t>STA</t>
  </si>
  <si>
    <t>1</t>
  </si>
  <si>
    <t>{ea95f011-bf33-40a8-8a0d-1587c7208dfc}</t>
  </si>
  <si>
    <t>2</t>
  </si>
  <si>
    <t>1219-102</t>
  </si>
  <si>
    <t>SIL. II/169 BOJANOVICE - STAVEBNÍ ÚPRAVY A ODVODNĚNÍ KOMUNIKA SO 102 CHODNÍKY</t>
  </si>
  <si>
    <t>{fbad9c85-17dd-4010-ac47-7886a32e3d26}</t>
  </si>
  <si>
    <t>1219-103</t>
  </si>
  <si>
    <t>SIL. II/169 BOJANOVICE  - STAVEBNÍ ÚPRAVY A ODOVODNĚNÍ KOMUNIKACE SO 103 OPRAVA SIL.. II/169</t>
  </si>
  <si>
    <t>{61476f6b-abc8-4a77-ba52-14ab4226e7f9}</t>
  </si>
  <si>
    <t>1219-301</t>
  </si>
  <si>
    <t>SIL. II/169 BOJANOVICE  - STAVEBNÍ ÚPRAVY A ODVODNĚNÍ KOMUNIKACE SO 301 ODVODNĚNÍ KOMUNIKACE</t>
  </si>
  <si>
    <t>ING</t>
  </si>
  <si>
    <t>{6bc2fb8b-c2ea-45f1-9037-69fe81207106}</t>
  </si>
  <si>
    <t>1219-401</t>
  </si>
  <si>
    <t>SIL. II169 BOJANOVICE STAVEBNÍ ÚPRAVY A ODVODNĚNÍ SO 401 VEŘEJNÉ OSVĚTLENÍ</t>
  </si>
  <si>
    <t>{be035eb9-30f3-4be4-9d47-845ff7b5bd9c}</t>
  </si>
  <si>
    <t>SO 000-1</t>
  </si>
  <si>
    <t>VEDLEJŠÍ ROZPOČTOVÉ NÁKLADY - SÚS PLZEŇSKÉHO KRAJE</t>
  </si>
  <si>
    <t>VON</t>
  </si>
  <si>
    <t>{201a89c6-c3c9-4c71-aeeb-e7615467cd72}</t>
  </si>
  <si>
    <t>SO 000-2</t>
  </si>
  <si>
    <t>VEDLEJŠÍ ROZPOČTOVÉ NÁKLADY - OBEC RABÍ</t>
  </si>
  <si>
    <t>{fe0984a1-d1a3-4344-8e8a-24e4ed9e16f2}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</si>
  <si>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</si>
  <si>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</si>
  <si>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</si>
  <si>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</si>
  <si>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</si>
  <si>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</si>
  <si>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</si>
  <si>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</si>
  <si>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</si>
  <si>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</si>
  <si>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</si>
  <si>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1219-101 - SIL. II/169 BOJANOVICE - STAVEBNÍ ÚPRAVY A ODVOODNĚNÍ KOMUNIKACE SO 101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</si>
  <si>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</si>
  <si>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</si>
  <si>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</si>
  <si>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</si>
  <si>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</si>
  <si>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</si>
  <si>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</si>
  <si>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</si>
  <si>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</si>
  <si>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</si>
  <si>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</si>
  <si>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</si>
  <si>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</si>
  <si>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</si>
  <si>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</si>
  <si>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</si>
  <si>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</si>
  <si>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</si>
  <si>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</si>
  <si>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</si>
  <si>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</si>
  <si>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</si>
  <si>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</si>
  <si>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</si>
  <si>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</si>
  <si>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</si>
  <si>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</si>
  <si>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</si>
  <si>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</si>
  <si>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</si>
  <si>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</si>
  <si>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</si>
  <si>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</si>
  <si>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0008</t>
  </si>
  <si>
    <t>Sanace zbylých trhlin dle TP 115, na úpravu 1bm trhlin uvažovat plochu textilie 1,5 m2 (přesah na každou stranu 0,75m), jako materiál při opravě trhlin bude použit kompozitní materiál - sklovláknitá mřížovina spojená polypropylénovou plstí, plošná hmotnos</t>
  </si>
  <si>
    <t>m2</t>
  </si>
  <si>
    <t>512</t>
  </si>
  <si>
    <t>1334494608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</si>
  <si>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</si>
  <si>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</si>
  <si>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CS ÚRS 2019 01</t>
  </si>
  <si>
    <t>4</t>
  </si>
  <si>
    <t>-2029115518</t>
  </si>
  <si>
    <t>P</t>
  </si>
  <si>
    <t>Poznámka k položce:
sjezdy a ostrůvky</t>
  </si>
  <si>
    <t>VV</t>
  </si>
  <si>
    <t>138+39+21</t>
  </si>
  <si>
    <t>3</t>
  </si>
  <si>
    <t>113154123</t>
  </si>
  <si>
    <t>Frézování živičného podkladu nebo krytu  s naložením na dopravní prostředek plochy do 500 m2 bez překážek v trase pruhu šířky přes 0,5 m do 1 m, tloušťky vrstvy 50 mm</t>
  </si>
  <si>
    <t>-1384491644</t>
  </si>
  <si>
    <t>Poznámka k položce:
asfaltový recyklát bude odprodán zhotoviteli dle zadávacích podmínek
oprava podkladní vrstvy vozovky po plošném odfrézování (10% plochy)</t>
  </si>
  <si>
    <t>113154334</t>
  </si>
  <si>
    <t>Frézování živičného podkladu nebo krytu  s naložením na dopravní prostředek plochy přes 1 000 do 10 000 m2 bez překážek v trase pruhu šířky přes 1 m do 2 m, tloušťky vrstvy 100 mm</t>
  </si>
  <si>
    <t>-2040636701</t>
  </si>
  <si>
    <t>Poznámka k položce:
asfaltový recyklát bude odprodán zhotoviteli dle zadávacích podmínek</t>
  </si>
  <si>
    <t>5</t>
  </si>
  <si>
    <t>121101102</t>
  </si>
  <si>
    <t>Sejmutí ornice nebo lesní půdy  s vodorovným přemístěním na hromady v místě upotřebení nebo na dočasné či trvalé skládky se složením, na vzdálenost přes 50 do 100 m</t>
  </si>
  <si>
    <t>m3</t>
  </si>
  <si>
    <t>-875733541</t>
  </si>
  <si>
    <t>(891+656)*0,15</t>
  </si>
  <si>
    <t>6</t>
  </si>
  <si>
    <t>122202201</t>
  </si>
  <si>
    <t>Odkopávky a prokopávky nezapažené pro silnice  s přemístěním výkopku v příčných profilech na vzdálenost do 15 m nebo s naložením na dopravní prostředek v hornině tř. 3 do 100 m3</t>
  </si>
  <si>
    <t>-394614238</t>
  </si>
  <si>
    <t>(436+26)*0,5</t>
  </si>
  <si>
    <t>7</t>
  </si>
  <si>
    <t>122202209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</si>
  <si>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</si>
  <si>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428903146</t>
  </si>
  <si>
    <t>231*0,5 'Přepočtené koeficientem množství</t>
  </si>
  <si>
    <t>8</t>
  </si>
  <si>
    <t>132201101</t>
  </si>
  <si>
    <t>Hloubení zapažených i nezapažených rýh šířky do 600 mm  s urovnáním dna do předepsaného profilu a spádu v hornině tř. 3 do 100 m3</t>
  </si>
  <si>
    <t>-1500139166</t>
  </si>
  <si>
    <t>Poznámka k položce:
výkop podélná drenáž</t>
  </si>
  <si>
    <t>189*0,4*0,5</t>
  </si>
  <si>
    <t>9</t>
  </si>
  <si>
    <t>132201109</t>
  </si>
  <si>
    <t>Hloubení zapažených i nezapažených rýh šířky do 600 mm  s urovnáním dna do předepsaného profilu a spádu v hornině tř. 3 Příplatek k cenám za lepivost horniny tř. 3</t>
  </si>
  <si>
    <t>1772905703</t>
  </si>
  <si>
    <t>37,8*0,5 'Přepočtené koeficientem množství</t>
  </si>
  <si>
    <t>10</t>
  </si>
  <si>
    <t>132201201</t>
  </si>
  <si>
    <t>Hloubení zapažených i nezapažených rýh šířky přes 600 do 2 000 mm  s urovnáním dna do předepsaného profilu a spádu v hornině tř. 3 do 100 m3</t>
  </si>
  <si>
    <t>2045189353</t>
  </si>
  <si>
    <t>Poznámka k položce:
výkop rýhy pro obrubník</t>
  </si>
  <si>
    <t>767*0,2*0,8</t>
  </si>
  <si>
    <t>11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</si>
  <si>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</si>
  <si>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</si>
  <si>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1785425153</t>
  </si>
  <si>
    <t>122,72*0,5 'Přepočtené koeficientem množství</t>
  </si>
  <si>
    <t>12</t>
  </si>
  <si>
    <t>132301201</t>
  </si>
  <si>
    <t>Hloubení zapažených i nezapažených rýh šířky přes 600 do 2 000 mm  s urovnáním dna do předepsaného profilu a spádu v hornině tř. 4 do 100 m3</t>
  </si>
  <si>
    <t>-1847647703</t>
  </si>
  <si>
    <t>Poznámka k položce:
výkop přípojky UV</t>
  </si>
  <si>
    <t>37*0,8*1,5+8</t>
  </si>
  <si>
    <t>13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</si>
  <si>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</si>
  <si>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</si>
  <si>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-2037320303</t>
  </si>
  <si>
    <t>52,4*0,5 'Přepočtené koeficientem množství</t>
  </si>
  <si>
    <t>14</t>
  </si>
  <si>
    <t>151101101</t>
  </si>
  <si>
    <t>Zřízení pažení a rozepření stěn rýh pro podzemní vedení pro všechny šířky rýhy  příložné pro jakoukoliv mezerovitost, hloubky do 2 m</t>
  </si>
  <si>
    <t>582389441</t>
  </si>
  <si>
    <t>37*1,5*2</t>
  </si>
  <si>
    <t>151101111</t>
  </si>
  <si>
    <t>Odstranění pažení a rozepření stěn rýh pro podzemní vedení s uložením materiálu na vzdálenost do 3 m od kraje výkopu příložné, hloubky do 2 m</t>
  </si>
  <si>
    <t>-1439760637</t>
  </si>
  <si>
    <t>16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</si>
  <si>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</si>
  <si>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</si>
  <si>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-1494900478</t>
  </si>
  <si>
    <t>Poznámka k položce:
rozvoz ornice pro ohumusování po stavbě</t>
  </si>
  <si>
    <t>17</t>
  </si>
  <si>
    <t>167101101</t>
  </si>
  <si>
    <t>Nakládání, skládání a překládání neulehlého výkopku nebo sypaniny  nakládání, množství do 100 m3, z hornin tř. 1 až 4</t>
  </si>
  <si>
    <t>-326048576</t>
  </si>
  <si>
    <t>Poznámka k položce:
ornice z meziskládky pro rozvoz</t>
  </si>
  <si>
    <t>18</t>
  </si>
  <si>
    <t>162301102-1</t>
  </si>
  <si>
    <t>Vodorovné přemístění výkopku a jeho likvidace v souladu se zákonem 185/2001 Sb</t>
  </si>
  <si>
    <t>-1971838591</t>
  </si>
  <si>
    <t>Poznámka k položce:
přemístění přebytečného výkopku na skládku, včetně uložení a skládkovného, skládky zajistí zhotovitel</t>
  </si>
  <si>
    <t>37,8+122,7+231</t>
  </si>
  <si>
    <t>19</t>
  </si>
  <si>
    <t>171101103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</si>
  <si>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přes 96 do 100 % PS</t>
  </si>
  <si>
    <t>1217823703</t>
  </si>
  <si>
    <t>Poznámka k položce:
násyp zemního tělesa</t>
  </si>
  <si>
    <t>365+300</t>
  </si>
  <si>
    <t>20</t>
  </si>
  <si>
    <t>M</t>
  </si>
  <si>
    <t>58344229-1</t>
  </si>
  <si>
    <t>materiál dodávka do násypu dle ČSN 736133</t>
  </si>
  <si>
    <t>t</t>
  </si>
  <si>
    <t>-1054614060</t>
  </si>
  <si>
    <t>665,000*1,8</t>
  </si>
  <si>
    <t>174101101</t>
  </si>
  <si>
    <t>Zásyp sypaninou z jakékoliv horniny  s uložením výkopku ve vrstvách se zhutněním jam, šachet, rýh nebo kolem objektů v těchto vykopávkách</t>
  </si>
  <si>
    <t>-435678250</t>
  </si>
  <si>
    <t>Poznámka k položce:
zásyp rýh přípojky</t>
  </si>
  <si>
    <t>22</t>
  </si>
  <si>
    <t>58331200-1</t>
  </si>
  <si>
    <t>materiál pro zásyp ráh - kemenivo mimo normu</t>
  </si>
  <si>
    <t>517514650</t>
  </si>
  <si>
    <t>44,400*1,8</t>
  </si>
  <si>
    <t>23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</si>
  <si>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</si>
  <si>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</si>
  <si>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-1266927956</t>
  </si>
  <si>
    <t>37*0,8*03</t>
  </si>
  <si>
    <t>24</t>
  </si>
  <si>
    <t>181411132</t>
  </si>
  <si>
    <t>Založení trávníku na půdě předem připravené plochy do 1000 m2 výsevem včetně utažení parkového na svahu přes 1:5 do 1:2</t>
  </si>
  <si>
    <t>326832573</t>
  </si>
  <si>
    <t>25</t>
  </si>
  <si>
    <t>00572410</t>
  </si>
  <si>
    <t>osivo směs travní parková</t>
  </si>
  <si>
    <t>kg</t>
  </si>
  <si>
    <t>-1441988242</t>
  </si>
  <si>
    <t>874*0,015 'Přepočtené koeficientem množství</t>
  </si>
  <si>
    <t>26</t>
  </si>
  <si>
    <t>181951102</t>
  </si>
  <si>
    <t>Úprava pláně vyrovnáním výškových rozdílů  v hornině tř. 1 až 4 se zhutněním</t>
  </si>
  <si>
    <t>-645324353</t>
  </si>
  <si>
    <t>436+26+78+77</t>
  </si>
  <si>
    <t>27</t>
  </si>
  <si>
    <t>182201101</t>
  </si>
  <si>
    <t>Svahování trvalých svahů do projektovaných profilů  s potřebným přemístěním výkopku při svahování násypů v jakékoliv hornině</t>
  </si>
  <si>
    <t>-795987748</t>
  </si>
  <si>
    <t>28</t>
  </si>
  <si>
    <t>182301122</t>
  </si>
  <si>
    <t>Rozprostření a urovnání ornice ve svahu sklonu přes 1:5 při souvislé ploše do 500 m2, tl. vrstvy přes 100 do 150 mm</t>
  </si>
  <si>
    <t>-927696640</t>
  </si>
  <si>
    <t>265+427+124+58</t>
  </si>
  <si>
    <t>29</t>
  </si>
  <si>
    <t>0004</t>
  </si>
  <si>
    <t>Výměna zeminy v aktivní zóně v tl. 0,50 m - drc.kam 0 - 150/250  mm (mimo normu), položka obsahuje dodávku a uložení  materiálu, výkop nevhodných zemin  a jejich likvidaci v souladu se zák. 185/2001 Sb</t>
  </si>
  <si>
    <t>-1762490985</t>
  </si>
  <si>
    <t>Poznámka k položce:
sanace nevhodného podloží</t>
  </si>
  <si>
    <t>Zakládání</t>
  </si>
  <si>
    <t>30</t>
  </si>
  <si>
    <t>211561111</t>
  </si>
  <si>
    <t>Výplň kamenivem do rýh odvodňovacích žeber nebo trativodů bez zhutnění, s úpravou povrchu výplně kamenivem hrubým drceným frakce 4 až 16 mm</t>
  </si>
  <si>
    <t>CS ÚRS 2018 01</t>
  </si>
  <si>
    <t>-564609427</t>
  </si>
  <si>
    <t>189*0,45*0,4</t>
  </si>
  <si>
    <t>31</t>
  </si>
  <si>
    <t>212312111</t>
  </si>
  <si>
    <t>Lože pro trativody z betonu prostého</t>
  </si>
  <si>
    <t>-658903826</t>
  </si>
  <si>
    <t>89*0,4*0,06</t>
  </si>
  <si>
    <t>32</t>
  </si>
  <si>
    <t>212755216</t>
  </si>
  <si>
    <t>Trativody bez lože z drenážních trubek plastových flexibilních D 160 mm</t>
  </si>
  <si>
    <t>m</t>
  </si>
  <si>
    <t>-2038666586</t>
  </si>
  <si>
    <t>581+138</t>
  </si>
  <si>
    <t>Komunikace pozemní</t>
  </si>
  <si>
    <t>33</t>
  </si>
  <si>
    <t>564851111</t>
  </si>
  <si>
    <t>Podklad ze štěrkodrti ŠD  s rozprostřením a zhutněním, po zhutnění tl. 150 mm</t>
  </si>
  <si>
    <t>158180588</t>
  </si>
  <si>
    <t>Poznámka k položce:
ochranná vrstva rozšíření vozovky + rýhy přípojek</t>
  </si>
  <si>
    <t>462*1,2+34</t>
  </si>
  <si>
    <t>34</t>
  </si>
  <si>
    <t>564861111</t>
  </si>
  <si>
    <t>Podklad ze štěrkodrti ŠD  s rozprostřením a zhutněním, po zhutnění tl. 200 mm</t>
  </si>
  <si>
    <t>1396899908</t>
  </si>
  <si>
    <t>Poznámka k položce:
podkladní vrtstva rozšíření vozovky + rýhy přípojek</t>
  </si>
  <si>
    <t>462*1,1+34</t>
  </si>
  <si>
    <t>35</t>
  </si>
  <si>
    <t>564861113</t>
  </si>
  <si>
    <t>Podklad ze štěrkodrti ŠD  s rozprostřením a zhutněním, po zhutnění tl. 220 mm</t>
  </si>
  <si>
    <t>-753922970</t>
  </si>
  <si>
    <t>Poznámka k položce:
podkladní vrstva BUS</t>
  </si>
  <si>
    <t>155*1,1</t>
  </si>
  <si>
    <t>36</t>
  </si>
  <si>
    <t>564871111</t>
  </si>
  <si>
    <t>Podklad ze štěrkodrti ŠD  s rozprostřením a zhutněním, po zhutnění tl. 250 mm</t>
  </si>
  <si>
    <t>-564424789</t>
  </si>
  <si>
    <t>Poznámka k položce:
ochranná vrstva BUS</t>
  </si>
  <si>
    <t>155*1,2</t>
  </si>
  <si>
    <t>37</t>
  </si>
  <si>
    <t>565135111</t>
  </si>
  <si>
    <t>Asfaltový beton vrstva podkladní ACP 16 (obalované kamenivo střednězrnné - OKS)  s rozprostřením a zhutněním v pruhu šířky do 3 m, po zhutnění tl. 50 mm</t>
  </si>
  <si>
    <t>-822052928</t>
  </si>
  <si>
    <t xml:space="preserve">Poznámka k položce:
oprava podkladní vrstvy vozovky po odfrézování (10% plochy),+ rýhy přípojek UV
</t>
  </si>
  <si>
    <t>255+34</t>
  </si>
  <si>
    <t>38</t>
  </si>
  <si>
    <t>565166111</t>
  </si>
  <si>
    <t>Asfaltový beton vrstva podkladní ACP 22 (obalované kamenivo hrubozrnné - OKH)  s rozprostřením a zhutněním v pruhu šířky do 3 m, po zhutnění tl. 80 mm</t>
  </si>
  <si>
    <t>382854971</t>
  </si>
  <si>
    <t>Poznámka k položce:
podkladní vrtsva rozšíření vozovky</t>
  </si>
  <si>
    <t>462</t>
  </si>
  <si>
    <t>39</t>
  </si>
  <si>
    <t>569931132</t>
  </si>
  <si>
    <t>Zpevnění krajnic nebo komunikací pro pěší  s rozprostřením a zhutněním, po zhutnění asfaltovým recyklátem tl. 100 mm</t>
  </si>
  <si>
    <t>-1345448501</t>
  </si>
  <si>
    <t>40</t>
  </si>
  <si>
    <t>571907118</t>
  </si>
  <si>
    <t>Posyp podkladu nebo krytu s rozprostřením a zhutněním kamenivem  drceným nebo těženým, v množství přes 65 do 70 kg/m2</t>
  </si>
  <si>
    <t>489310084</t>
  </si>
  <si>
    <t>Poznámka k položce:
dorovnání pláně do předepsaných sklonů a rovinatosti</t>
  </si>
  <si>
    <t>41</t>
  </si>
  <si>
    <t>573231106</t>
  </si>
  <si>
    <t>Postřik spojovací PS bez posypu kamenivem ze silniční emulze, v množství 0,30 kg/m2</t>
  </si>
  <si>
    <t>1234115638</t>
  </si>
  <si>
    <t>42</t>
  </si>
  <si>
    <t>573231107</t>
  </si>
  <si>
    <t>Postřik spojovací PS bez posypu kamenivem ze silniční emulze, v množství 0,40 kg/m2</t>
  </si>
  <si>
    <t>499140058</t>
  </si>
  <si>
    <t>43</t>
  </si>
  <si>
    <t>577144141</t>
  </si>
  <si>
    <t>Asfaltový beton vrstva obrusná ACO 11 (ABS)  s rozprostřením a se zhutněním z modifikovaného asfaltu v pruhu šířky přes 3 m tl. 50 mm</t>
  </si>
  <si>
    <t>-904757840</t>
  </si>
  <si>
    <t>2745+138</t>
  </si>
  <si>
    <t>44</t>
  </si>
  <si>
    <t>577166141</t>
  </si>
  <si>
    <t>Asfaltový beton vrstva ložní ACL 22 (ABVH)  s rozprostřením a zhutněním z modifikovaného asfaltu, po zhutnění v pruhu šířky přes 3 m, po zhutnění tl. 70 mm</t>
  </si>
  <si>
    <t>899795877</t>
  </si>
  <si>
    <t>45</t>
  </si>
  <si>
    <t>591141111</t>
  </si>
  <si>
    <t>Kladení dlažby z kostek  s provedením lože do tl. 50 mm, s vyplněním spár, s dvojím beraněním a se smetením přebytečného materiálu na krajnici velkých z kamene, do lože z cementové malty</t>
  </si>
  <si>
    <t>-979097329</t>
  </si>
  <si>
    <t>Poznámka k položce:
zálivy BUS</t>
  </si>
  <si>
    <t>46</t>
  </si>
  <si>
    <t>58381008</t>
  </si>
  <si>
    <t>kostka dlažební žula velká 15/17</t>
  </si>
  <si>
    <t>1524286419</t>
  </si>
  <si>
    <t>155*1,01 'Přepočtené koeficientem množství</t>
  </si>
  <si>
    <t>47</t>
  </si>
  <si>
    <t>591241111</t>
  </si>
  <si>
    <t>Kladení dlažby z kostek  s provedením lože do tl. 50 mm, s vyplněním spár, s dvojím beraněním a se smetením přebytečného materiálu na krajnici drobných z kamene, do lože z cementové malty</t>
  </si>
  <si>
    <t>-803267548</t>
  </si>
  <si>
    <t>Poznámka k položce:
ostrůvky vjezdových bran</t>
  </si>
  <si>
    <t>39+21</t>
  </si>
  <si>
    <t>48</t>
  </si>
  <si>
    <t>58381007</t>
  </si>
  <si>
    <t>kostka dlažební žula drobná 8/10</t>
  </si>
  <si>
    <t>1618767950</t>
  </si>
  <si>
    <t>60*1,02 'Přepočtené koeficientem množství</t>
  </si>
  <si>
    <t>49</t>
  </si>
  <si>
    <t>594511111</t>
  </si>
  <si>
    <t>Dlažba nebo přídlažba z lomového kamene lomařsky upraveného rigolového  v ploše vodorovné nebo ve sklonu tl. do 250 mm, bez vyplnění spár, s provedením lože tl. 50 mm z betonu</t>
  </si>
  <si>
    <t>-1729580557</t>
  </si>
  <si>
    <t>Poznámka k položce:
dlažby trubního propustku + skluzy odvodnění</t>
  </si>
  <si>
    <t>50</t>
  </si>
  <si>
    <t>599111111-1</t>
  </si>
  <si>
    <t>Zálivka spár dlažby  hloubky do 50 mm, s vyčištěním spár z velkých kostek</t>
  </si>
  <si>
    <t>479317536</t>
  </si>
  <si>
    <t>51</t>
  </si>
  <si>
    <t>599632111</t>
  </si>
  <si>
    <t>Vyplnění spár dlažby (přídlažby) z lomového kamene  v jakémkoliv sklonu plochy a jakékoliv tloušťky cementovou maltou se zatřením</t>
  </si>
  <si>
    <t>-1842467120</t>
  </si>
  <si>
    <t>Trubní vedení</t>
  </si>
  <si>
    <t>52</t>
  </si>
  <si>
    <t>0003</t>
  </si>
  <si>
    <t>Dopojení uliční vpusti na kanalizační přípojku PVC KG 150 mm, včetně tvarovky do 1 m</t>
  </si>
  <si>
    <t>ks</t>
  </si>
  <si>
    <t>642558846</t>
  </si>
  <si>
    <t>53</t>
  </si>
  <si>
    <t>871315221</t>
  </si>
  <si>
    <t>Kanalizační potrubí z tvrdého PVC systém KG v otevřeném výkopu ve sklonu do 20 %, tuhost třídy SN 8 DN 150</t>
  </si>
  <si>
    <t>-454883079</t>
  </si>
  <si>
    <t>Poznámka k položce:
přípojky uličních vpustí a drainů - viz. tabulka vpustí příloha PD</t>
  </si>
  <si>
    <t>54</t>
  </si>
  <si>
    <t>877313123</t>
  </si>
  <si>
    <t>Montáž tvarovek na potrubí z kanalizačních trub z plastu z tvrdého PVC těsněných gumovým kroužkem v otevřeném výkopu jednoosých DN 150</t>
  </si>
  <si>
    <t>kus</t>
  </si>
  <si>
    <t>-1608523057</t>
  </si>
  <si>
    <t>Poznámka k položce:
Montáž tvarovek na přípojky uličních vpustí a drainů, na každou přípojku předpoklad 3 ks tvarovek, úhel zakřivení bude určen na stavbě na základě skutečných výšek uložení potrubí</t>
  </si>
  <si>
    <t>8*3</t>
  </si>
  <si>
    <t>55</t>
  </si>
  <si>
    <t>286113590</t>
  </si>
  <si>
    <t>trubky z polyvinylchloridu kanalizace domovní a uliční KG - Systém (PVC) kolena KGB KGB 150x15°</t>
  </si>
  <si>
    <t>-957029014</t>
  </si>
  <si>
    <t>56</t>
  </si>
  <si>
    <t>895941111</t>
  </si>
  <si>
    <t>Zřízení vpusti kanalizační uliční z betonových dílců typ UV-50 normální</t>
  </si>
  <si>
    <t>1412275617</t>
  </si>
  <si>
    <t>57</t>
  </si>
  <si>
    <t>592238540</t>
  </si>
  <si>
    <t>prefabrikáty pro uliční vpusti dílce betonové pro uliční vpusti skruž s  otvorem PVC TBV-Q 450/350/3a PVC  45 x 35 x 5</t>
  </si>
  <si>
    <t>-2103233751</t>
  </si>
  <si>
    <t>58</t>
  </si>
  <si>
    <t>59223866</t>
  </si>
  <si>
    <t>skruž betonová pro uliční vpusť přechodová 45-27/29,5/5 cm</t>
  </si>
  <si>
    <t>-1079464751</t>
  </si>
  <si>
    <t>59</t>
  </si>
  <si>
    <t>592238520</t>
  </si>
  <si>
    <t>prefabrikáty pro uliční vpusti dílce betonové pro uliční vpusti dno s kalovou prohlubní TBV-Q 450/300/2a       45 x 30 x 5</t>
  </si>
  <si>
    <t>-147743975</t>
  </si>
  <si>
    <t>60</t>
  </si>
  <si>
    <t>592238620</t>
  </si>
  <si>
    <t>prefabrikáty pro uliční vpusti dílce betonové pro uliční vpusti skruže středové TBV-Q 450/295/6a        45 x 30 x 5</t>
  </si>
  <si>
    <t>-1969772969</t>
  </si>
  <si>
    <t>61</t>
  </si>
  <si>
    <t>592238640</t>
  </si>
  <si>
    <t>prefabrikáty pro uliční vpusti dílce betonové pro uliční vpusti prstenec vyrovnávací TBV-Q 390/60/10a       39 x 6 x 5</t>
  </si>
  <si>
    <t>-1248239820</t>
  </si>
  <si>
    <t>62</t>
  </si>
  <si>
    <t>592238740</t>
  </si>
  <si>
    <t>koš vysoký pro uliční vpusti, žárově zinkovaný plech,pro rám 500/300</t>
  </si>
  <si>
    <t>-1975747063</t>
  </si>
  <si>
    <t>63</t>
  </si>
  <si>
    <t>592238780</t>
  </si>
  <si>
    <t>prefabrikáty pro uliční vpusti dílce betonové pro uliční vpusti vpusť dešťová uliční s rámem mříž M1 D400 DIN 19583-13, 500/300</t>
  </si>
  <si>
    <t>-1426165592</t>
  </si>
  <si>
    <t>Ostatní konstrukce a práce, bourání</t>
  </si>
  <si>
    <t>64</t>
  </si>
  <si>
    <t>914111111</t>
  </si>
  <si>
    <t>Montáž svislé dopravní značky základní  velikosti do 1 m2 objímkami na sloupky nebo konzoly</t>
  </si>
  <si>
    <t>1045531861</t>
  </si>
  <si>
    <t>65</t>
  </si>
  <si>
    <t>40445529</t>
  </si>
  <si>
    <t>značka dopravní svislá retroreflexní fólie tř 1 FeZn-Al rám 1000x650mm</t>
  </si>
  <si>
    <t>408838256</t>
  </si>
  <si>
    <t>66</t>
  </si>
  <si>
    <t>40445522</t>
  </si>
  <si>
    <t>značka dopravní svislá retroreflexní fólie tř 1 FeZn-Al rám 1000x750mm</t>
  </si>
  <si>
    <t>230008866</t>
  </si>
  <si>
    <t>67</t>
  </si>
  <si>
    <t>40445534</t>
  </si>
  <si>
    <t>značka dopravní svislá retroreflexní fólie tř 1 FeZn-Al rám 850x200mm</t>
  </si>
  <si>
    <t>-1092998379</t>
  </si>
  <si>
    <t>68</t>
  </si>
  <si>
    <t>40445512</t>
  </si>
  <si>
    <t>značka dopravní svislá retroreflexní fólie tř 1 FeZn-Al rám 500x500mm</t>
  </si>
  <si>
    <t>1065341959</t>
  </si>
  <si>
    <t>69</t>
  </si>
  <si>
    <t>40445538</t>
  </si>
  <si>
    <t>značka dopravní svislá retroreflexní fólie tř 1 FeZn-Al rám D 500mm</t>
  </si>
  <si>
    <t>229211484</t>
  </si>
  <si>
    <t>70</t>
  </si>
  <si>
    <t>40445230</t>
  </si>
  <si>
    <t>sloupek pro dopravní značku Zn D 70mm v 3,5m</t>
  </si>
  <si>
    <t>196797747</t>
  </si>
  <si>
    <t>71</t>
  </si>
  <si>
    <t>40445241</t>
  </si>
  <si>
    <t>patka pro sloupek Al D 70mm</t>
  </si>
  <si>
    <t>1055431082</t>
  </si>
  <si>
    <t>72</t>
  </si>
  <si>
    <t>40445257</t>
  </si>
  <si>
    <t>svorka upínací na sloupek D 70mm</t>
  </si>
  <si>
    <t>-1270844189</t>
  </si>
  <si>
    <t>73</t>
  </si>
  <si>
    <t>40445254</t>
  </si>
  <si>
    <t>víčko plastové na sloupek D 70mm</t>
  </si>
  <si>
    <t>-2021901982</t>
  </si>
  <si>
    <t>74</t>
  </si>
  <si>
    <t>40445510</t>
  </si>
  <si>
    <t>značka dopravní svislá retroreflexní fólie tř 1 FeZn-Al rám trojúhelník 900mm</t>
  </si>
  <si>
    <t>1549258768</t>
  </si>
  <si>
    <t>75</t>
  </si>
  <si>
    <t>914511112</t>
  </si>
  <si>
    <t>Montáž sloupku dopravních značek  délky do 3,5 m do hliníkové patky</t>
  </si>
  <si>
    <t>1406656069</t>
  </si>
  <si>
    <t>76</t>
  </si>
  <si>
    <t>915211112</t>
  </si>
  <si>
    <t>Vodorovné dopravní značení stříkaným plastem  dělící čára šířky 125 mm souvislá bílá retroreflexní</t>
  </si>
  <si>
    <t>314215600</t>
  </si>
  <si>
    <t>211+61+45+108+266</t>
  </si>
  <si>
    <t>77</t>
  </si>
  <si>
    <t>915221112</t>
  </si>
  <si>
    <t>Vodorovné dopravní značení stříkaným plastem  vodící čára bílá šířky 250 mm souvislá retroreflexní</t>
  </si>
  <si>
    <t>1533669555</t>
  </si>
  <si>
    <t>70+16+10+15+15</t>
  </si>
  <si>
    <t>78</t>
  </si>
  <si>
    <t>915221122</t>
  </si>
  <si>
    <t>Vodorovné dopravní značení stříkaným plastem  vodící čára bílá šířky 250 mm přerušovaná retroreflexní</t>
  </si>
  <si>
    <t>1283664461</t>
  </si>
  <si>
    <t>13+15+16+13+28</t>
  </si>
  <si>
    <t>79</t>
  </si>
  <si>
    <t>915231112</t>
  </si>
  <si>
    <t>Vodorovné dopravní značení stříkaným plastem  přechody pro chodce, šipky, symboly nápisy bílé retroreflexní</t>
  </si>
  <si>
    <t>-2103795269</t>
  </si>
  <si>
    <t>80</t>
  </si>
  <si>
    <t>915611111</t>
  </si>
  <si>
    <t>Předznačení pro vodorovné značení  stříkané barvou nebo prováděné z nátěrových hmot liniové dělicí čáry, vodicí proužky</t>
  </si>
  <si>
    <t>-136848549</t>
  </si>
  <si>
    <t>81</t>
  </si>
  <si>
    <t>915621111</t>
  </si>
  <si>
    <t>Předznačení pro vodorovné značení  stříkané barvou nebo prováděné z nátěrových hmot plošné šipky, symboly, nápisy</t>
  </si>
  <si>
    <t>1323525989</t>
  </si>
  <si>
    <t>82</t>
  </si>
  <si>
    <t>916111113</t>
  </si>
  <si>
    <t>Osazení silniční obruby z dlažebních kostek v jedné řadě  s ložem tl. přes 50 do 100 mm, s vyplněním a zatřením spár cementovou maltou z velkých kostek s boční opěrou z betonu prostého tř. C 12/15, do lože z betonu prostého téže značky</t>
  </si>
  <si>
    <t>1711391586</t>
  </si>
  <si>
    <t>Poznámka k položce:
ostrůvky vjezdových bran, přídlažba za obrubníky</t>
  </si>
  <si>
    <t>(39+762)*2</t>
  </si>
  <si>
    <t>83</t>
  </si>
  <si>
    <t>-15771594</t>
  </si>
  <si>
    <t>1602,000*0,35</t>
  </si>
  <si>
    <t>560,7*1,01 'Přepočtené koeficientem množství</t>
  </si>
  <si>
    <t>84</t>
  </si>
  <si>
    <t>916111123</t>
  </si>
  <si>
    <t>Osazení silniční obruby z dlažebních kostek v jedné řadě  s ložem tl. přes 50 do 100 mm, s vyplněním a zatřením spár cementovou maltou z drobných kostek s boční opěrou z betonu prostého tř. C 12/15, do lože z betonu prostého téže značky</t>
  </si>
  <si>
    <t>617153581</t>
  </si>
  <si>
    <t>196+282+255+34+83+40</t>
  </si>
  <si>
    <t>85</t>
  </si>
  <si>
    <t>-1335979894</t>
  </si>
  <si>
    <t>Poznámka k položce:
přídlažba obrubník</t>
  </si>
  <si>
    <t>890,000*0,1</t>
  </si>
  <si>
    <t>89*1,02 'Přepočtené koeficientem množství</t>
  </si>
  <si>
    <t>86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</si>
  <si>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</si>
  <si>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</si>
  <si>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640009811</t>
  </si>
  <si>
    <t>87</t>
  </si>
  <si>
    <t>59217031</t>
  </si>
  <si>
    <t>obrubník betonový silniční 1000x150x250mm</t>
  </si>
  <si>
    <t>1734585288</t>
  </si>
  <si>
    <t>767*1,01 'Přepočtené koeficientem množství</t>
  </si>
  <si>
    <t>88</t>
  </si>
  <si>
    <t>919521120</t>
  </si>
  <si>
    <t>Zřízení silničního propustku z trub betonových nebo železobetonových  DN 400 mm</t>
  </si>
  <si>
    <t>-1537345904</t>
  </si>
  <si>
    <t>89</t>
  </si>
  <si>
    <t>59222010</t>
  </si>
  <si>
    <t>trouba železobetonová hrdlová přímá s integrovaným spojem 40X250 cm</t>
  </si>
  <si>
    <t>-1790079951</t>
  </si>
  <si>
    <t>90</t>
  </si>
  <si>
    <t>919535556</t>
  </si>
  <si>
    <t>Obetonování trubního propustku  betonem prostým se zvýšenými nároky na prostředí tř. C 25/30</t>
  </si>
  <si>
    <t>836430527</t>
  </si>
  <si>
    <t>91</t>
  </si>
  <si>
    <t>919731122</t>
  </si>
  <si>
    <t>Zarovnání styčné plochy podkladu nebo krytu podél vybourané části komunikace nebo zpevněné plochy  živičné tl. přes 50 do 100 mm</t>
  </si>
  <si>
    <t>-63930247</t>
  </si>
  <si>
    <t>Poznámka k položce:
zarovnání podkladní vrstvy AC podél nové přídlažby</t>
  </si>
  <si>
    <t>335+37*2</t>
  </si>
  <si>
    <t>92</t>
  </si>
  <si>
    <t>0011</t>
  </si>
  <si>
    <t>Seříznutí koncové trouby trubního propustku</t>
  </si>
  <si>
    <t>1253924885</t>
  </si>
  <si>
    <t>93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</si>
  <si>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</si>
  <si>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</si>
  <si>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1478399774</t>
  </si>
  <si>
    <t>94</t>
  </si>
  <si>
    <t>966006132</t>
  </si>
  <si>
    <t>Odstranění dopravních nebo orientačních značek se sloupkem  s uložením hmot na vzdálenost do 20 m nebo s naložením na dopravní prostředek, se zásypem jam a jeho zhutněním s betonovou patkou</t>
  </si>
  <si>
    <t>879021078</t>
  </si>
  <si>
    <t>997</t>
  </si>
  <si>
    <t>Přesun sutě</t>
  </si>
  <si>
    <t>95</t>
  </si>
  <si>
    <t>997221551</t>
  </si>
  <si>
    <t>Vodorovná doprava suti  bez naložení, ale se složením a s hrubým urovnáním ze sypkých materiálů, na vzdálenost do 1 km</t>
  </si>
  <si>
    <t>241599195</t>
  </si>
  <si>
    <t>96</t>
  </si>
  <si>
    <t>997221559</t>
  </si>
  <si>
    <t>Vodorovná doprava suti  bez naložení, ale se složením a s hrubým urovnáním Příplatek k ceně za každý další i započatý 1 km přes 1 km</t>
  </si>
  <si>
    <t>-614894328</t>
  </si>
  <si>
    <t>Poznámka k položce:
upřesnit dle skutečných skládek</t>
  </si>
  <si>
    <t>65*5 'Přepočtené koeficientem množství</t>
  </si>
  <si>
    <t>998</t>
  </si>
  <si>
    <t>Přesun hmot</t>
  </si>
  <si>
    <t>97</t>
  </si>
  <si>
    <t>998225111</t>
  </si>
  <si>
    <t>Přesun hmot pro komunikace s krytem z kameniva, monolitickým betonovým nebo živičným  dopravní vzdálenost do 200 m jakékoliv délky objektu</t>
  </si>
  <si>
    <t>288686932</t>
  </si>
  <si>
    <t>N00</t>
  </si>
  <si>
    <t>Nepojmenované práce</t>
  </si>
  <si>
    <t>N01</t>
  </si>
  <si>
    <t>Nepojmenovaný díl</t>
  </si>
  <si>
    <t>1219-102 - SIL. II/169 BOJANOVICE - STAVEBNÍ ÚPRAVY A ODVODNĚNÍ KOMUNIKA SO 102 CHODNÍKY</t>
  </si>
  <si>
    <t>OBEC RABÍ - INVESTOR</t>
  </si>
  <si>
    <t xml:space="preserve">    3 - Svislé a kompletní konstrukce</t>
  </si>
  <si>
    <t>-2042659050</t>
  </si>
  <si>
    <t xml:space="preserve">Poznámka k položce:
rýha pro osazení palisády
</t>
  </si>
  <si>
    <t xml:space="preserve">15*0,4*0,4 </t>
  </si>
  <si>
    <t>-459833681</t>
  </si>
  <si>
    <t>2,4*0,5 'Přepočtené koeficientem množství</t>
  </si>
  <si>
    <t>822796377</t>
  </si>
  <si>
    <t>-816957833</t>
  </si>
  <si>
    <t>136*1,8</t>
  </si>
  <si>
    <t>-515936632</t>
  </si>
  <si>
    <t>1915239086</t>
  </si>
  <si>
    <t>-852605477</t>
  </si>
  <si>
    <t>188*0,015 'Přepočtené koeficientem množství</t>
  </si>
  <si>
    <t>340961248</t>
  </si>
  <si>
    <t>216+15+12</t>
  </si>
  <si>
    <t>894606856</t>
  </si>
  <si>
    <t>1698117381</t>
  </si>
  <si>
    <t>-1520804869</t>
  </si>
  <si>
    <t>-771112363</t>
  </si>
  <si>
    <t>2,4</t>
  </si>
  <si>
    <t>Svislé a kompletní konstrukce</t>
  </si>
  <si>
    <t>339921132</t>
  </si>
  <si>
    <t>Osazování palisád  betonových v řadě se zabetonováním výšky palisády přes 500 do 1000 mm</t>
  </si>
  <si>
    <t>-1028919365</t>
  </si>
  <si>
    <t>59228408</t>
  </si>
  <si>
    <t>palisáda betonová tyčová hranatá přírodní 110x110x600mm</t>
  </si>
  <si>
    <t>1458022108</t>
  </si>
  <si>
    <t>15*5,9 'Přepočtené koeficientem množství</t>
  </si>
  <si>
    <t>251567537</t>
  </si>
  <si>
    <t>215+1+15+12</t>
  </si>
  <si>
    <t>-1772199028</t>
  </si>
  <si>
    <t>Poznámka k položce:
dorovnání pláně dp předepsaných sklonů a nerovností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</si>
  <si>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</si>
  <si>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</si>
  <si>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1993321931</t>
  </si>
  <si>
    <t>59245018</t>
  </si>
  <si>
    <t>dlažba skladebná betonová 200x100x60mm přírodní</t>
  </si>
  <si>
    <t>-1729194518</t>
  </si>
  <si>
    <t>216*1,02 'Přepočtené koeficientem množství</t>
  </si>
  <si>
    <t>59245008</t>
  </si>
  <si>
    <t>dlažba skladebná betonová 200x100x60mm barevná</t>
  </si>
  <si>
    <t>1962393579</t>
  </si>
  <si>
    <t>12*1,02 'Přepočtené koeficientem množství</t>
  </si>
  <si>
    <t>59245006</t>
  </si>
  <si>
    <t>dlažba skladebná betonová pro nevidomé 200x100x60mm barevná</t>
  </si>
  <si>
    <t>1261143328</t>
  </si>
  <si>
    <t>15*1,02 'Přepočtené koeficientem množství</t>
  </si>
  <si>
    <t>-1001326415</t>
  </si>
  <si>
    <t>Poznámka k položce:
dlažba podél obrubníku</t>
  </si>
  <si>
    <t>1640716785</t>
  </si>
  <si>
    <t>24*0,35</t>
  </si>
  <si>
    <t>8,4*1,02 'Přepočtené koeficientem množství</t>
  </si>
  <si>
    <t>1261460807</t>
  </si>
  <si>
    <t>83+40</t>
  </si>
  <si>
    <t>59217034</t>
  </si>
  <si>
    <t>obrubník betonový silniční 1000x150x300mm</t>
  </si>
  <si>
    <t>-1881491167</t>
  </si>
  <si>
    <t>83*1,02 'Přepočtené koeficientem množství</t>
  </si>
  <si>
    <t>118785974</t>
  </si>
  <si>
    <t>40*1,02 'Přepočtené koeficientem množství</t>
  </si>
  <si>
    <t>916241213</t>
  </si>
  <si>
    <t>Osazení obrubníku kamenného se zřízením lože, s vyplněním a zatřením spár cementovou maltou stojatého s boční opěrou z betonu prostého, do lože z betonu prostého</t>
  </si>
  <si>
    <t>1955704892</t>
  </si>
  <si>
    <t>58380005</t>
  </si>
  <si>
    <t>obrubník kamenný žulový přímý 200x300mm</t>
  </si>
  <si>
    <t>307739844</t>
  </si>
  <si>
    <t>Poznámka k položce:
Hmotnost: 120 kg/bm</t>
  </si>
  <si>
    <t>58380416</t>
  </si>
  <si>
    <t>obrubník kamenný žulový obloukový R 0,5-1m 200x300mm</t>
  </si>
  <si>
    <t>1088872473</t>
  </si>
  <si>
    <t>Poznámka k položce:
R 0,5 délka 3,8 m
R 0,75 délka 3,8 m</t>
  </si>
  <si>
    <t>7,6*1,02 'Přepočtené koeficientem množství</t>
  </si>
  <si>
    <t>916331112</t>
  </si>
  <si>
    <t>Osazení zahradního obrubníku betonového s ložem tl. od 50 do 100 mm z betonu prostého tř. C 12/15 s boční opěrou z betonu prostého tř. C 12/15</t>
  </si>
  <si>
    <t>-746252467</t>
  </si>
  <si>
    <t>59217012</t>
  </si>
  <si>
    <t>obrubník betonový zahradní 500x80x250mm</t>
  </si>
  <si>
    <t>1695449370</t>
  </si>
  <si>
    <t>131*1,02 'Přepočtené koeficientem množství</t>
  </si>
  <si>
    <t>998223011</t>
  </si>
  <si>
    <t>Přesun hmot pro pozemní komunikace s krytem dlážděným  dopravní vzdálenost do 200 m jakékoliv délky objektu</t>
  </si>
  <si>
    <t>-1687564058</t>
  </si>
  <si>
    <t>1219-103 - SIL. II/169 BOJANOVICE  - STAVEBNÍ ÚPRAVY A ODOVODNĚNÍ KOMUNIKACE SO 103 OPRAVA SIL.. II/169</t>
  </si>
  <si>
    <t>113154234</t>
  </si>
  <si>
    <t>Frézování živičného podkladu nebo krytu  s naložením na dopravní prostředek plochy přes 500 do 1 000 m2 bez překážek v trase pruhu šířky přes 1 m do 2 m, tloušťky vrstvy 100 mm</t>
  </si>
  <si>
    <t>-578075085</t>
  </si>
  <si>
    <t>1023840931</t>
  </si>
  <si>
    <t>-1015540869</t>
  </si>
  <si>
    <t>880</t>
  </si>
  <si>
    <t>513531171</t>
  </si>
  <si>
    <t>1205158000</t>
  </si>
  <si>
    <t>130+130</t>
  </si>
  <si>
    <t>-1231193080</t>
  </si>
  <si>
    <t>-916627121</t>
  </si>
  <si>
    <t>1219-301 - SIL. II/169 BOJANOVICE  - STAVEBNÍ ÚPRAVY A ODVODNĚNÍ KOMUNIKACE SO 301 ODVODNĚNÍ KOMUNIKACE</t>
  </si>
  <si>
    <t>Bojanovice</t>
  </si>
  <si>
    <t xml:space="preserve"> SÚS PK</t>
  </si>
  <si>
    <t>Ing. T. Šlemenda</t>
  </si>
  <si>
    <t xml:space="preserve"> </t>
  </si>
  <si>
    <t xml:space="preserve">    4 - Vodorovné konstrukce</t>
  </si>
  <si>
    <t>115101201</t>
  </si>
  <si>
    <t>Čerpání vody na dopravní výšku do 10 m průměrný přítok do 500 l/min</t>
  </si>
  <si>
    <t>hod</t>
  </si>
  <si>
    <t>1012382009</t>
  </si>
  <si>
    <t>60*4,0</t>
  </si>
  <si>
    <t>115101301</t>
  </si>
  <si>
    <t>Pohotovost čerpací soupravy pro dopravní výšku do 10 m přítok do 500 l/min</t>
  </si>
  <si>
    <t>den</t>
  </si>
  <si>
    <t>2146551965</t>
  </si>
  <si>
    <t>60,0</t>
  </si>
  <si>
    <t>171000004R</t>
  </si>
  <si>
    <t>Odstranění stávající  šachty  vč. odvozu na skládku a skládkovné</t>
  </si>
  <si>
    <t>kpl</t>
  </si>
  <si>
    <t>-778413232</t>
  </si>
  <si>
    <t>1,0</t>
  </si>
  <si>
    <t>132201202</t>
  </si>
  <si>
    <t>Hloubení rýh š do 2000 mm v hornině tř. 3 objemu do 1000 m3 vč. naložení na dopravní prostředek</t>
  </si>
  <si>
    <t>433641015</t>
  </si>
  <si>
    <t>"příloha D.3.3,  D.3.4"</t>
  </si>
  <si>
    <t>89,0*(0,78+1,24+1,36)/3*1,1</t>
  </si>
  <si>
    <t>50,0*(1,36+1,6+1,35)/3*1,1</t>
  </si>
  <si>
    <t>"+ rozš. pro Š "   3*1,2*1,2*1,5</t>
  </si>
  <si>
    <t>"+ rozš. pro HV"  3,0</t>
  </si>
  <si>
    <t>Mezisoučet</t>
  </si>
  <si>
    <t>"zatřídění hor. 3-50%, hor.4-50%"</t>
  </si>
  <si>
    <t>198,8/100*50</t>
  </si>
  <si>
    <t>132301202</t>
  </si>
  <si>
    <t>Hloubení rýh š do 2000 mm v hornině tř. 4 objemu do 1000 m3 vč. naložení na dopravní prostředek</t>
  </si>
  <si>
    <t>1083772661</t>
  </si>
  <si>
    <t>"výpočet v pol. 132201202"</t>
  </si>
  <si>
    <t>99,4</t>
  </si>
  <si>
    <t>Zřízení příložného pažení a rozepření stěn rýh hl do 2 m</t>
  </si>
  <si>
    <t>-1496591857</t>
  </si>
  <si>
    <t>Odstranění příložného pažení a rozepření stěn rýh hl do 2 m</t>
  </si>
  <si>
    <t>-276998791</t>
  </si>
  <si>
    <t>143,7</t>
  </si>
  <si>
    <t>161101101</t>
  </si>
  <si>
    <t>Svislé přemístění výkopku z hor. tř. 1 až 4 hl výkopu do 2,5 m</t>
  </si>
  <si>
    <t>614197892</t>
  </si>
  <si>
    <t>162301102R</t>
  </si>
  <si>
    <t xml:space="preserve">Vodorovné přemístění výkopku a jeho likvidace </t>
  </si>
  <si>
    <t>-1876313660</t>
  </si>
  <si>
    <t>"v souladu se zákonem 185/2001 Sb" - výpočet v pol 132201202 - mezisoučet"</t>
  </si>
  <si>
    <t>"výpočet v pol 132201202 - mezisoučet - náhrada vhodného materiálu"</t>
  </si>
  <si>
    <t>198,80</t>
  </si>
  <si>
    <t>174201101R</t>
  </si>
  <si>
    <t>Zásyp  rýh nebo kolem objektů vhodným materiálem se zhutnění</t>
  </si>
  <si>
    <t>1739406490</t>
  </si>
  <si>
    <t>171101131R</t>
  </si>
  <si>
    <t>Násyp do úrovně upraveného terému vhodným materiálem se zhutněním</t>
  </si>
  <si>
    <t>-1548029790</t>
  </si>
  <si>
    <t xml:space="preserve">Obsypání potrubí </t>
  </si>
  <si>
    <t>-2066556029</t>
  </si>
  <si>
    <t>58331200</t>
  </si>
  <si>
    <t>štěrkopísek netříděný zásypový materiál</t>
  </si>
  <si>
    <t>-762100135</t>
  </si>
  <si>
    <t>Vodorovné konstrukce</t>
  </si>
  <si>
    <t>451573111</t>
  </si>
  <si>
    <t>Lože pod potrubí otevřený výkop ze štěrkopísku</t>
  </si>
  <si>
    <t>-500176978</t>
  </si>
  <si>
    <t>452311141</t>
  </si>
  <si>
    <t>Podkladní desky z betonu prostého tř. C 16/20 otevřený výkop</t>
  </si>
  <si>
    <t>-71035496</t>
  </si>
  <si>
    <t>822372111</t>
  </si>
  <si>
    <t>Montáž potrubí z trub želbet. s integrovaným těsněním otevřený výkop sklon do 20 % DN 300</t>
  </si>
  <si>
    <t>-1341430194</t>
  </si>
  <si>
    <t>"příloha D.3.1  str. 2"</t>
  </si>
  <si>
    <t>139,0</t>
  </si>
  <si>
    <t>59222020</t>
  </si>
  <si>
    <t>trouba hrdlová přímá železobetonová s integrovaným těsněním  30 x 250 x 7 cm</t>
  </si>
  <si>
    <t>-1776808126</t>
  </si>
  <si>
    <t>877000001R</t>
  </si>
  <si>
    <t>Osazení odbočky 300/160 mm s kulovým kloubem</t>
  </si>
  <si>
    <t>1943020391</t>
  </si>
  <si>
    <t>"příloha D.3.3 - napojení UV"</t>
  </si>
  <si>
    <t>7,0</t>
  </si>
  <si>
    <t>"přepojení vyústění"</t>
  </si>
  <si>
    <t>Součet</t>
  </si>
  <si>
    <t>Kanalizační potrubí z tvrdého PVC jednovrstvé tuhost třídy SN8 DN 160   D+M</t>
  </si>
  <si>
    <t>315155768</t>
  </si>
  <si>
    <t>"příloha D.3.1 - přepojení vyústění"</t>
  </si>
  <si>
    <t>2,0</t>
  </si>
  <si>
    <t>877315211</t>
  </si>
  <si>
    <t>Montáž tvarovek z tvrdého PVC-systém KG nebo z polypropylenu-systém KG 2000 jednoosé DN 150</t>
  </si>
  <si>
    <t>680409173</t>
  </si>
  <si>
    <t>"přípojky zaslepeny "</t>
  </si>
  <si>
    <t>28611722</t>
  </si>
  <si>
    <t>víčko kanalizace plastové KG DN 160</t>
  </si>
  <si>
    <t>905337275</t>
  </si>
  <si>
    <t>892372121</t>
  </si>
  <si>
    <t>Tlaková zkouška vzduchem potrubí DN 300 těsnícím vakem ucpávkovým</t>
  </si>
  <si>
    <t>úsek</t>
  </si>
  <si>
    <t>1866139483</t>
  </si>
  <si>
    <t>3,0</t>
  </si>
  <si>
    <t>894411121</t>
  </si>
  <si>
    <t>Zřízení šachet kanalizačních z betonových dílců na potrubí DN nad 200 do 300 dno beton tř. C 25/30</t>
  </si>
  <si>
    <t>1327557492</t>
  </si>
  <si>
    <t>"příloha  - tabulka šachet"</t>
  </si>
  <si>
    <t>59224338</t>
  </si>
  <si>
    <t>dno betonové šachty kanalizační přímé 1000/800</t>
  </si>
  <si>
    <t>-1683283755</t>
  </si>
  <si>
    <t>59224337</t>
  </si>
  <si>
    <t>dno betonové šachty kanalizační přímé 1000/700</t>
  </si>
  <si>
    <t>503882894</t>
  </si>
  <si>
    <t>59224066</t>
  </si>
  <si>
    <t>skruž betonová DN 1000x250 /120 PS</t>
  </si>
  <si>
    <t>438883192</t>
  </si>
  <si>
    <t>59224068</t>
  </si>
  <si>
    <t>skruž betonová DN 1000x500x120 PS</t>
  </si>
  <si>
    <t>1232106925</t>
  </si>
  <si>
    <t>59224070</t>
  </si>
  <si>
    <t>skruž betonová DN 1000x1000x120 PS</t>
  </si>
  <si>
    <t>1413229433</t>
  </si>
  <si>
    <t>59224312</t>
  </si>
  <si>
    <t xml:space="preserve">kónus šachetní betonový kapsové plastové stupadlo 1000/600/120 </t>
  </si>
  <si>
    <t>-1534399911</t>
  </si>
  <si>
    <t>59224176</t>
  </si>
  <si>
    <t>prstenec šachtový vyrovnávací betonový 625x120x80mm</t>
  </si>
  <si>
    <t>1732125108</t>
  </si>
  <si>
    <t>59224187</t>
  </si>
  <si>
    <t>prstenec šachtový vyrovnávací betonový 625x120x100mm</t>
  </si>
  <si>
    <t>-649077320</t>
  </si>
  <si>
    <t>592243480</t>
  </si>
  <si>
    <t>těsnění elastomerové pro spojení šachetních dílů EMT DN 1000</t>
  </si>
  <si>
    <t>-221969631</t>
  </si>
  <si>
    <t>14,0</t>
  </si>
  <si>
    <t>899103112</t>
  </si>
  <si>
    <t>Osazení poklopů litinových nebo ocelových včetně rámů pro třídu zatížení B125, C250</t>
  </si>
  <si>
    <t>-1870666286</t>
  </si>
  <si>
    <t>"příloha  -  tabulka šachet"</t>
  </si>
  <si>
    <t>55241010</t>
  </si>
  <si>
    <t>poklop třída B 125, kruhový rám, vstup 600 mm s ventilací</t>
  </si>
  <si>
    <t>-1820111106</t>
  </si>
  <si>
    <t>899104112</t>
  </si>
  <si>
    <t>Osazení poklopů včetně rámů pro třídu zatížení D400</t>
  </si>
  <si>
    <t>241330830</t>
  </si>
  <si>
    <t>"příloha - tabulka šachet"</t>
  </si>
  <si>
    <t>55241406</t>
  </si>
  <si>
    <t>poklop šachtový s rámem DN600 třída D 400,  s odvětráním</t>
  </si>
  <si>
    <t>1268437039</t>
  </si>
  <si>
    <t>895930000R</t>
  </si>
  <si>
    <t>Vpusti kanalizačních horské z betonu prostého  vč. mříží proti splaveninám  D+M</t>
  </si>
  <si>
    <t>1685506739</t>
  </si>
  <si>
    <t>"příloha D.3.1 str. 1"</t>
  </si>
  <si>
    <t>914000001R</t>
  </si>
  <si>
    <t>Napojení na stávající kanalizaci</t>
  </si>
  <si>
    <t>-1947165061</t>
  </si>
  <si>
    <t>"příloha D.3.2 v Š 1"</t>
  </si>
  <si>
    <t>998274101</t>
  </si>
  <si>
    <t>Přesun hmot pro trubní vedení z trub betonových otevřený výkop</t>
  </si>
  <si>
    <t>-995470894</t>
  </si>
  <si>
    <t>1219-401 - SIL. II169 BOJANOVICE STAVEBNÍ ÚPRAVY A ODVODNĚNÍ SO 401 VEŘEJNÉ OSVĚTLENÍ</t>
  </si>
  <si>
    <t>HG ELEKTRO</t>
  </si>
  <si>
    <t>SR 481/721/E27.1</t>
  </si>
  <si>
    <t>STOŽÁROVÁ ROZVODNICE SR 481/721 /E27 UN</t>
  </si>
  <si>
    <t>KS</t>
  </si>
  <si>
    <t>PEKA12A</t>
  </si>
  <si>
    <t>PROTLAK RIZENY DO 160MM VC.TRUBKY</t>
  </si>
  <si>
    <t>9870011940</t>
  </si>
  <si>
    <t>VYK&gt; TRUBKA PROTLAK PE100 SDR17 PR.160</t>
  </si>
  <si>
    <t>PCHA40A</t>
  </si>
  <si>
    <t>PRIPL.NA ZATAH. KABELU V OCHRANNE TRUBCE</t>
  </si>
  <si>
    <t>vytyčení podzemních zařízení</t>
  </si>
  <si>
    <t>PCIA01A</t>
  </si>
  <si>
    <t>UKONC.-ZAP.VOD.DO 2,5MM2 SVORK.V ROZVAD.</t>
  </si>
  <si>
    <t>70047</t>
  </si>
  <si>
    <t>archeologický dohled</t>
  </si>
  <si>
    <t>70049</t>
  </si>
  <si>
    <t>zkoušky hutnění</t>
  </si>
  <si>
    <t>1002955380</t>
  </si>
  <si>
    <t>DII DZ 4A HNĚDÁ</t>
  </si>
  <si>
    <t>10028287201</t>
  </si>
  <si>
    <t>VYLOZNIK SK 1-1500 Z</t>
  </si>
  <si>
    <t>90054</t>
  </si>
  <si>
    <t>Manipulace,vypínání, kontrola investorem</t>
  </si>
  <si>
    <t>HOD</t>
  </si>
  <si>
    <t>montáž a kompletace stožárů a svítidel vč. mechanizace</t>
  </si>
  <si>
    <t>2.1</t>
  </si>
  <si>
    <t>úprava pouzder pro zaústění kabelu</t>
  </si>
  <si>
    <t>3.1</t>
  </si>
  <si>
    <t>zřízení betonových límců stožárů</t>
  </si>
  <si>
    <t>1003197970</t>
  </si>
  <si>
    <t>OCHRANA KABELU 2,5M DO PR.55MM</t>
  </si>
  <si>
    <t>PDTA35A</t>
  </si>
  <si>
    <t>UCHYC.KAB.SVODU DO PR.45 NA SLOUP BAND.</t>
  </si>
  <si>
    <t>1000032910</t>
  </si>
  <si>
    <t>UCHYTKA DISTANCNI SO 79.5NA SVOD PRO AES</t>
  </si>
  <si>
    <t>9880010100</t>
  </si>
  <si>
    <t>KLAHOS, B833/50 (B133)</t>
  </si>
  <si>
    <t>6*1,2 "Přepočtené koeficientem množství</t>
  </si>
  <si>
    <t>9880010600</t>
  </si>
  <si>
    <t>KLAHOS, S 153</t>
  </si>
  <si>
    <t>PBIA89A</t>
  </si>
  <si>
    <t>PRIPOJ.VOD.DO 16 NA ALFE 16MM2 SR.SVOR.</t>
  </si>
  <si>
    <t>1003301940</t>
  </si>
  <si>
    <t>SVORKA ODB. ALST 2,2-6,8/4,6-6,8 669201</t>
  </si>
  <si>
    <t>PFQA26A</t>
  </si>
  <si>
    <t>SKRIN SP100/NSP1P DCK 3X160A NA SLOUP</t>
  </si>
  <si>
    <t>1003105940</t>
  </si>
  <si>
    <t>SKRIN PRIPOJKOVA SP100/NSP1P DCK</t>
  </si>
  <si>
    <t>9880010400</t>
  </si>
  <si>
    <t>KLAHOS, B805/50 (B205)</t>
  </si>
  <si>
    <t>1*1,2 "Přepočtené koeficientem množství</t>
  </si>
  <si>
    <t>9880010900</t>
  </si>
  <si>
    <t>KLAHOS, S 255</t>
  </si>
  <si>
    <t>CAA17-1</t>
  </si>
  <si>
    <t>POKLÁDKA KABELU CYKY 4X10</t>
  </si>
  <si>
    <t>CCAA17</t>
  </si>
  <si>
    <t>kabel CYKY-J 4x10</t>
  </si>
  <si>
    <t>1000040260</t>
  </si>
  <si>
    <t>SK</t>
  </si>
  <si>
    <t>PCCA17A</t>
  </si>
  <si>
    <t>KABEL CYKY-J 3X2,5 VOLNE ULOZENY</t>
  </si>
  <si>
    <t>1000013290</t>
  </si>
  <si>
    <t>KABEL CYKY-J 3X2,5 750V</t>
  </si>
  <si>
    <t>250*1,05 "Přepočtené koeficientem množství</t>
  </si>
  <si>
    <t>PEBA12A</t>
  </si>
  <si>
    <t>ZAHOZ JAMY PRO SLOUP, KOTVU RUCNE TR.3</t>
  </si>
  <si>
    <t>M3</t>
  </si>
  <si>
    <t>PEEA76A</t>
  </si>
  <si>
    <t>VYKOP KABEL.RYHY 10X10 CM RUCNE ZEM.TR.3</t>
  </si>
  <si>
    <t>PELA41A</t>
  </si>
  <si>
    <t>TRUBKA KORUG. PE KORUFLEX 75/63 OHEBNA</t>
  </si>
  <si>
    <t>1000173990</t>
  </si>
  <si>
    <t>TRUBKA KORUG.OHEBNA KORUFL. 75 CERNA 50M</t>
  </si>
  <si>
    <t>1000013410-1</t>
  </si>
  <si>
    <t>pokládka CYKY kabelu</t>
  </si>
  <si>
    <t>9870011550</t>
  </si>
  <si>
    <t>VYK&gt; GUMOASFALT SA 12</t>
  </si>
  <si>
    <t>KG</t>
  </si>
  <si>
    <t>1000001220</t>
  </si>
  <si>
    <t>DRAT FEZN PRUM.10MM ZEMNICI(BAL.50KG)</t>
  </si>
  <si>
    <t>11-1</t>
  </si>
  <si>
    <t>demontáž stožárů a svítidel vč. mechanizace</t>
  </si>
  <si>
    <t>PEBA04A</t>
  </si>
  <si>
    <t>VYKOP JAMY PRO SLOUP, KOTVU-RUCNE,TR.3-4</t>
  </si>
  <si>
    <t>PEDA18A</t>
  </si>
  <si>
    <t>VYKOP KABEL.RYHY 35X70 CM RUCNE,ZEM.TR.3</t>
  </si>
  <si>
    <t>1000056400</t>
  </si>
  <si>
    <t>ROURA BETONOVA PR.30/100CM</t>
  </si>
  <si>
    <t>PCHA33A</t>
  </si>
  <si>
    <t>ZNACENI SJZ KABEL.TRAS+SOUBORU-NOVA VED.</t>
  </si>
  <si>
    <t>1000055870</t>
  </si>
  <si>
    <t>STITEK PVC NA KABELU-359050</t>
  </si>
  <si>
    <t>1000291130</t>
  </si>
  <si>
    <t>PASEK VAZACI KABEL. VPC 5/430 BAL-100KS</t>
  </si>
  <si>
    <t>BAL</t>
  </si>
  <si>
    <t>56*0,01 "Přepočtené koeficientem množství</t>
  </si>
  <si>
    <t>70042</t>
  </si>
  <si>
    <t>revize elektro</t>
  </si>
  <si>
    <t>1306511476</t>
  </si>
  <si>
    <t>STOZAR SILNICNI BEZPATICOVY STB 6,5 - B</t>
  </si>
  <si>
    <t>Č1000260390.1</t>
  </si>
  <si>
    <t>133/89/60 Z</t>
  </si>
  <si>
    <t>123545589</t>
  </si>
  <si>
    <t>SVITIDLO VO LED G5H 42 W, 3000K</t>
  </si>
  <si>
    <t>123545589-25</t>
  </si>
  <si>
    <t>SVITIDLO VO LED G5H 25 W, 3000K</t>
  </si>
  <si>
    <t>98</t>
  </si>
  <si>
    <t>70048</t>
  </si>
  <si>
    <t>dopravní značení</t>
  </si>
  <si>
    <t>100</t>
  </si>
  <si>
    <t>90063</t>
  </si>
  <si>
    <t>Geodetické vytýčení před. zaháj. stavby</t>
  </si>
  <si>
    <t>102</t>
  </si>
  <si>
    <t>90064</t>
  </si>
  <si>
    <t>Geodetické zaměření skutečného stavu</t>
  </si>
  <si>
    <t>104</t>
  </si>
  <si>
    <t>70044</t>
  </si>
  <si>
    <t>skládkovné</t>
  </si>
  <si>
    <t>T</t>
  </si>
  <si>
    <t>106</t>
  </si>
  <si>
    <t>PKAA19A</t>
  </si>
  <si>
    <t>NAKLADANI VYKOPKU DO 100M3,ZEM.1-4</t>
  </si>
  <si>
    <t>108</t>
  </si>
  <si>
    <t>PCIA68A</t>
  </si>
  <si>
    <t>UKONC.KAB.DO 4X 25 BEZ TRMENU,BEZ OK</t>
  </si>
  <si>
    <t>110</t>
  </si>
  <si>
    <t>PCLA78A</t>
  </si>
  <si>
    <t>SPOJKA KAB.SMRST. 1KV SSU2C-L PRO AL4X35</t>
  </si>
  <si>
    <t>112</t>
  </si>
  <si>
    <t>1000313470</t>
  </si>
  <si>
    <t>1X SPOJKA BEZ SPOJOVAČ</t>
  </si>
  <si>
    <t>114</t>
  </si>
  <si>
    <t>1003129830</t>
  </si>
  <si>
    <t>RM/SM-35 SE-50\GPH</t>
  </si>
  <si>
    <t>116</t>
  </si>
  <si>
    <t>2*4 "Přepočtené koeficientem množství</t>
  </si>
  <si>
    <t>PEFA18A</t>
  </si>
  <si>
    <t>ZAHOZ KABEL.RYHY 35X70 CM RUCNE,ZEM.TR.3</t>
  </si>
  <si>
    <t>118</t>
  </si>
  <si>
    <t>PECA52A</t>
  </si>
  <si>
    <t>VYKOP JAMY RUCNE,ZEMINA TRIDY 3-4</t>
  </si>
  <si>
    <t>120</t>
  </si>
  <si>
    <t>PECA60A</t>
  </si>
  <si>
    <t>ZAHOZ JAMY RUCNE, ZEMINA TRIDY 3</t>
  </si>
  <si>
    <t>122</t>
  </si>
  <si>
    <t>PEJA41A</t>
  </si>
  <si>
    <t>FOLIE VYSTRAZNA Z PE ,SIRKA 33 CM</t>
  </si>
  <si>
    <t>124</t>
  </si>
  <si>
    <t>1000327780</t>
  </si>
  <si>
    <t>FOLIE VYSTR. BLESK 330/0,4 CERVENA 125M</t>
  </si>
  <si>
    <t>126</t>
  </si>
  <si>
    <t>505*0,008 "Přepočtené koeficientem množství</t>
  </si>
  <si>
    <t>PEJA01A</t>
  </si>
  <si>
    <t>KAB.LOZE PISKOVE SIRE 35 CM,BEZ ZAKRYTI</t>
  </si>
  <si>
    <t>128</t>
  </si>
  <si>
    <t>9870020290</t>
  </si>
  <si>
    <t>VYK&gt; PISEK ZASYPOVY FR.0-4</t>
  </si>
  <si>
    <t>130</t>
  </si>
  <si>
    <t>505*128 "Přepočtené koeficientem množství</t>
  </si>
  <si>
    <t>PECA65A</t>
  </si>
  <si>
    <t>ZAKL.BETON C12/15 DO 5M3 BEZ BEDN.A DOPR</t>
  </si>
  <si>
    <t>132</t>
  </si>
  <si>
    <t>9870011010</t>
  </si>
  <si>
    <t>VYK&gt; SMES BETONOVA C12/15 XC0 ZAPAD</t>
  </si>
  <si>
    <t>134</t>
  </si>
  <si>
    <t>1000040290</t>
  </si>
  <si>
    <t>SVORKA SP1 DT - PRIPOJ. NA KONSTR.</t>
  </si>
  <si>
    <t>136</t>
  </si>
  <si>
    <t>9876002600</t>
  </si>
  <si>
    <t>DIN933-8.8-A2K</t>
  </si>
  <si>
    <t>138</t>
  </si>
  <si>
    <t>9876008300</t>
  </si>
  <si>
    <t>DIN934-8-A2K</t>
  </si>
  <si>
    <t>140</t>
  </si>
  <si>
    <t>9876010400</t>
  </si>
  <si>
    <t>DIN7980-230HV-A2K</t>
  </si>
  <si>
    <t>142</t>
  </si>
  <si>
    <t>doprava výkon. materiálu, odvoz zeminy</t>
  </si>
  <si>
    <t>KM</t>
  </si>
  <si>
    <t>144</t>
  </si>
  <si>
    <t>10000124578</t>
  </si>
  <si>
    <t>pokládka uzemňovacího drátu 10 mm</t>
  </si>
  <si>
    <t>146</t>
  </si>
  <si>
    <t>Č1000040260</t>
  </si>
  <si>
    <t>148</t>
  </si>
  <si>
    <t>Č1000056400</t>
  </si>
  <si>
    <t>150</t>
  </si>
  <si>
    <t>8808</t>
  </si>
  <si>
    <t>DSPS - zapojení, dokumentace skut.provedení</t>
  </si>
  <si>
    <t>152</t>
  </si>
  <si>
    <t>geodeti. zaměř. skut.  stavu</t>
  </si>
  <si>
    <t>154</t>
  </si>
  <si>
    <t>PCIA03A</t>
  </si>
  <si>
    <t>UKONC.-ZAP.VOD.DO 16 MM2 SVORK.V ROZVAD.</t>
  </si>
  <si>
    <t>156</t>
  </si>
  <si>
    <t>SO 000-1 - VEDLEJŠÍ ROZPOČTOVÉ NÁKLADY - SÚS PLZEŇSKÉHO KRAJE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</si>
  <si>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</si>
  <si>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</si>
  <si>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</si>
  <si>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</si>
  <si>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</si>
  <si>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</si>
  <si>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</si>
  <si>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</si>
  <si>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</si>
  <si>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</si>
  <si>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</si>
  <si>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Průzkumné, geodetické a projektové práce geodetické práce před výstavbou</t>
  </si>
  <si>
    <t>Kč</t>
  </si>
  <si>
    <t>1024</t>
  </si>
  <si>
    <t>-1634165473</t>
  </si>
  <si>
    <t>012303000</t>
  </si>
  <si>
    <t>Průzkumné, geodetické a projektové práce geodetické práce po výstavbě</t>
  </si>
  <si>
    <t>-1972539613</t>
  </si>
  <si>
    <t>012403000</t>
  </si>
  <si>
    <t>Kartografické práce</t>
  </si>
  <si>
    <t>…</t>
  </si>
  <si>
    <t>-1559016169</t>
  </si>
  <si>
    <t>Poznámka k položce:
Vyhotovení geometrického plánu stavby</t>
  </si>
  <si>
    <t>013254000</t>
  </si>
  <si>
    <t>Průzkumné, geodetické a projektové práce projektové práce dokumentace stavby (výkresová a textová) skutečného provedení stavby</t>
  </si>
  <si>
    <t>374304491</t>
  </si>
  <si>
    <t>VRN3</t>
  </si>
  <si>
    <t>Zařízení staveniště</t>
  </si>
  <si>
    <t>030001000</t>
  </si>
  <si>
    <t>Základní rozdělení průvodních činností a nákladů zařízení staveniště</t>
  </si>
  <si>
    <t>1588115224</t>
  </si>
  <si>
    <t>034303000</t>
  </si>
  <si>
    <t>Dopravní značení na staveništi</t>
  </si>
  <si>
    <t>86770265</t>
  </si>
  <si>
    <t>Poznámka k položce:
Dočasné dopravní značení, včetně vyznačení objízdných tras</t>
  </si>
  <si>
    <t>VRN4</t>
  </si>
  <si>
    <t>Inženýrská činnost</t>
  </si>
  <si>
    <t>043194000</t>
  </si>
  <si>
    <t>Inženýrská činnost zkoušky a ostatní měření zkoušky ostatní zkoušky</t>
  </si>
  <si>
    <t>-518706870</t>
  </si>
  <si>
    <t>Poznámka k položce:
předepsané zkoušky pro realizaci stavby komunikací</t>
  </si>
  <si>
    <t>892000000R</t>
  </si>
  <si>
    <t>Kamerová prohlídka</t>
  </si>
  <si>
    <t>1539216288</t>
  </si>
  <si>
    <t>VRN6</t>
  </si>
  <si>
    <t>Územní vlivy</t>
  </si>
  <si>
    <t>VRN9</t>
  </si>
  <si>
    <t>SO 000-2 - VEDLEJŠÍ ROZPOČTOVÉ NÁKLADY - OBEC RABÍ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</si>
</sst>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18" xfId="0" applyNumberFormat="1" applyFont="1" applyBorder="1" applyAlignment="1" applyProtection="1">
      <alignment vertical="center"/>
      <protection/>
    </xf>
    <xf numFmtId="4" fontId="32" fillId="0" borderId="19" xfId="0" applyNumberFormat="1" applyFont="1" applyBorder="1" applyAlignment="1" applyProtection="1">
      <alignment vertical="center"/>
      <protection/>
    </xf>
    <xf numFmtId="166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 applyProtection="1">
      <alignment vertical="center"/>
      <protection/>
    </xf>
    <xf numFmtId="0" fontId="2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3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67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2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3" xfId="0" applyFont="1" applyBorder="1" applyAlignment="1" applyProtection="1">
      <alignment horizontal="center" vertical="center"/>
      <protection/>
    </xf>
    <xf numFmtId="49" fontId="39" fillId="0" borderId="23" xfId="0" applyNumberFormat="1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center" vertical="center" wrapText="1"/>
      <protection/>
    </xf>
    <xf numFmtId="167" fontId="39" fillId="0" borderId="23" xfId="0" applyNumberFormat="1" applyFont="1" applyBorder="1" applyAlignment="1" applyProtection="1">
      <alignment vertical="center"/>
      <protection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166" fontId="9" fillId="0" borderId="19" xfId="0" applyNumberFormat="1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3" fillId="0" borderId="0" xfId="0" applyNumberFormat="1" applyFont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31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5" fillId="4" borderId="22" xfId="0" applyFont="1" applyFill="1" applyBorder="1" applyAlignment="1" applyProtection="1">
      <alignment horizontal="left"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workbookViewId="0" topLeftCell="A22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6" t="s">
        <v>14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23"/>
      <c r="AQ5" s="23"/>
      <c r="AR5" s="21"/>
      <c r="BE5" s="30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8" t="s">
        <v>17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23"/>
      <c r="AQ6" s="23"/>
      <c r="AR6" s="21"/>
      <c r="BE6" s="30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04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0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4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04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0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4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04"/>
      <c r="BS13" s="18" t="s">
        <v>6</v>
      </c>
    </row>
    <row r="14" spans="2:71" ht="12.75">
      <c r="B14" s="22"/>
      <c r="C14" s="23"/>
      <c r="D14" s="23"/>
      <c r="E14" s="309" t="s">
        <v>29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0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4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04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04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4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04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04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4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4"/>
    </row>
    <row r="23" spans="2:57" s="1" customFormat="1" ht="16.5" customHeight="1">
      <c r="B23" s="22"/>
      <c r="C23" s="23"/>
      <c r="D23" s="23"/>
      <c r="E23" s="311" t="s">
        <v>1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23"/>
      <c r="AP23" s="23"/>
      <c r="AQ23" s="23"/>
      <c r="AR23" s="21"/>
      <c r="BE23" s="30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4"/>
    </row>
    <row r="26" spans="2:57" s="1" customFormat="1" ht="14.45" customHeight="1">
      <c r="B26" s="22"/>
      <c r="C26" s="23"/>
      <c r="D26" s="35" t="s">
        <v>36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312">
        <f>ROUND(AG94,2)</f>
        <v>0</v>
      </c>
      <c r="AL26" s="307"/>
      <c r="AM26" s="307"/>
      <c r="AN26" s="307"/>
      <c r="AO26" s="307"/>
      <c r="AP26" s="23"/>
      <c r="AQ26" s="23"/>
      <c r="AR26" s="21"/>
      <c r="BE26" s="304"/>
    </row>
    <row r="27" spans="2:57" s="1" customFormat="1" ht="14.45" customHeight="1">
      <c r="B27" s="22"/>
      <c r="C27" s="23"/>
      <c r="D27" s="35" t="s">
        <v>37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312">
        <f>ROUND(AG103,2)</f>
        <v>0</v>
      </c>
      <c r="AL27" s="312"/>
      <c r="AM27" s="312"/>
      <c r="AN27" s="312"/>
      <c r="AO27" s="312"/>
      <c r="AP27" s="23"/>
      <c r="AQ27" s="23"/>
      <c r="AR27" s="21"/>
      <c r="BE27" s="304"/>
    </row>
    <row r="28" spans="1:57" s="2" customFormat="1" ht="6.95" customHeigh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BE28" s="304"/>
    </row>
    <row r="29" spans="1:57" s="2" customFormat="1" ht="25.9" customHeight="1">
      <c r="A29" s="36"/>
      <c r="B29" s="37"/>
      <c r="C29" s="38"/>
      <c r="D29" s="40" t="s">
        <v>38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13">
        <f>ROUND(AK26+AK27,2)</f>
        <v>0</v>
      </c>
      <c r="AL29" s="314"/>
      <c r="AM29" s="314"/>
      <c r="AN29" s="314"/>
      <c r="AO29" s="314"/>
      <c r="AP29" s="38"/>
      <c r="AQ29" s="38"/>
      <c r="AR29" s="39"/>
      <c r="BE29" s="304"/>
    </row>
    <row r="30" spans="1:57" s="2" customFormat="1" ht="6.95" customHeight="1">
      <c r="A30" s="36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BE30" s="304"/>
    </row>
    <row r="31" spans="1:57" s="2" customFormat="1" ht="12.75">
      <c r="A31" s="36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15" t="s">
        <v>39</v>
      </c>
      <c r="M31" s="315"/>
      <c r="N31" s="315"/>
      <c r="O31" s="315"/>
      <c r="P31" s="315"/>
      <c r="Q31" s="38"/>
      <c r="R31" s="38"/>
      <c r="S31" s="38"/>
      <c r="T31" s="38"/>
      <c r="U31" s="38"/>
      <c r="V31" s="38"/>
      <c r="W31" s="315" t="s">
        <v>40</v>
      </c>
      <c r="X31" s="315"/>
      <c r="Y31" s="315"/>
      <c r="Z31" s="315"/>
      <c r="AA31" s="315"/>
      <c r="AB31" s="315"/>
      <c r="AC31" s="315"/>
      <c r="AD31" s="315"/>
      <c r="AE31" s="315"/>
      <c r="AF31" s="38"/>
      <c r="AG31" s="38"/>
      <c r="AH31" s="38"/>
      <c r="AI31" s="38"/>
      <c r="AJ31" s="38"/>
      <c r="AK31" s="315" t="s">
        <v>41</v>
      </c>
      <c r="AL31" s="315"/>
      <c r="AM31" s="315"/>
      <c r="AN31" s="315"/>
      <c r="AO31" s="315"/>
      <c r="AP31" s="38"/>
      <c r="AQ31" s="38"/>
      <c r="AR31" s="39"/>
      <c r="BE31" s="304"/>
    </row>
    <row r="32" spans="2:57" s="3" customFormat="1" ht="14.45" customHeight="1">
      <c r="B32" s="42"/>
      <c r="C32" s="43"/>
      <c r="D32" s="30" t="s">
        <v>42</v>
      </c>
      <c r="E32" s="43"/>
      <c r="F32" s="30" t="s">
        <v>43</v>
      </c>
      <c r="G32" s="43"/>
      <c r="H32" s="43"/>
      <c r="I32" s="43"/>
      <c r="J32" s="43"/>
      <c r="K32" s="43"/>
      <c r="L32" s="318">
        <v>0.21</v>
      </c>
      <c r="M32" s="317"/>
      <c r="N32" s="317"/>
      <c r="O32" s="317"/>
      <c r="P32" s="317"/>
      <c r="Q32" s="43"/>
      <c r="R32" s="43"/>
      <c r="S32" s="43"/>
      <c r="T32" s="43"/>
      <c r="U32" s="43"/>
      <c r="V32" s="43"/>
      <c r="W32" s="316">
        <f>ROUND(AZ94+SUM(CD103:CD107),2)</f>
        <v>0</v>
      </c>
      <c r="X32" s="317"/>
      <c r="Y32" s="317"/>
      <c r="Z32" s="317"/>
      <c r="AA32" s="317"/>
      <c r="AB32" s="317"/>
      <c r="AC32" s="317"/>
      <c r="AD32" s="317"/>
      <c r="AE32" s="317"/>
      <c r="AF32" s="43"/>
      <c r="AG32" s="43"/>
      <c r="AH32" s="43"/>
      <c r="AI32" s="43"/>
      <c r="AJ32" s="43"/>
      <c r="AK32" s="316">
        <f>ROUND(AV94+SUM(BY103:BY107),2)</f>
        <v>0</v>
      </c>
      <c r="AL32" s="317"/>
      <c r="AM32" s="317"/>
      <c r="AN32" s="317"/>
      <c r="AO32" s="317"/>
      <c r="AP32" s="43"/>
      <c r="AQ32" s="43"/>
      <c r="AR32" s="44"/>
      <c r="BE32" s="305"/>
    </row>
    <row r="33" spans="2:57" s="3" customFormat="1" ht="14.45" customHeight="1">
      <c r="B33" s="42"/>
      <c r="C33" s="43"/>
      <c r="D33" s="43"/>
      <c r="E33" s="43"/>
      <c r="F33" s="30" t="s">
        <v>44</v>
      </c>
      <c r="G33" s="43"/>
      <c r="H33" s="43"/>
      <c r="I33" s="43"/>
      <c r="J33" s="43"/>
      <c r="K33" s="43"/>
      <c r="L33" s="318">
        <v>0.15</v>
      </c>
      <c r="M33" s="317"/>
      <c r="N33" s="317"/>
      <c r="O33" s="317"/>
      <c r="P33" s="317"/>
      <c r="Q33" s="43"/>
      <c r="R33" s="43"/>
      <c r="S33" s="43"/>
      <c r="T33" s="43"/>
      <c r="U33" s="43"/>
      <c r="V33" s="43"/>
      <c r="W33" s="316">
        <f>ROUND(BA94+SUM(CE103:CE107),2)</f>
        <v>0</v>
      </c>
      <c r="X33" s="317"/>
      <c r="Y33" s="317"/>
      <c r="Z33" s="317"/>
      <c r="AA33" s="317"/>
      <c r="AB33" s="317"/>
      <c r="AC33" s="317"/>
      <c r="AD33" s="317"/>
      <c r="AE33" s="317"/>
      <c r="AF33" s="43"/>
      <c r="AG33" s="43"/>
      <c r="AH33" s="43"/>
      <c r="AI33" s="43"/>
      <c r="AJ33" s="43"/>
      <c r="AK33" s="316">
        <f>ROUND(AW94+SUM(BZ103:BZ107),2)</f>
        <v>0</v>
      </c>
      <c r="AL33" s="317"/>
      <c r="AM33" s="317"/>
      <c r="AN33" s="317"/>
      <c r="AO33" s="317"/>
      <c r="AP33" s="43"/>
      <c r="AQ33" s="43"/>
      <c r="AR33" s="44"/>
      <c r="BE33" s="305"/>
    </row>
    <row r="34" spans="2:57" s="3" customFormat="1" ht="14.45" customHeight="1" hidden="1">
      <c r="B34" s="42"/>
      <c r="C34" s="43"/>
      <c r="D34" s="43"/>
      <c r="E34" s="43"/>
      <c r="F34" s="30" t="s">
        <v>45</v>
      </c>
      <c r="G34" s="43"/>
      <c r="H34" s="43"/>
      <c r="I34" s="43"/>
      <c r="J34" s="43"/>
      <c r="K34" s="43"/>
      <c r="L34" s="318">
        <v>0.21</v>
      </c>
      <c r="M34" s="317"/>
      <c r="N34" s="317"/>
      <c r="O34" s="317"/>
      <c r="P34" s="317"/>
      <c r="Q34" s="43"/>
      <c r="R34" s="43"/>
      <c r="S34" s="43"/>
      <c r="T34" s="43"/>
      <c r="U34" s="43"/>
      <c r="V34" s="43"/>
      <c r="W34" s="316">
        <f>ROUND(BB94+SUM(CF103:CF107),2)</f>
        <v>0</v>
      </c>
      <c r="X34" s="317"/>
      <c r="Y34" s="317"/>
      <c r="Z34" s="317"/>
      <c r="AA34" s="317"/>
      <c r="AB34" s="317"/>
      <c r="AC34" s="317"/>
      <c r="AD34" s="317"/>
      <c r="AE34" s="317"/>
      <c r="AF34" s="43"/>
      <c r="AG34" s="43"/>
      <c r="AH34" s="43"/>
      <c r="AI34" s="43"/>
      <c r="AJ34" s="43"/>
      <c r="AK34" s="316">
        <v>0</v>
      </c>
      <c r="AL34" s="317"/>
      <c r="AM34" s="317"/>
      <c r="AN34" s="317"/>
      <c r="AO34" s="317"/>
      <c r="AP34" s="43"/>
      <c r="AQ34" s="43"/>
      <c r="AR34" s="44"/>
      <c r="BE34" s="305"/>
    </row>
    <row r="35" spans="2:44" s="3" customFormat="1" ht="14.45" customHeight="1" hidden="1">
      <c r="B35" s="42"/>
      <c r="C35" s="43"/>
      <c r="D35" s="43"/>
      <c r="E35" s="43"/>
      <c r="F35" s="30" t="s">
        <v>46</v>
      </c>
      <c r="G35" s="43"/>
      <c r="H35" s="43"/>
      <c r="I35" s="43"/>
      <c r="J35" s="43"/>
      <c r="K35" s="43"/>
      <c r="L35" s="318">
        <v>0.15</v>
      </c>
      <c r="M35" s="317"/>
      <c r="N35" s="317"/>
      <c r="O35" s="317"/>
      <c r="P35" s="317"/>
      <c r="Q35" s="43"/>
      <c r="R35" s="43"/>
      <c r="S35" s="43"/>
      <c r="T35" s="43"/>
      <c r="U35" s="43"/>
      <c r="V35" s="43"/>
      <c r="W35" s="316">
        <f>ROUND(BC94+SUM(CG103:CG107),2)</f>
        <v>0</v>
      </c>
      <c r="X35" s="317"/>
      <c r="Y35" s="317"/>
      <c r="Z35" s="317"/>
      <c r="AA35" s="317"/>
      <c r="AB35" s="317"/>
      <c r="AC35" s="317"/>
      <c r="AD35" s="317"/>
      <c r="AE35" s="317"/>
      <c r="AF35" s="43"/>
      <c r="AG35" s="43"/>
      <c r="AH35" s="43"/>
      <c r="AI35" s="43"/>
      <c r="AJ35" s="43"/>
      <c r="AK35" s="316">
        <v>0</v>
      </c>
      <c r="AL35" s="317"/>
      <c r="AM35" s="317"/>
      <c r="AN35" s="317"/>
      <c r="AO35" s="317"/>
      <c r="AP35" s="43"/>
      <c r="AQ35" s="43"/>
      <c r="AR35" s="44"/>
    </row>
    <row r="36" spans="2:44" s="3" customFormat="1" ht="14.45" customHeight="1" hidden="1">
      <c r="B36" s="42"/>
      <c r="C36" s="43"/>
      <c r="D36" s="43"/>
      <c r="E36" s="43"/>
      <c r="F36" s="30" t="s">
        <v>47</v>
      </c>
      <c r="G36" s="43"/>
      <c r="H36" s="43"/>
      <c r="I36" s="43"/>
      <c r="J36" s="43"/>
      <c r="K36" s="43"/>
      <c r="L36" s="318">
        <v>0</v>
      </c>
      <c r="M36" s="317"/>
      <c r="N36" s="317"/>
      <c r="O36" s="317"/>
      <c r="P36" s="317"/>
      <c r="Q36" s="43"/>
      <c r="R36" s="43"/>
      <c r="S36" s="43"/>
      <c r="T36" s="43"/>
      <c r="U36" s="43"/>
      <c r="V36" s="43"/>
      <c r="W36" s="316">
        <f>ROUND(BD94+SUM(CH103:CH107),2)</f>
        <v>0</v>
      </c>
      <c r="X36" s="317"/>
      <c r="Y36" s="317"/>
      <c r="Z36" s="317"/>
      <c r="AA36" s="317"/>
      <c r="AB36" s="317"/>
      <c r="AC36" s="317"/>
      <c r="AD36" s="317"/>
      <c r="AE36" s="317"/>
      <c r="AF36" s="43"/>
      <c r="AG36" s="43"/>
      <c r="AH36" s="43"/>
      <c r="AI36" s="43"/>
      <c r="AJ36" s="43"/>
      <c r="AK36" s="316">
        <v>0</v>
      </c>
      <c r="AL36" s="317"/>
      <c r="AM36" s="317"/>
      <c r="AN36" s="317"/>
      <c r="AO36" s="317"/>
      <c r="AP36" s="43"/>
      <c r="AQ36" s="43"/>
      <c r="AR36" s="44"/>
    </row>
    <row r="37" spans="1:57" s="2" customFormat="1" ht="6.95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6"/>
    </row>
    <row r="38" spans="1:57" s="2" customFormat="1" ht="25.9" customHeight="1">
      <c r="A38" s="36"/>
      <c r="B38" s="37"/>
      <c r="C38" s="45"/>
      <c r="D38" s="46" t="s">
        <v>48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 t="s">
        <v>49</v>
      </c>
      <c r="U38" s="47"/>
      <c r="V38" s="47"/>
      <c r="W38" s="47"/>
      <c r="X38" s="322" t="s">
        <v>50</v>
      </c>
      <c r="Y38" s="320"/>
      <c r="Z38" s="320"/>
      <c r="AA38" s="320"/>
      <c r="AB38" s="320"/>
      <c r="AC38" s="47"/>
      <c r="AD38" s="47"/>
      <c r="AE38" s="47"/>
      <c r="AF38" s="47"/>
      <c r="AG38" s="47"/>
      <c r="AH38" s="47"/>
      <c r="AI38" s="47"/>
      <c r="AJ38" s="47"/>
      <c r="AK38" s="319">
        <f>SUM(AK29:AK36)</f>
        <v>0</v>
      </c>
      <c r="AL38" s="320"/>
      <c r="AM38" s="320"/>
      <c r="AN38" s="320"/>
      <c r="AO38" s="321"/>
      <c r="AP38" s="45"/>
      <c r="AQ38" s="45"/>
      <c r="AR38" s="39"/>
      <c r="BE38" s="36"/>
    </row>
    <row r="39" spans="1:57" s="2" customFormat="1" ht="6.95" customHeight="1">
      <c r="A39" s="36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  <c r="BE39" s="36"/>
    </row>
    <row r="40" spans="1:57" s="2" customFormat="1" ht="14.45" customHeight="1">
      <c r="A40" s="36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9"/>
      <c r="BE40" s="36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9"/>
      <c r="C49" s="50"/>
      <c r="D49" s="51" t="s">
        <v>51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52</v>
      </c>
      <c r="AI49" s="52"/>
      <c r="AJ49" s="52"/>
      <c r="AK49" s="52"/>
      <c r="AL49" s="52"/>
      <c r="AM49" s="52"/>
      <c r="AN49" s="52"/>
      <c r="AO49" s="52"/>
      <c r="AP49" s="50"/>
      <c r="AQ49" s="50"/>
      <c r="AR49" s="53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6"/>
      <c r="B60" s="37"/>
      <c r="C60" s="38"/>
      <c r="D60" s="54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4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4" t="s">
        <v>53</v>
      </c>
      <c r="AI60" s="41"/>
      <c r="AJ60" s="41"/>
      <c r="AK60" s="41"/>
      <c r="AL60" s="41"/>
      <c r="AM60" s="54" t="s">
        <v>54</v>
      </c>
      <c r="AN60" s="41"/>
      <c r="AO60" s="41"/>
      <c r="AP60" s="38"/>
      <c r="AQ60" s="38"/>
      <c r="AR60" s="39"/>
      <c r="BE60" s="36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6"/>
      <c r="B64" s="37"/>
      <c r="C64" s="38"/>
      <c r="D64" s="51" t="s">
        <v>55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56</v>
      </c>
      <c r="AI64" s="55"/>
      <c r="AJ64" s="55"/>
      <c r="AK64" s="55"/>
      <c r="AL64" s="55"/>
      <c r="AM64" s="55"/>
      <c r="AN64" s="55"/>
      <c r="AO64" s="55"/>
      <c r="AP64" s="38"/>
      <c r="AQ64" s="38"/>
      <c r="AR64" s="39"/>
      <c r="BE64" s="36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6"/>
      <c r="B75" s="37"/>
      <c r="C75" s="38"/>
      <c r="D75" s="54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4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4" t="s">
        <v>53</v>
      </c>
      <c r="AI75" s="41"/>
      <c r="AJ75" s="41"/>
      <c r="AK75" s="41"/>
      <c r="AL75" s="41"/>
      <c r="AM75" s="54" t="s">
        <v>54</v>
      </c>
      <c r="AN75" s="41"/>
      <c r="AO75" s="41"/>
      <c r="AP75" s="38"/>
      <c r="AQ75" s="38"/>
      <c r="AR75" s="39"/>
      <c r="BE75" s="36"/>
    </row>
    <row r="76" spans="1:57" s="2" customFormat="1" ht="11.25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6"/>
    </row>
    <row r="77" spans="1:57" s="2" customFormat="1" ht="6.95" customHeight="1">
      <c r="A77" s="36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9"/>
      <c r="BE77" s="36"/>
    </row>
    <row r="81" spans="1:57" s="2" customFormat="1" ht="6.95" customHeight="1">
      <c r="A81" s="36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9"/>
      <c r="BE81" s="36"/>
    </row>
    <row r="82" spans="1:57" s="2" customFormat="1" ht="24.95" customHeight="1">
      <c r="A82" s="36"/>
      <c r="B82" s="37"/>
      <c r="C82" s="24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6"/>
    </row>
    <row r="84" spans="2:44" s="4" customFormat="1" ht="12" customHeight="1">
      <c r="B84" s="60"/>
      <c r="C84" s="30" t="s">
        <v>13</v>
      </c>
      <c r="D84" s="61"/>
      <c r="E84" s="61"/>
      <c r="F84" s="61"/>
      <c r="G84" s="61"/>
      <c r="H84" s="61"/>
      <c r="I84" s="61"/>
      <c r="J84" s="61"/>
      <c r="K84" s="61"/>
      <c r="L84" s="61" t="str">
        <f>K5</f>
        <v>1219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2:44" s="5" customFormat="1" ht="36.95" customHeight="1">
      <c r="B85" s="63"/>
      <c r="C85" s="64" t="s">
        <v>16</v>
      </c>
      <c r="D85" s="65"/>
      <c r="E85" s="65"/>
      <c r="F85" s="65"/>
      <c r="G85" s="65"/>
      <c r="H85" s="65"/>
      <c r="I85" s="65"/>
      <c r="J85" s="65"/>
      <c r="K85" s="65"/>
      <c r="L85" s="298" t="str">
        <f>K6</f>
        <v>SIL. II/169 BOJANOVICE - STAVEBNÍ ÚPRAVY A ODVODNĚNÍ KOMUNIKACE</v>
      </c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65"/>
      <c r="AQ85" s="65"/>
      <c r="AR85" s="66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67" t="str">
        <f>IF(K8="","",K8)</f>
        <v>BOJANOVICE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331" t="str">
        <f>IF(AN8="","",AN8)</f>
        <v>2. 10. 2019</v>
      </c>
      <c r="AN87" s="331"/>
      <c r="AO87" s="38"/>
      <c r="AP87" s="38"/>
      <c r="AQ87" s="38"/>
      <c r="AR87" s="39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6"/>
    </row>
    <row r="89" spans="1:57" s="2" customFormat="1" ht="25.7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1" t="str">
        <f>IF(E11="","",E11)</f>
        <v>SÚS PK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329" t="str">
        <f>IF(E17="","",E17)</f>
        <v>MACÁN PROJEKCE DS s.r.o.</v>
      </c>
      <c r="AN89" s="330"/>
      <c r="AO89" s="330"/>
      <c r="AP89" s="330"/>
      <c r="AQ89" s="38"/>
      <c r="AR89" s="39"/>
      <c r="AS89" s="333" t="s">
        <v>58</v>
      </c>
      <c r="AT89" s="334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6"/>
    </row>
    <row r="90" spans="1:57" s="2" customFormat="1" ht="15.2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1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33</v>
      </c>
      <c r="AJ90" s="38"/>
      <c r="AK90" s="38"/>
      <c r="AL90" s="38"/>
      <c r="AM90" s="329" t="str">
        <f>IF(E20="","",E20)</f>
        <v>KAREL MACÁN</v>
      </c>
      <c r="AN90" s="330"/>
      <c r="AO90" s="330"/>
      <c r="AP90" s="330"/>
      <c r="AQ90" s="38"/>
      <c r="AR90" s="39"/>
      <c r="AS90" s="335"/>
      <c r="AT90" s="336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36"/>
    </row>
    <row r="91" spans="1:57" s="2" customFormat="1" ht="10.9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337"/>
      <c r="AT91" s="338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6"/>
    </row>
    <row r="92" spans="1:57" s="2" customFormat="1" ht="29.25" customHeight="1">
      <c r="A92" s="36"/>
      <c r="B92" s="37"/>
      <c r="C92" s="292" t="s">
        <v>59</v>
      </c>
      <c r="D92" s="293"/>
      <c r="E92" s="293"/>
      <c r="F92" s="293"/>
      <c r="G92" s="293"/>
      <c r="H92" s="75"/>
      <c r="I92" s="297" t="s">
        <v>60</v>
      </c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328" t="s">
        <v>61</v>
      </c>
      <c r="AH92" s="293"/>
      <c r="AI92" s="293"/>
      <c r="AJ92" s="293"/>
      <c r="AK92" s="293"/>
      <c r="AL92" s="293"/>
      <c r="AM92" s="293"/>
      <c r="AN92" s="297" t="s">
        <v>62</v>
      </c>
      <c r="AO92" s="293"/>
      <c r="AP92" s="332"/>
      <c r="AQ92" s="76" t="s">
        <v>63</v>
      </c>
      <c r="AR92" s="39"/>
      <c r="AS92" s="77" t="s">
        <v>64</v>
      </c>
      <c r="AT92" s="78" t="s">
        <v>65</v>
      </c>
      <c r="AU92" s="78" t="s">
        <v>66</v>
      </c>
      <c r="AV92" s="78" t="s">
        <v>67</v>
      </c>
      <c r="AW92" s="78" t="s">
        <v>68</v>
      </c>
      <c r="AX92" s="78" t="s">
        <v>69</v>
      </c>
      <c r="AY92" s="78" t="s">
        <v>70</v>
      </c>
      <c r="AZ92" s="78" t="s">
        <v>71</v>
      </c>
      <c r="BA92" s="78" t="s">
        <v>72</v>
      </c>
      <c r="BB92" s="78" t="s">
        <v>73</v>
      </c>
      <c r="BC92" s="78" t="s">
        <v>74</v>
      </c>
      <c r="BD92" s="79" t="s">
        <v>75</v>
      </c>
      <c r="BE92" s="36"/>
    </row>
    <row r="93" spans="1:57" s="2" customFormat="1" ht="10.9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0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2"/>
      <c r="BE93" s="36"/>
    </row>
    <row r="94" spans="2:90" s="6" customFormat="1" ht="32.45" customHeight="1">
      <c r="B94" s="83"/>
      <c r="C94" s="84" t="s">
        <v>76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300">
        <f>ROUND(SUM(AG95:AG101),2)</f>
        <v>0</v>
      </c>
      <c r="AH94" s="300"/>
      <c r="AI94" s="300"/>
      <c r="AJ94" s="300"/>
      <c r="AK94" s="300"/>
      <c r="AL94" s="300"/>
      <c r="AM94" s="300"/>
      <c r="AN94" s="301">
        <f aca="true" t="shared" si="0" ref="AN94:AN101">SUM(AG94,AT94)</f>
        <v>0</v>
      </c>
      <c r="AO94" s="301"/>
      <c r="AP94" s="301"/>
      <c r="AQ94" s="87" t="s">
        <v>1</v>
      </c>
      <c r="AR94" s="88"/>
      <c r="AS94" s="89">
        <f>ROUND(SUM(AS95:AS101),2)</f>
        <v>0</v>
      </c>
      <c r="AT94" s="90">
        <f aca="true" t="shared" si="1" ref="AT94:AT101">ROUND(SUM(AV94:AW94),2)</f>
        <v>0</v>
      </c>
      <c r="AU94" s="91">
        <f>ROUND(SUM(AU95:AU101),5)</f>
        <v>0</v>
      </c>
      <c r="AV94" s="90">
        <f>ROUND(AZ94*L32,2)</f>
        <v>0</v>
      </c>
      <c r="AW94" s="90">
        <f>ROUND(BA94*L33,2)</f>
        <v>0</v>
      </c>
      <c r="AX94" s="90">
        <f>ROUND(BB94*L32,2)</f>
        <v>0</v>
      </c>
      <c r="AY94" s="90">
        <f>ROUND(BC94*L33,2)</f>
        <v>0</v>
      </c>
      <c r="AZ94" s="90">
        <f>ROUND(SUM(AZ95:AZ101),2)</f>
        <v>0</v>
      </c>
      <c r="BA94" s="90">
        <f>ROUND(SUM(BA95:BA101),2)</f>
        <v>0</v>
      </c>
      <c r="BB94" s="90">
        <f>ROUND(SUM(BB95:BB101),2)</f>
        <v>0</v>
      </c>
      <c r="BC94" s="90">
        <f>ROUND(SUM(BC95:BC101),2)</f>
        <v>0</v>
      </c>
      <c r="BD94" s="92">
        <f>ROUND(SUM(BD95:BD101),2)</f>
        <v>0</v>
      </c>
      <c r="BS94" s="93" t="s">
        <v>77</v>
      </c>
      <c r="BT94" s="93" t="s">
        <v>78</v>
      </c>
      <c r="BU94" s="94" t="s">
        <v>79</v>
      </c>
      <c r="BV94" s="93" t="s">
        <v>80</v>
      </c>
      <c r="BW94" s="93" t="s">
        <v>5</v>
      </c>
      <c r="BX94" s="93" t="s">
        <v>81</v>
      </c>
      <c r="CL94" s="93" t="s">
        <v>1</v>
      </c>
    </row>
    <row r="95" spans="1:91" s="7" customFormat="1" ht="37.5" customHeight="1">
      <c r="A95" s="95" t="s">
        <v>82</v>
      </c>
      <c r="B95" s="96"/>
      <c r="C95" s="97"/>
      <c r="D95" s="296" t="s">
        <v>83</v>
      </c>
      <c r="E95" s="296"/>
      <c r="F95" s="296"/>
      <c r="G95" s="296"/>
      <c r="H95" s="296"/>
      <c r="I95" s="98"/>
      <c r="J95" s="296" t="s">
        <v>84</v>
      </c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324">
        <f>'1219-101 - SIL. II-169 BO...'!J30</f>
        <v>0</v>
      </c>
      <c r="AH95" s="325"/>
      <c r="AI95" s="325"/>
      <c r="AJ95" s="325"/>
      <c r="AK95" s="325"/>
      <c r="AL95" s="325"/>
      <c r="AM95" s="325"/>
      <c r="AN95" s="324">
        <f t="shared" si="0"/>
        <v>0</v>
      </c>
      <c r="AO95" s="325"/>
      <c r="AP95" s="325"/>
      <c r="AQ95" s="99" t="s">
        <v>85</v>
      </c>
      <c r="AR95" s="100"/>
      <c r="AS95" s="101">
        <v>0</v>
      </c>
      <c r="AT95" s="102">
        <f t="shared" si="1"/>
        <v>0</v>
      </c>
      <c r="AU95" s="103">
        <f>'1219-101 - SIL. II-169 BO...'!P126</f>
        <v>0</v>
      </c>
      <c r="AV95" s="102">
        <f>'1219-101 - SIL. II-169 BO...'!J33</f>
        <v>0</v>
      </c>
      <c r="AW95" s="102">
        <f>'1219-101 - SIL. II-169 BO...'!J34</f>
        <v>0</v>
      </c>
      <c r="AX95" s="102">
        <f>'1219-101 - SIL. II-169 BO...'!J35</f>
        <v>0</v>
      </c>
      <c r="AY95" s="102">
        <f>'1219-101 - SIL. II-169 BO...'!J36</f>
        <v>0</v>
      </c>
      <c r="AZ95" s="102">
        <f>'1219-101 - SIL. II-169 BO...'!F33</f>
        <v>0</v>
      </c>
      <c r="BA95" s="102">
        <f>'1219-101 - SIL. II-169 BO...'!F34</f>
        <v>0</v>
      </c>
      <c r="BB95" s="102">
        <f>'1219-101 - SIL. II-169 BO...'!F35</f>
        <v>0</v>
      </c>
      <c r="BC95" s="102">
        <f>'1219-101 - SIL. II-169 BO...'!F36</f>
        <v>0</v>
      </c>
      <c r="BD95" s="104">
        <f>'1219-101 - SIL. II-169 BO...'!F37</f>
        <v>0</v>
      </c>
      <c r="BT95" s="105" t="s">
        <v>86</v>
      </c>
      <c r="BV95" s="105" t="s">
        <v>80</v>
      </c>
      <c r="BW95" s="105" t="s">
        <v>87</v>
      </c>
      <c r="BX95" s="105" t="s">
        <v>5</v>
      </c>
      <c r="CL95" s="105" t="s">
        <v>1</v>
      </c>
      <c r="CM95" s="105" t="s">
        <v>88</v>
      </c>
    </row>
    <row r="96" spans="1:91" s="7" customFormat="1" ht="37.5" customHeight="1">
      <c r="A96" s="95" t="s">
        <v>82</v>
      </c>
      <c r="B96" s="96"/>
      <c r="C96" s="97"/>
      <c r="D96" s="296" t="s">
        <v>89</v>
      </c>
      <c r="E96" s="296"/>
      <c r="F96" s="296"/>
      <c r="G96" s="296"/>
      <c r="H96" s="296"/>
      <c r="I96" s="98"/>
      <c r="J96" s="296" t="s">
        <v>90</v>
      </c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324">
        <f>'1219-102 - SIL. II-169 BO...'!J30</f>
        <v>0</v>
      </c>
      <c r="AH96" s="325"/>
      <c r="AI96" s="325"/>
      <c r="AJ96" s="325"/>
      <c r="AK96" s="325"/>
      <c r="AL96" s="325"/>
      <c r="AM96" s="325"/>
      <c r="AN96" s="324">
        <f t="shared" si="0"/>
        <v>0</v>
      </c>
      <c r="AO96" s="325"/>
      <c r="AP96" s="325"/>
      <c r="AQ96" s="99" t="s">
        <v>85</v>
      </c>
      <c r="AR96" s="100"/>
      <c r="AS96" s="101">
        <v>0</v>
      </c>
      <c r="AT96" s="102">
        <f t="shared" si="1"/>
        <v>0</v>
      </c>
      <c r="AU96" s="103">
        <f>'1219-102 - SIL. II-169 BO...'!P122</f>
        <v>0</v>
      </c>
      <c r="AV96" s="102">
        <f>'1219-102 - SIL. II-169 BO...'!J33</f>
        <v>0</v>
      </c>
      <c r="AW96" s="102">
        <f>'1219-102 - SIL. II-169 BO...'!J34</f>
        <v>0</v>
      </c>
      <c r="AX96" s="102">
        <f>'1219-102 - SIL. II-169 BO...'!J35</f>
        <v>0</v>
      </c>
      <c r="AY96" s="102">
        <f>'1219-102 - SIL. II-169 BO...'!J36</f>
        <v>0</v>
      </c>
      <c r="AZ96" s="102">
        <f>'1219-102 - SIL. II-169 BO...'!F33</f>
        <v>0</v>
      </c>
      <c r="BA96" s="102">
        <f>'1219-102 - SIL. II-169 BO...'!F34</f>
        <v>0</v>
      </c>
      <c r="BB96" s="102">
        <f>'1219-102 - SIL. II-169 BO...'!F35</f>
        <v>0</v>
      </c>
      <c r="BC96" s="102">
        <f>'1219-102 - SIL. II-169 BO...'!F36</f>
        <v>0</v>
      </c>
      <c r="BD96" s="104">
        <f>'1219-102 - SIL. II-169 BO...'!F37</f>
        <v>0</v>
      </c>
      <c r="BT96" s="105" t="s">
        <v>86</v>
      </c>
      <c r="BV96" s="105" t="s">
        <v>80</v>
      </c>
      <c r="BW96" s="105" t="s">
        <v>91</v>
      </c>
      <c r="BX96" s="105" t="s">
        <v>5</v>
      </c>
      <c r="CL96" s="105" t="s">
        <v>1</v>
      </c>
      <c r="CM96" s="105" t="s">
        <v>88</v>
      </c>
    </row>
    <row r="97" spans="1:91" s="7" customFormat="1" ht="50.25" customHeight="1">
      <c r="A97" s="95" t="s">
        <v>82</v>
      </c>
      <c r="B97" s="96"/>
      <c r="C97" s="97"/>
      <c r="D97" s="296" t="s">
        <v>92</v>
      </c>
      <c r="E97" s="296"/>
      <c r="F97" s="296"/>
      <c r="G97" s="296"/>
      <c r="H97" s="296"/>
      <c r="I97" s="98"/>
      <c r="J97" s="296" t="s">
        <v>93</v>
      </c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324">
        <f>'1219-103 - SIL. II-169 BO...'!J30</f>
        <v>0</v>
      </c>
      <c r="AH97" s="325"/>
      <c r="AI97" s="325"/>
      <c r="AJ97" s="325"/>
      <c r="AK97" s="325"/>
      <c r="AL97" s="325"/>
      <c r="AM97" s="325"/>
      <c r="AN97" s="324">
        <f t="shared" si="0"/>
        <v>0</v>
      </c>
      <c r="AO97" s="325"/>
      <c r="AP97" s="325"/>
      <c r="AQ97" s="99" t="s">
        <v>85</v>
      </c>
      <c r="AR97" s="100"/>
      <c r="AS97" s="101">
        <v>0</v>
      </c>
      <c r="AT97" s="102">
        <f t="shared" si="1"/>
        <v>0</v>
      </c>
      <c r="AU97" s="103">
        <f>'1219-103 - SIL. II-169 BO...'!P121</f>
        <v>0</v>
      </c>
      <c r="AV97" s="102">
        <f>'1219-103 - SIL. II-169 BO...'!J33</f>
        <v>0</v>
      </c>
      <c r="AW97" s="102">
        <f>'1219-103 - SIL. II-169 BO...'!J34</f>
        <v>0</v>
      </c>
      <c r="AX97" s="102">
        <f>'1219-103 - SIL. II-169 BO...'!J35</f>
        <v>0</v>
      </c>
      <c r="AY97" s="102">
        <f>'1219-103 - SIL. II-169 BO...'!J36</f>
        <v>0</v>
      </c>
      <c r="AZ97" s="102">
        <f>'1219-103 - SIL. II-169 BO...'!F33</f>
        <v>0</v>
      </c>
      <c r="BA97" s="102">
        <f>'1219-103 - SIL. II-169 BO...'!F34</f>
        <v>0</v>
      </c>
      <c r="BB97" s="102">
        <f>'1219-103 - SIL. II-169 BO...'!F35</f>
        <v>0</v>
      </c>
      <c r="BC97" s="102">
        <f>'1219-103 - SIL. II-169 BO...'!F36</f>
        <v>0</v>
      </c>
      <c r="BD97" s="104">
        <f>'1219-103 - SIL. II-169 BO...'!F37</f>
        <v>0</v>
      </c>
      <c r="BT97" s="105" t="s">
        <v>86</v>
      </c>
      <c r="BV97" s="105" t="s">
        <v>80</v>
      </c>
      <c r="BW97" s="105" t="s">
        <v>94</v>
      </c>
      <c r="BX97" s="105" t="s">
        <v>5</v>
      </c>
      <c r="CL97" s="105" t="s">
        <v>1</v>
      </c>
      <c r="CM97" s="105" t="s">
        <v>88</v>
      </c>
    </row>
    <row r="98" spans="1:91" s="7" customFormat="1" ht="37.5" customHeight="1">
      <c r="A98" s="95" t="s">
        <v>82</v>
      </c>
      <c r="B98" s="96"/>
      <c r="C98" s="97"/>
      <c r="D98" s="296" t="s">
        <v>95</v>
      </c>
      <c r="E98" s="296"/>
      <c r="F98" s="296"/>
      <c r="G98" s="296"/>
      <c r="H98" s="296"/>
      <c r="I98" s="98"/>
      <c r="J98" s="296" t="s">
        <v>96</v>
      </c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324">
        <f>'1219-301 - SIL. II-169 BO...'!J30</f>
        <v>0</v>
      </c>
      <c r="AH98" s="325"/>
      <c r="AI98" s="325"/>
      <c r="AJ98" s="325"/>
      <c r="AK98" s="325"/>
      <c r="AL98" s="325"/>
      <c r="AM98" s="325"/>
      <c r="AN98" s="324">
        <f t="shared" si="0"/>
        <v>0</v>
      </c>
      <c r="AO98" s="325"/>
      <c r="AP98" s="325"/>
      <c r="AQ98" s="99" t="s">
        <v>97</v>
      </c>
      <c r="AR98" s="100"/>
      <c r="AS98" s="101">
        <v>0</v>
      </c>
      <c r="AT98" s="102">
        <f t="shared" si="1"/>
        <v>0</v>
      </c>
      <c r="AU98" s="103">
        <f>'1219-301 - SIL. II-169 BO...'!P121</f>
        <v>0</v>
      </c>
      <c r="AV98" s="102">
        <f>'1219-301 - SIL. II-169 BO...'!J33</f>
        <v>0</v>
      </c>
      <c r="AW98" s="102">
        <f>'1219-301 - SIL. II-169 BO...'!J34</f>
        <v>0</v>
      </c>
      <c r="AX98" s="102">
        <f>'1219-301 - SIL. II-169 BO...'!J35</f>
        <v>0</v>
      </c>
      <c r="AY98" s="102">
        <f>'1219-301 - SIL. II-169 BO...'!J36</f>
        <v>0</v>
      </c>
      <c r="AZ98" s="102">
        <f>'1219-301 - SIL. II-169 BO...'!F33</f>
        <v>0</v>
      </c>
      <c r="BA98" s="102">
        <f>'1219-301 - SIL. II-169 BO...'!F34</f>
        <v>0</v>
      </c>
      <c r="BB98" s="102">
        <f>'1219-301 - SIL. II-169 BO...'!F35</f>
        <v>0</v>
      </c>
      <c r="BC98" s="102">
        <f>'1219-301 - SIL. II-169 BO...'!F36</f>
        <v>0</v>
      </c>
      <c r="BD98" s="104">
        <f>'1219-301 - SIL. II-169 BO...'!F37</f>
        <v>0</v>
      </c>
      <c r="BT98" s="105" t="s">
        <v>86</v>
      </c>
      <c r="BV98" s="105" t="s">
        <v>80</v>
      </c>
      <c r="BW98" s="105" t="s">
        <v>98</v>
      </c>
      <c r="BX98" s="105" t="s">
        <v>5</v>
      </c>
      <c r="CL98" s="105" t="s">
        <v>1</v>
      </c>
      <c r="CM98" s="105" t="s">
        <v>88</v>
      </c>
    </row>
    <row r="99" spans="1:91" s="7" customFormat="1" ht="37.5" customHeight="1">
      <c r="A99" s="95" t="s">
        <v>82</v>
      </c>
      <c r="B99" s="96"/>
      <c r="C99" s="97"/>
      <c r="D99" s="296" t="s">
        <v>99</v>
      </c>
      <c r="E99" s="296"/>
      <c r="F99" s="296"/>
      <c r="G99" s="296"/>
      <c r="H99" s="296"/>
      <c r="I99" s="98"/>
      <c r="J99" s="296" t="s">
        <v>100</v>
      </c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324">
        <f>'1219-401 - SIL. II169 BOJ...'!J30</f>
        <v>0</v>
      </c>
      <c r="AH99" s="325"/>
      <c r="AI99" s="325"/>
      <c r="AJ99" s="325"/>
      <c r="AK99" s="325"/>
      <c r="AL99" s="325"/>
      <c r="AM99" s="325"/>
      <c r="AN99" s="324">
        <f t="shared" si="0"/>
        <v>0</v>
      </c>
      <c r="AO99" s="325"/>
      <c r="AP99" s="325"/>
      <c r="AQ99" s="99" t="s">
        <v>85</v>
      </c>
      <c r="AR99" s="100"/>
      <c r="AS99" s="101">
        <v>0</v>
      </c>
      <c r="AT99" s="102">
        <f t="shared" si="1"/>
        <v>0</v>
      </c>
      <c r="AU99" s="103">
        <f>'1219-401 - SIL. II169 BOJ...'!P116</f>
        <v>0</v>
      </c>
      <c r="AV99" s="102">
        <f>'1219-401 - SIL. II169 BOJ...'!J33</f>
        <v>0</v>
      </c>
      <c r="AW99" s="102">
        <f>'1219-401 - SIL. II169 BOJ...'!J34</f>
        <v>0</v>
      </c>
      <c r="AX99" s="102">
        <f>'1219-401 - SIL. II169 BOJ...'!J35</f>
        <v>0</v>
      </c>
      <c r="AY99" s="102">
        <f>'1219-401 - SIL. II169 BOJ...'!J36</f>
        <v>0</v>
      </c>
      <c r="AZ99" s="102">
        <f>'1219-401 - SIL. II169 BOJ...'!F33</f>
        <v>0</v>
      </c>
      <c r="BA99" s="102">
        <f>'1219-401 - SIL. II169 BOJ...'!F34</f>
        <v>0</v>
      </c>
      <c r="BB99" s="102">
        <f>'1219-401 - SIL. II169 BOJ...'!F35</f>
        <v>0</v>
      </c>
      <c r="BC99" s="102">
        <f>'1219-401 - SIL. II169 BOJ...'!F36</f>
        <v>0</v>
      </c>
      <c r="BD99" s="104">
        <f>'1219-401 - SIL. II169 BOJ...'!F37</f>
        <v>0</v>
      </c>
      <c r="BT99" s="105" t="s">
        <v>86</v>
      </c>
      <c r="BV99" s="105" t="s">
        <v>80</v>
      </c>
      <c r="BW99" s="105" t="s">
        <v>101</v>
      </c>
      <c r="BX99" s="105" t="s">
        <v>5</v>
      </c>
      <c r="CL99" s="105" t="s">
        <v>1</v>
      </c>
      <c r="CM99" s="105" t="s">
        <v>88</v>
      </c>
    </row>
    <row r="100" spans="1:91" s="7" customFormat="1" ht="24.75" customHeight="1">
      <c r="A100" s="95" t="s">
        <v>82</v>
      </c>
      <c r="B100" s="96"/>
      <c r="C100" s="97"/>
      <c r="D100" s="296" t="s">
        <v>102</v>
      </c>
      <c r="E100" s="296"/>
      <c r="F100" s="296"/>
      <c r="G100" s="296"/>
      <c r="H100" s="296"/>
      <c r="I100" s="98"/>
      <c r="J100" s="296" t="s">
        <v>103</v>
      </c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324">
        <f>'SO 000-1 - VEDLEJŠÍ ROZPO...'!J30</f>
        <v>0</v>
      </c>
      <c r="AH100" s="325"/>
      <c r="AI100" s="325"/>
      <c r="AJ100" s="325"/>
      <c r="AK100" s="325"/>
      <c r="AL100" s="325"/>
      <c r="AM100" s="325"/>
      <c r="AN100" s="324">
        <f t="shared" si="0"/>
        <v>0</v>
      </c>
      <c r="AO100" s="325"/>
      <c r="AP100" s="325"/>
      <c r="AQ100" s="99" t="s">
        <v>104</v>
      </c>
      <c r="AR100" s="100"/>
      <c r="AS100" s="101">
        <v>0</v>
      </c>
      <c r="AT100" s="102">
        <f t="shared" si="1"/>
        <v>0</v>
      </c>
      <c r="AU100" s="103">
        <f>'SO 000-1 - VEDLEJŠÍ ROZPO...'!P123</f>
        <v>0</v>
      </c>
      <c r="AV100" s="102">
        <f>'SO 000-1 - VEDLEJŠÍ ROZPO...'!J33</f>
        <v>0</v>
      </c>
      <c r="AW100" s="102">
        <f>'SO 000-1 - VEDLEJŠÍ ROZPO...'!J34</f>
        <v>0</v>
      </c>
      <c r="AX100" s="102">
        <f>'SO 000-1 - VEDLEJŠÍ ROZPO...'!J35</f>
        <v>0</v>
      </c>
      <c r="AY100" s="102">
        <f>'SO 000-1 - VEDLEJŠÍ ROZPO...'!J36</f>
        <v>0</v>
      </c>
      <c r="AZ100" s="102">
        <f>'SO 000-1 - VEDLEJŠÍ ROZPO...'!F33</f>
        <v>0</v>
      </c>
      <c r="BA100" s="102">
        <f>'SO 000-1 - VEDLEJŠÍ ROZPO...'!F34</f>
        <v>0</v>
      </c>
      <c r="BB100" s="102">
        <f>'SO 000-1 - VEDLEJŠÍ ROZPO...'!F35</f>
        <v>0</v>
      </c>
      <c r="BC100" s="102">
        <f>'SO 000-1 - VEDLEJŠÍ ROZPO...'!F36</f>
        <v>0</v>
      </c>
      <c r="BD100" s="104">
        <f>'SO 000-1 - VEDLEJŠÍ ROZPO...'!F37</f>
        <v>0</v>
      </c>
      <c r="BT100" s="105" t="s">
        <v>86</v>
      </c>
      <c r="BV100" s="105" t="s">
        <v>80</v>
      </c>
      <c r="BW100" s="105" t="s">
        <v>105</v>
      </c>
      <c r="BX100" s="105" t="s">
        <v>5</v>
      </c>
      <c r="CL100" s="105" t="s">
        <v>1</v>
      </c>
      <c r="CM100" s="105" t="s">
        <v>88</v>
      </c>
    </row>
    <row r="101" spans="1:91" s="7" customFormat="1" ht="24.75" customHeight="1">
      <c r="A101" s="95" t="s">
        <v>82</v>
      </c>
      <c r="B101" s="96"/>
      <c r="C101" s="97"/>
      <c r="D101" s="296" t="s">
        <v>106</v>
      </c>
      <c r="E101" s="296"/>
      <c r="F101" s="296"/>
      <c r="G101" s="296"/>
      <c r="H101" s="296"/>
      <c r="I101" s="98"/>
      <c r="J101" s="296" t="s">
        <v>107</v>
      </c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324">
        <f>'SO 000-2 - VEDLEJŠÍ ROZPO...'!J30</f>
        <v>0</v>
      </c>
      <c r="AH101" s="325"/>
      <c r="AI101" s="325"/>
      <c r="AJ101" s="325"/>
      <c r="AK101" s="325"/>
      <c r="AL101" s="325"/>
      <c r="AM101" s="325"/>
      <c r="AN101" s="324">
        <f t="shared" si="0"/>
        <v>0</v>
      </c>
      <c r="AO101" s="325"/>
      <c r="AP101" s="325"/>
      <c r="AQ101" s="99" t="s">
        <v>104</v>
      </c>
      <c r="AR101" s="100"/>
      <c r="AS101" s="106">
        <v>0</v>
      </c>
      <c r="AT101" s="107">
        <f t="shared" si="1"/>
        <v>0</v>
      </c>
      <c r="AU101" s="108">
        <f>'SO 000-2 - VEDLEJŠÍ ROZPO...'!P124</f>
        <v>0</v>
      </c>
      <c r="AV101" s="107">
        <f>'SO 000-2 - VEDLEJŠÍ ROZPO...'!J33</f>
        <v>0</v>
      </c>
      <c r="AW101" s="107">
        <f>'SO 000-2 - VEDLEJŠÍ ROZPO...'!J34</f>
        <v>0</v>
      </c>
      <c r="AX101" s="107">
        <f>'SO 000-2 - VEDLEJŠÍ ROZPO...'!J35</f>
        <v>0</v>
      </c>
      <c r="AY101" s="107">
        <f>'SO 000-2 - VEDLEJŠÍ ROZPO...'!J36</f>
        <v>0</v>
      </c>
      <c r="AZ101" s="107">
        <f>'SO 000-2 - VEDLEJŠÍ ROZPO...'!F33</f>
        <v>0</v>
      </c>
      <c r="BA101" s="107">
        <f>'SO 000-2 - VEDLEJŠÍ ROZPO...'!F34</f>
        <v>0</v>
      </c>
      <c r="BB101" s="107">
        <f>'SO 000-2 - VEDLEJŠÍ ROZPO...'!F35</f>
        <v>0</v>
      </c>
      <c r="BC101" s="107">
        <f>'SO 000-2 - VEDLEJŠÍ ROZPO...'!F36</f>
        <v>0</v>
      </c>
      <c r="BD101" s="109">
        <f>'SO 000-2 - VEDLEJŠÍ ROZPO...'!F37</f>
        <v>0</v>
      </c>
      <c r="BT101" s="105" t="s">
        <v>86</v>
      </c>
      <c r="BV101" s="105" t="s">
        <v>80</v>
      </c>
      <c r="BW101" s="105" t="s">
        <v>108</v>
      </c>
      <c r="BX101" s="105" t="s">
        <v>5</v>
      </c>
      <c r="CL101" s="105" t="s">
        <v>1</v>
      </c>
      <c r="CM101" s="105" t="s">
        <v>88</v>
      </c>
    </row>
    <row r="102" spans="2:44" ht="11.25"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1"/>
    </row>
    <row r="103" spans="1:57" s="2" customFormat="1" ht="30" customHeight="1">
      <c r="A103" s="36"/>
      <c r="B103" s="37"/>
      <c r="C103" s="84" t="s">
        <v>109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01">
        <f>ROUND(SUM(AG104:AG107),2)</f>
        <v>0</v>
      </c>
      <c r="AH103" s="301"/>
      <c r="AI103" s="301"/>
      <c r="AJ103" s="301"/>
      <c r="AK103" s="301"/>
      <c r="AL103" s="301"/>
      <c r="AM103" s="301"/>
      <c r="AN103" s="301">
        <f>ROUND(SUM(AN104:AN107),2)</f>
        <v>0</v>
      </c>
      <c r="AO103" s="301"/>
      <c r="AP103" s="301"/>
      <c r="AQ103" s="110"/>
      <c r="AR103" s="39"/>
      <c r="AS103" s="77" t="s">
        <v>110</v>
      </c>
      <c r="AT103" s="78" t="s">
        <v>111</v>
      </c>
      <c r="AU103" s="78" t="s">
        <v>42</v>
      </c>
      <c r="AV103" s="79" t="s">
        <v>65</v>
      </c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89" s="2" customFormat="1" ht="19.9" customHeight="1">
      <c r="A104" s="36"/>
      <c r="B104" s="37"/>
      <c r="C104" s="38"/>
      <c r="D104" s="295" t="s">
        <v>112</v>
      </c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38"/>
      <c r="AD104" s="38"/>
      <c r="AE104" s="38"/>
      <c r="AF104" s="38"/>
      <c r="AG104" s="326">
        <f>ROUND(AG94*AS104,2)</f>
        <v>0</v>
      </c>
      <c r="AH104" s="327"/>
      <c r="AI104" s="327"/>
      <c r="AJ104" s="327"/>
      <c r="AK104" s="327"/>
      <c r="AL104" s="327"/>
      <c r="AM104" s="327"/>
      <c r="AN104" s="327">
        <f>ROUND(AG104+AV104,2)</f>
        <v>0</v>
      </c>
      <c r="AO104" s="327"/>
      <c r="AP104" s="327"/>
      <c r="AQ104" s="38"/>
      <c r="AR104" s="39"/>
      <c r="AS104" s="111">
        <v>0</v>
      </c>
      <c r="AT104" s="112" t="s">
        <v>113</v>
      </c>
      <c r="AU104" s="112" t="s">
        <v>43</v>
      </c>
      <c r="AV104" s="113">
        <f>ROUND(IF(AU104="základní",AG104*L32,IF(AU104="snížená",AG104*L33,0)),2)</f>
        <v>0</v>
      </c>
      <c r="AW104" s="36"/>
      <c r="AX104" s="36"/>
      <c r="AY104" s="36"/>
      <c r="AZ104" s="36"/>
      <c r="BA104" s="36"/>
      <c r="BB104" s="36"/>
      <c r="BC104" s="36"/>
      <c r="BD104" s="36"/>
      <c r="BE104" s="36"/>
      <c r="BV104" s="18" t="s">
        <v>114</v>
      </c>
      <c r="BY104" s="114">
        <f>IF(AU104="základní",AV104,0)</f>
        <v>0</v>
      </c>
      <c r="BZ104" s="114">
        <f>IF(AU104="snížená",AV104,0)</f>
        <v>0</v>
      </c>
      <c r="CA104" s="114">
        <v>0</v>
      </c>
      <c r="CB104" s="114">
        <v>0</v>
      </c>
      <c r="CC104" s="114">
        <v>0</v>
      </c>
      <c r="CD104" s="114">
        <f>IF(AU104="základní",AG104,0)</f>
        <v>0</v>
      </c>
      <c r="CE104" s="114">
        <f>IF(AU104="snížená",AG104,0)</f>
        <v>0</v>
      </c>
      <c r="CF104" s="114">
        <f>IF(AU104="zákl. přenesená",AG104,0)</f>
        <v>0</v>
      </c>
      <c r="CG104" s="114">
        <f>IF(AU104="sníž. přenesená",AG104,0)</f>
        <v>0</v>
      </c>
      <c r="CH104" s="114">
        <f>IF(AU104="nulová",AG104,0)</f>
        <v>0</v>
      </c>
      <c r="CI104" s="18">
        <f>IF(AU104="základní",1,IF(AU104="snížená",2,IF(AU104="zákl. přenesená",4,IF(AU104="sníž. přenesená",5,3))))</f>
        <v>1</v>
      </c>
      <c r="CJ104" s="18">
        <f>IF(AT104="stavební čast",1,IF(AT104="investiční čast",2,3))</f>
        <v>1</v>
      </c>
      <c r="CK104" s="18" t="str">
        <f>IF(D104="Vyplň vlastní","","x")</f>
        <v>x</v>
      </c>
    </row>
    <row r="105" spans="1:89" s="2" customFormat="1" ht="19.9" customHeight="1">
      <c r="A105" s="36"/>
      <c r="B105" s="37"/>
      <c r="C105" s="38"/>
      <c r="D105" s="294" t="s">
        <v>115</v>
      </c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38"/>
      <c r="AD105" s="38"/>
      <c r="AE105" s="38"/>
      <c r="AF105" s="38"/>
      <c r="AG105" s="326">
        <f>ROUND(AG94*AS105,2)</f>
        <v>0</v>
      </c>
      <c r="AH105" s="327"/>
      <c r="AI105" s="327"/>
      <c r="AJ105" s="327"/>
      <c r="AK105" s="327"/>
      <c r="AL105" s="327"/>
      <c r="AM105" s="327"/>
      <c r="AN105" s="327">
        <f>ROUND(AG105+AV105,2)</f>
        <v>0</v>
      </c>
      <c r="AO105" s="327"/>
      <c r="AP105" s="327"/>
      <c r="AQ105" s="38"/>
      <c r="AR105" s="39"/>
      <c r="AS105" s="111">
        <v>0</v>
      </c>
      <c r="AT105" s="112" t="s">
        <v>113</v>
      </c>
      <c r="AU105" s="112" t="s">
        <v>43</v>
      </c>
      <c r="AV105" s="113">
        <f>ROUND(IF(AU105="základní",AG105*L32,IF(AU105="snížená",AG105*L33,0)),2)</f>
        <v>0</v>
      </c>
      <c r="AW105" s="36"/>
      <c r="AX105" s="36"/>
      <c r="AY105" s="36"/>
      <c r="AZ105" s="36"/>
      <c r="BA105" s="36"/>
      <c r="BB105" s="36"/>
      <c r="BC105" s="36"/>
      <c r="BD105" s="36"/>
      <c r="BE105" s="36"/>
      <c r="BV105" s="18" t="s">
        <v>116</v>
      </c>
      <c r="BY105" s="114">
        <f>IF(AU105="základní",AV105,0)</f>
        <v>0</v>
      </c>
      <c r="BZ105" s="114">
        <f>IF(AU105="snížená",AV105,0)</f>
        <v>0</v>
      </c>
      <c r="CA105" s="114">
        <v>0</v>
      </c>
      <c r="CB105" s="114">
        <v>0</v>
      </c>
      <c r="CC105" s="114">
        <v>0</v>
      </c>
      <c r="CD105" s="114">
        <f>IF(AU105="základní",AG105,0)</f>
        <v>0</v>
      </c>
      <c r="CE105" s="114">
        <f>IF(AU105="snížená",AG105,0)</f>
        <v>0</v>
      </c>
      <c r="CF105" s="114">
        <f>IF(AU105="zákl. přenesená",AG105,0)</f>
        <v>0</v>
      </c>
      <c r="CG105" s="114">
        <f>IF(AU105="sníž. přenesená",AG105,0)</f>
        <v>0</v>
      </c>
      <c r="CH105" s="114">
        <f>IF(AU105="nulová",AG105,0)</f>
        <v>0</v>
      </c>
      <c r="CI105" s="18">
        <f>IF(AU105="základní",1,IF(AU105="snížená",2,IF(AU105="zákl. přenesená",4,IF(AU105="sníž. přenesená",5,3))))</f>
        <v>1</v>
      </c>
      <c r="CJ105" s="18">
        <f>IF(AT105="stavební čast",1,IF(AT105="investiční čast",2,3))</f>
        <v>1</v>
      </c>
      <c r="CK105" s="18" t="str">
        <f>IF(D105="Vyplň vlastní","","x")</f>
        <v/>
      </c>
    </row>
    <row r="106" spans="1:89" s="2" customFormat="1" ht="19.9" customHeight="1">
      <c r="A106" s="36"/>
      <c r="B106" s="37"/>
      <c r="C106" s="38"/>
      <c r="D106" s="294" t="s">
        <v>115</v>
      </c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38"/>
      <c r="AD106" s="38"/>
      <c r="AE106" s="38"/>
      <c r="AF106" s="38"/>
      <c r="AG106" s="326">
        <f>ROUND(AG94*AS106,2)</f>
        <v>0</v>
      </c>
      <c r="AH106" s="327"/>
      <c r="AI106" s="327"/>
      <c r="AJ106" s="327"/>
      <c r="AK106" s="327"/>
      <c r="AL106" s="327"/>
      <c r="AM106" s="327"/>
      <c r="AN106" s="327">
        <f>ROUND(AG106+AV106,2)</f>
        <v>0</v>
      </c>
      <c r="AO106" s="327"/>
      <c r="AP106" s="327"/>
      <c r="AQ106" s="38"/>
      <c r="AR106" s="39"/>
      <c r="AS106" s="111">
        <v>0</v>
      </c>
      <c r="AT106" s="112" t="s">
        <v>113</v>
      </c>
      <c r="AU106" s="112" t="s">
        <v>43</v>
      </c>
      <c r="AV106" s="113">
        <f>ROUND(IF(AU106="základní",AG106*L32,IF(AU106="snížená",AG106*L33,0)),2)</f>
        <v>0</v>
      </c>
      <c r="AW106" s="36"/>
      <c r="AX106" s="36"/>
      <c r="AY106" s="36"/>
      <c r="AZ106" s="36"/>
      <c r="BA106" s="36"/>
      <c r="BB106" s="36"/>
      <c r="BC106" s="36"/>
      <c r="BD106" s="36"/>
      <c r="BE106" s="36"/>
      <c r="BV106" s="18" t="s">
        <v>116</v>
      </c>
      <c r="BY106" s="114">
        <f>IF(AU106="základní",AV106,0)</f>
        <v>0</v>
      </c>
      <c r="BZ106" s="114">
        <f>IF(AU106="snížená",AV106,0)</f>
        <v>0</v>
      </c>
      <c r="CA106" s="114">
        <v>0</v>
      </c>
      <c r="CB106" s="114">
        <v>0</v>
      </c>
      <c r="CC106" s="114">
        <v>0</v>
      </c>
      <c r="CD106" s="114">
        <f>IF(AU106="základní",AG106,0)</f>
        <v>0</v>
      </c>
      <c r="CE106" s="114">
        <f>IF(AU106="snížená",AG106,0)</f>
        <v>0</v>
      </c>
      <c r="CF106" s="114">
        <f>IF(AU106="zákl. přenesená",AG106,0)</f>
        <v>0</v>
      </c>
      <c r="CG106" s="114">
        <f>IF(AU106="sníž. přenesená",AG106,0)</f>
        <v>0</v>
      </c>
      <c r="CH106" s="114">
        <f>IF(AU106="nulová",AG106,0)</f>
        <v>0</v>
      </c>
      <c r="CI106" s="18">
        <f>IF(AU106="základní",1,IF(AU106="snížená",2,IF(AU106="zákl. přenesená",4,IF(AU106="sníž. přenesená",5,3))))</f>
        <v>1</v>
      </c>
      <c r="CJ106" s="18">
        <f>IF(AT106="stavební čast",1,IF(AT106="investiční čast",2,3))</f>
        <v>1</v>
      </c>
      <c r="CK106" s="18" t="str">
        <f>IF(D106="Vyplň vlastní","","x")</f>
        <v/>
      </c>
    </row>
    <row r="107" spans="1:89" s="2" customFormat="1" ht="19.9" customHeight="1">
      <c r="A107" s="36"/>
      <c r="B107" s="37"/>
      <c r="C107" s="38"/>
      <c r="D107" s="294" t="s">
        <v>115</v>
      </c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38"/>
      <c r="AD107" s="38"/>
      <c r="AE107" s="38"/>
      <c r="AF107" s="38"/>
      <c r="AG107" s="326">
        <f>ROUND(AG94*AS107,2)</f>
        <v>0</v>
      </c>
      <c r="AH107" s="327"/>
      <c r="AI107" s="327"/>
      <c r="AJ107" s="327"/>
      <c r="AK107" s="327"/>
      <c r="AL107" s="327"/>
      <c r="AM107" s="327"/>
      <c r="AN107" s="327">
        <f>ROUND(AG107+AV107,2)</f>
        <v>0</v>
      </c>
      <c r="AO107" s="327"/>
      <c r="AP107" s="327"/>
      <c r="AQ107" s="38"/>
      <c r="AR107" s="39"/>
      <c r="AS107" s="115">
        <v>0</v>
      </c>
      <c r="AT107" s="116" t="s">
        <v>113</v>
      </c>
      <c r="AU107" s="116" t="s">
        <v>43</v>
      </c>
      <c r="AV107" s="117">
        <f>ROUND(IF(AU107="základní",AG107*L32,IF(AU107="snížená",AG107*L33,0)),2)</f>
        <v>0</v>
      </c>
      <c r="AW107" s="36"/>
      <c r="AX107" s="36"/>
      <c r="AY107" s="36"/>
      <c r="AZ107" s="36"/>
      <c r="BA107" s="36"/>
      <c r="BB107" s="36"/>
      <c r="BC107" s="36"/>
      <c r="BD107" s="36"/>
      <c r="BE107" s="36"/>
      <c r="BV107" s="18" t="s">
        <v>116</v>
      </c>
      <c r="BY107" s="114">
        <f>IF(AU107="základní",AV107,0)</f>
        <v>0</v>
      </c>
      <c r="BZ107" s="114">
        <f>IF(AU107="snížená",AV107,0)</f>
        <v>0</v>
      </c>
      <c r="CA107" s="114">
        <v>0</v>
      </c>
      <c r="CB107" s="114">
        <v>0</v>
      </c>
      <c r="CC107" s="114">
        <v>0</v>
      </c>
      <c r="CD107" s="114">
        <f>IF(AU107="základní",AG107,0)</f>
        <v>0</v>
      </c>
      <c r="CE107" s="114">
        <f>IF(AU107="snížená",AG107,0)</f>
        <v>0</v>
      </c>
      <c r="CF107" s="114">
        <f>IF(AU107="zákl. přenesená",AG107,0)</f>
        <v>0</v>
      </c>
      <c r="CG107" s="114">
        <f>IF(AU107="sníž. přenesená",AG107,0)</f>
        <v>0</v>
      </c>
      <c r="CH107" s="114">
        <f>IF(AU107="nulová",AG107,0)</f>
        <v>0</v>
      </c>
      <c r="CI107" s="18">
        <f>IF(AU107="základní",1,IF(AU107="snížená",2,IF(AU107="zákl. přenesená",4,IF(AU107="sníž. přenesená",5,3))))</f>
        <v>1</v>
      </c>
      <c r="CJ107" s="18">
        <f>IF(AT107="stavební čast",1,IF(AT107="investiční čast",2,3))</f>
        <v>1</v>
      </c>
      <c r="CK107" s="18" t="str">
        <f>IF(D107="Vyplň vlastní","","x")</f>
        <v/>
      </c>
    </row>
    <row r="108" spans="1:57" s="2" customFormat="1" ht="10.9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9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s="2" customFormat="1" ht="30" customHeight="1">
      <c r="A109" s="36"/>
      <c r="B109" s="37"/>
      <c r="C109" s="118" t="s">
        <v>117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302">
        <f>ROUND(AG94+AG103,2)</f>
        <v>0</v>
      </c>
      <c r="AH109" s="302"/>
      <c r="AI109" s="302"/>
      <c r="AJ109" s="302"/>
      <c r="AK109" s="302"/>
      <c r="AL109" s="302"/>
      <c r="AM109" s="302"/>
      <c r="AN109" s="302">
        <f>ROUND(AN94+AN103,2)</f>
        <v>0</v>
      </c>
      <c r="AO109" s="302"/>
      <c r="AP109" s="302"/>
      <c r="AQ109" s="119"/>
      <c r="AR109" s="39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s="2" customFormat="1" ht="6.95" customHeight="1">
      <c r="A110" s="36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39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</sheetData>
  <sheetProtection algorithmName="SHA-512" hashValue="lMNN53IMxLx7sVR9D+u/Vl5TcnckJkygqctNt2ngHQ1A4M9CmU5ALi5iNVI2gXfcKNFT3+fzDw1kGZSLOhACdg==" saltValue="9XYquWLXYKjfCXN5Gbubt5/zhzHT8b1twwFmIjqDZTws3UWcH/PVZqvHDC0W0114miLauUtKq4G8a/lT+VrleQ==" spinCount="100000" sheet="1" objects="1" scenarios="1" formatColumns="0" formatRows="0"/>
  <mergeCells count="84">
    <mergeCell ref="AN109:AP109"/>
    <mergeCell ref="AN106:AP106"/>
    <mergeCell ref="AN105:AP105"/>
    <mergeCell ref="AN107:AP107"/>
    <mergeCell ref="AN97:AP97"/>
    <mergeCell ref="AN92:AP92"/>
    <mergeCell ref="AN101:AP101"/>
    <mergeCell ref="AN100:AP100"/>
    <mergeCell ref="AN99:AP99"/>
    <mergeCell ref="AN95:AP95"/>
    <mergeCell ref="AN96:AP96"/>
    <mergeCell ref="AN104:AP104"/>
    <mergeCell ref="AN98:AP98"/>
    <mergeCell ref="AN94:AP94"/>
    <mergeCell ref="AN103:AP103"/>
    <mergeCell ref="AG106:AM106"/>
    <mergeCell ref="AG104:AM104"/>
    <mergeCell ref="AG95:AM95"/>
    <mergeCell ref="AG107:AM107"/>
    <mergeCell ref="AG98:AM98"/>
    <mergeCell ref="AG96:AM96"/>
    <mergeCell ref="AK38:AO38"/>
    <mergeCell ref="X38:AB38"/>
    <mergeCell ref="AR2:BE2"/>
    <mergeCell ref="AG99:AM99"/>
    <mergeCell ref="AG105:AM105"/>
    <mergeCell ref="AG101:AM101"/>
    <mergeCell ref="AG97:AM97"/>
    <mergeCell ref="AG92:AM92"/>
    <mergeCell ref="AG100:AM100"/>
    <mergeCell ref="AM89:AP89"/>
    <mergeCell ref="AM90:AP90"/>
    <mergeCell ref="AM87:AN87"/>
    <mergeCell ref="AS89:AT91"/>
    <mergeCell ref="W35:AE35"/>
    <mergeCell ref="L35:P35"/>
    <mergeCell ref="AK35:AO35"/>
    <mergeCell ref="AK36:AO36"/>
    <mergeCell ref="W36:AE36"/>
    <mergeCell ref="L36:P36"/>
    <mergeCell ref="W33:AE33"/>
    <mergeCell ref="AK33:AO33"/>
    <mergeCell ref="L33:P33"/>
    <mergeCell ref="AK34:AO34"/>
    <mergeCell ref="L34:P34"/>
    <mergeCell ref="W34:AE34"/>
    <mergeCell ref="AG103:AM103"/>
    <mergeCell ref="AG109:AM109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J95:AF95"/>
    <mergeCell ref="J98:AF98"/>
    <mergeCell ref="J97:AF97"/>
    <mergeCell ref="J100:AF100"/>
    <mergeCell ref="L85:AO85"/>
    <mergeCell ref="AG94:AM94"/>
    <mergeCell ref="C92:G92"/>
    <mergeCell ref="D107:AB107"/>
    <mergeCell ref="D96:H96"/>
    <mergeCell ref="D98:H98"/>
    <mergeCell ref="D95:H95"/>
    <mergeCell ref="D99:H99"/>
    <mergeCell ref="D100:H100"/>
    <mergeCell ref="D101:H101"/>
    <mergeCell ref="D104:AB104"/>
    <mergeCell ref="D105:AB105"/>
    <mergeCell ref="D106:AB106"/>
    <mergeCell ref="D97:H97"/>
    <mergeCell ref="I92:AF92"/>
    <mergeCell ref="J96:AF96"/>
    <mergeCell ref="J99:AF99"/>
    <mergeCell ref="J101:AF101"/>
  </mergeCells>
  <dataValidations count="2">
    <dataValidation type="list" allowBlank="1" showInputMessage="1" showErrorMessage="1" error="Povoleny jsou hodnoty základní, snížená, zákl. přenesená, sníž. přenesená, nulová." sqref="AU103:AU10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3:AT107">
      <formula1>"stavební čast, technologická čast, investiční čast"</formula1>
    </dataValidation>
  </dataValidations>
  <hyperlinks>
    <hyperlink ref="A95" location="'1219-101 - SIL. II-169 BO...'!C2" display="/"/>
    <hyperlink ref="A96" location="'1219-102 - SIL. II-169 BO...'!C2" display="/"/>
    <hyperlink ref="A97" location="'1219-103 - SIL. II-169 BO...'!C2" display="/"/>
    <hyperlink ref="A98" location="'1219-301 - SIL. II-169 BO...'!C2" display="/"/>
    <hyperlink ref="A99" location="'1219-401 - SIL. II169 BOJ...'!C2" display="/"/>
    <hyperlink ref="A100" location="'SO 000-1 - VEDLEJŠÍ ROZPO...'!C2" display="/"/>
    <hyperlink ref="A101" location="'SO 000-2 - VEDLEJŠÍ ROZP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0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8" t="s">
        <v>87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21"/>
      <c r="AT3" s="18" t="s">
        <v>88</v>
      </c>
    </row>
    <row r="4" spans="2:46" s="1" customFormat="1" ht="24.95" customHeight="1">
      <c r="B4" s="21"/>
      <c r="D4" s="124" t="s">
        <v>118</v>
      </c>
      <c r="I4" s="120"/>
      <c r="L4" s="21"/>
      <c r="M4" s="125" t="s">
        <v>10</v>
      </c>
      <c r="AT4" s="18" t="s">
        <v>4</v>
      </c>
    </row>
    <row r="5" spans="2:12" s="1" customFormat="1" ht="6.95" customHeight="1">
      <c r="B5" s="21"/>
      <c r="I5" s="120"/>
      <c r="L5" s="21"/>
    </row>
    <row r="6" spans="2:12" s="1" customFormat="1" ht="12" customHeight="1">
      <c r="B6" s="21"/>
      <c r="D6" s="126" t="s">
        <v>16</v>
      </c>
      <c r="I6" s="120"/>
      <c r="L6" s="21"/>
    </row>
    <row r="7" spans="2:12" s="1" customFormat="1" ht="23.25" customHeight="1">
      <c r="B7" s="21"/>
      <c r="E7" s="339" t="str">
        <f>'Rekapitulace stavby'!K6</f>
        <v>SIL. II/169 BOJANOVICE - STAVEBNÍ ÚPRAVY A ODVODNĚNÍ KOMUNIKACE</v>
      </c>
      <c r="F7" s="340"/>
      <c r="G7" s="340"/>
      <c r="H7" s="340"/>
      <c r="I7" s="120"/>
      <c r="L7" s="21"/>
    </row>
    <row r="8" spans="1:31" s="2" customFormat="1" ht="12" customHeight="1">
      <c r="A8" s="36"/>
      <c r="B8" s="39"/>
      <c r="C8" s="36"/>
      <c r="D8" s="126" t="s">
        <v>119</v>
      </c>
      <c r="E8" s="36"/>
      <c r="F8" s="36"/>
      <c r="G8" s="36"/>
      <c r="H8" s="36"/>
      <c r="I8" s="12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24.75" customHeight="1">
      <c r="A9" s="36"/>
      <c r="B9" s="39"/>
      <c r="C9" s="36"/>
      <c r="D9" s="36"/>
      <c r="E9" s="341" t="s">
        <v>120</v>
      </c>
      <c r="F9" s="342"/>
      <c r="G9" s="342"/>
      <c r="H9" s="342"/>
      <c r="I9" s="12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39"/>
      <c r="C10" s="36"/>
      <c r="D10" s="36"/>
      <c r="E10" s="36"/>
      <c r="F10" s="36"/>
      <c r="G10" s="36"/>
      <c r="H10" s="36"/>
      <c r="I10" s="12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9"/>
      <c r="C11" s="36"/>
      <c r="D11" s="126" t="s">
        <v>18</v>
      </c>
      <c r="E11" s="36"/>
      <c r="F11" s="128" t="s">
        <v>1</v>
      </c>
      <c r="G11" s="36"/>
      <c r="H11" s="36"/>
      <c r="I11" s="129" t="s">
        <v>19</v>
      </c>
      <c r="J11" s="128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9"/>
      <c r="C12" s="36"/>
      <c r="D12" s="126" t="s">
        <v>20</v>
      </c>
      <c r="E12" s="36"/>
      <c r="F12" s="128" t="s">
        <v>21</v>
      </c>
      <c r="G12" s="36"/>
      <c r="H12" s="36"/>
      <c r="I12" s="129" t="s">
        <v>22</v>
      </c>
      <c r="J12" s="130" t="str">
        <f>'Rekapitulace stavby'!AN8</f>
        <v>2. 10. 2019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12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9"/>
      <c r="C14" s="36"/>
      <c r="D14" s="126" t="s">
        <v>24</v>
      </c>
      <c r="E14" s="36"/>
      <c r="F14" s="36"/>
      <c r="G14" s="36"/>
      <c r="H14" s="36"/>
      <c r="I14" s="129" t="s">
        <v>25</v>
      </c>
      <c r="J14" s="128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9"/>
      <c r="C15" s="36"/>
      <c r="D15" s="36"/>
      <c r="E15" s="128" t="s">
        <v>26</v>
      </c>
      <c r="F15" s="36"/>
      <c r="G15" s="36"/>
      <c r="H15" s="36"/>
      <c r="I15" s="129" t="s">
        <v>27</v>
      </c>
      <c r="J15" s="12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12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26" t="s">
        <v>28</v>
      </c>
      <c r="E17" s="36"/>
      <c r="F17" s="36"/>
      <c r="G17" s="36"/>
      <c r="H17" s="36"/>
      <c r="I17" s="129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43" t="str">
        <f>'Rekapitulace stavby'!E14</f>
        <v>Vyplň údaj</v>
      </c>
      <c r="F18" s="344"/>
      <c r="G18" s="344"/>
      <c r="H18" s="344"/>
      <c r="I18" s="129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12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26" t="s">
        <v>30</v>
      </c>
      <c r="E20" s="36"/>
      <c r="F20" s="36"/>
      <c r="G20" s="36"/>
      <c r="H20" s="36"/>
      <c r="I20" s="129" t="s">
        <v>25</v>
      </c>
      <c r="J20" s="128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28" t="s">
        <v>31</v>
      </c>
      <c r="F21" s="36"/>
      <c r="G21" s="36"/>
      <c r="H21" s="36"/>
      <c r="I21" s="129" t="s">
        <v>27</v>
      </c>
      <c r="J21" s="128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12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26" t="s">
        <v>33</v>
      </c>
      <c r="E23" s="36"/>
      <c r="F23" s="36"/>
      <c r="G23" s="36"/>
      <c r="H23" s="36"/>
      <c r="I23" s="129" t="s">
        <v>25</v>
      </c>
      <c r="J23" s="128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28" t="s">
        <v>34</v>
      </c>
      <c r="F24" s="36"/>
      <c r="G24" s="36"/>
      <c r="H24" s="36"/>
      <c r="I24" s="129" t="s">
        <v>27</v>
      </c>
      <c r="J24" s="128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12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26" t="s">
        <v>35</v>
      </c>
      <c r="E26" s="36"/>
      <c r="F26" s="36"/>
      <c r="G26" s="36"/>
      <c r="H26" s="36"/>
      <c r="I26" s="12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1"/>
      <c r="B27" s="132"/>
      <c r="C27" s="131"/>
      <c r="D27" s="131"/>
      <c r="E27" s="345" t="s">
        <v>1</v>
      </c>
      <c r="F27" s="345"/>
      <c r="G27" s="345"/>
      <c r="H27" s="345"/>
      <c r="I27" s="133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12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5"/>
      <c r="E29" s="135"/>
      <c r="F29" s="135"/>
      <c r="G29" s="135"/>
      <c r="H29" s="135"/>
      <c r="I29" s="136"/>
      <c r="J29" s="135"/>
      <c r="K29" s="13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39"/>
      <c r="C30" s="36"/>
      <c r="D30" s="137" t="s">
        <v>38</v>
      </c>
      <c r="E30" s="36"/>
      <c r="F30" s="36"/>
      <c r="G30" s="36"/>
      <c r="H30" s="36"/>
      <c r="I30" s="127"/>
      <c r="J30" s="138">
        <f>ROUND(J126,2)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5"/>
      <c r="E31" s="135"/>
      <c r="F31" s="135"/>
      <c r="G31" s="135"/>
      <c r="H31" s="135"/>
      <c r="I31" s="136"/>
      <c r="J31" s="135"/>
      <c r="K31" s="13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36"/>
      <c r="E32" s="36"/>
      <c r="F32" s="139" t="s">
        <v>40</v>
      </c>
      <c r="G32" s="36"/>
      <c r="H32" s="36"/>
      <c r="I32" s="140" t="s">
        <v>39</v>
      </c>
      <c r="J32" s="139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1" t="s">
        <v>42</v>
      </c>
      <c r="E33" s="126" t="s">
        <v>43</v>
      </c>
      <c r="F33" s="142">
        <f>ROUND((SUM(BE126:BE309)),2)</f>
        <v>0</v>
      </c>
      <c r="G33" s="36"/>
      <c r="H33" s="36"/>
      <c r="I33" s="143">
        <v>0.21</v>
      </c>
      <c r="J33" s="142">
        <f>ROUND(((SUM(BE126:BE309))*I33),2)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126" t="s">
        <v>44</v>
      </c>
      <c r="F34" s="142">
        <f>ROUND((SUM(BF126:BF309)),2)</f>
        <v>0</v>
      </c>
      <c r="G34" s="36"/>
      <c r="H34" s="36"/>
      <c r="I34" s="143">
        <v>0.15</v>
      </c>
      <c r="J34" s="142">
        <f>ROUND(((SUM(BF126:BF309))*I34),2)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39"/>
      <c r="C35" s="36"/>
      <c r="D35" s="36"/>
      <c r="E35" s="126" t="s">
        <v>45</v>
      </c>
      <c r="F35" s="142">
        <f>ROUND((SUM(BG126:BG309)),2)</f>
        <v>0</v>
      </c>
      <c r="G35" s="36"/>
      <c r="H35" s="36"/>
      <c r="I35" s="143">
        <v>0.21</v>
      </c>
      <c r="J35" s="14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39"/>
      <c r="C36" s="36"/>
      <c r="D36" s="36"/>
      <c r="E36" s="126" t="s">
        <v>46</v>
      </c>
      <c r="F36" s="142">
        <f>ROUND((SUM(BH126:BH309)),2)</f>
        <v>0</v>
      </c>
      <c r="G36" s="36"/>
      <c r="H36" s="36"/>
      <c r="I36" s="143">
        <v>0.15</v>
      </c>
      <c r="J36" s="14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39"/>
      <c r="C37" s="36"/>
      <c r="D37" s="36"/>
      <c r="E37" s="126" t="s">
        <v>47</v>
      </c>
      <c r="F37" s="142">
        <f>ROUND((SUM(BI126:BI309)),2)</f>
        <v>0</v>
      </c>
      <c r="G37" s="36"/>
      <c r="H37" s="36"/>
      <c r="I37" s="143">
        <v>0</v>
      </c>
      <c r="J37" s="14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9"/>
      <c r="C38" s="36"/>
      <c r="D38" s="36"/>
      <c r="E38" s="36"/>
      <c r="F38" s="36"/>
      <c r="G38" s="36"/>
      <c r="H38" s="36"/>
      <c r="I38" s="12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39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39"/>
      <c r="C40" s="36"/>
      <c r="D40" s="36"/>
      <c r="E40" s="36"/>
      <c r="F40" s="36"/>
      <c r="G40" s="36"/>
      <c r="H40" s="36"/>
      <c r="I40" s="12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1"/>
      <c r="I41" s="120"/>
      <c r="L41" s="21"/>
    </row>
    <row r="42" spans="2:12" s="1" customFormat="1" ht="14.45" customHeight="1">
      <c r="B42" s="21"/>
      <c r="I42" s="120"/>
      <c r="L42" s="21"/>
    </row>
    <row r="43" spans="2:12" s="1" customFormat="1" ht="14.45" customHeight="1">
      <c r="B43" s="21"/>
      <c r="I43" s="120"/>
      <c r="L43" s="21"/>
    </row>
    <row r="44" spans="2:12" s="1" customFormat="1" ht="14.45" customHeight="1">
      <c r="B44" s="21"/>
      <c r="I44" s="120"/>
      <c r="L44" s="21"/>
    </row>
    <row r="45" spans="2:12" s="1" customFormat="1" ht="14.45" customHeight="1">
      <c r="B45" s="21"/>
      <c r="I45" s="120"/>
      <c r="L45" s="21"/>
    </row>
    <row r="46" spans="2:12" s="1" customFormat="1" ht="14.45" customHeight="1">
      <c r="B46" s="21"/>
      <c r="I46" s="120"/>
      <c r="L46" s="21"/>
    </row>
    <row r="47" spans="2:12" s="1" customFormat="1" ht="14.45" customHeight="1">
      <c r="B47" s="21"/>
      <c r="I47" s="120"/>
      <c r="L47" s="21"/>
    </row>
    <row r="48" spans="2:12" s="1" customFormat="1" ht="14.45" customHeight="1">
      <c r="B48" s="21"/>
      <c r="I48" s="120"/>
      <c r="L48" s="21"/>
    </row>
    <row r="49" spans="2:12" s="1" customFormat="1" ht="14.45" customHeight="1">
      <c r="B49" s="21"/>
      <c r="I49" s="120"/>
      <c r="L49" s="21"/>
    </row>
    <row r="50" spans="2:12" s="2" customFormat="1" ht="14.45" customHeight="1">
      <c r="B50" s="53"/>
      <c r="D50" s="152" t="s">
        <v>51</v>
      </c>
      <c r="E50" s="153"/>
      <c r="F50" s="153"/>
      <c r="G50" s="152" t="s">
        <v>52</v>
      </c>
      <c r="H50" s="153"/>
      <c r="I50" s="154"/>
      <c r="J50" s="153"/>
      <c r="K50" s="153"/>
      <c r="L50" s="5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6"/>
      <c r="B61" s="39"/>
      <c r="C61" s="36"/>
      <c r="D61" s="155" t="s">
        <v>53</v>
      </c>
      <c r="E61" s="156"/>
      <c r="F61" s="157" t="s">
        <v>54</v>
      </c>
      <c r="G61" s="155" t="s">
        <v>53</v>
      </c>
      <c r="H61" s="156"/>
      <c r="I61" s="158"/>
      <c r="J61" s="159" t="s">
        <v>54</v>
      </c>
      <c r="K61" s="15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6"/>
      <c r="B65" s="39"/>
      <c r="C65" s="36"/>
      <c r="D65" s="152" t="s">
        <v>55</v>
      </c>
      <c r="E65" s="160"/>
      <c r="F65" s="160"/>
      <c r="G65" s="152" t="s">
        <v>56</v>
      </c>
      <c r="H65" s="160"/>
      <c r="I65" s="161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6"/>
      <c r="B76" s="39"/>
      <c r="C76" s="36"/>
      <c r="D76" s="155" t="s">
        <v>53</v>
      </c>
      <c r="E76" s="156"/>
      <c r="F76" s="157" t="s">
        <v>54</v>
      </c>
      <c r="G76" s="155" t="s">
        <v>53</v>
      </c>
      <c r="H76" s="156"/>
      <c r="I76" s="158"/>
      <c r="J76" s="159" t="s">
        <v>54</v>
      </c>
      <c r="K76" s="15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2"/>
      <c r="C77" s="163"/>
      <c r="D77" s="163"/>
      <c r="E77" s="163"/>
      <c r="F77" s="163"/>
      <c r="G77" s="163"/>
      <c r="H77" s="163"/>
      <c r="I77" s="164"/>
      <c r="J77" s="163"/>
      <c r="K77" s="16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5"/>
      <c r="C81" s="166"/>
      <c r="D81" s="166"/>
      <c r="E81" s="166"/>
      <c r="F81" s="166"/>
      <c r="G81" s="166"/>
      <c r="H81" s="166"/>
      <c r="I81" s="167"/>
      <c r="J81" s="166"/>
      <c r="K81" s="16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121</v>
      </c>
      <c r="D82" s="38"/>
      <c r="E82" s="38"/>
      <c r="F82" s="38"/>
      <c r="G82" s="38"/>
      <c r="H82" s="38"/>
      <c r="I82" s="12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2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46" t="str">
        <f>E7</f>
        <v>SIL. II/169 BOJANOVICE - STAVEBNÍ ÚPRAVY A ODVODNĚNÍ KOMUNIKACE</v>
      </c>
      <c r="F85" s="347"/>
      <c r="G85" s="347"/>
      <c r="H85" s="347"/>
      <c r="I85" s="12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119</v>
      </c>
      <c r="D86" s="38"/>
      <c r="E86" s="38"/>
      <c r="F86" s="38"/>
      <c r="G86" s="38"/>
      <c r="H86" s="38"/>
      <c r="I86" s="12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4.75" customHeight="1">
      <c r="A87" s="36"/>
      <c r="B87" s="37"/>
      <c r="C87" s="38"/>
      <c r="D87" s="38"/>
      <c r="E87" s="298" t="str">
        <f>E9</f>
        <v>1219-101 - SIL. II/169 BOJANOVICE - STAVEBNÍ ÚPRAVY A ODVOODNĚNÍ KOMUNIKACE SO 101 KOMUNIKACE</v>
      </c>
      <c r="F87" s="348"/>
      <c r="G87" s="348"/>
      <c r="H87" s="348"/>
      <c r="I87" s="12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8" t="str">
        <f>F12</f>
        <v>BOJANOVICE</v>
      </c>
      <c r="G89" s="38"/>
      <c r="H89" s="38"/>
      <c r="I89" s="129" t="s">
        <v>22</v>
      </c>
      <c r="J89" s="68" t="str">
        <f>IF(J12="","",J12)</f>
        <v>2. 10. 2019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15" customHeight="1">
      <c r="A91" s="36"/>
      <c r="B91" s="37"/>
      <c r="C91" s="30" t="s">
        <v>24</v>
      </c>
      <c r="D91" s="38"/>
      <c r="E91" s="38"/>
      <c r="F91" s="28" t="str">
        <f>E15</f>
        <v>SÚS PK</v>
      </c>
      <c r="G91" s="38"/>
      <c r="H91" s="38"/>
      <c r="I91" s="129" t="s">
        <v>30</v>
      </c>
      <c r="J91" s="33" t="str">
        <f>E21</f>
        <v>MACÁN PROJEKCE DS s.r.o.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0" t="s">
        <v>28</v>
      </c>
      <c r="D92" s="38"/>
      <c r="E92" s="38"/>
      <c r="F92" s="28" t="str">
        <f>IF(E18="","",E18)</f>
        <v>Vyplň údaj</v>
      </c>
      <c r="G92" s="38"/>
      <c r="H92" s="38"/>
      <c r="I92" s="129" t="s">
        <v>33</v>
      </c>
      <c r="J92" s="33" t="str">
        <f>E24</f>
        <v>KAREL MACÁN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8" t="s">
        <v>122</v>
      </c>
      <c r="D94" s="119"/>
      <c r="E94" s="119"/>
      <c r="F94" s="119"/>
      <c r="G94" s="119"/>
      <c r="H94" s="119"/>
      <c r="I94" s="169"/>
      <c r="J94" s="170" t="s">
        <v>123</v>
      </c>
      <c r="K94" s="11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71" t="s">
        <v>124</v>
      </c>
      <c r="D96" s="38"/>
      <c r="E96" s="38"/>
      <c r="F96" s="38"/>
      <c r="G96" s="38"/>
      <c r="H96" s="38"/>
      <c r="I96" s="127"/>
      <c r="J96" s="86">
        <f>J126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125</v>
      </c>
    </row>
    <row r="97" spans="2:12" s="9" customFormat="1" ht="24.95" customHeight="1">
      <c r="B97" s="172"/>
      <c r="C97" s="173"/>
      <c r="D97" s="174" t="s">
        <v>126</v>
      </c>
      <c r="E97" s="175"/>
      <c r="F97" s="175"/>
      <c r="G97" s="175"/>
      <c r="H97" s="175"/>
      <c r="I97" s="176"/>
      <c r="J97" s="177">
        <f>J127</f>
        <v>0</v>
      </c>
      <c r="K97" s="173"/>
      <c r="L97" s="178"/>
    </row>
    <row r="98" spans="2:12" s="10" customFormat="1" ht="19.9" customHeight="1">
      <c r="B98" s="179"/>
      <c r="C98" s="180"/>
      <c r="D98" s="181" t="s">
        <v>127</v>
      </c>
      <c r="E98" s="182"/>
      <c r="F98" s="182"/>
      <c r="G98" s="182"/>
      <c r="H98" s="182"/>
      <c r="I98" s="183"/>
      <c r="J98" s="184">
        <f>J128</f>
        <v>0</v>
      </c>
      <c r="K98" s="180"/>
      <c r="L98" s="185"/>
    </row>
    <row r="99" spans="2:12" s="10" customFormat="1" ht="19.9" customHeight="1">
      <c r="B99" s="179"/>
      <c r="C99" s="180"/>
      <c r="D99" s="181" t="s">
        <v>128</v>
      </c>
      <c r="E99" s="182"/>
      <c r="F99" s="182"/>
      <c r="G99" s="182"/>
      <c r="H99" s="182"/>
      <c r="I99" s="183"/>
      <c r="J99" s="184">
        <f>J189</f>
        <v>0</v>
      </c>
      <c r="K99" s="180"/>
      <c r="L99" s="185"/>
    </row>
    <row r="100" spans="2:12" s="10" customFormat="1" ht="19.9" customHeight="1">
      <c r="B100" s="179"/>
      <c r="C100" s="180"/>
      <c r="D100" s="181" t="s">
        <v>129</v>
      </c>
      <c r="E100" s="182"/>
      <c r="F100" s="182"/>
      <c r="G100" s="182"/>
      <c r="H100" s="182"/>
      <c r="I100" s="183"/>
      <c r="J100" s="184">
        <f>J196</f>
        <v>0</v>
      </c>
      <c r="K100" s="180"/>
      <c r="L100" s="185"/>
    </row>
    <row r="101" spans="2:12" s="10" customFormat="1" ht="19.9" customHeight="1">
      <c r="B101" s="179"/>
      <c r="C101" s="180"/>
      <c r="D101" s="181" t="s">
        <v>130</v>
      </c>
      <c r="E101" s="182"/>
      <c r="F101" s="182"/>
      <c r="G101" s="182"/>
      <c r="H101" s="182"/>
      <c r="I101" s="183"/>
      <c r="J101" s="184">
        <f>J237</f>
        <v>0</v>
      </c>
      <c r="K101" s="180"/>
      <c r="L101" s="185"/>
    </row>
    <row r="102" spans="2:12" s="10" customFormat="1" ht="19.9" customHeight="1">
      <c r="B102" s="179"/>
      <c r="C102" s="180"/>
      <c r="D102" s="181" t="s">
        <v>131</v>
      </c>
      <c r="E102" s="182"/>
      <c r="F102" s="182"/>
      <c r="G102" s="182"/>
      <c r="H102" s="182"/>
      <c r="I102" s="183"/>
      <c r="J102" s="184">
        <f>J255</f>
        <v>0</v>
      </c>
      <c r="K102" s="180"/>
      <c r="L102" s="185"/>
    </row>
    <row r="103" spans="2:12" s="10" customFormat="1" ht="19.9" customHeight="1">
      <c r="B103" s="179"/>
      <c r="C103" s="180"/>
      <c r="D103" s="181" t="s">
        <v>132</v>
      </c>
      <c r="E103" s="182"/>
      <c r="F103" s="182"/>
      <c r="G103" s="182"/>
      <c r="H103" s="182"/>
      <c r="I103" s="183"/>
      <c r="J103" s="184">
        <f>J301</f>
        <v>0</v>
      </c>
      <c r="K103" s="180"/>
      <c r="L103" s="185"/>
    </row>
    <row r="104" spans="2:12" s="10" customFormat="1" ht="19.9" customHeight="1">
      <c r="B104" s="179"/>
      <c r="C104" s="180"/>
      <c r="D104" s="181" t="s">
        <v>133</v>
      </c>
      <c r="E104" s="182"/>
      <c r="F104" s="182"/>
      <c r="G104" s="182"/>
      <c r="H104" s="182"/>
      <c r="I104" s="183"/>
      <c r="J104" s="184">
        <f>J306</f>
        <v>0</v>
      </c>
      <c r="K104" s="180"/>
      <c r="L104" s="185"/>
    </row>
    <row r="105" spans="2:12" s="9" customFormat="1" ht="24.95" customHeight="1">
      <c r="B105" s="172"/>
      <c r="C105" s="173"/>
      <c r="D105" s="174" t="s">
        <v>134</v>
      </c>
      <c r="E105" s="175"/>
      <c r="F105" s="175"/>
      <c r="G105" s="175"/>
      <c r="H105" s="175"/>
      <c r="I105" s="176"/>
      <c r="J105" s="177">
        <f>J308</f>
        <v>0</v>
      </c>
      <c r="K105" s="173"/>
      <c r="L105" s="178"/>
    </row>
    <row r="106" spans="2:12" s="10" customFormat="1" ht="19.9" customHeight="1">
      <c r="B106" s="179"/>
      <c r="C106" s="180"/>
      <c r="D106" s="181" t="s">
        <v>135</v>
      </c>
      <c r="E106" s="182"/>
      <c r="F106" s="182"/>
      <c r="G106" s="182"/>
      <c r="H106" s="182"/>
      <c r="I106" s="183"/>
      <c r="J106" s="184">
        <f>J309</f>
        <v>0</v>
      </c>
      <c r="K106" s="180"/>
      <c r="L106" s="185"/>
    </row>
    <row r="107" spans="1:31" s="2" customFormat="1" ht="21.75" customHeight="1">
      <c r="A107" s="36"/>
      <c r="B107" s="37"/>
      <c r="C107" s="38"/>
      <c r="D107" s="38"/>
      <c r="E107" s="38"/>
      <c r="F107" s="38"/>
      <c r="G107" s="38"/>
      <c r="H107" s="38"/>
      <c r="I107" s="127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56"/>
      <c r="C108" s="57"/>
      <c r="D108" s="57"/>
      <c r="E108" s="57"/>
      <c r="F108" s="57"/>
      <c r="G108" s="57"/>
      <c r="H108" s="57"/>
      <c r="I108" s="164"/>
      <c r="J108" s="57"/>
      <c r="K108" s="57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58"/>
      <c r="C112" s="59"/>
      <c r="D112" s="59"/>
      <c r="E112" s="59"/>
      <c r="F112" s="59"/>
      <c r="G112" s="59"/>
      <c r="H112" s="59"/>
      <c r="I112" s="167"/>
      <c r="J112" s="59"/>
      <c r="K112" s="59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4" t="s">
        <v>136</v>
      </c>
      <c r="D113" s="38"/>
      <c r="E113" s="38"/>
      <c r="F113" s="38"/>
      <c r="G113" s="38"/>
      <c r="H113" s="38"/>
      <c r="I113" s="127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127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8"/>
      <c r="E115" s="38"/>
      <c r="F115" s="38"/>
      <c r="G115" s="38"/>
      <c r="H115" s="38"/>
      <c r="I115" s="127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23.25" customHeight="1">
      <c r="A116" s="36"/>
      <c r="B116" s="37"/>
      <c r="C116" s="38"/>
      <c r="D116" s="38"/>
      <c r="E116" s="346" t="str">
        <f>E7</f>
        <v>SIL. II/169 BOJANOVICE - STAVEBNÍ ÚPRAVY A ODVODNĚNÍ KOMUNIKACE</v>
      </c>
      <c r="F116" s="347"/>
      <c r="G116" s="347"/>
      <c r="H116" s="347"/>
      <c r="I116" s="127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119</v>
      </c>
      <c r="D117" s="38"/>
      <c r="E117" s="38"/>
      <c r="F117" s="38"/>
      <c r="G117" s="38"/>
      <c r="H117" s="38"/>
      <c r="I117" s="127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24.75" customHeight="1">
      <c r="A118" s="36"/>
      <c r="B118" s="37"/>
      <c r="C118" s="38"/>
      <c r="D118" s="38"/>
      <c r="E118" s="298" t="str">
        <f>E9</f>
        <v>1219-101 - SIL. II/169 BOJANOVICE - STAVEBNÍ ÚPRAVY A ODVOODNĚNÍ KOMUNIKACE SO 101 KOMUNIKACE</v>
      </c>
      <c r="F118" s="348"/>
      <c r="G118" s="348"/>
      <c r="H118" s="348"/>
      <c r="I118" s="127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27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20</v>
      </c>
      <c r="D120" s="38"/>
      <c r="E120" s="38"/>
      <c r="F120" s="28" t="str">
        <f>F12</f>
        <v>BOJANOVICE</v>
      </c>
      <c r="G120" s="38"/>
      <c r="H120" s="38"/>
      <c r="I120" s="129" t="s">
        <v>22</v>
      </c>
      <c r="J120" s="68" t="str">
        <f>IF(J12="","",J12)</f>
        <v>2. 10. 2019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127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40.15" customHeight="1">
      <c r="A122" s="36"/>
      <c r="B122" s="37"/>
      <c r="C122" s="30" t="s">
        <v>24</v>
      </c>
      <c r="D122" s="38"/>
      <c r="E122" s="38"/>
      <c r="F122" s="28" t="str">
        <f>E15</f>
        <v>SÚS PK</v>
      </c>
      <c r="G122" s="38"/>
      <c r="H122" s="38"/>
      <c r="I122" s="129" t="s">
        <v>30</v>
      </c>
      <c r="J122" s="33" t="str">
        <f>E21</f>
        <v>MACÁN PROJEKCE DS s.r.o.</v>
      </c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2" customHeight="1">
      <c r="A123" s="36"/>
      <c r="B123" s="37"/>
      <c r="C123" s="30" t="s">
        <v>28</v>
      </c>
      <c r="D123" s="38"/>
      <c r="E123" s="38"/>
      <c r="F123" s="28" t="str">
        <f>IF(E18="","",E18)</f>
        <v>Vyplň údaj</v>
      </c>
      <c r="G123" s="38"/>
      <c r="H123" s="38"/>
      <c r="I123" s="129" t="s">
        <v>33</v>
      </c>
      <c r="J123" s="33" t="str">
        <f>E24</f>
        <v>KAREL MACÁN</v>
      </c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5" customHeight="1">
      <c r="A124" s="36"/>
      <c r="B124" s="37"/>
      <c r="C124" s="38"/>
      <c r="D124" s="38"/>
      <c r="E124" s="38"/>
      <c r="F124" s="38"/>
      <c r="G124" s="38"/>
      <c r="H124" s="38"/>
      <c r="I124" s="127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86"/>
      <c r="B125" s="187"/>
      <c r="C125" s="188" t="s">
        <v>137</v>
      </c>
      <c r="D125" s="189" t="s">
        <v>63</v>
      </c>
      <c r="E125" s="189" t="s">
        <v>59</v>
      </c>
      <c r="F125" s="189" t="s">
        <v>60</v>
      </c>
      <c r="G125" s="189" t="s">
        <v>138</v>
      </c>
      <c r="H125" s="189" t="s">
        <v>139</v>
      </c>
      <c r="I125" s="190" t="s">
        <v>140</v>
      </c>
      <c r="J125" s="189" t="s">
        <v>123</v>
      </c>
      <c r="K125" s="191" t="s">
        <v>141</v>
      </c>
      <c r="L125" s="192"/>
      <c r="M125" s="77" t="s">
        <v>1</v>
      </c>
      <c r="N125" s="78" t="s">
        <v>42</v>
      </c>
      <c r="O125" s="78" t="s">
        <v>142</v>
      </c>
      <c r="P125" s="78" t="s">
        <v>143</v>
      </c>
      <c r="Q125" s="78" t="s">
        <v>144</v>
      </c>
      <c r="R125" s="78" t="s">
        <v>145</v>
      </c>
      <c r="S125" s="78" t="s">
        <v>146</v>
      </c>
      <c r="T125" s="79" t="s">
        <v>147</v>
      </c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</row>
    <row r="126" spans="1:63" s="2" customFormat="1" ht="22.9" customHeight="1">
      <c r="A126" s="36"/>
      <c r="B126" s="37"/>
      <c r="C126" s="84" t="s">
        <v>148</v>
      </c>
      <c r="D126" s="38"/>
      <c r="E126" s="38"/>
      <c r="F126" s="38"/>
      <c r="G126" s="38"/>
      <c r="H126" s="38"/>
      <c r="I126" s="127"/>
      <c r="J126" s="193">
        <f>BK126</f>
        <v>0</v>
      </c>
      <c r="K126" s="38"/>
      <c r="L126" s="39"/>
      <c r="M126" s="80"/>
      <c r="N126" s="194"/>
      <c r="O126" s="81"/>
      <c r="P126" s="195">
        <f>P127+P308</f>
        <v>0</v>
      </c>
      <c r="Q126" s="81"/>
      <c r="R126" s="195">
        <f>R127+R308</f>
        <v>2137.0209990000003</v>
      </c>
      <c r="S126" s="81"/>
      <c r="T126" s="196">
        <f>T127+T308</f>
        <v>748.04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8" t="s">
        <v>77</v>
      </c>
      <c r="AU126" s="18" t="s">
        <v>125</v>
      </c>
      <c r="BK126" s="197">
        <f>BK127+BK308</f>
        <v>0</v>
      </c>
    </row>
    <row r="127" spans="2:63" s="12" customFormat="1" ht="25.9" customHeight="1">
      <c r="B127" s="198"/>
      <c r="C127" s="199"/>
      <c r="D127" s="200" t="s">
        <v>77</v>
      </c>
      <c r="E127" s="201" t="s">
        <v>149</v>
      </c>
      <c r="F127" s="201" t="s">
        <v>150</v>
      </c>
      <c r="G127" s="199"/>
      <c r="H127" s="199"/>
      <c r="I127" s="202"/>
      <c r="J127" s="203">
        <f>BK127</f>
        <v>0</v>
      </c>
      <c r="K127" s="199"/>
      <c r="L127" s="204"/>
      <c r="M127" s="205"/>
      <c r="N127" s="206"/>
      <c r="O127" s="206"/>
      <c r="P127" s="207">
        <f>P128+P189+P196+P237+P255+P301+P306</f>
        <v>0</v>
      </c>
      <c r="Q127" s="206"/>
      <c r="R127" s="207">
        <f>R128+R189+R196+R237+R255+R301+R306</f>
        <v>2137.0209990000003</v>
      </c>
      <c r="S127" s="206"/>
      <c r="T127" s="208">
        <f>T128+T189+T196+T237+T255+T301+T306</f>
        <v>748.04</v>
      </c>
      <c r="AR127" s="209" t="s">
        <v>86</v>
      </c>
      <c r="AT127" s="210" t="s">
        <v>77</v>
      </c>
      <c r="AU127" s="210" t="s">
        <v>78</v>
      </c>
      <c r="AY127" s="209" t="s">
        <v>151</v>
      </c>
      <c r="BK127" s="211">
        <f>BK128+BK189+BK196+BK237+BK255+BK301+BK306</f>
        <v>0</v>
      </c>
    </row>
    <row r="128" spans="2:63" s="12" customFormat="1" ht="22.9" customHeight="1">
      <c r="B128" s="198"/>
      <c r="C128" s="199"/>
      <c r="D128" s="200" t="s">
        <v>77</v>
      </c>
      <c r="E128" s="212" t="s">
        <v>86</v>
      </c>
      <c r="F128" s="212" t="s">
        <v>152</v>
      </c>
      <c r="G128" s="199"/>
      <c r="H128" s="199"/>
      <c r="I128" s="202"/>
      <c r="J128" s="213">
        <f>BK128</f>
        <v>0</v>
      </c>
      <c r="K128" s="199"/>
      <c r="L128" s="204"/>
      <c r="M128" s="205"/>
      <c r="N128" s="206"/>
      <c r="O128" s="206"/>
      <c r="P128" s="207">
        <f>SUM(P129:P188)</f>
        <v>0</v>
      </c>
      <c r="Q128" s="206"/>
      <c r="R128" s="207">
        <f>SUM(R129:R188)</f>
        <v>1277.3699500000002</v>
      </c>
      <c r="S128" s="206"/>
      <c r="T128" s="208">
        <f>SUM(T129:T188)</f>
        <v>746.728</v>
      </c>
      <c r="AR128" s="209" t="s">
        <v>86</v>
      </c>
      <c r="AT128" s="210" t="s">
        <v>77</v>
      </c>
      <c r="AU128" s="210" t="s">
        <v>86</v>
      </c>
      <c r="AY128" s="209" t="s">
        <v>151</v>
      </c>
      <c r="BK128" s="211">
        <f>SUM(BK129:BK188)</f>
        <v>0</v>
      </c>
    </row>
    <row r="129" spans="1:65" s="2" customFormat="1" ht="55.5" customHeight="1">
      <c r="A129" s="36"/>
      <c r="B129" s="37"/>
      <c r="C129" s="214" t="s">
        <v>86</v>
      </c>
      <c r="D129" s="214" t="s">
        <v>153</v>
      </c>
      <c r="E129" s="215" t="s">
        <v>154</v>
      </c>
      <c r="F129" s="216" t="s">
        <v>155</v>
      </c>
      <c r="G129" s="217" t="s">
        <v>156</v>
      </c>
      <c r="H129" s="218">
        <v>382</v>
      </c>
      <c r="I129" s="219"/>
      <c r="J129" s="220">
        <f>ROUND(I129*H129,2)</f>
        <v>0</v>
      </c>
      <c r="K129" s="216" t="s">
        <v>1</v>
      </c>
      <c r="L129" s="39"/>
      <c r="M129" s="221" t="s">
        <v>1</v>
      </c>
      <c r="N129" s="222" t="s">
        <v>43</v>
      </c>
      <c r="O129" s="73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5" t="s">
        <v>157</v>
      </c>
      <c r="AT129" s="225" t="s">
        <v>153</v>
      </c>
      <c r="AU129" s="225" t="s">
        <v>88</v>
      </c>
      <c r="AY129" s="18" t="s">
        <v>151</v>
      </c>
      <c r="BE129" s="114">
        <f>IF(N129="základní",J129,0)</f>
        <v>0</v>
      </c>
      <c r="BF129" s="114">
        <f>IF(N129="snížená",J129,0)</f>
        <v>0</v>
      </c>
      <c r="BG129" s="114">
        <f>IF(N129="zákl. přenesená",J129,0)</f>
        <v>0</v>
      </c>
      <c r="BH129" s="114">
        <f>IF(N129="sníž. přenesená",J129,0)</f>
        <v>0</v>
      </c>
      <c r="BI129" s="114">
        <f>IF(N129="nulová",J129,0)</f>
        <v>0</v>
      </c>
      <c r="BJ129" s="18" t="s">
        <v>86</v>
      </c>
      <c r="BK129" s="114">
        <f>ROUND(I129*H129,2)</f>
        <v>0</v>
      </c>
      <c r="BL129" s="18" t="s">
        <v>157</v>
      </c>
      <c r="BM129" s="225" t="s">
        <v>158</v>
      </c>
    </row>
    <row r="130" spans="1:65" s="2" customFormat="1" ht="44.25" customHeight="1">
      <c r="A130" s="36"/>
      <c r="B130" s="37"/>
      <c r="C130" s="214" t="s">
        <v>88</v>
      </c>
      <c r="D130" s="214" t="s">
        <v>153</v>
      </c>
      <c r="E130" s="215" t="s">
        <v>159</v>
      </c>
      <c r="F130" s="216" t="s">
        <v>160</v>
      </c>
      <c r="G130" s="217" t="s">
        <v>156</v>
      </c>
      <c r="H130" s="218">
        <v>198</v>
      </c>
      <c r="I130" s="219"/>
      <c r="J130" s="220">
        <f>ROUND(I130*H130,2)</f>
        <v>0</v>
      </c>
      <c r="K130" s="216" t="s">
        <v>161</v>
      </c>
      <c r="L130" s="39"/>
      <c r="M130" s="221" t="s">
        <v>1</v>
      </c>
      <c r="N130" s="222" t="s">
        <v>43</v>
      </c>
      <c r="O130" s="73"/>
      <c r="P130" s="223">
        <f>O130*H130</f>
        <v>0</v>
      </c>
      <c r="Q130" s="223">
        <v>0</v>
      </c>
      <c r="R130" s="223">
        <f>Q130*H130</f>
        <v>0</v>
      </c>
      <c r="S130" s="223">
        <v>0.316</v>
      </c>
      <c r="T130" s="224">
        <f>S130*H130</f>
        <v>62.568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5" t="s">
        <v>162</v>
      </c>
      <c r="AT130" s="225" t="s">
        <v>153</v>
      </c>
      <c r="AU130" s="225" t="s">
        <v>88</v>
      </c>
      <c r="AY130" s="18" t="s">
        <v>151</v>
      </c>
      <c r="BE130" s="114">
        <f>IF(N130="základní",J130,0)</f>
        <v>0</v>
      </c>
      <c r="BF130" s="114">
        <f>IF(N130="snížená",J130,0)</f>
        <v>0</v>
      </c>
      <c r="BG130" s="114">
        <f>IF(N130="zákl. přenesená",J130,0)</f>
        <v>0</v>
      </c>
      <c r="BH130" s="114">
        <f>IF(N130="sníž. přenesená",J130,0)</f>
        <v>0</v>
      </c>
      <c r="BI130" s="114">
        <f>IF(N130="nulová",J130,0)</f>
        <v>0</v>
      </c>
      <c r="BJ130" s="18" t="s">
        <v>86</v>
      </c>
      <c r="BK130" s="114">
        <f>ROUND(I130*H130,2)</f>
        <v>0</v>
      </c>
      <c r="BL130" s="18" t="s">
        <v>162</v>
      </c>
      <c r="BM130" s="225" t="s">
        <v>163</v>
      </c>
    </row>
    <row r="131" spans="1:47" s="2" customFormat="1" ht="19.5">
      <c r="A131" s="36"/>
      <c r="B131" s="37"/>
      <c r="C131" s="38"/>
      <c r="D131" s="226" t="s">
        <v>164</v>
      </c>
      <c r="E131" s="38"/>
      <c r="F131" s="227" t="s">
        <v>165</v>
      </c>
      <c r="G131" s="38"/>
      <c r="H131" s="38"/>
      <c r="I131" s="127"/>
      <c r="J131" s="38"/>
      <c r="K131" s="38"/>
      <c r="L131" s="39"/>
      <c r="M131" s="228"/>
      <c r="N131" s="229"/>
      <c r="O131" s="73"/>
      <c r="P131" s="73"/>
      <c r="Q131" s="73"/>
      <c r="R131" s="73"/>
      <c r="S131" s="73"/>
      <c r="T131" s="74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8" t="s">
        <v>164</v>
      </c>
      <c r="AU131" s="18" t="s">
        <v>88</v>
      </c>
    </row>
    <row r="132" spans="2:51" s="13" customFormat="1" ht="11.25">
      <c r="B132" s="230"/>
      <c r="C132" s="231"/>
      <c r="D132" s="226" t="s">
        <v>166</v>
      </c>
      <c r="E132" s="232" t="s">
        <v>1</v>
      </c>
      <c r="F132" s="233" t="s">
        <v>167</v>
      </c>
      <c r="G132" s="231"/>
      <c r="H132" s="234">
        <v>198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166</v>
      </c>
      <c r="AU132" s="240" t="s">
        <v>88</v>
      </c>
      <c r="AV132" s="13" t="s">
        <v>88</v>
      </c>
      <c r="AW132" s="13" t="s">
        <v>32</v>
      </c>
      <c r="AX132" s="13" t="s">
        <v>86</v>
      </c>
      <c r="AY132" s="240" t="s">
        <v>151</v>
      </c>
    </row>
    <row r="133" spans="1:65" s="2" customFormat="1" ht="44.25" customHeight="1">
      <c r="A133" s="36"/>
      <c r="B133" s="37"/>
      <c r="C133" s="214" t="s">
        <v>168</v>
      </c>
      <c r="D133" s="214" t="s">
        <v>153</v>
      </c>
      <c r="E133" s="215" t="s">
        <v>169</v>
      </c>
      <c r="F133" s="216" t="s">
        <v>170</v>
      </c>
      <c r="G133" s="217" t="s">
        <v>156</v>
      </c>
      <c r="H133" s="218">
        <v>255</v>
      </c>
      <c r="I133" s="219"/>
      <c r="J133" s="220">
        <f>ROUND(I133*H133,2)</f>
        <v>0</v>
      </c>
      <c r="K133" s="216" t="s">
        <v>161</v>
      </c>
      <c r="L133" s="39"/>
      <c r="M133" s="221" t="s">
        <v>1</v>
      </c>
      <c r="N133" s="222" t="s">
        <v>43</v>
      </c>
      <c r="O133" s="73"/>
      <c r="P133" s="223">
        <f>O133*H133</f>
        <v>0</v>
      </c>
      <c r="Q133" s="223">
        <v>5E-05</v>
      </c>
      <c r="R133" s="223">
        <f>Q133*H133</f>
        <v>0.012750000000000001</v>
      </c>
      <c r="S133" s="223">
        <v>0.128</v>
      </c>
      <c r="T133" s="224">
        <f>S133*H133</f>
        <v>32.64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5" t="s">
        <v>162</v>
      </c>
      <c r="AT133" s="225" t="s">
        <v>153</v>
      </c>
      <c r="AU133" s="225" t="s">
        <v>88</v>
      </c>
      <c r="AY133" s="18" t="s">
        <v>151</v>
      </c>
      <c r="BE133" s="114">
        <f>IF(N133="základní",J133,0)</f>
        <v>0</v>
      </c>
      <c r="BF133" s="114">
        <f>IF(N133="snížená",J133,0)</f>
        <v>0</v>
      </c>
      <c r="BG133" s="114">
        <f>IF(N133="zákl. přenesená",J133,0)</f>
        <v>0</v>
      </c>
      <c r="BH133" s="114">
        <f>IF(N133="sníž. přenesená",J133,0)</f>
        <v>0</v>
      </c>
      <c r="BI133" s="114">
        <f>IF(N133="nulová",J133,0)</f>
        <v>0</v>
      </c>
      <c r="BJ133" s="18" t="s">
        <v>86</v>
      </c>
      <c r="BK133" s="114">
        <f>ROUND(I133*H133,2)</f>
        <v>0</v>
      </c>
      <c r="BL133" s="18" t="s">
        <v>162</v>
      </c>
      <c r="BM133" s="225" t="s">
        <v>171</v>
      </c>
    </row>
    <row r="134" spans="1:47" s="2" customFormat="1" ht="48.75">
      <c r="A134" s="36"/>
      <c r="B134" s="37"/>
      <c r="C134" s="38"/>
      <c r="D134" s="226" t="s">
        <v>164</v>
      </c>
      <c r="E134" s="38"/>
      <c r="F134" s="227" t="s">
        <v>172</v>
      </c>
      <c r="G134" s="38"/>
      <c r="H134" s="38"/>
      <c r="I134" s="127"/>
      <c r="J134" s="38"/>
      <c r="K134" s="38"/>
      <c r="L134" s="39"/>
      <c r="M134" s="228"/>
      <c r="N134" s="229"/>
      <c r="O134" s="73"/>
      <c r="P134" s="73"/>
      <c r="Q134" s="73"/>
      <c r="R134" s="73"/>
      <c r="S134" s="73"/>
      <c r="T134" s="74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8" t="s">
        <v>164</v>
      </c>
      <c r="AU134" s="18" t="s">
        <v>88</v>
      </c>
    </row>
    <row r="135" spans="1:65" s="2" customFormat="1" ht="44.25" customHeight="1">
      <c r="A135" s="36"/>
      <c r="B135" s="37"/>
      <c r="C135" s="214" t="s">
        <v>162</v>
      </c>
      <c r="D135" s="214" t="s">
        <v>153</v>
      </c>
      <c r="E135" s="215" t="s">
        <v>173</v>
      </c>
      <c r="F135" s="216" t="s">
        <v>174</v>
      </c>
      <c r="G135" s="217" t="s">
        <v>156</v>
      </c>
      <c r="H135" s="218">
        <v>2545</v>
      </c>
      <c r="I135" s="219"/>
      <c r="J135" s="220">
        <f>ROUND(I135*H135,2)</f>
        <v>0</v>
      </c>
      <c r="K135" s="216" t="s">
        <v>161</v>
      </c>
      <c r="L135" s="39"/>
      <c r="M135" s="221" t="s">
        <v>1</v>
      </c>
      <c r="N135" s="222" t="s">
        <v>43</v>
      </c>
      <c r="O135" s="73"/>
      <c r="P135" s="223">
        <f>O135*H135</f>
        <v>0</v>
      </c>
      <c r="Q135" s="223">
        <v>0.00013</v>
      </c>
      <c r="R135" s="223">
        <f>Q135*H135</f>
        <v>0.33085</v>
      </c>
      <c r="S135" s="223">
        <v>0.256</v>
      </c>
      <c r="T135" s="224">
        <f>S135*H135</f>
        <v>651.52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5" t="s">
        <v>162</v>
      </c>
      <c r="AT135" s="225" t="s">
        <v>153</v>
      </c>
      <c r="AU135" s="225" t="s">
        <v>88</v>
      </c>
      <c r="AY135" s="18" t="s">
        <v>151</v>
      </c>
      <c r="BE135" s="114">
        <f>IF(N135="základní",J135,0)</f>
        <v>0</v>
      </c>
      <c r="BF135" s="114">
        <f>IF(N135="snížená",J135,0)</f>
        <v>0</v>
      </c>
      <c r="BG135" s="114">
        <f>IF(N135="zákl. přenesená",J135,0)</f>
        <v>0</v>
      </c>
      <c r="BH135" s="114">
        <f>IF(N135="sníž. přenesená",J135,0)</f>
        <v>0</v>
      </c>
      <c r="BI135" s="114">
        <f>IF(N135="nulová",J135,0)</f>
        <v>0</v>
      </c>
      <c r="BJ135" s="18" t="s">
        <v>86</v>
      </c>
      <c r="BK135" s="114">
        <f>ROUND(I135*H135,2)</f>
        <v>0</v>
      </c>
      <c r="BL135" s="18" t="s">
        <v>162</v>
      </c>
      <c r="BM135" s="225" t="s">
        <v>175</v>
      </c>
    </row>
    <row r="136" spans="1:47" s="2" customFormat="1" ht="29.25">
      <c r="A136" s="36"/>
      <c r="B136" s="37"/>
      <c r="C136" s="38"/>
      <c r="D136" s="226" t="s">
        <v>164</v>
      </c>
      <c r="E136" s="38"/>
      <c r="F136" s="227" t="s">
        <v>176</v>
      </c>
      <c r="G136" s="38"/>
      <c r="H136" s="38"/>
      <c r="I136" s="127"/>
      <c r="J136" s="38"/>
      <c r="K136" s="38"/>
      <c r="L136" s="39"/>
      <c r="M136" s="228"/>
      <c r="N136" s="229"/>
      <c r="O136" s="73"/>
      <c r="P136" s="73"/>
      <c r="Q136" s="73"/>
      <c r="R136" s="73"/>
      <c r="S136" s="73"/>
      <c r="T136" s="74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8" t="s">
        <v>164</v>
      </c>
      <c r="AU136" s="18" t="s">
        <v>88</v>
      </c>
    </row>
    <row r="137" spans="1:65" s="2" customFormat="1" ht="44.25" customHeight="1">
      <c r="A137" s="36"/>
      <c r="B137" s="37"/>
      <c r="C137" s="214" t="s">
        <v>177</v>
      </c>
      <c r="D137" s="214" t="s">
        <v>153</v>
      </c>
      <c r="E137" s="215" t="s">
        <v>178</v>
      </c>
      <c r="F137" s="216" t="s">
        <v>179</v>
      </c>
      <c r="G137" s="217" t="s">
        <v>180</v>
      </c>
      <c r="H137" s="218">
        <v>232.05</v>
      </c>
      <c r="I137" s="219"/>
      <c r="J137" s="220">
        <f>ROUND(I137*H137,2)</f>
        <v>0</v>
      </c>
      <c r="K137" s="216" t="s">
        <v>161</v>
      </c>
      <c r="L137" s="39"/>
      <c r="M137" s="221" t="s">
        <v>1</v>
      </c>
      <c r="N137" s="222" t="s">
        <v>43</v>
      </c>
      <c r="O137" s="73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5" t="s">
        <v>162</v>
      </c>
      <c r="AT137" s="225" t="s">
        <v>153</v>
      </c>
      <c r="AU137" s="225" t="s">
        <v>88</v>
      </c>
      <c r="AY137" s="18" t="s">
        <v>151</v>
      </c>
      <c r="BE137" s="114">
        <f>IF(N137="základní",J137,0)</f>
        <v>0</v>
      </c>
      <c r="BF137" s="114">
        <f>IF(N137="snížená",J137,0)</f>
        <v>0</v>
      </c>
      <c r="BG137" s="114">
        <f>IF(N137="zákl. přenesená",J137,0)</f>
        <v>0</v>
      </c>
      <c r="BH137" s="114">
        <f>IF(N137="sníž. přenesená",J137,0)</f>
        <v>0</v>
      </c>
      <c r="BI137" s="114">
        <f>IF(N137="nulová",J137,0)</f>
        <v>0</v>
      </c>
      <c r="BJ137" s="18" t="s">
        <v>86</v>
      </c>
      <c r="BK137" s="114">
        <f>ROUND(I137*H137,2)</f>
        <v>0</v>
      </c>
      <c r="BL137" s="18" t="s">
        <v>162</v>
      </c>
      <c r="BM137" s="225" t="s">
        <v>181</v>
      </c>
    </row>
    <row r="138" spans="2:51" s="13" customFormat="1" ht="11.25">
      <c r="B138" s="230"/>
      <c r="C138" s="231"/>
      <c r="D138" s="226" t="s">
        <v>166</v>
      </c>
      <c r="E138" s="232" t="s">
        <v>1</v>
      </c>
      <c r="F138" s="233" t="s">
        <v>182</v>
      </c>
      <c r="G138" s="231"/>
      <c r="H138" s="234">
        <v>232.05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166</v>
      </c>
      <c r="AU138" s="240" t="s">
        <v>88</v>
      </c>
      <c r="AV138" s="13" t="s">
        <v>88</v>
      </c>
      <c r="AW138" s="13" t="s">
        <v>32</v>
      </c>
      <c r="AX138" s="13" t="s">
        <v>86</v>
      </c>
      <c r="AY138" s="240" t="s">
        <v>151</v>
      </c>
    </row>
    <row r="139" spans="1:65" s="2" customFormat="1" ht="44.25" customHeight="1">
      <c r="A139" s="36"/>
      <c r="B139" s="37"/>
      <c r="C139" s="214" t="s">
        <v>183</v>
      </c>
      <c r="D139" s="214" t="s">
        <v>153</v>
      </c>
      <c r="E139" s="215" t="s">
        <v>184</v>
      </c>
      <c r="F139" s="216" t="s">
        <v>185</v>
      </c>
      <c r="G139" s="217" t="s">
        <v>180</v>
      </c>
      <c r="H139" s="218">
        <v>231</v>
      </c>
      <c r="I139" s="219"/>
      <c r="J139" s="220">
        <f>ROUND(I139*H139,2)</f>
        <v>0</v>
      </c>
      <c r="K139" s="216" t="s">
        <v>161</v>
      </c>
      <c r="L139" s="39"/>
      <c r="M139" s="221" t="s">
        <v>1</v>
      </c>
      <c r="N139" s="222" t="s">
        <v>43</v>
      </c>
      <c r="O139" s="73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5" t="s">
        <v>162</v>
      </c>
      <c r="AT139" s="225" t="s">
        <v>153</v>
      </c>
      <c r="AU139" s="225" t="s">
        <v>88</v>
      </c>
      <c r="AY139" s="18" t="s">
        <v>151</v>
      </c>
      <c r="BE139" s="114">
        <f>IF(N139="základní",J139,0)</f>
        <v>0</v>
      </c>
      <c r="BF139" s="114">
        <f>IF(N139="snížená",J139,0)</f>
        <v>0</v>
      </c>
      <c r="BG139" s="114">
        <f>IF(N139="zákl. přenesená",J139,0)</f>
        <v>0</v>
      </c>
      <c r="BH139" s="114">
        <f>IF(N139="sníž. přenesená",J139,0)</f>
        <v>0</v>
      </c>
      <c r="BI139" s="114">
        <f>IF(N139="nulová",J139,0)</f>
        <v>0</v>
      </c>
      <c r="BJ139" s="18" t="s">
        <v>86</v>
      </c>
      <c r="BK139" s="114">
        <f>ROUND(I139*H139,2)</f>
        <v>0</v>
      </c>
      <c r="BL139" s="18" t="s">
        <v>162</v>
      </c>
      <c r="BM139" s="225" t="s">
        <v>186</v>
      </c>
    </row>
    <row r="140" spans="2:51" s="13" customFormat="1" ht="11.25">
      <c r="B140" s="230"/>
      <c r="C140" s="231"/>
      <c r="D140" s="226" t="s">
        <v>166</v>
      </c>
      <c r="E140" s="232" t="s">
        <v>1</v>
      </c>
      <c r="F140" s="233" t="s">
        <v>187</v>
      </c>
      <c r="G140" s="231"/>
      <c r="H140" s="234">
        <v>231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166</v>
      </c>
      <c r="AU140" s="240" t="s">
        <v>88</v>
      </c>
      <c r="AV140" s="13" t="s">
        <v>88</v>
      </c>
      <c r="AW140" s="13" t="s">
        <v>32</v>
      </c>
      <c r="AX140" s="13" t="s">
        <v>86</v>
      </c>
      <c r="AY140" s="240" t="s">
        <v>151</v>
      </c>
    </row>
    <row r="141" spans="1:65" s="2" customFormat="1" ht="44.25" customHeight="1">
      <c r="A141" s="36"/>
      <c r="B141" s="37"/>
      <c r="C141" s="214" t="s">
        <v>188</v>
      </c>
      <c r="D141" s="214" t="s">
        <v>153</v>
      </c>
      <c r="E141" s="215" t="s">
        <v>189</v>
      </c>
      <c r="F141" s="216" t="s">
        <v>190</v>
      </c>
      <c r="G141" s="217" t="s">
        <v>180</v>
      </c>
      <c r="H141" s="218">
        <v>115.5</v>
      </c>
      <c r="I141" s="219"/>
      <c r="J141" s="220">
        <f>ROUND(I141*H141,2)</f>
        <v>0</v>
      </c>
      <c r="K141" s="216" t="s">
        <v>161</v>
      </c>
      <c r="L141" s="39"/>
      <c r="M141" s="221" t="s">
        <v>1</v>
      </c>
      <c r="N141" s="222" t="s">
        <v>43</v>
      </c>
      <c r="O141" s="73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5" t="s">
        <v>162</v>
      </c>
      <c r="AT141" s="225" t="s">
        <v>153</v>
      </c>
      <c r="AU141" s="225" t="s">
        <v>88</v>
      </c>
      <c r="AY141" s="18" t="s">
        <v>151</v>
      </c>
      <c r="BE141" s="114">
        <f>IF(N141="základní",J141,0)</f>
        <v>0</v>
      </c>
      <c r="BF141" s="114">
        <f>IF(N141="snížená",J141,0)</f>
        <v>0</v>
      </c>
      <c r="BG141" s="114">
        <f>IF(N141="zákl. přenesená",J141,0)</f>
        <v>0</v>
      </c>
      <c r="BH141" s="114">
        <f>IF(N141="sníž. přenesená",J141,0)</f>
        <v>0</v>
      </c>
      <c r="BI141" s="114">
        <f>IF(N141="nulová",J141,0)</f>
        <v>0</v>
      </c>
      <c r="BJ141" s="18" t="s">
        <v>86</v>
      </c>
      <c r="BK141" s="114">
        <f>ROUND(I141*H141,2)</f>
        <v>0</v>
      </c>
      <c r="BL141" s="18" t="s">
        <v>162</v>
      </c>
      <c r="BM141" s="225" t="s">
        <v>191</v>
      </c>
    </row>
    <row r="142" spans="2:51" s="13" customFormat="1" ht="11.25">
      <c r="B142" s="230"/>
      <c r="C142" s="231"/>
      <c r="D142" s="226" t="s">
        <v>166</v>
      </c>
      <c r="E142" s="231"/>
      <c r="F142" s="233" t="s">
        <v>192</v>
      </c>
      <c r="G142" s="231"/>
      <c r="H142" s="234">
        <v>115.5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166</v>
      </c>
      <c r="AU142" s="240" t="s">
        <v>88</v>
      </c>
      <c r="AV142" s="13" t="s">
        <v>88</v>
      </c>
      <c r="AW142" s="13" t="s">
        <v>4</v>
      </c>
      <c r="AX142" s="13" t="s">
        <v>86</v>
      </c>
      <c r="AY142" s="240" t="s">
        <v>151</v>
      </c>
    </row>
    <row r="143" spans="1:65" s="2" customFormat="1" ht="33" customHeight="1">
      <c r="A143" s="36"/>
      <c r="B143" s="37"/>
      <c r="C143" s="214" t="s">
        <v>193</v>
      </c>
      <c r="D143" s="214" t="s">
        <v>153</v>
      </c>
      <c r="E143" s="215" t="s">
        <v>194</v>
      </c>
      <c r="F143" s="216" t="s">
        <v>195</v>
      </c>
      <c r="G143" s="217" t="s">
        <v>180</v>
      </c>
      <c r="H143" s="218">
        <v>37.8</v>
      </c>
      <c r="I143" s="219"/>
      <c r="J143" s="220">
        <f>ROUND(I143*H143,2)</f>
        <v>0</v>
      </c>
      <c r="K143" s="216" t="s">
        <v>161</v>
      </c>
      <c r="L143" s="39"/>
      <c r="M143" s="221" t="s">
        <v>1</v>
      </c>
      <c r="N143" s="222" t="s">
        <v>43</v>
      </c>
      <c r="O143" s="73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5" t="s">
        <v>162</v>
      </c>
      <c r="AT143" s="225" t="s">
        <v>153</v>
      </c>
      <c r="AU143" s="225" t="s">
        <v>88</v>
      </c>
      <c r="AY143" s="18" t="s">
        <v>151</v>
      </c>
      <c r="BE143" s="114">
        <f>IF(N143="základní",J143,0)</f>
        <v>0</v>
      </c>
      <c r="BF143" s="114">
        <f>IF(N143="snížená",J143,0)</f>
        <v>0</v>
      </c>
      <c r="BG143" s="114">
        <f>IF(N143="zákl. přenesená",J143,0)</f>
        <v>0</v>
      </c>
      <c r="BH143" s="114">
        <f>IF(N143="sníž. přenesená",J143,0)</f>
        <v>0</v>
      </c>
      <c r="BI143" s="114">
        <f>IF(N143="nulová",J143,0)</f>
        <v>0</v>
      </c>
      <c r="BJ143" s="18" t="s">
        <v>86</v>
      </c>
      <c r="BK143" s="114">
        <f>ROUND(I143*H143,2)</f>
        <v>0</v>
      </c>
      <c r="BL143" s="18" t="s">
        <v>162</v>
      </c>
      <c r="BM143" s="225" t="s">
        <v>196</v>
      </c>
    </row>
    <row r="144" spans="1:47" s="2" customFormat="1" ht="19.5">
      <c r="A144" s="36"/>
      <c r="B144" s="37"/>
      <c r="C144" s="38"/>
      <c r="D144" s="226" t="s">
        <v>164</v>
      </c>
      <c r="E144" s="38"/>
      <c r="F144" s="227" t="s">
        <v>197</v>
      </c>
      <c r="G144" s="38"/>
      <c r="H144" s="38"/>
      <c r="I144" s="127"/>
      <c r="J144" s="38"/>
      <c r="K144" s="38"/>
      <c r="L144" s="39"/>
      <c r="M144" s="228"/>
      <c r="N144" s="229"/>
      <c r="O144" s="73"/>
      <c r="P144" s="73"/>
      <c r="Q144" s="73"/>
      <c r="R144" s="73"/>
      <c r="S144" s="73"/>
      <c r="T144" s="74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8" t="s">
        <v>164</v>
      </c>
      <c r="AU144" s="18" t="s">
        <v>88</v>
      </c>
    </row>
    <row r="145" spans="2:51" s="13" customFormat="1" ht="11.25">
      <c r="B145" s="230"/>
      <c r="C145" s="231"/>
      <c r="D145" s="226" t="s">
        <v>166</v>
      </c>
      <c r="E145" s="232" t="s">
        <v>1</v>
      </c>
      <c r="F145" s="233" t="s">
        <v>198</v>
      </c>
      <c r="G145" s="231"/>
      <c r="H145" s="234">
        <v>37.8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166</v>
      </c>
      <c r="AU145" s="240" t="s">
        <v>88</v>
      </c>
      <c r="AV145" s="13" t="s">
        <v>88</v>
      </c>
      <c r="AW145" s="13" t="s">
        <v>32</v>
      </c>
      <c r="AX145" s="13" t="s">
        <v>86</v>
      </c>
      <c r="AY145" s="240" t="s">
        <v>151</v>
      </c>
    </row>
    <row r="146" spans="1:65" s="2" customFormat="1" ht="44.25" customHeight="1">
      <c r="A146" s="36"/>
      <c r="B146" s="37"/>
      <c r="C146" s="214" t="s">
        <v>199</v>
      </c>
      <c r="D146" s="214" t="s">
        <v>153</v>
      </c>
      <c r="E146" s="215" t="s">
        <v>200</v>
      </c>
      <c r="F146" s="216" t="s">
        <v>201</v>
      </c>
      <c r="G146" s="217" t="s">
        <v>180</v>
      </c>
      <c r="H146" s="218">
        <v>18.9</v>
      </c>
      <c r="I146" s="219"/>
      <c r="J146" s="220">
        <f>ROUND(I146*H146,2)</f>
        <v>0</v>
      </c>
      <c r="K146" s="216" t="s">
        <v>161</v>
      </c>
      <c r="L146" s="39"/>
      <c r="M146" s="221" t="s">
        <v>1</v>
      </c>
      <c r="N146" s="222" t="s">
        <v>43</v>
      </c>
      <c r="O146" s="73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5" t="s">
        <v>162</v>
      </c>
      <c r="AT146" s="225" t="s">
        <v>153</v>
      </c>
      <c r="AU146" s="225" t="s">
        <v>88</v>
      </c>
      <c r="AY146" s="18" t="s">
        <v>151</v>
      </c>
      <c r="BE146" s="114">
        <f>IF(N146="základní",J146,0)</f>
        <v>0</v>
      </c>
      <c r="BF146" s="114">
        <f>IF(N146="snížená",J146,0)</f>
        <v>0</v>
      </c>
      <c r="BG146" s="114">
        <f>IF(N146="zákl. přenesená",J146,0)</f>
        <v>0</v>
      </c>
      <c r="BH146" s="114">
        <f>IF(N146="sníž. přenesená",J146,0)</f>
        <v>0</v>
      </c>
      <c r="BI146" s="114">
        <f>IF(N146="nulová",J146,0)</f>
        <v>0</v>
      </c>
      <c r="BJ146" s="18" t="s">
        <v>86</v>
      </c>
      <c r="BK146" s="114">
        <f>ROUND(I146*H146,2)</f>
        <v>0</v>
      </c>
      <c r="BL146" s="18" t="s">
        <v>162</v>
      </c>
      <c r="BM146" s="225" t="s">
        <v>202</v>
      </c>
    </row>
    <row r="147" spans="2:51" s="13" customFormat="1" ht="11.25">
      <c r="B147" s="230"/>
      <c r="C147" s="231"/>
      <c r="D147" s="226" t="s">
        <v>166</v>
      </c>
      <c r="E147" s="231"/>
      <c r="F147" s="233" t="s">
        <v>203</v>
      </c>
      <c r="G147" s="231"/>
      <c r="H147" s="234">
        <v>18.9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166</v>
      </c>
      <c r="AU147" s="240" t="s">
        <v>88</v>
      </c>
      <c r="AV147" s="13" t="s">
        <v>88</v>
      </c>
      <c r="AW147" s="13" t="s">
        <v>4</v>
      </c>
      <c r="AX147" s="13" t="s">
        <v>86</v>
      </c>
      <c r="AY147" s="240" t="s">
        <v>151</v>
      </c>
    </row>
    <row r="148" spans="1:65" s="2" customFormat="1" ht="33" customHeight="1">
      <c r="A148" s="36"/>
      <c r="B148" s="37"/>
      <c r="C148" s="214" t="s">
        <v>204</v>
      </c>
      <c r="D148" s="214" t="s">
        <v>153</v>
      </c>
      <c r="E148" s="215" t="s">
        <v>205</v>
      </c>
      <c r="F148" s="216" t="s">
        <v>206</v>
      </c>
      <c r="G148" s="217" t="s">
        <v>180</v>
      </c>
      <c r="H148" s="218">
        <v>122.72</v>
      </c>
      <c r="I148" s="219"/>
      <c r="J148" s="220">
        <f>ROUND(I148*H148,2)</f>
        <v>0</v>
      </c>
      <c r="K148" s="216" t="s">
        <v>161</v>
      </c>
      <c r="L148" s="39"/>
      <c r="M148" s="221" t="s">
        <v>1</v>
      </c>
      <c r="N148" s="222" t="s">
        <v>43</v>
      </c>
      <c r="O148" s="73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5" t="s">
        <v>162</v>
      </c>
      <c r="AT148" s="225" t="s">
        <v>153</v>
      </c>
      <c r="AU148" s="225" t="s">
        <v>88</v>
      </c>
      <c r="AY148" s="18" t="s">
        <v>151</v>
      </c>
      <c r="BE148" s="114">
        <f>IF(N148="základní",J148,0)</f>
        <v>0</v>
      </c>
      <c r="BF148" s="114">
        <f>IF(N148="snížená",J148,0)</f>
        <v>0</v>
      </c>
      <c r="BG148" s="114">
        <f>IF(N148="zákl. přenesená",J148,0)</f>
        <v>0</v>
      </c>
      <c r="BH148" s="114">
        <f>IF(N148="sníž. přenesená",J148,0)</f>
        <v>0</v>
      </c>
      <c r="BI148" s="114">
        <f>IF(N148="nulová",J148,0)</f>
        <v>0</v>
      </c>
      <c r="BJ148" s="18" t="s">
        <v>86</v>
      </c>
      <c r="BK148" s="114">
        <f>ROUND(I148*H148,2)</f>
        <v>0</v>
      </c>
      <c r="BL148" s="18" t="s">
        <v>162</v>
      </c>
      <c r="BM148" s="225" t="s">
        <v>207</v>
      </c>
    </row>
    <row r="149" spans="1:47" s="2" customFormat="1" ht="19.5">
      <c r="A149" s="36"/>
      <c r="B149" s="37"/>
      <c r="C149" s="38"/>
      <c r="D149" s="226" t="s">
        <v>164</v>
      </c>
      <c r="E149" s="38"/>
      <c r="F149" s="227" t="s">
        <v>208</v>
      </c>
      <c r="G149" s="38"/>
      <c r="H149" s="38"/>
      <c r="I149" s="127"/>
      <c r="J149" s="38"/>
      <c r="K149" s="38"/>
      <c r="L149" s="39"/>
      <c r="M149" s="228"/>
      <c r="N149" s="229"/>
      <c r="O149" s="73"/>
      <c r="P149" s="73"/>
      <c r="Q149" s="73"/>
      <c r="R149" s="73"/>
      <c r="S149" s="73"/>
      <c r="T149" s="74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8" t="s">
        <v>164</v>
      </c>
      <c r="AU149" s="18" t="s">
        <v>88</v>
      </c>
    </row>
    <row r="150" spans="2:51" s="13" customFormat="1" ht="11.25">
      <c r="B150" s="230"/>
      <c r="C150" s="231"/>
      <c r="D150" s="226" t="s">
        <v>166</v>
      </c>
      <c r="E150" s="232" t="s">
        <v>1</v>
      </c>
      <c r="F150" s="233" t="s">
        <v>209</v>
      </c>
      <c r="G150" s="231"/>
      <c r="H150" s="234">
        <v>122.72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166</v>
      </c>
      <c r="AU150" s="240" t="s">
        <v>88</v>
      </c>
      <c r="AV150" s="13" t="s">
        <v>88</v>
      </c>
      <c r="AW150" s="13" t="s">
        <v>32</v>
      </c>
      <c r="AX150" s="13" t="s">
        <v>86</v>
      </c>
      <c r="AY150" s="240" t="s">
        <v>151</v>
      </c>
    </row>
    <row r="151" spans="1:65" s="2" customFormat="1" ht="44.25" customHeight="1">
      <c r="A151" s="36"/>
      <c r="B151" s="37"/>
      <c r="C151" s="214" t="s">
        <v>210</v>
      </c>
      <c r="D151" s="214" t="s">
        <v>153</v>
      </c>
      <c r="E151" s="215" t="s">
        <v>211</v>
      </c>
      <c r="F151" s="216" t="s">
        <v>212</v>
      </c>
      <c r="G151" s="217" t="s">
        <v>180</v>
      </c>
      <c r="H151" s="218">
        <v>61.36</v>
      </c>
      <c r="I151" s="219"/>
      <c r="J151" s="220">
        <f>ROUND(I151*H151,2)</f>
        <v>0</v>
      </c>
      <c r="K151" s="216" t="s">
        <v>161</v>
      </c>
      <c r="L151" s="39"/>
      <c r="M151" s="221" t="s">
        <v>1</v>
      </c>
      <c r="N151" s="222" t="s">
        <v>43</v>
      </c>
      <c r="O151" s="73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5" t="s">
        <v>162</v>
      </c>
      <c r="AT151" s="225" t="s">
        <v>153</v>
      </c>
      <c r="AU151" s="225" t="s">
        <v>88</v>
      </c>
      <c r="AY151" s="18" t="s">
        <v>151</v>
      </c>
      <c r="BE151" s="114">
        <f>IF(N151="základní",J151,0)</f>
        <v>0</v>
      </c>
      <c r="BF151" s="114">
        <f>IF(N151="snížená",J151,0)</f>
        <v>0</v>
      </c>
      <c r="BG151" s="114">
        <f>IF(N151="zákl. přenesená",J151,0)</f>
        <v>0</v>
      </c>
      <c r="BH151" s="114">
        <f>IF(N151="sníž. přenesená",J151,0)</f>
        <v>0</v>
      </c>
      <c r="BI151" s="114">
        <f>IF(N151="nulová",J151,0)</f>
        <v>0</v>
      </c>
      <c r="BJ151" s="18" t="s">
        <v>86</v>
      </c>
      <c r="BK151" s="114">
        <f>ROUND(I151*H151,2)</f>
        <v>0</v>
      </c>
      <c r="BL151" s="18" t="s">
        <v>162</v>
      </c>
      <c r="BM151" s="225" t="s">
        <v>213</v>
      </c>
    </row>
    <row r="152" spans="2:51" s="13" customFormat="1" ht="11.25">
      <c r="B152" s="230"/>
      <c r="C152" s="231"/>
      <c r="D152" s="226" t="s">
        <v>166</v>
      </c>
      <c r="E152" s="231"/>
      <c r="F152" s="233" t="s">
        <v>214</v>
      </c>
      <c r="G152" s="231"/>
      <c r="H152" s="234">
        <v>61.36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166</v>
      </c>
      <c r="AU152" s="240" t="s">
        <v>88</v>
      </c>
      <c r="AV152" s="13" t="s">
        <v>88</v>
      </c>
      <c r="AW152" s="13" t="s">
        <v>4</v>
      </c>
      <c r="AX152" s="13" t="s">
        <v>86</v>
      </c>
      <c r="AY152" s="240" t="s">
        <v>151</v>
      </c>
    </row>
    <row r="153" spans="1:65" s="2" customFormat="1" ht="33" customHeight="1">
      <c r="A153" s="36"/>
      <c r="B153" s="37"/>
      <c r="C153" s="214" t="s">
        <v>215</v>
      </c>
      <c r="D153" s="214" t="s">
        <v>153</v>
      </c>
      <c r="E153" s="215" t="s">
        <v>216</v>
      </c>
      <c r="F153" s="216" t="s">
        <v>217</v>
      </c>
      <c r="G153" s="217" t="s">
        <v>180</v>
      </c>
      <c r="H153" s="218">
        <v>52.4</v>
      </c>
      <c r="I153" s="219"/>
      <c r="J153" s="220">
        <f>ROUND(I153*H153,2)</f>
        <v>0</v>
      </c>
      <c r="K153" s="216" t="s">
        <v>161</v>
      </c>
      <c r="L153" s="39"/>
      <c r="M153" s="221" t="s">
        <v>1</v>
      </c>
      <c r="N153" s="222" t="s">
        <v>43</v>
      </c>
      <c r="O153" s="73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5" t="s">
        <v>162</v>
      </c>
      <c r="AT153" s="225" t="s">
        <v>153</v>
      </c>
      <c r="AU153" s="225" t="s">
        <v>88</v>
      </c>
      <c r="AY153" s="18" t="s">
        <v>151</v>
      </c>
      <c r="BE153" s="114">
        <f>IF(N153="základní",J153,0)</f>
        <v>0</v>
      </c>
      <c r="BF153" s="114">
        <f>IF(N153="snížená",J153,0)</f>
        <v>0</v>
      </c>
      <c r="BG153" s="114">
        <f>IF(N153="zákl. přenesená",J153,0)</f>
        <v>0</v>
      </c>
      <c r="BH153" s="114">
        <f>IF(N153="sníž. přenesená",J153,0)</f>
        <v>0</v>
      </c>
      <c r="BI153" s="114">
        <f>IF(N153="nulová",J153,0)</f>
        <v>0</v>
      </c>
      <c r="BJ153" s="18" t="s">
        <v>86</v>
      </c>
      <c r="BK153" s="114">
        <f>ROUND(I153*H153,2)</f>
        <v>0</v>
      </c>
      <c r="BL153" s="18" t="s">
        <v>162</v>
      </c>
      <c r="BM153" s="225" t="s">
        <v>218</v>
      </c>
    </row>
    <row r="154" spans="1:47" s="2" customFormat="1" ht="19.5">
      <c r="A154" s="36"/>
      <c r="B154" s="37"/>
      <c r="C154" s="38"/>
      <c r="D154" s="226" t="s">
        <v>164</v>
      </c>
      <c r="E154" s="38"/>
      <c r="F154" s="227" t="s">
        <v>219</v>
      </c>
      <c r="G154" s="38"/>
      <c r="H154" s="38"/>
      <c r="I154" s="127"/>
      <c r="J154" s="38"/>
      <c r="K154" s="38"/>
      <c r="L154" s="39"/>
      <c r="M154" s="228"/>
      <c r="N154" s="229"/>
      <c r="O154" s="73"/>
      <c r="P154" s="73"/>
      <c r="Q154" s="73"/>
      <c r="R154" s="73"/>
      <c r="S154" s="73"/>
      <c r="T154" s="74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8" t="s">
        <v>164</v>
      </c>
      <c r="AU154" s="18" t="s">
        <v>88</v>
      </c>
    </row>
    <row r="155" spans="2:51" s="13" customFormat="1" ht="11.25">
      <c r="B155" s="230"/>
      <c r="C155" s="231"/>
      <c r="D155" s="226" t="s">
        <v>166</v>
      </c>
      <c r="E155" s="232" t="s">
        <v>1</v>
      </c>
      <c r="F155" s="233" t="s">
        <v>220</v>
      </c>
      <c r="G155" s="231"/>
      <c r="H155" s="234">
        <v>52.4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166</v>
      </c>
      <c r="AU155" s="240" t="s">
        <v>88</v>
      </c>
      <c r="AV155" s="13" t="s">
        <v>88</v>
      </c>
      <c r="AW155" s="13" t="s">
        <v>32</v>
      </c>
      <c r="AX155" s="13" t="s">
        <v>86</v>
      </c>
      <c r="AY155" s="240" t="s">
        <v>151</v>
      </c>
    </row>
    <row r="156" spans="1:65" s="2" customFormat="1" ht="44.25" customHeight="1">
      <c r="A156" s="36"/>
      <c r="B156" s="37"/>
      <c r="C156" s="214" t="s">
        <v>221</v>
      </c>
      <c r="D156" s="214" t="s">
        <v>153</v>
      </c>
      <c r="E156" s="215" t="s">
        <v>222</v>
      </c>
      <c r="F156" s="216" t="s">
        <v>223</v>
      </c>
      <c r="G156" s="217" t="s">
        <v>180</v>
      </c>
      <c r="H156" s="218">
        <v>26.2</v>
      </c>
      <c r="I156" s="219"/>
      <c r="J156" s="220">
        <f>ROUND(I156*H156,2)</f>
        <v>0</v>
      </c>
      <c r="K156" s="216" t="s">
        <v>161</v>
      </c>
      <c r="L156" s="39"/>
      <c r="M156" s="221" t="s">
        <v>1</v>
      </c>
      <c r="N156" s="222" t="s">
        <v>43</v>
      </c>
      <c r="O156" s="73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5" t="s">
        <v>162</v>
      </c>
      <c r="AT156" s="225" t="s">
        <v>153</v>
      </c>
      <c r="AU156" s="225" t="s">
        <v>88</v>
      </c>
      <c r="AY156" s="18" t="s">
        <v>151</v>
      </c>
      <c r="BE156" s="114">
        <f>IF(N156="základní",J156,0)</f>
        <v>0</v>
      </c>
      <c r="BF156" s="114">
        <f>IF(N156="snížená",J156,0)</f>
        <v>0</v>
      </c>
      <c r="BG156" s="114">
        <f>IF(N156="zákl. přenesená",J156,0)</f>
        <v>0</v>
      </c>
      <c r="BH156" s="114">
        <f>IF(N156="sníž. přenesená",J156,0)</f>
        <v>0</v>
      </c>
      <c r="BI156" s="114">
        <f>IF(N156="nulová",J156,0)</f>
        <v>0</v>
      </c>
      <c r="BJ156" s="18" t="s">
        <v>86</v>
      </c>
      <c r="BK156" s="114">
        <f>ROUND(I156*H156,2)</f>
        <v>0</v>
      </c>
      <c r="BL156" s="18" t="s">
        <v>162</v>
      </c>
      <c r="BM156" s="225" t="s">
        <v>224</v>
      </c>
    </row>
    <row r="157" spans="2:51" s="13" customFormat="1" ht="11.25">
      <c r="B157" s="230"/>
      <c r="C157" s="231"/>
      <c r="D157" s="226" t="s">
        <v>166</v>
      </c>
      <c r="E157" s="231"/>
      <c r="F157" s="233" t="s">
        <v>225</v>
      </c>
      <c r="G157" s="231"/>
      <c r="H157" s="234">
        <v>26.2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166</v>
      </c>
      <c r="AU157" s="240" t="s">
        <v>88</v>
      </c>
      <c r="AV157" s="13" t="s">
        <v>88</v>
      </c>
      <c r="AW157" s="13" t="s">
        <v>4</v>
      </c>
      <c r="AX157" s="13" t="s">
        <v>86</v>
      </c>
      <c r="AY157" s="240" t="s">
        <v>151</v>
      </c>
    </row>
    <row r="158" spans="1:65" s="2" customFormat="1" ht="33" customHeight="1">
      <c r="A158" s="36"/>
      <c r="B158" s="37"/>
      <c r="C158" s="214" t="s">
        <v>226</v>
      </c>
      <c r="D158" s="214" t="s">
        <v>153</v>
      </c>
      <c r="E158" s="215" t="s">
        <v>227</v>
      </c>
      <c r="F158" s="216" t="s">
        <v>228</v>
      </c>
      <c r="G158" s="217" t="s">
        <v>156</v>
      </c>
      <c r="H158" s="218">
        <v>111</v>
      </c>
      <c r="I158" s="219"/>
      <c r="J158" s="220">
        <f>ROUND(I158*H158,2)</f>
        <v>0</v>
      </c>
      <c r="K158" s="216" t="s">
        <v>161</v>
      </c>
      <c r="L158" s="39"/>
      <c r="M158" s="221" t="s">
        <v>1</v>
      </c>
      <c r="N158" s="222" t="s">
        <v>43</v>
      </c>
      <c r="O158" s="73"/>
      <c r="P158" s="223">
        <f>O158*H158</f>
        <v>0</v>
      </c>
      <c r="Q158" s="223">
        <v>0.00084</v>
      </c>
      <c r="R158" s="223">
        <f>Q158*H158</f>
        <v>0.09324</v>
      </c>
      <c r="S158" s="223">
        <v>0</v>
      </c>
      <c r="T158" s="22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5" t="s">
        <v>162</v>
      </c>
      <c r="AT158" s="225" t="s">
        <v>153</v>
      </c>
      <c r="AU158" s="225" t="s">
        <v>88</v>
      </c>
      <c r="AY158" s="18" t="s">
        <v>151</v>
      </c>
      <c r="BE158" s="114">
        <f>IF(N158="základní",J158,0)</f>
        <v>0</v>
      </c>
      <c r="BF158" s="114">
        <f>IF(N158="snížená",J158,0)</f>
        <v>0</v>
      </c>
      <c r="BG158" s="114">
        <f>IF(N158="zákl. přenesená",J158,0)</f>
        <v>0</v>
      </c>
      <c r="BH158" s="114">
        <f>IF(N158="sníž. přenesená",J158,0)</f>
        <v>0</v>
      </c>
      <c r="BI158" s="114">
        <f>IF(N158="nulová",J158,0)</f>
        <v>0</v>
      </c>
      <c r="BJ158" s="18" t="s">
        <v>86</v>
      </c>
      <c r="BK158" s="114">
        <f>ROUND(I158*H158,2)</f>
        <v>0</v>
      </c>
      <c r="BL158" s="18" t="s">
        <v>162</v>
      </c>
      <c r="BM158" s="225" t="s">
        <v>229</v>
      </c>
    </row>
    <row r="159" spans="2:51" s="13" customFormat="1" ht="11.25">
      <c r="B159" s="230"/>
      <c r="C159" s="231"/>
      <c r="D159" s="226" t="s">
        <v>166</v>
      </c>
      <c r="E159" s="232" t="s">
        <v>1</v>
      </c>
      <c r="F159" s="233" t="s">
        <v>230</v>
      </c>
      <c r="G159" s="231"/>
      <c r="H159" s="234">
        <v>111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166</v>
      </c>
      <c r="AU159" s="240" t="s">
        <v>88</v>
      </c>
      <c r="AV159" s="13" t="s">
        <v>88</v>
      </c>
      <c r="AW159" s="13" t="s">
        <v>32</v>
      </c>
      <c r="AX159" s="13" t="s">
        <v>86</v>
      </c>
      <c r="AY159" s="240" t="s">
        <v>151</v>
      </c>
    </row>
    <row r="160" spans="1:65" s="2" customFormat="1" ht="33" customHeight="1">
      <c r="A160" s="36"/>
      <c r="B160" s="37"/>
      <c r="C160" s="214" t="s">
        <v>8</v>
      </c>
      <c r="D160" s="214" t="s">
        <v>153</v>
      </c>
      <c r="E160" s="215" t="s">
        <v>231</v>
      </c>
      <c r="F160" s="216" t="s">
        <v>232</v>
      </c>
      <c r="G160" s="217" t="s">
        <v>156</v>
      </c>
      <c r="H160" s="218">
        <v>111</v>
      </c>
      <c r="I160" s="219"/>
      <c r="J160" s="220">
        <f>ROUND(I160*H160,2)</f>
        <v>0</v>
      </c>
      <c r="K160" s="216" t="s">
        <v>161</v>
      </c>
      <c r="L160" s="39"/>
      <c r="M160" s="221" t="s">
        <v>1</v>
      </c>
      <c r="N160" s="222" t="s">
        <v>43</v>
      </c>
      <c r="O160" s="73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5" t="s">
        <v>162</v>
      </c>
      <c r="AT160" s="225" t="s">
        <v>153</v>
      </c>
      <c r="AU160" s="225" t="s">
        <v>88</v>
      </c>
      <c r="AY160" s="18" t="s">
        <v>151</v>
      </c>
      <c r="BE160" s="114">
        <f>IF(N160="základní",J160,0)</f>
        <v>0</v>
      </c>
      <c r="BF160" s="114">
        <f>IF(N160="snížená",J160,0)</f>
        <v>0</v>
      </c>
      <c r="BG160" s="114">
        <f>IF(N160="zákl. přenesená",J160,0)</f>
        <v>0</v>
      </c>
      <c r="BH160" s="114">
        <f>IF(N160="sníž. přenesená",J160,0)</f>
        <v>0</v>
      </c>
      <c r="BI160" s="114">
        <f>IF(N160="nulová",J160,0)</f>
        <v>0</v>
      </c>
      <c r="BJ160" s="18" t="s">
        <v>86</v>
      </c>
      <c r="BK160" s="114">
        <f>ROUND(I160*H160,2)</f>
        <v>0</v>
      </c>
      <c r="BL160" s="18" t="s">
        <v>162</v>
      </c>
      <c r="BM160" s="225" t="s">
        <v>233</v>
      </c>
    </row>
    <row r="161" spans="1:65" s="2" customFormat="1" ht="44.25" customHeight="1">
      <c r="A161" s="36"/>
      <c r="B161" s="37"/>
      <c r="C161" s="214" t="s">
        <v>234</v>
      </c>
      <c r="D161" s="214" t="s">
        <v>153</v>
      </c>
      <c r="E161" s="215" t="s">
        <v>235</v>
      </c>
      <c r="F161" s="216" t="s">
        <v>236</v>
      </c>
      <c r="G161" s="217" t="s">
        <v>180</v>
      </c>
      <c r="H161" s="218">
        <v>232</v>
      </c>
      <c r="I161" s="219"/>
      <c r="J161" s="220">
        <f>ROUND(I161*H161,2)</f>
        <v>0</v>
      </c>
      <c r="K161" s="216" t="s">
        <v>161</v>
      </c>
      <c r="L161" s="39"/>
      <c r="M161" s="221" t="s">
        <v>1</v>
      </c>
      <c r="N161" s="222" t="s">
        <v>43</v>
      </c>
      <c r="O161" s="73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5" t="s">
        <v>162</v>
      </c>
      <c r="AT161" s="225" t="s">
        <v>153</v>
      </c>
      <c r="AU161" s="225" t="s">
        <v>88</v>
      </c>
      <c r="AY161" s="18" t="s">
        <v>151</v>
      </c>
      <c r="BE161" s="114">
        <f>IF(N161="základní",J161,0)</f>
        <v>0</v>
      </c>
      <c r="BF161" s="114">
        <f>IF(N161="snížená",J161,0)</f>
        <v>0</v>
      </c>
      <c r="BG161" s="114">
        <f>IF(N161="zákl. přenesená",J161,0)</f>
        <v>0</v>
      </c>
      <c r="BH161" s="114">
        <f>IF(N161="sníž. přenesená",J161,0)</f>
        <v>0</v>
      </c>
      <c r="BI161" s="114">
        <f>IF(N161="nulová",J161,0)</f>
        <v>0</v>
      </c>
      <c r="BJ161" s="18" t="s">
        <v>86</v>
      </c>
      <c r="BK161" s="114">
        <f>ROUND(I161*H161,2)</f>
        <v>0</v>
      </c>
      <c r="BL161" s="18" t="s">
        <v>162</v>
      </c>
      <c r="BM161" s="225" t="s">
        <v>237</v>
      </c>
    </row>
    <row r="162" spans="1:47" s="2" customFormat="1" ht="19.5">
      <c r="A162" s="36"/>
      <c r="B162" s="37"/>
      <c r="C162" s="38"/>
      <c r="D162" s="226" t="s">
        <v>164</v>
      </c>
      <c r="E162" s="38"/>
      <c r="F162" s="227" t="s">
        <v>238</v>
      </c>
      <c r="G162" s="38"/>
      <c r="H162" s="38"/>
      <c r="I162" s="127"/>
      <c r="J162" s="38"/>
      <c r="K162" s="38"/>
      <c r="L162" s="39"/>
      <c r="M162" s="228"/>
      <c r="N162" s="229"/>
      <c r="O162" s="73"/>
      <c r="P162" s="73"/>
      <c r="Q162" s="73"/>
      <c r="R162" s="73"/>
      <c r="S162" s="73"/>
      <c r="T162" s="74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8" t="s">
        <v>164</v>
      </c>
      <c r="AU162" s="18" t="s">
        <v>88</v>
      </c>
    </row>
    <row r="163" spans="1:65" s="2" customFormat="1" ht="33" customHeight="1">
      <c r="A163" s="36"/>
      <c r="B163" s="37"/>
      <c r="C163" s="214" t="s">
        <v>239</v>
      </c>
      <c r="D163" s="214" t="s">
        <v>153</v>
      </c>
      <c r="E163" s="215" t="s">
        <v>240</v>
      </c>
      <c r="F163" s="216" t="s">
        <v>241</v>
      </c>
      <c r="G163" s="217" t="s">
        <v>180</v>
      </c>
      <c r="H163" s="218">
        <v>232</v>
      </c>
      <c r="I163" s="219"/>
      <c r="J163" s="220">
        <f>ROUND(I163*H163,2)</f>
        <v>0</v>
      </c>
      <c r="K163" s="216" t="s">
        <v>161</v>
      </c>
      <c r="L163" s="39"/>
      <c r="M163" s="221" t="s">
        <v>1</v>
      </c>
      <c r="N163" s="222" t="s">
        <v>43</v>
      </c>
      <c r="O163" s="73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5" t="s">
        <v>162</v>
      </c>
      <c r="AT163" s="225" t="s">
        <v>153</v>
      </c>
      <c r="AU163" s="225" t="s">
        <v>88</v>
      </c>
      <c r="AY163" s="18" t="s">
        <v>151</v>
      </c>
      <c r="BE163" s="114">
        <f>IF(N163="základní",J163,0)</f>
        <v>0</v>
      </c>
      <c r="BF163" s="114">
        <f>IF(N163="snížená",J163,0)</f>
        <v>0</v>
      </c>
      <c r="BG163" s="114">
        <f>IF(N163="zákl. přenesená",J163,0)</f>
        <v>0</v>
      </c>
      <c r="BH163" s="114">
        <f>IF(N163="sníž. přenesená",J163,0)</f>
        <v>0</v>
      </c>
      <c r="BI163" s="114">
        <f>IF(N163="nulová",J163,0)</f>
        <v>0</v>
      </c>
      <c r="BJ163" s="18" t="s">
        <v>86</v>
      </c>
      <c r="BK163" s="114">
        <f>ROUND(I163*H163,2)</f>
        <v>0</v>
      </c>
      <c r="BL163" s="18" t="s">
        <v>162</v>
      </c>
      <c r="BM163" s="225" t="s">
        <v>242</v>
      </c>
    </row>
    <row r="164" spans="1:47" s="2" customFormat="1" ht="19.5">
      <c r="A164" s="36"/>
      <c r="B164" s="37"/>
      <c r="C164" s="38"/>
      <c r="D164" s="226" t="s">
        <v>164</v>
      </c>
      <c r="E164" s="38"/>
      <c r="F164" s="227" t="s">
        <v>243</v>
      </c>
      <c r="G164" s="38"/>
      <c r="H164" s="38"/>
      <c r="I164" s="127"/>
      <c r="J164" s="38"/>
      <c r="K164" s="38"/>
      <c r="L164" s="39"/>
      <c r="M164" s="228"/>
      <c r="N164" s="229"/>
      <c r="O164" s="73"/>
      <c r="P164" s="73"/>
      <c r="Q164" s="73"/>
      <c r="R164" s="73"/>
      <c r="S164" s="73"/>
      <c r="T164" s="74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8" t="s">
        <v>164</v>
      </c>
      <c r="AU164" s="18" t="s">
        <v>88</v>
      </c>
    </row>
    <row r="165" spans="1:65" s="2" customFormat="1" ht="21.75" customHeight="1">
      <c r="A165" s="36"/>
      <c r="B165" s="37"/>
      <c r="C165" s="214" t="s">
        <v>244</v>
      </c>
      <c r="D165" s="214" t="s">
        <v>153</v>
      </c>
      <c r="E165" s="215" t="s">
        <v>245</v>
      </c>
      <c r="F165" s="216" t="s">
        <v>246</v>
      </c>
      <c r="G165" s="217" t="s">
        <v>180</v>
      </c>
      <c r="H165" s="218">
        <v>391.5</v>
      </c>
      <c r="I165" s="219"/>
      <c r="J165" s="220">
        <f>ROUND(I165*H165,2)</f>
        <v>0</v>
      </c>
      <c r="K165" s="216" t="s">
        <v>1</v>
      </c>
      <c r="L165" s="39"/>
      <c r="M165" s="221" t="s">
        <v>1</v>
      </c>
      <c r="N165" s="222" t="s">
        <v>43</v>
      </c>
      <c r="O165" s="73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5" t="s">
        <v>162</v>
      </c>
      <c r="AT165" s="225" t="s">
        <v>153</v>
      </c>
      <c r="AU165" s="225" t="s">
        <v>88</v>
      </c>
      <c r="AY165" s="18" t="s">
        <v>151</v>
      </c>
      <c r="BE165" s="114">
        <f>IF(N165="základní",J165,0)</f>
        <v>0</v>
      </c>
      <c r="BF165" s="114">
        <f>IF(N165="snížená",J165,0)</f>
        <v>0</v>
      </c>
      <c r="BG165" s="114">
        <f>IF(N165="zákl. přenesená",J165,0)</f>
        <v>0</v>
      </c>
      <c r="BH165" s="114">
        <f>IF(N165="sníž. přenesená",J165,0)</f>
        <v>0</v>
      </c>
      <c r="BI165" s="114">
        <f>IF(N165="nulová",J165,0)</f>
        <v>0</v>
      </c>
      <c r="BJ165" s="18" t="s">
        <v>86</v>
      </c>
      <c r="BK165" s="114">
        <f>ROUND(I165*H165,2)</f>
        <v>0</v>
      </c>
      <c r="BL165" s="18" t="s">
        <v>162</v>
      </c>
      <c r="BM165" s="225" t="s">
        <v>247</v>
      </c>
    </row>
    <row r="166" spans="1:47" s="2" customFormat="1" ht="29.25">
      <c r="A166" s="36"/>
      <c r="B166" s="37"/>
      <c r="C166" s="38"/>
      <c r="D166" s="226" t="s">
        <v>164</v>
      </c>
      <c r="E166" s="38"/>
      <c r="F166" s="227" t="s">
        <v>248</v>
      </c>
      <c r="G166" s="38"/>
      <c r="H166" s="38"/>
      <c r="I166" s="127"/>
      <c r="J166" s="38"/>
      <c r="K166" s="38"/>
      <c r="L166" s="39"/>
      <c r="M166" s="228"/>
      <c r="N166" s="229"/>
      <c r="O166" s="73"/>
      <c r="P166" s="73"/>
      <c r="Q166" s="73"/>
      <c r="R166" s="73"/>
      <c r="S166" s="73"/>
      <c r="T166" s="74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8" t="s">
        <v>164</v>
      </c>
      <c r="AU166" s="18" t="s">
        <v>88</v>
      </c>
    </row>
    <row r="167" spans="2:51" s="13" customFormat="1" ht="11.25">
      <c r="B167" s="230"/>
      <c r="C167" s="231"/>
      <c r="D167" s="226" t="s">
        <v>166</v>
      </c>
      <c r="E167" s="232" t="s">
        <v>1</v>
      </c>
      <c r="F167" s="233" t="s">
        <v>249</v>
      </c>
      <c r="G167" s="231"/>
      <c r="H167" s="234">
        <v>391.5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166</v>
      </c>
      <c r="AU167" s="240" t="s">
        <v>88</v>
      </c>
      <c r="AV167" s="13" t="s">
        <v>88</v>
      </c>
      <c r="AW167" s="13" t="s">
        <v>32</v>
      </c>
      <c r="AX167" s="13" t="s">
        <v>86</v>
      </c>
      <c r="AY167" s="240" t="s">
        <v>151</v>
      </c>
    </row>
    <row r="168" spans="1:65" s="2" customFormat="1" ht="66.75" customHeight="1">
      <c r="A168" s="36"/>
      <c r="B168" s="37"/>
      <c r="C168" s="214" t="s">
        <v>250</v>
      </c>
      <c r="D168" s="214" t="s">
        <v>153</v>
      </c>
      <c r="E168" s="215" t="s">
        <v>251</v>
      </c>
      <c r="F168" s="216" t="s">
        <v>252</v>
      </c>
      <c r="G168" s="217" t="s">
        <v>180</v>
      </c>
      <c r="H168" s="218">
        <v>665</v>
      </c>
      <c r="I168" s="219"/>
      <c r="J168" s="220">
        <f>ROUND(I168*H168,2)</f>
        <v>0</v>
      </c>
      <c r="K168" s="216" t="s">
        <v>161</v>
      </c>
      <c r="L168" s="39"/>
      <c r="M168" s="221" t="s">
        <v>1</v>
      </c>
      <c r="N168" s="222" t="s">
        <v>43</v>
      </c>
      <c r="O168" s="73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5" t="s">
        <v>162</v>
      </c>
      <c r="AT168" s="225" t="s">
        <v>153</v>
      </c>
      <c r="AU168" s="225" t="s">
        <v>88</v>
      </c>
      <c r="AY168" s="18" t="s">
        <v>151</v>
      </c>
      <c r="BE168" s="114">
        <f>IF(N168="základní",J168,0)</f>
        <v>0</v>
      </c>
      <c r="BF168" s="114">
        <f>IF(N168="snížená",J168,0)</f>
        <v>0</v>
      </c>
      <c r="BG168" s="114">
        <f>IF(N168="zákl. přenesená",J168,0)</f>
        <v>0</v>
      </c>
      <c r="BH168" s="114">
        <f>IF(N168="sníž. přenesená",J168,0)</f>
        <v>0</v>
      </c>
      <c r="BI168" s="114">
        <f>IF(N168="nulová",J168,0)</f>
        <v>0</v>
      </c>
      <c r="BJ168" s="18" t="s">
        <v>86</v>
      </c>
      <c r="BK168" s="114">
        <f>ROUND(I168*H168,2)</f>
        <v>0</v>
      </c>
      <c r="BL168" s="18" t="s">
        <v>162</v>
      </c>
      <c r="BM168" s="225" t="s">
        <v>253</v>
      </c>
    </row>
    <row r="169" spans="1:47" s="2" customFormat="1" ht="19.5">
      <c r="A169" s="36"/>
      <c r="B169" s="37"/>
      <c r="C169" s="38"/>
      <c r="D169" s="226" t="s">
        <v>164</v>
      </c>
      <c r="E169" s="38"/>
      <c r="F169" s="227" t="s">
        <v>254</v>
      </c>
      <c r="G169" s="38"/>
      <c r="H169" s="38"/>
      <c r="I169" s="127"/>
      <c r="J169" s="38"/>
      <c r="K169" s="38"/>
      <c r="L169" s="39"/>
      <c r="M169" s="228"/>
      <c r="N169" s="229"/>
      <c r="O169" s="73"/>
      <c r="P169" s="73"/>
      <c r="Q169" s="73"/>
      <c r="R169" s="73"/>
      <c r="S169" s="73"/>
      <c r="T169" s="74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8" t="s">
        <v>164</v>
      </c>
      <c r="AU169" s="18" t="s">
        <v>88</v>
      </c>
    </row>
    <row r="170" spans="2:51" s="13" customFormat="1" ht="11.25">
      <c r="B170" s="230"/>
      <c r="C170" s="231"/>
      <c r="D170" s="226" t="s">
        <v>166</v>
      </c>
      <c r="E170" s="232" t="s">
        <v>1</v>
      </c>
      <c r="F170" s="233" t="s">
        <v>255</v>
      </c>
      <c r="G170" s="231"/>
      <c r="H170" s="234">
        <v>665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166</v>
      </c>
      <c r="AU170" s="240" t="s">
        <v>88</v>
      </c>
      <c r="AV170" s="13" t="s">
        <v>88</v>
      </c>
      <c r="AW170" s="13" t="s">
        <v>32</v>
      </c>
      <c r="AX170" s="13" t="s">
        <v>86</v>
      </c>
      <c r="AY170" s="240" t="s">
        <v>151</v>
      </c>
    </row>
    <row r="171" spans="1:65" s="2" customFormat="1" ht="16.5" customHeight="1">
      <c r="A171" s="36"/>
      <c r="B171" s="37"/>
      <c r="C171" s="241" t="s">
        <v>256</v>
      </c>
      <c r="D171" s="241" t="s">
        <v>257</v>
      </c>
      <c r="E171" s="242" t="s">
        <v>258</v>
      </c>
      <c r="F171" s="243" t="s">
        <v>259</v>
      </c>
      <c r="G171" s="244" t="s">
        <v>260</v>
      </c>
      <c r="H171" s="245">
        <v>1197</v>
      </c>
      <c r="I171" s="246"/>
      <c r="J171" s="247">
        <f>ROUND(I171*H171,2)</f>
        <v>0</v>
      </c>
      <c r="K171" s="243" t="s">
        <v>1</v>
      </c>
      <c r="L171" s="248"/>
      <c r="M171" s="249" t="s">
        <v>1</v>
      </c>
      <c r="N171" s="250" t="s">
        <v>43</v>
      </c>
      <c r="O171" s="73"/>
      <c r="P171" s="223">
        <f>O171*H171</f>
        <v>0</v>
      </c>
      <c r="Q171" s="223">
        <v>1</v>
      </c>
      <c r="R171" s="223">
        <f>Q171*H171</f>
        <v>1197</v>
      </c>
      <c r="S171" s="223">
        <v>0</v>
      </c>
      <c r="T171" s="224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5" t="s">
        <v>193</v>
      </c>
      <c r="AT171" s="225" t="s">
        <v>257</v>
      </c>
      <c r="AU171" s="225" t="s">
        <v>88</v>
      </c>
      <c r="AY171" s="18" t="s">
        <v>151</v>
      </c>
      <c r="BE171" s="114">
        <f>IF(N171="základní",J171,0)</f>
        <v>0</v>
      </c>
      <c r="BF171" s="114">
        <f>IF(N171="snížená",J171,0)</f>
        <v>0</v>
      </c>
      <c r="BG171" s="114">
        <f>IF(N171="zákl. přenesená",J171,0)</f>
        <v>0</v>
      </c>
      <c r="BH171" s="114">
        <f>IF(N171="sníž. přenesená",J171,0)</f>
        <v>0</v>
      </c>
      <c r="BI171" s="114">
        <f>IF(N171="nulová",J171,0)</f>
        <v>0</v>
      </c>
      <c r="BJ171" s="18" t="s">
        <v>86</v>
      </c>
      <c r="BK171" s="114">
        <f>ROUND(I171*H171,2)</f>
        <v>0</v>
      </c>
      <c r="BL171" s="18" t="s">
        <v>162</v>
      </c>
      <c r="BM171" s="225" t="s">
        <v>261</v>
      </c>
    </row>
    <row r="172" spans="2:51" s="13" customFormat="1" ht="11.25">
      <c r="B172" s="230"/>
      <c r="C172" s="231"/>
      <c r="D172" s="226" t="s">
        <v>166</v>
      </c>
      <c r="E172" s="232" t="s">
        <v>1</v>
      </c>
      <c r="F172" s="233" t="s">
        <v>262</v>
      </c>
      <c r="G172" s="231"/>
      <c r="H172" s="234">
        <v>1197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166</v>
      </c>
      <c r="AU172" s="240" t="s">
        <v>88</v>
      </c>
      <c r="AV172" s="13" t="s">
        <v>88</v>
      </c>
      <c r="AW172" s="13" t="s">
        <v>32</v>
      </c>
      <c r="AX172" s="13" t="s">
        <v>86</v>
      </c>
      <c r="AY172" s="240" t="s">
        <v>151</v>
      </c>
    </row>
    <row r="173" spans="1:65" s="2" customFormat="1" ht="33" customHeight="1">
      <c r="A173" s="36"/>
      <c r="B173" s="37"/>
      <c r="C173" s="214" t="s">
        <v>7</v>
      </c>
      <c r="D173" s="214" t="s">
        <v>153</v>
      </c>
      <c r="E173" s="215" t="s">
        <v>263</v>
      </c>
      <c r="F173" s="216" t="s">
        <v>264</v>
      </c>
      <c r="G173" s="217" t="s">
        <v>180</v>
      </c>
      <c r="H173" s="218">
        <v>44.4</v>
      </c>
      <c r="I173" s="219"/>
      <c r="J173" s="220">
        <f>ROUND(I173*H173,2)</f>
        <v>0</v>
      </c>
      <c r="K173" s="216" t="s">
        <v>161</v>
      </c>
      <c r="L173" s="39"/>
      <c r="M173" s="221" t="s">
        <v>1</v>
      </c>
      <c r="N173" s="222" t="s">
        <v>43</v>
      </c>
      <c r="O173" s="73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5" t="s">
        <v>162</v>
      </c>
      <c r="AT173" s="225" t="s">
        <v>153</v>
      </c>
      <c r="AU173" s="225" t="s">
        <v>88</v>
      </c>
      <c r="AY173" s="18" t="s">
        <v>151</v>
      </c>
      <c r="BE173" s="114">
        <f>IF(N173="základní",J173,0)</f>
        <v>0</v>
      </c>
      <c r="BF173" s="114">
        <f>IF(N173="snížená",J173,0)</f>
        <v>0</v>
      </c>
      <c r="BG173" s="114">
        <f>IF(N173="zákl. přenesená",J173,0)</f>
        <v>0</v>
      </c>
      <c r="BH173" s="114">
        <f>IF(N173="sníž. přenesená",J173,0)</f>
        <v>0</v>
      </c>
      <c r="BI173" s="114">
        <f>IF(N173="nulová",J173,0)</f>
        <v>0</v>
      </c>
      <c r="BJ173" s="18" t="s">
        <v>86</v>
      </c>
      <c r="BK173" s="114">
        <f>ROUND(I173*H173,2)</f>
        <v>0</v>
      </c>
      <c r="BL173" s="18" t="s">
        <v>162</v>
      </c>
      <c r="BM173" s="225" t="s">
        <v>265</v>
      </c>
    </row>
    <row r="174" spans="1:47" s="2" customFormat="1" ht="19.5">
      <c r="A174" s="36"/>
      <c r="B174" s="37"/>
      <c r="C174" s="38"/>
      <c r="D174" s="226" t="s">
        <v>164</v>
      </c>
      <c r="E174" s="38"/>
      <c r="F174" s="227" t="s">
        <v>266</v>
      </c>
      <c r="G174" s="38"/>
      <c r="H174" s="38"/>
      <c r="I174" s="127"/>
      <c r="J174" s="38"/>
      <c r="K174" s="38"/>
      <c r="L174" s="39"/>
      <c r="M174" s="228"/>
      <c r="N174" s="229"/>
      <c r="O174" s="73"/>
      <c r="P174" s="73"/>
      <c r="Q174" s="73"/>
      <c r="R174" s="73"/>
      <c r="S174" s="73"/>
      <c r="T174" s="74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8" t="s">
        <v>164</v>
      </c>
      <c r="AU174" s="18" t="s">
        <v>88</v>
      </c>
    </row>
    <row r="175" spans="1:65" s="2" customFormat="1" ht="16.5" customHeight="1">
      <c r="A175" s="36"/>
      <c r="B175" s="37"/>
      <c r="C175" s="241" t="s">
        <v>267</v>
      </c>
      <c r="D175" s="241" t="s">
        <v>257</v>
      </c>
      <c r="E175" s="242" t="s">
        <v>268</v>
      </c>
      <c r="F175" s="243" t="s">
        <v>269</v>
      </c>
      <c r="G175" s="244" t="s">
        <v>260</v>
      </c>
      <c r="H175" s="245">
        <v>79.92</v>
      </c>
      <c r="I175" s="246"/>
      <c r="J175" s="247">
        <f>ROUND(I175*H175,2)</f>
        <v>0</v>
      </c>
      <c r="K175" s="243" t="s">
        <v>1</v>
      </c>
      <c r="L175" s="248"/>
      <c r="M175" s="249" t="s">
        <v>1</v>
      </c>
      <c r="N175" s="250" t="s">
        <v>43</v>
      </c>
      <c r="O175" s="73"/>
      <c r="P175" s="223">
        <f>O175*H175</f>
        <v>0</v>
      </c>
      <c r="Q175" s="223">
        <v>1</v>
      </c>
      <c r="R175" s="223">
        <f>Q175*H175</f>
        <v>79.92</v>
      </c>
      <c r="S175" s="223">
        <v>0</v>
      </c>
      <c r="T175" s="224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5" t="s">
        <v>193</v>
      </c>
      <c r="AT175" s="225" t="s">
        <v>257</v>
      </c>
      <c r="AU175" s="225" t="s">
        <v>88</v>
      </c>
      <c r="AY175" s="18" t="s">
        <v>151</v>
      </c>
      <c r="BE175" s="114">
        <f>IF(N175="základní",J175,0)</f>
        <v>0</v>
      </c>
      <c r="BF175" s="114">
        <f>IF(N175="snížená",J175,0)</f>
        <v>0</v>
      </c>
      <c r="BG175" s="114">
        <f>IF(N175="zákl. přenesená",J175,0)</f>
        <v>0</v>
      </c>
      <c r="BH175" s="114">
        <f>IF(N175="sníž. přenesená",J175,0)</f>
        <v>0</v>
      </c>
      <c r="BI175" s="114">
        <f>IF(N175="nulová",J175,0)</f>
        <v>0</v>
      </c>
      <c r="BJ175" s="18" t="s">
        <v>86</v>
      </c>
      <c r="BK175" s="114">
        <f>ROUND(I175*H175,2)</f>
        <v>0</v>
      </c>
      <c r="BL175" s="18" t="s">
        <v>162</v>
      </c>
      <c r="BM175" s="225" t="s">
        <v>270</v>
      </c>
    </row>
    <row r="176" spans="2:51" s="13" customFormat="1" ht="11.25">
      <c r="B176" s="230"/>
      <c r="C176" s="231"/>
      <c r="D176" s="226" t="s">
        <v>166</v>
      </c>
      <c r="E176" s="232" t="s">
        <v>1</v>
      </c>
      <c r="F176" s="233" t="s">
        <v>271</v>
      </c>
      <c r="G176" s="231"/>
      <c r="H176" s="234">
        <v>79.92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166</v>
      </c>
      <c r="AU176" s="240" t="s">
        <v>88</v>
      </c>
      <c r="AV176" s="13" t="s">
        <v>88</v>
      </c>
      <c r="AW176" s="13" t="s">
        <v>32</v>
      </c>
      <c r="AX176" s="13" t="s">
        <v>86</v>
      </c>
      <c r="AY176" s="240" t="s">
        <v>151</v>
      </c>
    </row>
    <row r="177" spans="1:65" s="2" customFormat="1" ht="55.5" customHeight="1">
      <c r="A177" s="36"/>
      <c r="B177" s="37"/>
      <c r="C177" s="214" t="s">
        <v>272</v>
      </c>
      <c r="D177" s="214" t="s">
        <v>153</v>
      </c>
      <c r="E177" s="215" t="s">
        <v>273</v>
      </c>
      <c r="F177" s="216" t="s">
        <v>274</v>
      </c>
      <c r="G177" s="217" t="s">
        <v>180</v>
      </c>
      <c r="H177" s="218">
        <v>88.8</v>
      </c>
      <c r="I177" s="219"/>
      <c r="J177" s="220">
        <f>ROUND(I177*H177,2)</f>
        <v>0</v>
      </c>
      <c r="K177" s="216" t="s">
        <v>161</v>
      </c>
      <c r="L177" s="39"/>
      <c r="M177" s="221" t="s">
        <v>1</v>
      </c>
      <c r="N177" s="222" t="s">
        <v>43</v>
      </c>
      <c r="O177" s="73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5" t="s">
        <v>162</v>
      </c>
      <c r="AT177" s="225" t="s">
        <v>153</v>
      </c>
      <c r="AU177" s="225" t="s">
        <v>88</v>
      </c>
      <c r="AY177" s="18" t="s">
        <v>151</v>
      </c>
      <c r="BE177" s="114">
        <f>IF(N177="základní",J177,0)</f>
        <v>0</v>
      </c>
      <c r="BF177" s="114">
        <f>IF(N177="snížená",J177,0)</f>
        <v>0</v>
      </c>
      <c r="BG177" s="114">
        <f>IF(N177="zákl. přenesená",J177,0)</f>
        <v>0</v>
      </c>
      <c r="BH177" s="114">
        <f>IF(N177="sníž. přenesená",J177,0)</f>
        <v>0</v>
      </c>
      <c r="BI177" s="114">
        <f>IF(N177="nulová",J177,0)</f>
        <v>0</v>
      </c>
      <c r="BJ177" s="18" t="s">
        <v>86</v>
      </c>
      <c r="BK177" s="114">
        <f>ROUND(I177*H177,2)</f>
        <v>0</v>
      </c>
      <c r="BL177" s="18" t="s">
        <v>162</v>
      </c>
      <c r="BM177" s="225" t="s">
        <v>275</v>
      </c>
    </row>
    <row r="178" spans="2:51" s="13" customFormat="1" ht="11.25">
      <c r="B178" s="230"/>
      <c r="C178" s="231"/>
      <c r="D178" s="226" t="s">
        <v>166</v>
      </c>
      <c r="E178" s="232" t="s">
        <v>1</v>
      </c>
      <c r="F178" s="233" t="s">
        <v>276</v>
      </c>
      <c r="G178" s="231"/>
      <c r="H178" s="234">
        <v>88.8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166</v>
      </c>
      <c r="AU178" s="240" t="s">
        <v>88</v>
      </c>
      <c r="AV178" s="13" t="s">
        <v>88</v>
      </c>
      <c r="AW178" s="13" t="s">
        <v>32</v>
      </c>
      <c r="AX178" s="13" t="s">
        <v>86</v>
      </c>
      <c r="AY178" s="240" t="s">
        <v>151</v>
      </c>
    </row>
    <row r="179" spans="1:65" s="2" customFormat="1" ht="33" customHeight="1">
      <c r="A179" s="36"/>
      <c r="B179" s="37"/>
      <c r="C179" s="214" t="s">
        <v>277</v>
      </c>
      <c r="D179" s="214" t="s">
        <v>153</v>
      </c>
      <c r="E179" s="215" t="s">
        <v>278</v>
      </c>
      <c r="F179" s="216" t="s">
        <v>279</v>
      </c>
      <c r="G179" s="217" t="s">
        <v>156</v>
      </c>
      <c r="H179" s="218">
        <v>874</v>
      </c>
      <c r="I179" s="219"/>
      <c r="J179" s="220">
        <f>ROUND(I179*H179,2)</f>
        <v>0</v>
      </c>
      <c r="K179" s="216" t="s">
        <v>161</v>
      </c>
      <c r="L179" s="39"/>
      <c r="M179" s="221" t="s">
        <v>1</v>
      </c>
      <c r="N179" s="222" t="s">
        <v>43</v>
      </c>
      <c r="O179" s="73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5" t="s">
        <v>162</v>
      </c>
      <c r="AT179" s="225" t="s">
        <v>153</v>
      </c>
      <c r="AU179" s="225" t="s">
        <v>88</v>
      </c>
      <c r="AY179" s="18" t="s">
        <v>151</v>
      </c>
      <c r="BE179" s="114">
        <f>IF(N179="základní",J179,0)</f>
        <v>0</v>
      </c>
      <c r="BF179" s="114">
        <f>IF(N179="snížená",J179,0)</f>
        <v>0</v>
      </c>
      <c r="BG179" s="114">
        <f>IF(N179="zákl. přenesená",J179,0)</f>
        <v>0</v>
      </c>
      <c r="BH179" s="114">
        <f>IF(N179="sníž. přenesená",J179,0)</f>
        <v>0</v>
      </c>
      <c r="BI179" s="114">
        <f>IF(N179="nulová",J179,0)</f>
        <v>0</v>
      </c>
      <c r="BJ179" s="18" t="s">
        <v>86</v>
      </c>
      <c r="BK179" s="114">
        <f>ROUND(I179*H179,2)</f>
        <v>0</v>
      </c>
      <c r="BL179" s="18" t="s">
        <v>162</v>
      </c>
      <c r="BM179" s="225" t="s">
        <v>280</v>
      </c>
    </row>
    <row r="180" spans="1:65" s="2" customFormat="1" ht="16.5" customHeight="1">
      <c r="A180" s="36"/>
      <c r="B180" s="37"/>
      <c r="C180" s="241" t="s">
        <v>281</v>
      </c>
      <c r="D180" s="241" t="s">
        <v>257</v>
      </c>
      <c r="E180" s="242" t="s">
        <v>282</v>
      </c>
      <c r="F180" s="243" t="s">
        <v>283</v>
      </c>
      <c r="G180" s="244" t="s">
        <v>284</v>
      </c>
      <c r="H180" s="245">
        <v>13.11</v>
      </c>
      <c r="I180" s="246"/>
      <c r="J180" s="247">
        <f>ROUND(I180*H180,2)</f>
        <v>0</v>
      </c>
      <c r="K180" s="243" t="s">
        <v>161</v>
      </c>
      <c r="L180" s="248"/>
      <c r="M180" s="249" t="s">
        <v>1</v>
      </c>
      <c r="N180" s="250" t="s">
        <v>43</v>
      </c>
      <c r="O180" s="73"/>
      <c r="P180" s="223">
        <f>O180*H180</f>
        <v>0</v>
      </c>
      <c r="Q180" s="223">
        <v>0.001</v>
      </c>
      <c r="R180" s="223">
        <f>Q180*H180</f>
        <v>0.01311</v>
      </c>
      <c r="S180" s="223">
        <v>0</v>
      </c>
      <c r="T180" s="224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5" t="s">
        <v>193</v>
      </c>
      <c r="AT180" s="225" t="s">
        <v>257</v>
      </c>
      <c r="AU180" s="225" t="s">
        <v>88</v>
      </c>
      <c r="AY180" s="18" t="s">
        <v>151</v>
      </c>
      <c r="BE180" s="114">
        <f>IF(N180="základní",J180,0)</f>
        <v>0</v>
      </c>
      <c r="BF180" s="114">
        <f>IF(N180="snížená",J180,0)</f>
        <v>0</v>
      </c>
      <c r="BG180" s="114">
        <f>IF(N180="zákl. přenesená",J180,0)</f>
        <v>0</v>
      </c>
      <c r="BH180" s="114">
        <f>IF(N180="sníž. přenesená",J180,0)</f>
        <v>0</v>
      </c>
      <c r="BI180" s="114">
        <f>IF(N180="nulová",J180,0)</f>
        <v>0</v>
      </c>
      <c r="BJ180" s="18" t="s">
        <v>86</v>
      </c>
      <c r="BK180" s="114">
        <f>ROUND(I180*H180,2)</f>
        <v>0</v>
      </c>
      <c r="BL180" s="18" t="s">
        <v>162</v>
      </c>
      <c r="BM180" s="225" t="s">
        <v>285</v>
      </c>
    </row>
    <row r="181" spans="2:51" s="13" customFormat="1" ht="11.25">
      <c r="B181" s="230"/>
      <c r="C181" s="231"/>
      <c r="D181" s="226" t="s">
        <v>166</v>
      </c>
      <c r="E181" s="231"/>
      <c r="F181" s="233" t="s">
        <v>286</v>
      </c>
      <c r="G181" s="231"/>
      <c r="H181" s="234">
        <v>13.11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166</v>
      </c>
      <c r="AU181" s="240" t="s">
        <v>88</v>
      </c>
      <c r="AV181" s="13" t="s">
        <v>88</v>
      </c>
      <c r="AW181" s="13" t="s">
        <v>4</v>
      </c>
      <c r="AX181" s="13" t="s">
        <v>86</v>
      </c>
      <c r="AY181" s="240" t="s">
        <v>151</v>
      </c>
    </row>
    <row r="182" spans="1:65" s="2" customFormat="1" ht="21.75" customHeight="1">
      <c r="A182" s="36"/>
      <c r="B182" s="37"/>
      <c r="C182" s="214" t="s">
        <v>287</v>
      </c>
      <c r="D182" s="214" t="s">
        <v>153</v>
      </c>
      <c r="E182" s="215" t="s">
        <v>288</v>
      </c>
      <c r="F182" s="216" t="s">
        <v>289</v>
      </c>
      <c r="G182" s="217" t="s">
        <v>156</v>
      </c>
      <c r="H182" s="218">
        <v>617</v>
      </c>
      <c r="I182" s="219"/>
      <c r="J182" s="220">
        <f>ROUND(I182*H182,2)</f>
        <v>0</v>
      </c>
      <c r="K182" s="216" t="s">
        <v>161</v>
      </c>
      <c r="L182" s="39"/>
      <c r="M182" s="221" t="s">
        <v>1</v>
      </c>
      <c r="N182" s="222" t="s">
        <v>43</v>
      </c>
      <c r="O182" s="73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5" t="s">
        <v>162</v>
      </c>
      <c r="AT182" s="225" t="s">
        <v>153</v>
      </c>
      <c r="AU182" s="225" t="s">
        <v>88</v>
      </c>
      <c r="AY182" s="18" t="s">
        <v>151</v>
      </c>
      <c r="BE182" s="114">
        <f>IF(N182="základní",J182,0)</f>
        <v>0</v>
      </c>
      <c r="BF182" s="114">
        <f>IF(N182="snížená",J182,0)</f>
        <v>0</v>
      </c>
      <c r="BG182" s="114">
        <f>IF(N182="zákl. přenesená",J182,0)</f>
        <v>0</v>
      </c>
      <c r="BH182" s="114">
        <f>IF(N182="sníž. přenesená",J182,0)</f>
        <v>0</v>
      </c>
      <c r="BI182" s="114">
        <f>IF(N182="nulová",J182,0)</f>
        <v>0</v>
      </c>
      <c r="BJ182" s="18" t="s">
        <v>86</v>
      </c>
      <c r="BK182" s="114">
        <f>ROUND(I182*H182,2)</f>
        <v>0</v>
      </c>
      <c r="BL182" s="18" t="s">
        <v>162</v>
      </c>
      <c r="BM182" s="225" t="s">
        <v>290</v>
      </c>
    </row>
    <row r="183" spans="2:51" s="13" customFormat="1" ht="11.25">
      <c r="B183" s="230"/>
      <c r="C183" s="231"/>
      <c r="D183" s="226" t="s">
        <v>166</v>
      </c>
      <c r="E183" s="232" t="s">
        <v>1</v>
      </c>
      <c r="F183" s="233" t="s">
        <v>291</v>
      </c>
      <c r="G183" s="231"/>
      <c r="H183" s="234">
        <v>617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166</v>
      </c>
      <c r="AU183" s="240" t="s">
        <v>88</v>
      </c>
      <c r="AV183" s="13" t="s">
        <v>88</v>
      </c>
      <c r="AW183" s="13" t="s">
        <v>32</v>
      </c>
      <c r="AX183" s="13" t="s">
        <v>86</v>
      </c>
      <c r="AY183" s="240" t="s">
        <v>151</v>
      </c>
    </row>
    <row r="184" spans="1:65" s="2" customFormat="1" ht="33" customHeight="1">
      <c r="A184" s="36"/>
      <c r="B184" s="37"/>
      <c r="C184" s="214" t="s">
        <v>292</v>
      </c>
      <c r="D184" s="214" t="s">
        <v>153</v>
      </c>
      <c r="E184" s="215" t="s">
        <v>293</v>
      </c>
      <c r="F184" s="216" t="s">
        <v>294</v>
      </c>
      <c r="G184" s="217" t="s">
        <v>156</v>
      </c>
      <c r="H184" s="218">
        <v>874</v>
      </c>
      <c r="I184" s="219"/>
      <c r="J184" s="220">
        <f>ROUND(I184*H184,2)</f>
        <v>0</v>
      </c>
      <c r="K184" s="216" t="s">
        <v>161</v>
      </c>
      <c r="L184" s="39"/>
      <c r="M184" s="221" t="s">
        <v>1</v>
      </c>
      <c r="N184" s="222" t="s">
        <v>43</v>
      </c>
      <c r="O184" s="73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5" t="s">
        <v>162</v>
      </c>
      <c r="AT184" s="225" t="s">
        <v>153</v>
      </c>
      <c r="AU184" s="225" t="s">
        <v>88</v>
      </c>
      <c r="AY184" s="18" t="s">
        <v>151</v>
      </c>
      <c r="BE184" s="114">
        <f>IF(N184="základní",J184,0)</f>
        <v>0</v>
      </c>
      <c r="BF184" s="114">
        <f>IF(N184="snížená",J184,0)</f>
        <v>0</v>
      </c>
      <c r="BG184" s="114">
        <f>IF(N184="zákl. přenesená",J184,0)</f>
        <v>0</v>
      </c>
      <c r="BH184" s="114">
        <f>IF(N184="sníž. přenesená",J184,0)</f>
        <v>0</v>
      </c>
      <c r="BI184" s="114">
        <f>IF(N184="nulová",J184,0)</f>
        <v>0</v>
      </c>
      <c r="BJ184" s="18" t="s">
        <v>86</v>
      </c>
      <c r="BK184" s="114">
        <f>ROUND(I184*H184,2)</f>
        <v>0</v>
      </c>
      <c r="BL184" s="18" t="s">
        <v>162</v>
      </c>
      <c r="BM184" s="225" t="s">
        <v>295</v>
      </c>
    </row>
    <row r="185" spans="1:65" s="2" customFormat="1" ht="33" customHeight="1">
      <c r="A185" s="36"/>
      <c r="B185" s="37"/>
      <c r="C185" s="214" t="s">
        <v>296</v>
      </c>
      <c r="D185" s="214" t="s">
        <v>153</v>
      </c>
      <c r="E185" s="215" t="s">
        <v>297</v>
      </c>
      <c r="F185" s="216" t="s">
        <v>298</v>
      </c>
      <c r="G185" s="217" t="s">
        <v>156</v>
      </c>
      <c r="H185" s="218">
        <v>874</v>
      </c>
      <c r="I185" s="219"/>
      <c r="J185" s="220">
        <f>ROUND(I185*H185,2)</f>
        <v>0</v>
      </c>
      <c r="K185" s="216" t="s">
        <v>161</v>
      </c>
      <c r="L185" s="39"/>
      <c r="M185" s="221" t="s">
        <v>1</v>
      </c>
      <c r="N185" s="222" t="s">
        <v>43</v>
      </c>
      <c r="O185" s="73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5" t="s">
        <v>162</v>
      </c>
      <c r="AT185" s="225" t="s">
        <v>153</v>
      </c>
      <c r="AU185" s="225" t="s">
        <v>88</v>
      </c>
      <c r="AY185" s="18" t="s">
        <v>151</v>
      </c>
      <c r="BE185" s="114">
        <f>IF(N185="základní",J185,0)</f>
        <v>0</v>
      </c>
      <c r="BF185" s="114">
        <f>IF(N185="snížená",J185,0)</f>
        <v>0</v>
      </c>
      <c r="BG185" s="114">
        <f>IF(N185="zákl. přenesená",J185,0)</f>
        <v>0</v>
      </c>
      <c r="BH185" s="114">
        <f>IF(N185="sníž. přenesená",J185,0)</f>
        <v>0</v>
      </c>
      <c r="BI185" s="114">
        <f>IF(N185="nulová",J185,0)</f>
        <v>0</v>
      </c>
      <c r="BJ185" s="18" t="s">
        <v>86</v>
      </c>
      <c r="BK185" s="114">
        <f>ROUND(I185*H185,2)</f>
        <v>0</v>
      </c>
      <c r="BL185" s="18" t="s">
        <v>162</v>
      </c>
      <c r="BM185" s="225" t="s">
        <v>299</v>
      </c>
    </row>
    <row r="186" spans="2:51" s="13" customFormat="1" ht="11.25">
      <c r="B186" s="230"/>
      <c r="C186" s="231"/>
      <c r="D186" s="226" t="s">
        <v>166</v>
      </c>
      <c r="E186" s="232" t="s">
        <v>1</v>
      </c>
      <c r="F186" s="233" t="s">
        <v>300</v>
      </c>
      <c r="G186" s="231"/>
      <c r="H186" s="234">
        <v>874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166</v>
      </c>
      <c r="AU186" s="240" t="s">
        <v>88</v>
      </c>
      <c r="AV186" s="13" t="s">
        <v>88</v>
      </c>
      <c r="AW186" s="13" t="s">
        <v>32</v>
      </c>
      <c r="AX186" s="13" t="s">
        <v>86</v>
      </c>
      <c r="AY186" s="240" t="s">
        <v>151</v>
      </c>
    </row>
    <row r="187" spans="1:65" s="2" customFormat="1" ht="44.25" customHeight="1">
      <c r="A187" s="36"/>
      <c r="B187" s="37"/>
      <c r="C187" s="214" t="s">
        <v>301</v>
      </c>
      <c r="D187" s="214" t="s">
        <v>153</v>
      </c>
      <c r="E187" s="215" t="s">
        <v>302</v>
      </c>
      <c r="F187" s="216" t="s">
        <v>303</v>
      </c>
      <c r="G187" s="217" t="s">
        <v>156</v>
      </c>
      <c r="H187" s="218">
        <v>617</v>
      </c>
      <c r="I187" s="219"/>
      <c r="J187" s="220">
        <f>ROUND(I187*H187,2)</f>
        <v>0</v>
      </c>
      <c r="K187" s="216" t="s">
        <v>1</v>
      </c>
      <c r="L187" s="39"/>
      <c r="M187" s="221" t="s">
        <v>1</v>
      </c>
      <c r="N187" s="222" t="s">
        <v>43</v>
      </c>
      <c r="O187" s="73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5" t="s">
        <v>157</v>
      </c>
      <c r="AT187" s="225" t="s">
        <v>153</v>
      </c>
      <c r="AU187" s="225" t="s">
        <v>88</v>
      </c>
      <c r="AY187" s="18" t="s">
        <v>151</v>
      </c>
      <c r="BE187" s="114">
        <f>IF(N187="základní",J187,0)</f>
        <v>0</v>
      </c>
      <c r="BF187" s="114">
        <f>IF(N187="snížená",J187,0)</f>
        <v>0</v>
      </c>
      <c r="BG187" s="114">
        <f>IF(N187="zákl. přenesená",J187,0)</f>
        <v>0</v>
      </c>
      <c r="BH187" s="114">
        <f>IF(N187="sníž. přenesená",J187,0)</f>
        <v>0</v>
      </c>
      <c r="BI187" s="114">
        <f>IF(N187="nulová",J187,0)</f>
        <v>0</v>
      </c>
      <c r="BJ187" s="18" t="s">
        <v>86</v>
      </c>
      <c r="BK187" s="114">
        <f>ROUND(I187*H187,2)</f>
        <v>0</v>
      </c>
      <c r="BL187" s="18" t="s">
        <v>157</v>
      </c>
      <c r="BM187" s="225" t="s">
        <v>304</v>
      </c>
    </row>
    <row r="188" spans="1:47" s="2" customFormat="1" ht="19.5">
      <c r="A188" s="36"/>
      <c r="B188" s="37"/>
      <c r="C188" s="38"/>
      <c r="D188" s="226" t="s">
        <v>164</v>
      </c>
      <c r="E188" s="38"/>
      <c r="F188" s="227" t="s">
        <v>305</v>
      </c>
      <c r="G188" s="38"/>
      <c r="H188" s="38"/>
      <c r="I188" s="127"/>
      <c r="J188" s="38"/>
      <c r="K188" s="38"/>
      <c r="L188" s="39"/>
      <c r="M188" s="228"/>
      <c r="N188" s="229"/>
      <c r="O188" s="73"/>
      <c r="P188" s="73"/>
      <c r="Q188" s="73"/>
      <c r="R188" s="73"/>
      <c r="S188" s="73"/>
      <c r="T188" s="74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8" t="s">
        <v>164</v>
      </c>
      <c r="AU188" s="18" t="s">
        <v>88</v>
      </c>
    </row>
    <row r="189" spans="2:63" s="12" customFormat="1" ht="22.9" customHeight="1">
      <c r="B189" s="198"/>
      <c r="C189" s="199"/>
      <c r="D189" s="200" t="s">
        <v>77</v>
      </c>
      <c r="E189" s="212" t="s">
        <v>88</v>
      </c>
      <c r="F189" s="212" t="s">
        <v>306</v>
      </c>
      <c r="G189" s="199"/>
      <c r="H189" s="199"/>
      <c r="I189" s="202"/>
      <c r="J189" s="213">
        <f>BK189</f>
        <v>0</v>
      </c>
      <c r="K189" s="199"/>
      <c r="L189" s="204"/>
      <c r="M189" s="205"/>
      <c r="N189" s="206"/>
      <c r="O189" s="206"/>
      <c r="P189" s="207">
        <f>SUM(P190:P195)</f>
        <v>0</v>
      </c>
      <c r="Q189" s="206"/>
      <c r="R189" s="207">
        <f>SUM(R190:R195)</f>
        <v>0.83404</v>
      </c>
      <c r="S189" s="206"/>
      <c r="T189" s="208">
        <f>SUM(T190:T195)</f>
        <v>0</v>
      </c>
      <c r="AR189" s="209" t="s">
        <v>86</v>
      </c>
      <c r="AT189" s="210" t="s">
        <v>77</v>
      </c>
      <c r="AU189" s="210" t="s">
        <v>86</v>
      </c>
      <c r="AY189" s="209" t="s">
        <v>151</v>
      </c>
      <c r="BK189" s="211">
        <f>SUM(BK190:BK195)</f>
        <v>0</v>
      </c>
    </row>
    <row r="190" spans="1:65" s="2" customFormat="1" ht="33" customHeight="1">
      <c r="A190" s="36"/>
      <c r="B190" s="37"/>
      <c r="C190" s="214" t="s">
        <v>307</v>
      </c>
      <c r="D190" s="214" t="s">
        <v>153</v>
      </c>
      <c r="E190" s="215" t="s">
        <v>308</v>
      </c>
      <c r="F190" s="216" t="s">
        <v>309</v>
      </c>
      <c r="G190" s="217" t="s">
        <v>180</v>
      </c>
      <c r="H190" s="218">
        <v>34.02</v>
      </c>
      <c r="I190" s="219"/>
      <c r="J190" s="220">
        <f>ROUND(I190*H190,2)</f>
        <v>0</v>
      </c>
      <c r="K190" s="216" t="s">
        <v>310</v>
      </c>
      <c r="L190" s="39"/>
      <c r="M190" s="221" t="s">
        <v>1</v>
      </c>
      <c r="N190" s="222" t="s">
        <v>43</v>
      </c>
      <c r="O190" s="73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5" t="s">
        <v>162</v>
      </c>
      <c r="AT190" s="225" t="s">
        <v>153</v>
      </c>
      <c r="AU190" s="225" t="s">
        <v>88</v>
      </c>
      <c r="AY190" s="18" t="s">
        <v>151</v>
      </c>
      <c r="BE190" s="114">
        <f>IF(N190="základní",J190,0)</f>
        <v>0</v>
      </c>
      <c r="BF190" s="114">
        <f>IF(N190="snížená",J190,0)</f>
        <v>0</v>
      </c>
      <c r="BG190" s="114">
        <f>IF(N190="zákl. přenesená",J190,0)</f>
        <v>0</v>
      </c>
      <c r="BH190" s="114">
        <f>IF(N190="sníž. přenesená",J190,0)</f>
        <v>0</v>
      </c>
      <c r="BI190" s="114">
        <f>IF(N190="nulová",J190,0)</f>
        <v>0</v>
      </c>
      <c r="BJ190" s="18" t="s">
        <v>86</v>
      </c>
      <c r="BK190" s="114">
        <f>ROUND(I190*H190,2)</f>
        <v>0</v>
      </c>
      <c r="BL190" s="18" t="s">
        <v>162</v>
      </c>
      <c r="BM190" s="225" t="s">
        <v>311</v>
      </c>
    </row>
    <row r="191" spans="2:51" s="13" customFormat="1" ht="11.25">
      <c r="B191" s="230"/>
      <c r="C191" s="231"/>
      <c r="D191" s="226" t="s">
        <v>166</v>
      </c>
      <c r="E191" s="232" t="s">
        <v>1</v>
      </c>
      <c r="F191" s="233" t="s">
        <v>312</v>
      </c>
      <c r="G191" s="231"/>
      <c r="H191" s="234">
        <v>34.02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166</v>
      </c>
      <c r="AU191" s="240" t="s">
        <v>88</v>
      </c>
      <c r="AV191" s="13" t="s">
        <v>88</v>
      </c>
      <c r="AW191" s="13" t="s">
        <v>32</v>
      </c>
      <c r="AX191" s="13" t="s">
        <v>86</v>
      </c>
      <c r="AY191" s="240" t="s">
        <v>151</v>
      </c>
    </row>
    <row r="192" spans="1:65" s="2" customFormat="1" ht="16.5" customHeight="1">
      <c r="A192" s="36"/>
      <c r="B192" s="37"/>
      <c r="C192" s="214" t="s">
        <v>313</v>
      </c>
      <c r="D192" s="214" t="s">
        <v>153</v>
      </c>
      <c r="E192" s="215" t="s">
        <v>314</v>
      </c>
      <c r="F192" s="216" t="s">
        <v>315</v>
      </c>
      <c r="G192" s="217" t="s">
        <v>180</v>
      </c>
      <c r="H192" s="218">
        <v>2.136</v>
      </c>
      <c r="I192" s="219"/>
      <c r="J192" s="220">
        <f>ROUND(I192*H192,2)</f>
        <v>0</v>
      </c>
      <c r="K192" s="216" t="s">
        <v>310</v>
      </c>
      <c r="L192" s="39"/>
      <c r="M192" s="221" t="s">
        <v>1</v>
      </c>
      <c r="N192" s="222" t="s">
        <v>43</v>
      </c>
      <c r="O192" s="73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5" t="s">
        <v>162</v>
      </c>
      <c r="AT192" s="225" t="s">
        <v>153</v>
      </c>
      <c r="AU192" s="225" t="s">
        <v>88</v>
      </c>
      <c r="AY192" s="18" t="s">
        <v>151</v>
      </c>
      <c r="BE192" s="114">
        <f>IF(N192="základní",J192,0)</f>
        <v>0</v>
      </c>
      <c r="BF192" s="114">
        <f>IF(N192="snížená",J192,0)</f>
        <v>0</v>
      </c>
      <c r="BG192" s="114">
        <f>IF(N192="zákl. přenesená",J192,0)</f>
        <v>0</v>
      </c>
      <c r="BH192" s="114">
        <f>IF(N192="sníž. přenesená",J192,0)</f>
        <v>0</v>
      </c>
      <c r="BI192" s="114">
        <f>IF(N192="nulová",J192,0)</f>
        <v>0</v>
      </c>
      <c r="BJ192" s="18" t="s">
        <v>86</v>
      </c>
      <c r="BK192" s="114">
        <f>ROUND(I192*H192,2)</f>
        <v>0</v>
      </c>
      <c r="BL192" s="18" t="s">
        <v>162</v>
      </c>
      <c r="BM192" s="225" t="s">
        <v>316</v>
      </c>
    </row>
    <row r="193" spans="2:51" s="13" customFormat="1" ht="11.25">
      <c r="B193" s="230"/>
      <c r="C193" s="231"/>
      <c r="D193" s="226" t="s">
        <v>166</v>
      </c>
      <c r="E193" s="232" t="s">
        <v>1</v>
      </c>
      <c r="F193" s="233" t="s">
        <v>317</v>
      </c>
      <c r="G193" s="231"/>
      <c r="H193" s="234">
        <v>2.136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166</v>
      </c>
      <c r="AU193" s="240" t="s">
        <v>88</v>
      </c>
      <c r="AV193" s="13" t="s">
        <v>88</v>
      </c>
      <c r="AW193" s="13" t="s">
        <v>32</v>
      </c>
      <c r="AX193" s="13" t="s">
        <v>86</v>
      </c>
      <c r="AY193" s="240" t="s">
        <v>151</v>
      </c>
    </row>
    <row r="194" spans="1:65" s="2" customFormat="1" ht="21.75" customHeight="1">
      <c r="A194" s="36"/>
      <c r="B194" s="37"/>
      <c r="C194" s="214" t="s">
        <v>318</v>
      </c>
      <c r="D194" s="214" t="s">
        <v>153</v>
      </c>
      <c r="E194" s="215" t="s">
        <v>319</v>
      </c>
      <c r="F194" s="216" t="s">
        <v>320</v>
      </c>
      <c r="G194" s="217" t="s">
        <v>321</v>
      </c>
      <c r="H194" s="218">
        <v>719</v>
      </c>
      <c r="I194" s="219"/>
      <c r="J194" s="220">
        <f>ROUND(I194*H194,2)</f>
        <v>0</v>
      </c>
      <c r="K194" s="216" t="s">
        <v>310</v>
      </c>
      <c r="L194" s="39"/>
      <c r="M194" s="221" t="s">
        <v>1</v>
      </c>
      <c r="N194" s="222" t="s">
        <v>43</v>
      </c>
      <c r="O194" s="73"/>
      <c r="P194" s="223">
        <f>O194*H194</f>
        <v>0</v>
      </c>
      <c r="Q194" s="223">
        <v>0.00116</v>
      </c>
      <c r="R194" s="223">
        <f>Q194*H194</f>
        <v>0.83404</v>
      </c>
      <c r="S194" s="223">
        <v>0</v>
      </c>
      <c r="T194" s="224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5" t="s">
        <v>162</v>
      </c>
      <c r="AT194" s="225" t="s">
        <v>153</v>
      </c>
      <c r="AU194" s="225" t="s">
        <v>88</v>
      </c>
      <c r="AY194" s="18" t="s">
        <v>151</v>
      </c>
      <c r="BE194" s="114">
        <f>IF(N194="základní",J194,0)</f>
        <v>0</v>
      </c>
      <c r="BF194" s="114">
        <f>IF(N194="snížená",J194,0)</f>
        <v>0</v>
      </c>
      <c r="BG194" s="114">
        <f>IF(N194="zákl. přenesená",J194,0)</f>
        <v>0</v>
      </c>
      <c r="BH194" s="114">
        <f>IF(N194="sníž. přenesená",J194,0)</f>
        <v>0</v>
      </c>
      <c r="BI194" s="114">
        <f>IF(N194="nulová",J194,0)</f>
        <v>0</v>
      </c>
      <c r="BJ194" s="18" t="s">
        <v>86</v>
      </c>
      <c r="BK194" s="114">
        <f>ROUND(I194*H194,2)</f>
        <v>0</v>
      </c>
      <c r="BL194" s="18" t="s">
        <v>162</v>
      </c>
      <c r="BM194" s="225" t="s">
        <v>322</v>
      </c>
    </row>
    <row r="195" spans="2:51" s="13" customFormat="1" ht="11.25">
      <c r="B195" s="230"/>
      <c r="C195" s="231"/>
      <c r="D195" s="226" t="s">
        <v>166</v>
      </c>
      <c r="E195" s="232" t="s">
        <v>1</v>
      </c>
      <c r="F195" s="233" t="s">
        <v>323</v>
      </c>
      <c r="G195" s="231"/>
      <c r="H195" s="234">
        <v>719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166</v>
      </c>
      <c r="AU195" s="240" t="s">
        <v>88</v>
      </c>
      <c r="AV195" s="13" t="s">
        <v>88</v>
      </c>
      <c r="AW195" s="13" t="s">
        <v>32</v>
      </c>
      <c r="AX195" s="13" t="s">
        <v>86</v>
      </c>
      <c r="AY195" s="240" t="s">
        <v>151</v>
      </c>
    </row>
    <row r="196" spans="2:63" s="12" customFormat="1" ht="22.9" customHeight="1">
      <c r="B196" s="198"/>
      <c r="C196" s="199"/>
      <c r="D196" s="200" t="s">
        <v>77</v>
      </c>
      <c r="E196" s="212" t="s">
        <v>177</v>
      </c>
      <c r="F196" s="212" t="s">
        <v>324</v>
      </c>
      <c r="G196" s="199"/>
      <c r="H196" s="199"/>
      <c r="I196" s="202"/>
      <c r="J196" s="213">
        <f>BK196</f>
        <v>0</v>
      </c>
      <c r="K196" s="199"/>
      <c r="L196" s="204"/>
      <c r="M196" s="205"/>
      <c r="N196" s="206"/>
      <c r="O196" s="206"/>
      <c r="P196" s="207">
        <f>SUM(P197:P236)</f>
        <v>0</v>
      </c>
      <c r="Q196" s="206"/>
      <c r="R196" s="207">
        <f>SUM(R197:R236)</f>
        <v>138.55195</v>
      </c>
      <c r="S196" s="206"/>
      <c r="T196" s="208">
        <f>SUM(T197:T236)</f>
        <v>0</v>
      </c>
      <c r="AR196" s="209" t="s">
        <v>86</v>
      </c>
      <c r="AT196" s="210" t="s">
        <v>77</v>
      </c>
      <c r="AU196" s="210" t="s">
        <v>86</v>
      </c>
      <c r="AY196" s="209" t="s">
        <v>151</v>
      </c>
      <c r="BK196" s="211">
        <f>SUM(BK197:BK236)</f>
        <v>0</v>
      </c>
    </row>
    <row r="197" spans="1:65" s="2" customFormat="1" ht="21.75" customHeight="1">
      <c r="A197" s="36"/>
      <c r="B197" s="37"/>
      <c r="C197" s="214" t="s">
        <v>325</v>
      </c>
      <c r="D197" s="214" t="s">
        <v>153</v>
      </c>
      <c r="E197" s="215" t="s">
        <v>326</v>
      </c>
      <c r="F197" s="216" t="s">
        <v>327</v>
      </c>
      <c r="G197" s="217" t="s">
        <v>156</v>
      </c>
      <c r="H197" s="218">
        <v>588.4</v>
      </c>
      <c r="I197" s="219"/>
      <c r="J197" s="220">
        <f>ROUND(I197*H197,2)</f>
        <v>0</v>
      </c>
      <c r="K197" s="216" t="s">
        <v>161</v>
      </c>
      <c r="L197" s="39"/>
      <c r="M197" s="221" t="s">
        <v>1</v>
      </c>
      <c r="N197" s="222" t="s">
        <v>43</v>
      </c>
      <c r="O197" s="73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5" t="s">
        <v>162</v>
      </c>
      <c r="AT197" s="225" t="s">
        <v>153</v>
      </c>
      <c r="AU197" s="225" t="s">
        <v>88</v>
      </c>
      <c r="AY197" s="18" t="s">
        <v>151</v>
      </c>
      <c r="BE197" s="114">
        <f>IF(N197="základní",J197,0)</f>
        <v>0</v>
      </c>
      <c r="BF197" s="114">
        <f>IF(N197="snížená",J197,0)</f>
        <v>0</v>
      </c>
      <c r="BG197" s="114">
        <f>IF(N197="zákl. přenesená",J197,0)</f>
        <v>0</v>
      </c>
      <c r="BH197" s="114">
        <f>IF(N197="sníž. přenesená",J197,0)</f>
        <v>0</v>
      </c>
      <c r="BI197" s="114">
        <f>IF(N197="nulová",J197,0)</f>
        <v>0</v>
      </c>
      <c r="BJ197" s="18" t="s">
        <v>86</v>
      </c>
      <c r="BK197" s="114">
        <f>ROUND(I197*H197,2)</f>
        <v>0</v>
      </c>
      <c r="BL197" s="18" t="s">
        <v>162</v>
      </c>
      <c r="BM197" s="225" t="s">
        <v>328</v>
      </c>
    </row>
    <row r="198" spans="1:47" s="2" customFormat="1" ht="19.5">
      <c r="A198" s="36"/>
      <c r="B198" s="37"/>
      <c r="C198" s="38"/>
      <c r="D198" s="226" t="s">
        <v>164</v>
      </c>
      <c r="E198" s="38"/>
      <c r="F198" s="227" t="s">
        <v>329</v>
      </c>
      <c r="G198" s="38"/>
      <c r="H198" s="38"/>
      <c r="I198" s="127"/>
      <c r="J198" s="38"/>
      <c r="K198" s="38"/>
      <c r="L198" s="39"/>
      <c r="M198" s="228"/>
      <c r="N198" s="229"/>
      <c r="O198" s="73"/>
      <c r="P198" s="73"/>
      <c r="Q198" s="73"/>
      <c r="R198" s="73"/>
      <c r="S198" s="73"/>
      <c r="T198" s="74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8" t="s">
        <v>164</v>
      </c>
      <c r="AU198" s="18" t="s">
        <v>88</v>
      </c>
    </row>
    <row r="199" spans="2:51" s="13" customFormat="1" ht="11.25">
      <c r="B199" s="230"/>
      <c r="C199" s="231"/>
      <c r="D199" s="226" t="s">
        <v>166</v>
      </c>
      <c r="E199" s="232" t="s">
        <v>1</v>
      </c>
      <c r="F199" s="233" t="s">
        <v>330</v>
      </c>
      <c r="G199" s="231"/>
      <c r="H199" s="234">
        <v>588.4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166</v>
      </c>
      <c r="AU199" s="240" t="s">
        <v>88</v>
      </c>
      <c r="AV199" s="13" t="s">
        <v>88</v>
      </c>
      <c r="AW199" s="13" t="s">
        <v>32</v>
      </c>
      <c r="AX199" s="13" t="s">
        <v>86</v>
      </c>
      <c r="AY199" s="240" t="s">
        <v>151</v>
      </c>
    </row>
    <row r="200" spans="1:65" s="2" customFormat="1" ht="21.75" customHeight="1">
      <c r="A200" s="36"/>
      <c r="B200" s="37"/>
      <c r="C200" s="214" t="s">
        <v>331</v>
      </c>
      <c r="D200" s="214" t="s">
        <v>153</v>
      </c>
      <c r="E200" s="215" t="s">
        <v>332</v>
      </c>
      <c r="F200" s="216" t="s">
        <v>333</v>
      </c>
      <c r="G200" s="217" t="s">
        <v>156</v>
      </c>
      <c r="H200" s="218">
        <v>542.2</v>
      </c>
      <c r="I200" s="219"/>
      <c r="J200" s="220">
        <f>ROUND(I200*H200,2)</f>
        <v>0</v>
      </c>
      <c r="K200" s="216" t="s">
        <v>161</v>
      </c>
      <c r="L200" s="39"/>
      <c r="M200" s="221" t="s">
        <v>1</v>
      </c>
      <c r="N200" s="222" t="s">
        <v>43</v>
      </c>
      <c r="O200" s="73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5" t="s">
        <v>162</v>
      </c>
      <c r="AT200" s="225" t="s">
        <v>153</v>
      </c>
      <c r="AU200" s="225" t="s">
        <v>88</v>
      </c>
      <c r="AY200" s="18" t="s">
        <v>151</v>
      </c>
      <c r="BE200" s="114">
        <f>IF(N200="základní",J200,0)</f>
        <v>0</v>
      </c>
      <c r="BF200" s="114">
        <f>IF(N200="snížená",J200,0)</f>
        <v>0</v>
      </c>
      <c r="BG200" s="114">
        <f>IF(N200="zákl. přenesená",J200,0)</f>
        <v>0</v>
      </c>
      <c r="BH200" s="114">
        <f>IF(N200="sníž. přenesená",J200,0)</f>
        <v>0</v>
      </c>
      <c r="BI200" s="114">
        <f>IF(N200="nulová",J200,0)</f>
        <v>0</v>
      </c>
      <c r="BJ200" s="18" t="s">
        <v>86</v>
      </c>
      <c r="BK200" s="114">
        <f>ROUND(I200*H200,2)</f>
        <v>0</v>
      </c>
      <c r="BL200" s="18" t="s">
        <v>162</v>
      </c>
      <c r="BM200" s="225" t="s">
        <v>334</v>
      </c>
    </row>
    <row r="201" spans="1:47" s="2" customFormat="1" ht="19.5">
      <c r="A201" s="36"/>
      <c r="B201" s="37"/>
      <c r="C201" s="38"/>
      <c r="D201" s="226" t="s">
        <v>164</v>
      </c>
      <c r="E201" s="38"/>
      <c r="F201" s="227" t="s">
        <v>335</v>
      </c>
      <c r="G201" s="38"/>
      <c r="H201" s="38"/>
      <c r="I201" s="127"/>
      <c r="J201" s="38"/>
      <c r="K201" s="38"/>
      <c r="L201" s="39"/>
      <c r="M201" s="228"/>
      <c r="N201" s="229"/>
      <c r="O201" s="73"/>
      <c r="P201" s="73"/>
      <c r="Q201" s="73"/>
      <c r="R201" s="73"/>
      <c r="S201" s="73"/>
      <c r="T201" s="74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8" t="s">
        <v>164</v>
      </c>
      <c r="AU201" s="18" t="s">
        <v>88</v>
      </c>
    </row>
    <row r="202" spans="2:51" s="13" customFormat="1" ht="11.25">
      <c r="B202" s="230"/>
      <c r="C202" s="231"/>
      <c r="D202" s="226" t="s">
        <v>166</v>
      </c>
      <c r="E202" s="232" t="s">
        <v>1</v>
      </c>
      <c r="F202" s="233" t="s">
        <v>336</v>
      </c>
      <c r="G202" s="231"/>
      <c r="H202" s="234">
        <v>542.2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166</v>
      </c>
      <c r="AU202" s="240" t="s">
        <v>88</v>
      </c>
      <c r="AV202" s="13" t="s">
        <v>88</v>
      </c>
      <c r="AW202" s="13" t="s">
        <v>32</v>
      </c>
      <c r="AX202" s="13" t="s">
        <v>86</v>
      </c>
      <c r="AY202" s="240" t="s">
        <v>151</v>
      </c>
    </row>
    <row r="203" spans="1:65" s="2" customFormat="1" ht="21.75" customHeight="1">
      <c r="A203" s="36"/>
      <c r="B203" s="37"/>
      <c r="C203" s="214" t="s">
        <v>337</v>
      </c>
      <c r="D203" s="214" t="s">
        <v>153</v>
      </c>
      <c r="E203" s="215" t="s">
        <v>338</v>
      </c>
      <c r="F203" s="216" t="s">
        <v>339</v>
      </c>
      <c r="G203" s="217" t="s">
        <v>156</v>
      </c>
      <c r="H203" s="218">
        <v>170.5</v>
      </c>
      <c r="I203" s="219"/>
      <c r="J203" s="220">
        <f>ROUND(I203*H203,2)</f>
        <v>0</v>
      </c>
      <c r="K203" s="216" t="s">
        <v>161</v>
      </c>
      <c r="L203" s="39"/>
      <c r="M203" s="221" t="s">
        <v>1</v>
      </c>
      <c r="N203" s="222" t="s">
        <v>43</v>
      </c>
      <c r="O203" s="73"/>
      <c r="P203" s="223">
        <f>O203*H203</f>
        <v>0</v>
      </c>
      <c r="Q203" s="223">
        <v>0</v>
      </c>
      <c r="R203" s="223">
        <f>Q203*H203</f>
        <v>0</v>
      </c>
      <c r="S203" s="223">
        <v>0</v>
      </c>
      <c r="T203" s="224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5" t="s">
        <v>162</v>
      </c>
      <c r="AT203" s="225" t="s">
        <v>153</v>
      </c>
      <c r="AU203" s="225" t="s">
        <v>88</v>
      </c>
      <c r="AY203" s="18" t="s">
        <v>151</v>
      </c>
      <c r="BE203" s="114">
        <f>IF(N203="základní",J203,0)</f>
        <v>0</v>
      </c>
      <c r="BF203" s="114">
        <f>IF(N203="snížená",J203,0)</f>
        <v>0</v>
      </c>
      <c r="BG203" s="114">
        <f>IF(N203="zákl. přenesená",J203,0)</f>
        <v>0</v>
      </c>
      <c r="BH203" s="114">
        <f>IF(N203="sníž. přenesená",J203,0)</f>
        <v>0</v>
      </c>
      <c r="BI203" s="114">
        <f>IF(N203="nulová",J203,0)</f>
        <v>0</v>
      </c>
      <c r="BJ203" s="18" t="s">
        <v>86</v>
      </c>
      <c r="BK203" s="114">
        <f>ROUND(I203*H203,2)</f>
        <v>0</v>
      </c>
      <c r="BL203" s="18" t="s">
        <v>162</v>
      </c>
      <c r="BM203" s="225" t="s">
        <v>340</v>
      </c>
    </row>
    <row r="204" spans="1:47" s="2" customFormat="1" ht="19.5">
      <c r="A204" s="36"/>
      <c r="B204" s="37"/>
      <c r="C204" s="38"/>
      <c r="D204" s="226" t="s">
        <v>164</v>
      </c>
      <c r="E204" s="38"/>
      <c r="F204" s="227" t="s">
        <v>341</v>
      </c>
      <c r="G204" s="38"/>
      <c r="H204" s="38"/>
      <c r="I204" s="127"/>
      <c r="J204" s="38"/>
      <c r="K204" s="38"/>
      <c r="L204" s="39"/>
      <c r="M204" s="228"/>
      <c r="N204" s="229"/>
      <c r="O204" s="73"/>
      <c r="P204" s="73"/>
      <c r="Q204" s="73"/>
      <c r="R204" s="73"/>
      <c r="S204" s="73"/>
      <c r="T204" s="74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8" t="s">
        <v>164</v>
      </c>
      <c r="AU204" s="18" t="s">
        <v>88</v>
      </c>
    </row>
    <row r="205" spans="2:51" s="13" customFormat="1" ht="11.25">
      <c r="B205" s="230"/>
      <c r="C205" s="231"/>
      <c r="D205" s="226" t="s">
        <v>166</v>
      </c>
      <c r="E205" s="232" t="s">
        <v>1</v>
      </c>
      <c r="F205" s="233" t="s">
        <v>342</v>
      </c>
      <c r="G205" s="231"/>
      <c r="H205" s="234">
        <v>170.5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166</v>
      </c>
      <c r="AU205" s="240" t="s">
        <v>88</v>
      </c>
      <c r="AV205" s="13" t="s">
        <v>88</v>
      </c>
      <c r="AW205" s="13" t="s">
        <v>32</v>
      </c>
      <c r="AX205" s="13" t="s">
        <v>86</v>
      </c>
      <c r="AY205" s="240" t="s">
        <v>151</v>
      </c>
    </row>
    <row r="206" spans="1:65" s="2" customFormat="1" ht="21.75" customHeight="1">
      <c r="A206" s="36"/>
      <c r="B206" s="37"/>
      <c r="C206" s="214" t="s">
        <v>343</v>
      </c>
      <c r="D206" s="214" t="s">
        <v>153</v>
      </c>
      <c r="E206" s="215" t="s">
        <v>344</v>
      </c>
      <c r="F206" s="216" t="s">
        <v>345</v>
      </c>
      <c r="G206" s="217" t="s">
        <v>156</v>
      </c>
      <c r="H206" s="218">
        <v>186</v>
      </c>
      <c r="I206" s="219"/>
      <c r="J206" s="220">
        <f>ROUND(I206*H206,2)</f>
        <v>0</v>
      </c>
      <c r="K206" s="216" t="s">
        <v>161</v>
      </c>
      <c r="L206" s="39"/>
      <c r="M206" s="221" t="s">
        <v>1</v>
      </c>
      <c r="N206" s="222" t="s">
        <v>43</v>
      </c>
      <c r="O206" s="73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5" t="s">
        <v>162</v>
      </c>
      <c r="AT206" s="225" t="s">
        <v>153</v>
      </c>
      <c r="AU206" s="225" t="s">
        <v>88</v>
      </c>
      <c r="AY206" s="18" t="s">
        <v>151</v>
      </c>
      <c r="BE206" s="114">
        <f>IF(N206="základní",J206,0)</f>
        <v>0</v>
      </c>
      <c r="BF206" s="114">
        <f>IF(N206="snížená",J206,0)</f>
        <v>0</v>
      </c>
      <c r="BG206" s="114">
        <f>IF(N206="zákl. přenesená",J206,0)</f>
        <v>0</v>
      </c>
      <c r="BH206" s="114">
        <f>IF(N206="sníž. přenesená",J206,0)</f>
        <v>0</v>
      </c>
      <c r="BI206" s="114">
        <f>IF(N206="nulová",J206,0)</f>
        <v>0</v>
      </c>
      <c r="BJ206" s="18" t="s">
        <v>86</v>
      </c>
      <c r="BK206" s="114">
        <f>ROUND(I206*H206,2)</f>
        <v>0</v>
      </c>
      <c r="BL206" s="18" t="s">
        <v>162</v>
      </c>
      <c r="BM206" s="225" t="s">
        <v>346</v>
      </c>
    </row>
    <row r="207" spans="1:47" s="2" customFormat="1" ht="19.5">
      <c r="A207" s="36"/>
      <c r="B207" s="37"/>
      <c r="C207" s="38"/>
      <c r="D207" s="226" t="s">
        <v>164</v>
      </c>
      <c r="E207" s="38"/>
      <c r="F207" s="227" t="s">
        <v>347</v>
      </c>
      <c r="G207" s="38"/>
      <c r="H207" s="38"/>
      <c r="I207" s="127"/>
      <c r="J207" s="38"/>
      <c r="K207" s="38"/>
      <c r="L207" s="39"/>
      <c r="M207" s="228"/>
      <c r="N207" s="229"/>
      <c r="O207" s="73"/>
      <c r="P207" s="73"/>
      <c r="Q207" s="73"/>
      <c r="R207" s="73"/>
      <c r="S207" s="73"/>
      <c r="T207" s="74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8" t="s">
        <v>164</v>
      </c>
      <c r="AU207" s="18" t="s">
        <v>88</v>
      </c>
    </row>
    <row r="208" spans="2:51" s="13" customFormat="1" ht="11.25">
      <c r="B208" s="230"/>
      <c r="C208" s="231"/>
      <c r="D208" s="226" t="s">
        <v>166</v>
      </c>
      <c r="E208" s="232" t="s">
        <v>1</v>
      </c>
      <c r="F208" s="233" t="s">
        <v>348</v>
      </c>
      <c r="G208" s="231"/>
      <c r="H208" s="234">
        <v>186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166</v>
      </c>
      <c r="AU208" s="240" t="s">
        <v>88</v>
      </c>
      <c r="AV208" s="13" t="s">
        <v>88</v>
      </c>
      <c r="AW208" s="13" t="s">
        <v>32</v>
      </c>
      <c r="AX208" s="13" t="s">
        <v>86</v>
      </c>
      <c r="AY208" s="240" t="s">
        <v>151</v>
      </c>
    </row>
    <row r="209" spans="1:65" s="2" customFormat="1" ht="33" customHeight="1">
      <c r="A209" s="36"/>
      <c r="B209" s="37"/>
      <c r="C209" s="214" t="s">
        <v>349</v>
      </c>
      <c r="D209" s="214" t="s">
        <v>153</v>
      </c>
      <c r="E209" s="215" t="s">
        <v>350</v>
      </c>
      <c r="F209" s="216" t="s">
        <v>351</v>
      </c>
      <c r="G209" s="217" t="s">
        <v>156</v>
      </c>
      <c r="H209" s="218">
        <v>289</v>
      </c>
      <c r="I209" s="219"/>
      <c r="J209" s="220">
        <f>ROUND(I209*H209,2)</f>
        <v>0</v>
      </c>
      <c r="K209" s="216" t="s">
        <v>161</v>
      </c>
      <c r="L209" s="39"/>
      <c r="M209" s="221" t="s">
        <v>1</v>
      </c>
      <c r="N209" s="222" t="s">
        <v>43</v>
      </c>
      <c r="O209" s="73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5" t="s">
        <v>162</v>
      </c>
      <c r="AT209" s="225" t="s">
        <v>153</v>
      </c>
      <c r="AU209" s="225" t="s">
        <v>88</v>
      </c>
      <c r="AY209" s="18" t="s">
        <v>151</v>
      </c>
      <c r="BE209" s="114">
        <f>IF(N209="základní",J209,0)</f>
        <v>0</v>
      </c>
      <c r="BF209" s="114">
        <f>IF(N209="snížená",J209,0)</f>
        <v>0</v>
      </c>
      <c r="BG209" s="114">
        <f>IF(N209="zákl. přenesená",J209,0)</f>
        <v>0</v>
      </c>
      <c r="BH209" s="114">
        <f>IF(N209="sníž. přenesená",J209,0)</f>
        <v>0</v>
      </c>
      <c r="BI209" s="114">
        <f>IF(N209="nulová",J209,0)</f>
        <v>0</v>
      </c>
      <c r="BJ209" s="18" t="s">
        <v>86</v>
      </c>
      <c r="BK209" s="114">
        <f>ROUND(I209*H209,2)</f>
        <v>0</v>
      </c>
      <c r="BL209" s="18" t="s">
        <v>162</v>
      </c>
      <c r="BM209" s="225" t="s">
        <v>352</v>
      </c>
    </row>
    <row r="210" spans="1:47" s="2" customFormat="1" ht="39">
      <c r="A210" s="36"/>
      <c r="B210" s="37"/>
      <c r="C210" s="38"/>
      <c r="D210" s="226" t="s">
        <v>164</v>
      </c>
      <c r="E210" s="38"/>
      <c r="F210" s="227" t="s">
        <v>353</v>
      </c>
      <c r="G210" s="38"/>
      <c r="H210" s="38"/>
      <c r="I210" s="127"/>
      <c r="J210" s="38"/>
      <c r="K210" s="38"/>
      <c r="L210" s="39"/>
      <c r="M210" s="228"/>
      <c r="N210" s="229"/>
      <c r="O210" s="73"/>
      <c r="P210" s="73"/>
      <c r="Q210" s="73"/>
      <c r="R210" s="73"/>
      <c r="S210" s="73"/>
      <c r="T210" s="74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8" t="s">
        <v>164</v>
      </c>
      <c r="AU210" s="18" t="s">
        <v>88</v>
      </c>
    </row>
    <row r="211" spans="2:51" s="13" customFormat="1" ht="11.25">
      <c r="B211" s="230"/>
      <c r="C211" s="231"/>
      <c r="D211" s="226" t="s">
        <v>166</v>
      </c>
      <c r="E211" s="232" t="s">
        <v>1</v>
      </c>
      <c r="F211" s="233" t="s">
        <v>354</v>
      </c>
      <c r="G211" s="231"/>
      <c r="H211" s="234">
        <v>289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166</v>
      </c>
      <c r="AU211" s="240" t="s">
        <v>88</v>
      </c>
      <c r="AV211" s="13" t="s">
        <v>88</v>
      </c>
      <c r="AW211" s="13" t="s">
        <v>32</v>
      </c>
      <c r="AX211" s="13" t="s">
        <v>86</v>
      </c>
      <c r="AY211" s="240" t="s">
        <v>151</v>
      </c>
    </row>
    <row r="212" spans="1:65" s="2" customFormat="1" ht="33" customHeight="1">
      <c r="A212" s="36"/>
      <c r="B212" s="37"/>
      <c r="C212" s="214" t="s">
        <v>355</v>
      </c>
      <c r="D212" s="214" t="s">
        <v>153</v>
      </c>
      <c r="E212" s="215" t="s">
        <v>356</v>
      </c>
      <c r="F212" s="216" t="s">
        <v>357</v>
      </c>
      <c r="G212" s="217" t="s">
        <v>156</v>
      </c>
      <c r="H212" s="218">
        <v>462</v>
      </c>
      <c r="I212" s="219"/>
      <c r="J212" s="220">
        <f>ROUND(I212*H212,2)</f>
        <v>0</v>
      </c>
      <c r="K212" s="216" t="s">
        <v>161</v>
      </c>
      <c r="L212" s="39"/>
      <c r="M212" s="221" t="s">
        <v>1</v>
      </c>
      <c r="N212" s="222" t="s">
        <v>43</v>
      </c>
      <c r="O212" s="73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5" t="s">
        <v>162</v>
      </c>
      <c r="AT212" s="225" t="s">
        <v>153</v>
      </c>
      <c r="AU212" s="225" t="s">
        <v>88</v>
      </c>
      <c r="AY212" s="18" t="s">
        <v>151</v>
      </c>
      <c r="BE212" s="114">
        <f>IF(N212="základní",J212,0)</f>
        <v>0</v>
      </c>
      <c r="BF212" s="114">
        <f>IF(N212="snížená",J212,0)</f>
        <v>0</v>
      </c>
      <c r="BG212" s="114">
        <f>IF(N212="zákl. přenesená",J212,0)</f>
        <v>0</v>
      </c>
      <c r="BH212" s="114">
        <f>IF(N212="sníž. přenesená",J212,0)</f>
        <v>0</v>
      </c>
      <c r="BI212" s="114">
        <f>IF(N212="nulová",J212,0)</f>
        <v>0</v>
      </c>
      <c r="BJ212" s="18" t="s">
        <v>86</v>
      </c>
      <c r="BK212" s="114">
        <f>ROUND(I212*H212,2)</f>
        <v>0</v>
      </c>
      <c r="BL212" s="18" t="s">
        <v>162</v>
      </c>
      <c r="BM212" s="225" t="s">
        <v>358</v>
      </c>
    </row>
    <row r="213" spans="1:47" s="2" customFormat="1" ht="19.5">
      <c r="A213" s="36"/>
      <c r="B213" s="37"/>
      <c r="C213" s="38"/>
      <c r="D213" s="226" t="s">
        <v>164</v>
      </c>
      <c r="E213" s="38"/>
      <c r="F213" s="227" t="s">
        <v>359</v>
      </c>
      <c r="G213" s="38"/>
      <c r="H213" s="38"/>
      <c r="I213" s="127"/>
      <c r="J213" s="38"/>
      <c r="K213" s="38"/>
      <c r="L213" s="39"/>
      <c r="M213" s="228"/>
      <c r="N213" s="229"/>
      <c r="O213" s="73"/>
      <c r="P213" s="73"/>
      <c r="Q213" s="73"/>
      <c r="R213" s="73"/>
      <c r="S213" s="73"/>
      <c r="T213" s="74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8" t="s">
        <v>164</v>
      </c>
      <c r="AU213" s="18" t="s">
        <v>88</v>
      </c>
    </row>
    <row r="214" spans="2:51" s="13" customFormat="1" ht="11.25">
      <c r="B214" s="230"/>
      <c r="C214" s="231"/>
      <c r="D214" s="226" t="s">
        <v>166</v>
      </c>
      <c r="E214" s="232" t="s">
        <v>1</v>
      </c>
      <c r="F214" s="233" t="s">
        <v>360</v>
      </c>
      <c r="G214" s="231"/>
      <c r="H214" s="234">
        <v>462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166</v>
      </c>
      <c r="AU214" s="240" t="s">
        <v>88</v>
      </c>
      <c r="AV214" s="13" t="s">
        <v>88</v>
      </c>
      <c r="AW214" s="13" t="s">
        <v>32</v>
      </c>
      <c r="AX214" s="13" t="s">
        <v>86</v>
      </c>
      <c r="AY214" s="240" t="s">
        <v>151</v>
      </c>
    </row>
    <row r="215" spans="1:65" s="2" customFormat="1" ht="33" customHeight="1">
      <c r="A215" s="36"/>
      <c r="B215" s="37"/>
      <c r="C215" s="214" t="s">
        <v>361</v>
      </c>
      <c r="D215" s="214" t="s">
        <v>153</v>
      </c>
      <c r="E215" s="215" t="s">
        <v>362</v>
      </c>
      <c r="F215" s="216" t="s">
        <v>363</v>
      </c>
      <c r="G215" s="217" t="s">
        <v>156</v>
      </c>
      <c r="H215" s="218">
        <v>25</v>
      </c>
      <c r="I215" s="219"/>
      <c r="J215" s="220">
        <f>ROUND(I215*H215,2)</f>
        <v>0</v>
      </c>
      <c r="K215" s="216" t="s">
        <v>161</v>
      </c>
      <c r="L215" s="39"/>
      <c r="M215" s="221" t="s">
        <v>1</v>
      </c>
      <c r="N215" s="222" t="s">
        <v>43</v>
      </c>
      <c r="O215" s="73"/>
      <c r="P215" s="223">
        <f>O215*H215</f>
        <v>0</v>
      </c>
      <c r="Q215" s="223">
        <v>0.216</v>
      </c>
      <c r="R215" s="223">
        <f>Q215*H215</f>
        <v>5.4</v>
      </c>
      <c r="S215" s="223">
        <v>0</v>
      </c>
      <c r="T215" s="224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5" t="s">
        <v>162</v>
      </c>
      <c r="AT215" s="225" t="s">
        <v>153</v>
      </c>
      <c r="AU215" s="225" t="s">
        <v>88</v>
      </c>
      <c r="AY215" s="18" t="s">
        <v>151</v>
      </c>
      <c r="BE215" s="114">
        <f>IF(N215="základní",J215,0)</f>
        <v>0</v>
      </c>
      <c r="BF215" s="114">
        <f>IF(N215="snížená",J215,0)</f>
        <v>0</v>
      </c>
      <c r="BG215" s="114">
        <f>IF(N215="zákl. přenesená",J215,0)</f>
        <v>0</v>
      </c>
      <c r="BH215" s="114">
        <f>IF(N215="sníž. přenesená",J215,0)</f>
        <v>0</v>
      </c>
      <c r="BI215" s="114">
        <f>IF(N215="nulová",J215,0)</f>
        <v>0</v>
      </c>
      <c r="BJ215" s="18" t="s">
        <v>86</v>
      </c>
      <c r="BK215" s="114">
        <f>ROUND(I215*H215,2)</f>
        <v>0</v>
      </c>
      <c r="BL215" s="18" t="s">
        <v>162</v>
      </c>
      <c r="BM215" s="225" t="s">
        <v>364</v>
      </c>
    </row>
    <row r="216" spans="1:65" s="2" customFormat="1" ht="33" customHeight="1">
      <c r="A216" s="36"/>
      <c r="B216" s="37"/>
      <c r="C216" s="214" t="s">
        <v>365</v>
      </c>
      <c r="D216" s="214" t="s">
        <v>153</v>
      </c>
      <c r="E216" s="215" t="s">
        <v>366</v>
      </c>
      <c r="F216" s="216" t="s">
        <v>367</v>
      </c>
      <c r="G216" s="217" t="s">
        <v>156</v>
      </c>
      <c r="H216" s="218">
        <v>617</v>
      </c>
      <c r="I216" s="219"/>
      <c r="J216" s="220">
        <f>ROUND(I216*H216,2)</f>
        <v>0</v>
      </c>
      <c r="K216" s="216" t="s">
        <v>161</v>
      </c>
      <c r="L216" s="39"/>
      <c r="M216" s="221" t="s">
        <v>1</v>
      </c>
      <c r="N216" s="222" t="s">
        <v>43</v>
      </c>
      <c r="O216" s="73"/>
      <c r="P216" s="223">
        <f>O216*H216</f>
        <v>0</v>
      </c>
      <c r="Q216" s="223">
        <v>0</v>
      </c>
      <c r="R216" s="223">
        <f>Q216*H216</f>
        <v>0</v>
      </c>
      <c r="S216" s="223">
        <v>0</v>
      </c>
      <c r="T216" s="224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5" t="s">
        <v>162</v>
      </c>
      <c r="AT216" s="225" t="s">
        <v>153</v>
      </c>
      <c r="AU216" s="225" t="s">
        <v>88</v>
      </c>
      <c r="AY216" s="18" t="s">
        <v>151</v>
      </c>
      <c r="BE216" s="114">
        <f>IF(N216="základní",J216,0)</f>
        <v>0</v>
      </c>
      <c r="BF216" s="114">
        <f>IF(N216="snížená",J216,0)</f>
        <v>0</v>
      </c>
      <c r="BG216" s="114">
        <f>IF(N216="zákl. přenesená",J216,0)</f>
        <v>0</v>
      </c>
      <c r="BH216" s="114">
        <f>IF(N216="sníž. přenesená",J216,0)</f>
        <v>0</v>
      </c>
      <c r="BI216" s="114">
        <f>IF(N216="nulová",J216,0)</f>
        <v>0</v>
      </c>
      <c r="BJ216" s="18" t="s">
        <v>86</v>
      </c>
      <c r="BK216" s="114">
        <f>ROUND(I216*H216,2)</f>
        <v>0</v>
      </c>
      <c r="BL216" s="18" t="s">
        <v>162</v>
      </c>
      <c r="BM216" s="225" t="s">
        <v>368</v>
      </c>
    </row>
    <row r="217" spans="1:47" s="2" customFormat="1" ht="19.5">
      <c r="A217" s="36"/>
      <c r="B217" s="37"/>
      <c r="C217" s="38"/>
      <c r="D217" s="226" t="s">
        <v>164</v>
      </c>
      <c r="E217" s="38"/>
      <c r="F217" s="227" t="s">
        <v>369</v>
      </c>
      <c r="G217" s="38"/>
      <c r="H217" s="38"/>
      <c r="I217" s="127"/>
      <c r="J217" s="38"/>
      <c r="K217" s="38"/>
      <c r="L217" s="39"/>
      <c r="M217" s="228"/>
      <c r="N217" s="229"/>
      <c r="O217" s="73"/>
      <c r="P217" s="73"/>
      <c r="Q217" s="73"/>
      <c r="R217" s="73"/>
      <c r="S217" s="73"/>
      <c r="T217" s="74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8" t="s">
        <v>164</v>
      </c>
      <c r="AU217" s="18" t="s">
        <v>88</v>
      </c>
    </row>
    <row r="218" spans="1:65" s="2" customFormat="1" ht="21.75" customHeight="1">
      <c r="A218" s="36"/>
      <c r="B218" s="37"/>
      <c r="C218" s="214" t="s">
        <v>370</v>
      </c>
      <c r="D218" s="214" t="s">
        <v>153</v>
      </c>
      <c r="E218" s="215" t="s">
        <v>371</v>
      </c>
      <c r="F218" s="216" t="s">
        <v>372</v>
      </c>
      <c r="G218" s="217" t="s">
        <v>156</v>
      </c>
      <c r="H218" s="218">
        <v>2745</v>
      </c>
      <c r="I218" s="219"/>
      <c r="J218" s="220">
        <f>ROUND(I218*H218,2)</f>
        <v>0</v>
      </c>
      <c r="K218" s="216" t="s">
        <v>161</v>
      </c>
      <c r="L218" s="39"/>
      <c r="M218" s="221" t="s">
        <v>1</v>
      </c>
      <c r="N218" s="222" t="s">
        <v>43</v>
      </c>
      <c r="O218" s="73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5" t="s">
        <v>162</v>
      </c>
      <c r="AT218" s="225" t="s">
        <v>153</v>
      </c>
      <c r="AU218" s="225" t="s">
        <v>88</v>
      </c>
      <c r="AY218" s="18" t="s">
        <v>151</v>
      </c>
      <c r="BE218" s="114">
        <f>IF(N218="základní",J218,0)</f>
        <v>0</v>
      </c>
      <c r="BF218" s="114">
        <f>IF(N218="snížená",J218,0)</f>
        <v>0</v>
      </c>
      <c r="BG218" s="114">
        <f>IF(N218="zákl. přenesená",J218,0)</f>
        <v>0</v>
      </c>
      <c r="BH218" s="114">
        <f>IF(N218="sníž. přenesená",J218,0)</f>
        <v>0</v>
      </c>
      <c r="BI218" s="114">
        <f>IF(N218="nulová",J218,0)</f>
        <v>0</v>
      </c>
      <c r="BJ218" s="18" t="s">
        <v>86</v>
      </c>
      <c r="BK218" s="114">
        <f>ROUND(I218*H218,2)</f>
        <v>0</v>
      </c>
      <c r="BL218" s="18" t="s">
        <v>162</v>
      </c>
      <c r="BM218" s="225" t="s">
        <v>373</v>
      </c>
    </row>
    <row r="219" spans="1:65" s="2" customFormat="1" ht="21.75" customHeight="1">
      <c r="A219" s="36"/>
      <c r="B219" s="37"/>
      <c r="C219" s="214" t="s">
        <v>374</v>
      </c>
      <c r="D219" s="214" t="s">
        <v>153</v>
      </c>
      <c r="E219" s="215" t="s">
        <v>375</v>
      </c>
      <c r="F219" s="216" t="s">
        <v>376</v>
      </c>
      <c r="G219" s="217" t="s">
        <v>156</v>
      </c>
      <c r="H219" s="218">
        <v>2745</v>
      </c>
      <c r="I219" s="219"/>
      <c r="J219" s="220">
        <f>ROUND(I219*H219,2)</f>
        <v>0</v>
      </c>
      <c r="K219" s="216" t="s">
        <v>161</v>
      </c>
      <c r="L219" s="39"/>
      <c r="M219" s="221" t="s">
        <v>1</v>
      </c>
      <c r="N219" s="222" t="s">
        <v>43</v>
      </c>
      <c r="O219" s="73"/>
      <c r="P219" s="223">
        <f>O219*H219</f>
        <v>0</v>
      </c>
      <c r="Q219" s="223">
        <v>0</v>
      </c>
      <c r="R219" s="223">
        <f>Q219*H219</f>
        <v>0</v>
      </c>
      <c r="S219" s="223">
        <v>0</v>
      </c>
      <c r="T219" s="224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5" t="s">
        <v>162</v>
      </c>
      <c r="AT219" s="225" t="s">
        <v>153</v>
      </c>
      <c r="AU219" s="225" t="s">
        <v>88</v>
      </c>
      <c r="AY219" s="18" t="s">
        <v>151</v>
      </c>
      <c r="BE219" s="114">
        <f>IF(N219="základní",J219,0)</f>
        <v>0</v>
      </c>
      <c r="BF219" s="114">
        <f>IF(N219="snížená",J219,0)</f>
        <v>0</v>
      </c>
      <c r="BG219" s="114">
        <f>IF(N219="zákl. přenesená",J219,0)</f>
        <v>0</v>
      </c>
      <c r="BH219" s="114">
        <f>IF(N219="sníž. přenesená",J219,0)</f>
        <v>0</v>
      </c>
      <c r="BI219" s="114">
        <f>IF(N219="nulová",J219,0)</f>
        <v>0</v>
      </c>
      <c r="BJ219" s="18" t="s">
        <v>86</v>
      </c>
      <c r="BK219" s="114">
        <f>ROUND(I219*H219,2)</f>
        <v>0</v>
      </c>
      <c r="BL219" s="18" t="s">
        <v>162</v>
      </c>
      <c r="BM219" s="225" t="s">
        <v>377</v>
      </c>
    </row>
    <row r="220" spans="1:65" s="2" customFormat="1" ht="33" customHeight="1">
      <c r="A220" s="36"/>
      <c r="B220" s="37"/>
      <c r="C220" s="214" t="s">
        <v>378</v>
      </c>
      <c r="D220" s="214" t="s">
        <v>153</v>
      </c>
      <c r="E220" s="215" t="s">
        <v>379</v>
      </c>
      <c r="F220" s="216" t="s">
        <v>380</v>
      </c>
      <c r="G220" s="217" t="s">
        <v>156</v>
      </c>
      <c r="H220" s="218">
        <v>2883</v>
      </c>
      <c r="I220" s="219"/>
      <c r="J220" s="220">
        <f>ROUND(I220*H220,2)</f>
        <v>0</v>
      </c>
      <c r="K220" s="216" t="s">
        <v>161</v>
      </c>
      <c r="L220" s="39"/>
      <c r="M220" s="221" t="s">
        <v>1</v>
      </c>
      <c r="N220" s="222" t="s">
        <v>43</v>
      </c>
      <c r="O220" s="73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5" t="s">
        <v>162</v>
      </c>
      <c r="AT220" s="225" t="s">
        <v>153</v>
      </c>
      <c r="AU220" s="225" t="s">
        <v>88</v>
      </c>
      <c r="AY220" s="18" t="s">
        <v>151</v>
      </c>
      <c r="BE220" s="114">
        <f>IF(N220="základní",J220,0)</f>
        <v>0</v>
      </c>
      <c r="BF220" s="114">
        <f>IF(N220="snížená",J220,0)</f>
        <v>0</v>
      </c>
      <c r="BG220" s="114">
        <f>IF(N220="zákl. přenesená",J220,0)</f>
        <v>0</v>
      </c>
      <c r="BH220" s="114">
        <f>IF(N220="sníž. přenesená",J220,0)</f>
        <v>0</v>
      </c>
      <c r="BI220" s="114">
        <f>IF(N220="nulová",J220,0)</f>
        <v>0</v>
      </c>
      <c r="BJ220" s="18" t="s">
        <v>86</v>
      </c>
      <c r="BK220" s="114">
        <f>ROUND(I220*H220,2)</f>
        <v>0</v>
      </c>
      <c r="BL220" s="18" t="s">
        <v>162</v>
      </c>
      <c r="BM220" s="225" t="s">
        <v>381</v>
      </c>
    </row>
    <row r="221" spans="2:51" s="13" customFormat="1" ht="11.25">
      <c r="B221" s="230"/>
      <c r="C221" s="231"/>
      <c r="D221" s="226" t="s">
        <v>166</v>
      </c>
      <c r="E221" s="232" t="s">
        <v>1</v>
      </c>
      <c r="F221" s="233" t="s">
        <v>382</v>
      </c>
      <c r="G221" s="231"/>
      <c r="H221" s="234">
        <v>2883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AT221" s="240" t="s">
        <v>166</v>
      </c>
      <c r="AU221" s="240" t="s">
        <v>88</v>
      </c>
      <c r="AV221" s="13" t="s">
        <v>88</v>
      </c>
      <c r="AW221" s="13" t="s">
        <v>32</v>
      </c>
      <c r="AX221" s="13" t="s">
        <v>86</v>
      </c>
      <c r="AY221" s="240" t="s">
        <v>151</v>
      </c>
    </row>
    <row r="222" spans="1:65" s="2" customFormat="1" ht="44.25" customHeight="1">
      <c r="A222" s="36"/>
      <c r="B222" s="37"/>
      <c r="C222" s="214" t="s">
        <v>383</v>
      </c>
      <c r="D222" s="214" t="s">
        <v>153</v>
      </c>
      <c r="E222" s="215" t="s">
        <v>384</v>
      </c>
      <c r="F222" s="216" t="s">
        <v>385</v>
      </c>
      <c r="G222" s="217" t="s">
        <v>156</v>
      </c>
      <c r="H222" s="218">
        <v>2883</v>
      </c>
      <c r="I222" s="219"/>
      <c r="J222" s="220">
        <f>ROUND(I222*H222,2)</f>
        <v>0</v>
      </c>
      <c r="K222" s="216" t="s">
        <v>161</v>
      </c>
      <c r="L222" s="39"/>
      <c r="M222" s="221" t="s">
        <v>1</v>
      </c>
      <c r="N222" s="222" t="s">
        <v>43</v>
      </c>
      <c r="O222" s="73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5" t="s">
        <v>162</v>
      </c>
      <c r="AT222" s="225" t="s">
        <v>153</v>
      </c>
      <c r="AU222" s="225" t="s">
        <v>88</v>
      </c>
      <c r="AY222" s="18" t="s">
        <v>151</v>
      </c>
      <c r="BE222" s="114">
        <f>IF(N222="základní",J222,0)</f>
        <v>0</v>
      </c>
      <c r="BF222" s="114">
        <f>IF(N222="snížená",J222,0)</f>
        <v>0</v>
      </c>
      <c r="BG222" s="114">
        <f>IF(N222="zákl. přenesená",J222,0)</f>
        <v>0</v>
      </c>
      <c r="BH222" s="114">
        <f>IF(N222="sníž. přenesená",J222,0)</f>
        <v>0</v>
      </c>
      <c r="BI222" s="114">
        <f>IF(N222="nulová",J222,0)</f>
        <v>0</v>
      </c>
      <c r="BJ222" s="18" t="s">
        <v>86</v>
      </c>
      <c r="BK222" s="114">
        <f>ROUND(I222*H222,2)</f>
        <v>0</v>
      </c>
      <c r="BL222" s="18" t="s">
        <v>162</v>
      </c>
      <c r="BM222" s="225" t="s">
        <v>386</v>
      </c>
    </row>
    <row r="223" spans="2:51" s="13" customFormat="1" ht="11.25">
      <c r="B223" s="230"/>
      <c r="C223" s="231"/>
      <c r="D223" s="226" t="s">
        <v>166</v>
      </c>
      <c r="E223" s="232" t="s">
        <v>1</v>
      </c>
      <c r="F223" s="233" t="s">
        <v>382</v>
      </c>
      <c r="G223" s="231"/>
      <c r="H223" s="234">
        <v>2883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AT223" s="240" t="s">
        <v>166</v>
      </c>
      <c r="AU223" s="240" t="s">
        <v>88</v>
      </c>
      <c r="AV223" s="13" t="s">
        <v>88</v>
      </c>
      <c r="AW223" s="13" t="s">
        <v>32</v>
      </c>
      <c r="AX223" s="13" t="s">
        <v>86</v>
      </c>
      <c r="AY223" s="240" t="s">
        <v>151</v>
      </c>
    </row>
    <row r="224" spans="1:65" s="2" customFormat="1" ht="44.25" customHeight="1">
      <c r="A224" s="36"/>
      <c r="B224" s="37"/>
      <c r="C224" s="214" t="s">
        <v>387</v>
      </c>
      <c r="D224" s="214" t="s">
        <v>153</v>
      </c>
      <c r="E224" s="215" t="s">
        <v>388</v>
      </c>
      <c r="F224" s="216" t="s">
        <v>389</v>
      </c>
      <c r="G224" s="217" t="s">
        <v>156</v>
      </c>
      <c r="H224" s="218">
        <v>155</v>
      </c>
      <c r="I224" s="219"/>
      <c r="J224" s="220">
        <f>ROUND(I224*H224,2)</f>
        <v>0</v>
      </c>
      <c r="K224" s="216" t="s">
        <v>161</v>
      </c>
      <c r="L224" s="39"/>
      <c r="M224" s="221" t="s">
        <v>1</v>
      </c>
      <c r="N224" s="222" t="s">
        <v>43</v>
      </c>
      <c r="O224" s="73"/>
      <c r="P224" s="223">
        <f>O224*H224</f>
        <v>0</v>
      </c>
      <c r="Q224" s="223">
        <v>0.19536</v>
      </c>
      <c r="R224" s="223">
        <f>Q224*H224</f>
        <v>30.2808</v>
      </c>
      <c r="S224" s="223">
        <v>0</v>
      </c>
      <c r="T224" s="224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5" t="s">
        <v>162</v>
      </c>
      <c r="AT224" s="225" t="s">
        <v>153</v>
      </c>
      <c r="AU224" s="225" t="s">
        <v>88</v>
      </c>
      <c r="AY224" s="18" t="s">
        <v>151</v>
      </c>
      <c r="BE224" s="114">
        <f>IF(N224="základní",J224,0)</f>
        <v>0</v>
      </c>
      <c r="BF224" s="114">
        <f>IF(N224="snížená",J224,0)</f>
        <v>0</v>
      </c>
      <c r="BG224" s="114">
        <f>IF(N224="zákl. přenesená",J224,0)</f>
        <v>0</v>
      </c>
      <c r="BH224" s="114">
        <f>IF(N224="sníž. přenesená",J224,0)</f>
        <v>0</v>
      </c>
      <c r="BI224" s="114">
        <f>IF(N224="nulová",J224,0)</f>
        <v>0</v>
      </c>
      <c r="BJ224" s="18" t="s">
        <v>86</v>
      </c>
      <c r="BK224" s="114">
        <f>ROUND(I224*H224,2)</f>
        <v>0</v>
      </c>
      <c r="BL224" s="18" t="s">
        <v>162</v>
      </c>
      <c r="BM224" s="225" t="s">
        <v>390</v>
      </c>
    </row>
    <row r="225" spans="1:47" s="2" customFormat="1" ht="19.5">
      <c r="A225" s="36"/>
      <c r="B225" s="37"/>
      <c r="C225" s="38"/>
      <c r="D225" s="226" t="s">
        <v>164</v>
      </c>
      <c r="E225" s="38"/>
      <c r="F225" s="227" t="s">
        <v>391</v>
      </c>
      <c r="G225" s="38"/>
      <c r="H225" s="38"/>
      <c r="I225" s="127"/>
      <c r="J225" s="38"/>
      <c r="K225" s="38"/>
      <c r="L225" s="39"/>
      <c r="M225" s="228"/>
      <c r="N225" s="229"/>
      <c r="O225" s="73"/>
      <c r="P225" s="73"/>
      <c r="Q225" s="73"/>
      <c r="R225" s="73"/>
      <c r="S225" s="73"/>
      <c r="T225" s="74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8" t="s">
        <v>164</v>
      </c>
      <c r="AU225" s="18" t="s">
        <v>88</v>
      </c>
    </row>
    <row r="226" spans="1:65" s="2" customFormat="1" ht="16.5" customHeight="1">
      <c r="A226" s="36"/>
      <c r="B226" s="37"/>
      <c r="C226" s="241" t="s">
        <v>392</v>
      </c>
      <c r="D226" s="241" t="s">
        <v>257</v>
      </c>
      <c r="E226" s="242" t="s">
        <v>393</v>
      </c>
      <c r="F226" s="243" t="s">
        <v>394</v>
      </c>
      <c r="G226" s="244" t="s">
        <v>156</v>
      </c>
      <c r="H226" s="245">
        <v>156.55</v>
      </c>
      <c r="I226" s="246"/>
      <c r="J226" s="247">
        <f>ROUND(I226*H226,2)</f>
        <v>0</v>
      </c>
      <c r="K226" s="243" t="s">
        <v>161</v>
      </c>
      <c r="L226" s="248"/>
      <c r="M226" s="249" t="s">
        <v>1</v>
      </c>
      <c r="N226" s="250" t="s">
        <v>43</v>
      </c>
      <c r="O226" s="73"/>
      <c r="P226" s="223">
        <f>O226*H226</f>
        <v>0</v>
      </c>
      <c r="Q226" s="223">
        <v>0.417</v>
      </c>
      <c r="R226" s="223">
        <f>Q226*H226</f>
        <v>65.28135</v>
      </c>
      <c r="S226" s="223">
        <v>0</v>
      </c>
      <c r="T226" s="224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5" t="s">
        <v>193</v>
      </c>
      <c r="AT226" s="225" t="s">
        <v>257</v>
      </c>
      <c r="AU226" s="225" t="s">
        <v>88</v>
      </c>
      <c r="AY226" s="18" t="s">
        <v>151</v>
      </c>
      <c r="BE226" s="114">
        <f>IF(N226="základní",J226,0)</f>
        <v>0</v>
      </c>
      <c r="BF226" s="114">
        <f>IF(N226="snížená",J226,0)</f>
        <v>0</v>
      </c>
      <c r="BG226" s="114">
        <f>IF(N226="zákl. přenesená",J226,0)</f>
        <v>0</v>
      </c>
      <c r="BH226" s="114">
        <f>IF(N226="sníž. přenesená",J226,0)</f>
        <v>0</v>
      </c>
      <c r="BI226" s="114">
        <f>IF(N226="nulová",J226,0)</f>
        <v>0</v>
      </c>
      <c r="BJ226" s="18" t="s">
        <v>86</v>
      </c>
      <c r="BK226" s="114">
        <f>ROUND(I226*H226,2)</f>
        <v>0</v>
      </c>
      <c r="BL226" s="18" t="s">
        <v>162</v>
      </c>
      <c r="BM226" s="225" t="s">
        <v>395</v>
      </c>
    </row>
    <row r="227" spans="2:51" s="13" customFormat="1" ht="11.25">
      <c r="B227" s="230"/>
      <c r="C227" s="231"/>
      <c r="D227" s="226" t="s">
        <v>166</v>
      </c>
      <c r="E227" s="231"/>
      <c r="F227" s="233" t="s">
        <v>396</v>
      </c>
      <c r="G227" s="231"/>
      <c r="H227" s="234">
        <v>156.55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166</v>
      </c>
      <c r="AU227" s="240" t="s">
        <v>88</v>
      </c>
      <c r="AV227" s="13" t="s">
        <v>88</v>
      </c>
      <c r="AW227" s="13" t="s">
        <v>4</v>
      </c>
      <c r="AX227" s="13" t="s">
        <v>86</v>
      </c>
      <c r="AY227" s="240" t="s">
        <v>151</v>
      </c>
    </row>
    <row r="228" spans="1:65" s="2" customFormat="1" ht="44.25" customHeight="1">
      <c r="A228" s="36"/>
      <c r="B228" s="37"/>
      <c r="C228" s="214" t="s">
        <v>397</v>
      </c>
      <c r="D228" s="214" t="s">
        <v>153</v>
      </c>
      <c r="E228" s="215" t="s">
        <v>398</v>
      </c>
      <c r="F228" s="216" t="s">
        <v>399</v>
      </c>
      <c r="G228" s="217" t="s">
        <v>156</v>
      </c>
      <c r="H228" s="218">
        <v>60</v>
      </c>
      <c r="I228" s="219"/>
      <c r="J228" s="220">
        <f>ROUND(I228*H228,2)</f>
        <v>0</v>
      </c>
      <c r="K228" s="216" t="s">
        <v>161</v>
      </c>
      <c r="L228" s="39"/>
      <c r="M228" s="221" t="s">
        <v>1</v>
      </c>
      <c r="N228" s="222" t="s">
        <v>43</v>
      </c>
      <c r="O228" s="73"/>
      <c r="P228" s="223">
        <f>O228*H228</f>
        <v>0</v>
      </c>
      <c r="Q228" s="223">
        <v>0.19536</v>
      </c>
      <c r="R228" s="223">
        <f>Q228*H228</f>
        <v>11.7216</v>
      </c>
      <c r="S228" s="223">
        <v>0</v>
      </c>
      <c r="T228" s="224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25" t="s">
        <v>162</v>
      </c>
      <c r="AT228" s="225" t="s">
        <v>153</v>
      </c>
      <c r="AU228" s="225" t="s">
        <v>88</v>
      </c>
      <c r="AY228" s="18" t="s">
        <v>151</v>
      </c>
      <c r="BE228" s="114">
        <f>IF(N228="základní",J228,0)</f>
        <v>0</v>
      </c>
      <c r="BF228" s="114">
        <f>IF(N228="snížená",J228,0)</f>
        <v>0</v>
      </c>
      <c r="BG228" s="114">
        <f>IF(N228="zákl. přenesená",J228,0)</f>
        <v>0</v>
      </c>
      <c r="BH228" s="114">
        <f>IF(N228="sníž. přenesená",J228,0)</f>
        <v>0</v>
      </c>
      <c r="BI228" s="114">
        <f>IF(N228="nulová",J228,0)</f>
        <v>0</v>
      </c>
      <c r="BJ228" s="18" t="s">
        <v>86</v>
      </c>
      <c r="BK228" s="114">
        <f>ROUND(I228*H228,2)</f>
        <v>0</v>
      </c>
      <c r="BL228" s="18" t="s">
        <v>162</v>
      </c>
      <c r="BM228" s="225" t="s">
        <v>400</v>
      </c>
    </row>
    <row r="229" spans="1:47" s="2" customFormat="1" ht="19.5">
      <c r="A229" s="36"/>
      <c r="B229" s="37"/>
      <c r="C229" s="38"/>
      <c r="D229" s="226" t="s">
        <v>164</v>
      </c>
      <c r="E229" s="38"/>
      <c r="F229" s="227" t="s">
        <v>401</v>
      </c>
      <c r="G229" s="38"/>
      <c r="H229" s="38"/>
      <c r="I229" s="127"/>
      <c r="J229" s="38"/>
      <c r="K229" s="38"/>
      <c r="L229" s="39"/>
      <c r="M229" s="228"/>
      <c r="N229" s="229"/>
      <c r="O229" s="73"/>
      <c r="P229" s="73"/>
      <c r="Q229" s="73"/>
      <c r="R229" s="73"/>
      <c r="S229" s="73"/>
      <c r="T229" s="74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8" t="s">
        <v>164</v>
      </c>
      <c r="AU229" s="18" t="s">
        <v>88</v>
      </c>
    </row>
    <row r="230" spans="2:51" s="13" customFormat="1" ht="11.25">
      <c r="B230" s="230"/>
      <c r="C230" s="231"/>
      <c r="D230" s="226" t="s">
        <v>166</v>
      </c>
      <c r="E230" s="232" t="s">
        <v>1</v>
      </c>
      <c r="F230" s="233" t="s">
        <v>402</v>
      </c>
      <c r="G230" s="231"/>
      <c r="H230" s="234">
        <v>60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166</v>
      </c>
      <c r="AU230" s="240" t="s">
        <v>88</v>
      </c>
      <c r="AV230" s="13" t="s">
        <v>88</v>
      </c>
      <c r="AW230" s="13" t="s">
        <v>32</v>
      </c>
      <c r="AX230" s="13" t="s">
        <v>86</v>
      </c>
      <c r="AY230" s="240" t="s">
        <v>151</v>
      </c>
    </row>
    <row r="231" spans="1:65" s="2" customFormat="1" ht="16.5" customHeight="1">
      <c r="A231" s="36"/>
      <c r="B231" s="37"/>
      <c r="C231" s="241" t="s">
        <v>403</v>
      </c>
      <c r="D231" s="241" t="s">
        <v>257</v>
      </c>
      <c r="E231" s="242" t="s">
        <v>404</v>
      </c>
      <c r="F231" s="243" t="s">
        <v>405</v>
      </c>
      <c r="G231" s="244" t="s">
        <v>156</v>
      </c>
      <c r="H231" s="245">
        <v>61.2</v>
      </c>
      <c r="I231" s="246"/>
      <c r="J231" s="247">
        <f>ROUND(I231*H231,2)</f>
        <v>0</v>
      </c>
      <c r="K231" s="243" t="s">
        <v>161</v>
      </c>
      <c r="L231" s="248"/>
      <c r="M231" s="249" t="s">
        <v>1</v>
      </c>
      <c r="N231" s="250" t="s">
        <v>43</v>
      </c>
      <c r="O231" s="73"/>
      <c r="P231" s="223">
        <f>O231*H231</f>
        <v>0</v>
      </c>
      <c r="Q231" s="223">
        <v>0.222</v>
      </c>
      <c r="R231" s="223">
        <f>Q231*H231</f>
        <v>13.586400000000001</v>
      </c>
      <c r="S231" s="223">
        <v>0</v>
      </c>
      <c r="T231" s="224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5" t="s">
        <v>193</v>
      </c>
      <c r="AT231" s="225" t="s">
        <v>257</v>
      </c>
      <c r="AU231" s="225" t="s">
        <v>88</v>
      </c>
      <c r="AY231" s="18" t="s">
        <v>151</v>
      </c>
      <c r="BE231" s="114">
        <f>IF(N231="základní",J231,0)</f>
        <v>0</v>
      </c>
      <c r="BF231" s="114">
        <f>IF(N231="snížená",J231,0)</f>
        <v>0</v>
      </c>
      <c r="BG231" s="114">
        <f>IF(N231="zákl. přenesená",J231,0)</f>
        <v>0</v>
      </c>
      <c r="BH231" s="114">
        <f>IF(N231="sníž. přenesená",J231,0)</f>
        <v>0</v>
      </c>
      <c r="BI231" s="114">
        <f>IF(N231="nulová",J231,0)</f>
        <v>0</v>
      </c>
      <c r="BJ231" s="18" t="s">
        <v>86</v>
      </c>
      <c r="BK231" s="114">
        <f>ROUND(I231*H231,2)</f>
        <v>0</v>
      </c>
      <c r="BL231" s="18" t="s">
        <v>162</v>
      </c>
      <c r="BM231" s="225" t="s">
        <v>406</v>
      </c>
    </row>
    <row r="232" spans="2:51" s="13" customFormat="1" ht="11.25">
      <c r="B232" s="230"/>
      <c r="C232" s="231"/>
      <c r="D232" s="226" t="s">
        <v>166</v>
      </c>
      <c r="E232" s="231"/>
      <c r="F232" s="233" t="s">
        <v>407</v>
      </c>
      <c r="G232" s="231"/>
      <c r="H232" s="234">
        <v>61.2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166</v>
      </c>
      <c r="AU232" s="240" t="s">
        <v>88</v>
      </c>
      <c r="AV232" s="13" t="s">
        <v>88</v>
      </c>
      <c r="AW232" s="13" t="s">
        <v>4</v>
      </c>
      <c r="AX232" s="13" t="s">
        <v>86</v>
      </c>
      <c r="AY232" s="240" t="s">
        <v>151</v>
      </c>
    </row>
    <row r="233" spans="1:65" s="2" customFormat="1" ht="44.25" customHeight="1">
      <c r="A233" s="36"/>
      <c r="B233" s="37"/>
      <c r="C233" s="214" t="s">
        <v>408</v>
      </c>
      <c r="D233" s="214" t="s">
        <v>153</v>
      </c>
      <c r="E233" s="215" t="s">
        <v>409</v>
      </c>
      <c r="F233" s="216" t="s">
        <v>410</v>
      </c>
      <c r="G233" s="217" t="s">
        <v>156</v>
      </c>
      <c r="H233" s="218">
        <v>15</v>
      </c>
      <c r="I233" s="219"/>
      <c r="J233" s="220">
        <f>ROUND(I233*H233,2)</f>
        <v>0</v>
      </c>
      <c r="K233" s="216" t="s">
        <v>161</v>
      </c>
      <c r="L233" s="39"/>
      <c r="M233" s="221" t="s">
        <v>1</v>
      </c>
      <c r="N233" s="222" t="s">
        <v>43</v>
      </c>
      <c r="O233" s="73"/>
      <c r="P233" s="223">
        <f>O233*H233</f>
        <v>0</v>
      </c>
      <c r="Q233" s="223">
        <v>0.61404</v>
      </c>
      <c r="R233" s="223">
        <f>Q233*H233</f>
        <v>9.210600000000001</v>
      </c>
      <c r="S233" s="223">
        <v>0</v>
      </c>
      <c r="T233" s="224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5" t="s">
        <v>162</v>
      </c>
      <c r="AT233" s="225" t="s">
        <v>153</v>
      </c>
      <c r="AU233" s="225" t="s">
        <v>88</v>
      </c>
      <c r="AY233" s="18" t="s">
        <v>151</v>
      </c>
      <c r="BE233" s="114">
        <f>IF(N233="základní",J233,0)</f>
        <v>0</v>
      </c>
      <c r="BF233" s="114">
        <f>IF(N233="snížená",J233,0)</f>
        <v>0</v>
      </c>
      <c r="BG233" s="114">
        <f>IF(N233="zákl. přenesená",J233,0)</f>
        <v>0</v>
      </c>
      <c r="BH233" s="114">
        <f>IF(N233="sníž. přenesená",J233,0)</f>
        <v>0</v>
      </c>
      <c r="BI233" s="114">
        <f>IF(N233="nulová",J233,0)</f>
        <v>0</v>
      </c>
      <c r="BJ233" s="18" t="s">
        <v>86</v>
      </c>
      <c r="BK233" s="114">
        <f>ROUND(I233*H233,2)</f>
        <v>0</v>
      </c>
      <c r="BL233" s="18" t="s">
        <v>162</v>
      </c>
      <c r="BM233" s="225" t="s">
        <v>411</v>
      </c>
    </row>
    <row r="234" spans="1:47" s="2" customFormat="1" ht="19.5">
      <c r="A234" s="36"/>
      <c r="B234" s="37"/>
      <c r="C234" s="38"/>
      <c r="D234" s="226" t="s">
        <v>164</v>
      </c>
      <c r="E234" s="38"/>
      <c r="F234" s="227" t="s">
        <v>412</v>
      </c>
      <c r="G234" s="38"/>
      <c r="H234" s="38"/>
      <c r="I234" s="127"/>
      <c r="J234" s="38"/>
      <c r="K234" s="38"/>
      <c r="L234" s="39"/>
      <c r="M234" s="228"/>
      <c r="N234" s="229"/>
      <c r="O234" s="73"/>
      <c r="P234" s="73"/>
      <c r="Q234" s="73"/>
      <c r="R234" s="73"/>
      <c r="S234" s="73"/>
      <c r="T234" s="74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8" t="s">
        <v>164</v>
      </c>
      <c r="AU234" s="18" t="s">
        <v>88</v>
      </c>
    </row>
    <row r="235" spans="1:65" s="2" customFormat="1" ht="21.75" customHeight="1">
      <c r="A235" s="36"/>
      <c r="B235" s="37"/>
      <c r="C235" s="214" t="s">
        <v>413</v>
      </c>
      <c r="D235" s="214" t="s">
        <v>153</v>
      </c>
      <c r="E235" s="215" t="s">
        <v>414</v>
      </c>
      <c r="F235" s="216" t="s">
        <v>415</v>
      </c>
      <c r="G235" s="217" t="s">
        <v>156</v>
      </c>
      <c r="H235" s="218">
        <v>155</v>
      </c>
      <c r="I235" s="219"/>
      <c r="J235" s="220">
        <f>ROUND(I235*H235,2)</f>
        <v>0</v>
      </c>
      <c r="K235" s="216" t="s">
        <v>1</v>
      </c>
      <c r="L235" s="39"/>
      <c r="M235" s="221" t="s">
        <v>1</v>
      </c>
      <c r="N235" s="222" t="s">
        <v>43</v>
      </c>
      <c r="O235" s="73"/>
      <c r="P235" s="223">
        <f>O235*H235</f>
        <v>0</v>
      </c>
      <c r="Q235" s="223">
        <v>0.012</v>
      </c>
      <c r="R235" s="223">
        <f>Q235*H235</f>
        <v>1.86</v>
      </c>
      <c r="S235" s="223">
        <v>0</v>
      </c>
      <c r="T235" s="224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5" t="s">
        <v>162</v>
      </c>
      <c r="AT235" s="225" t="s">
        <v>153</v>
      </c>
      <c r="AU235" s="225" t="s">
        <v>88</v>
      </c>
      <c r="AY235" s="18" t="s">
        <v>151</v>
      </c>
      <c r="BE235" s="114">
        <f>IF(N235="základní",J235,0)</f>
        <v>0</v>
      </c>
      <c r="BF235" s="114">
        <f>IF(N235="snížená",J235,0)</f>
        <v>0</v>
      </c>
      <c r="BG235" s="114">
        <f>IF(N235="zákl. přenesená",J235,0)</f>
        <v>0</v>
      </c>
      <c r="BH235" s="114">
        <f>IF(N235="sníž. přenesená",J235,0)</f>
        <v>0</v>
      </c>
      <c r="BI235" s="114">
        <f>IF(N235="nulová",J235,0)</f>
        <v>0</v>
      </c>
      <c r="BJ235" s="18" t="s">
        <v>86</v>
      </c>
      <c r="BK235" s="114">
        <f>ROUND(I235*H235,2)</f>
        <v>0</v>
      </c>
      <c r="BL235" s="18" t="s">
        <v>162</v>
      </c>
      <c r="BM235" s="225" t="s">
        <v>416</v>
      </c>
    </row>
    <row r="236" spans="1:65" s="2" customFormat="1" ht="33" customHeight="1">
      <c r="A236" s="36"/>
      <c r="B236" s="37"/>
      <c r="C236" s="214" t="s">
        <v>417</v>
      </c>
      <c r="D236" s="214" t="s">
        <v>153</v>
      </c>
      <c r="E236" s="215" t="s">
        <v>418</v>
      </c>
      <c r="F236" s="216" t="s">
        <v>419</v>
      </c>
      <c r="G236" s="217" t="s">
        <v>156</v>
      </c>
      <c r="H236" s="218">
        <v>8</v>
      </c>
      <c r="I236" s="219"/>
      <c r="J236" s="220">
        <f>ROUND(I236*H236,2)</f>
        <v>0</v>
      </c>
      <c r="K236" s="216" t="s">
        <v>161</v>
      </c>
      <c r="L236" s="39"/>
      <c r="M236" s="221" t="s">
        <v>1</v>
      </c>
      <c r="N236" s="222" t="s">
        <v>43</v>
      </c>
      <c r="O236" s="73"/>
      <c r="P236" s="223">
        <f>O236*H236</f>
        <v>0</v>
      </c>
      <c r="Q236" s="223">
        <v>0.1514</v>
      </c>
      <c r="R236" s="223">
        <f>Q236*H236</f>
        <v>1.2112</v>
      </c>
      <c r="S236" s="223">
        <v>0</v>
      </c>
      <c r="T236" s="224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25" t="s">
        <v>162</v>
      </c>
      <c r="AT236" s="225" t="s">
        <v>153</v>
      </c>
      <c r="AU236" s="225" t="s">
        <v>88</v>
      </c>
      <c r="AY236" s="18" t="s">
        <v>151</v>
      </c>
      <c r="BE236" s="114">
        <f>IF(N236="základní",J236,0)</f>
        <v>0</v>
      </c>
      <c r="BF236" s="114">
        <f>IF(N236="snížená",J236,0)</f>
        <v>0</v>
      </c>
      <c r="BG236" s="114">
        <f>IF(N236="zákl. přenesená",J236,0)</f>
        <v>0</v>
      </c>
      <c r="BH236" s="114">
        <f>IF(N236="sníž. přenesená",J236,0)</f>
        <v>0</v>
      </c>
      <c r="BI236" s="114">
        <f>IF(N236="nulová",J236,0)</f>
        <v>0</v>
      </c>
      <c r="BJ236" s="18" t="s">
        <v>86</v>
      </c>
      <c r="BK236" s="114">
        <f>ROUND(I236*H236,2)</f>
        <v>0</v>
      </c>
      <c r="BL236" s="18" t="s">
        <v>162</v>
      </c>
      <c r="BM236" s="225" t="s">
        <v>420</v>
      </c>
    </row>
    <row r="237" spans="2:63" s="12" customFormat="1" ht="22.9" customHeight="1">
      <c r="B237" s="198"/>
      <c r="C237" s="199"/>
      <c r="D237" s="200" t="s">
        <v>77</v>
      </c>
      <c r="E237" s="212" t="s">
        <v>193</v>
      </c>
      <c r="F237" s="212" t="s">
        <v>421</v>
      </c>
      <c r="G237" s="199"/>
      <c r="H237" s="199"/>
      <c r="I237" s="202"/>
      <c r="J237" s="213">
        <f>BK237</f>
        <v>0</v>
      </c>
      <c r="K237" s="199"/>
      <c r="L237" s="204"/>
      <c r="M237" s="205"/>
      <c r="N237" s="206"/>
      <c r="O237" s="206"/>
      <c r="P237" s="207">
        <f>SUM(P238:P254)</f>
        <v>0</v>
      </c>
      <c r="Q237" s="206"/>
      <c r="R237" s="207">
        <f>SUM(R238:R254)</f>
        <v>6.19156</v>
      </c>
      <c r="S237" s="206"/>
      <c r="T237" s="208">
        <f>SUM(T238:T254)</f>
        <v>0</v>
      </c>
      <c r="AR237" s="209" t="s">
        <v>86</v>
      </c>
      <c r="AT237" s="210" t="s">
        <v>77</v>
      </c>
      <c r="AU237" s="210" t="s">
        <v>86</v>
      </c>
      <c r="AY237" s="209" t="s">
        <v>151</v>
      </c>
      <c r="BK237" s="211">
        <f>SUM(BK238:BK254)</f>
        <v>0</v>
      </c>
    </row>
    <row r="238" spans="1:65" s="2" customFormat="1" ht="21.75" customHeight="1">
      <c r="A238" s="36"/>
      <c r="B238" s="37"/>
      <c r="C238" s="214" t="s">
        <v>422</v>
      </c>
      <c r="D238" s="214" t="s">
        <v>153</v>
      </c>
      <c r="E238" s="215" t="s">
        <v>423</v>
      </c>
      <c r="F238" s="216" t="s">
        <v>424</v>
      </c>
      <c r="G238" s="217" t="s">
        <v>425</v>
      </c>
      <c r="H238" s="218">
        <v>8</v>
      </c>
      <c r="I238" s="219"/>
      <c r="J238" s="220">
        <f>ROUND(I238*H238,2)</f>
        <v>0</v>
      </c>
      <c r="K238" s="216" t="s">
        <v>1</v>
      </c>
      <c r="L238" s="39"/>
      <c r="M238" s="221" t="s">
        <v>1</v>
      </c>
      <c r="N238" s="222" t="s">
        <v>43</v>
      </c>
      <c r="O238" s="73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5" t="s">
        <v>162</v>
      </c>
      <c r="AT238" s="225" t="s">
        <v>153</v>
      </c>
      <c r="AU238" s="225" t="s">
        <v>88</v>
      </c>
      <c r="AY238" s="18" t="s">
        <v>151</v>
      </c>
      <c r="BE238" s="114">
        <f>IF(N238="základní",J238,0)</f>
        <v>0</v>
      </c>
      <c r="BF238" s="114">
        <f>IF(N238="snížená",J238,0)</f>
        <v>0</v>
      </c>
      <c r="BG238" s="114">
        <f>IF(N238="zákl. přenesená",J238,0)</f>
        <v>0</v>
      </c>
      <c r="BH238" s="114">
        <f>IF(N238="sníž. přenesená",J238,0)</f>
        <v>0</v>
      </c>
      <c r="BI238" s="114">
        <f>IF(N238="nulová",J238,0)</f>
        <v>0</v>
      </c>
      <c r="BJ238" s="18" t="s">
        <v>86</v>
      </c>
      <c r="BK238" s="114">
        <f>ROUND(I238*H238,2)</f>
        <v>0</v>
      </c>
      <c r="BL238" s="18" t="s">
        <v>162</v>
      </c>
      <c r="BM238" s="225" t="s">
        <v>426</v>
      </c>
    </row>
    <row r="239" spans="2:51" s="13" customFormat="1" ht="11.25">
      <c r="B239" s="230"/>
      <c r="C239" s="231"/>
      <c r="D239" s="226" t="s">
        <v>166</v>
      </c>
      <c r="E239" s="232" t="s">
        <v>1</v>
      </c>
      <c r="F239" s="233" t="s">
        <v>193</v>
      </c>
      <c r="G239" s="231"/>
      <c r="H239" s="234">
        <v>8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166</v>
      </c>
      <c r="AU239" s="240" t="s">
        <v>88</v>
      </c>
      <c r="AV239" s="13" t="s">
        <v>88</v>
      </c>
      <c r="AW239" s="13" t="s">
        <v>32</v>
      </c>
      <c r="AX239" s="13" t="s">
        <v>86</v>
      </c>
      <c r="AY239" s="240" t="s">
        <v>151</v>
      </c>
    </row>
    <row r="240" spans="1:65" s="2" customFormat="1" ht="33" customHeight="1">
      <c r="A240" s="36"/>
      <c r="B240" s="37"/>
      <c r="C240" s="214" t="s">
        <v>427</v>
      </c>
      <c r="D240" s="214" t="s">
        <v>153</v>
      </c>
      <c r="E240" s="215" t="s">
        <v>428</v>
      </c>
      <c r="F240" s="216" t="s">
        <v>429</v>
      </c>
      <c r="G240" s="217" t="s">
        <v>321</v>
      </c>
      <c r="H240" s="218">
        <v>37</v>
      </c>
      <c r="I240" s="219"/>
      <c r="J240" s="220">
        <f>ROUND(I240*H240,2)</f>
        <v>0</v>
      </c>
      <c r="K240" s="216" t="s">
        <v>310</v>
      </c>
      <c r="L240" s="39"/>
      <c r="M240" s="221" t="s">
        <v>1</v>
      </c>
      <c r="N240" s="222" t="s">
        <v>43</v>
      </c>
      <c r="O240" s="73"/>
      <c r="P240" s="223">
        <f>O240*H240</f>
        <v>0</v>
      </c>
      <c r="Q240" s="223">
        <v>0.00268</v>
      </c>
      <c r="R240" s="223">
        <f>Q240*H240</f>
        <v>0.09916</v>
      </c>
      <c r="S240" s="223">
        <v>0</v>
      </c>
      <c r="T240" s="224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5" t="s">
        <v>162</v>
      </c>
      <c r="AT240" s="225" t="s">
        <v>153</v>
      </c>
      <c r="AU240" s="225" t="s">
        <v>88</v>
      </c>
      <c r="AY240" s="18" t="s">
        <v>151</v>
      </c>
      <c r="BE240" s="114">
        <f>IF(N240="základní",J240,0)</f>
        <v>0</v>
      </c>
      <c r="BF240" s="114">
        <f>IF(N240="snížená",J240,0)</f>
        <v>0</v>
      </c>
      <c r="BG240" s="114">
        <f>IF(N240="zákl. přenesená",J240,0)</f>
        <v>0</v>
      </c>
      <c r="BH240" s="114">
        <f>IF(N240="sníž. přenesená",J240,0)</f>
        <v>0</v>
      </c>
      <c r="BI240" s="114">
        <f>IF(N240="nulová",J240,0)</f>
        <v>0</v>
      </c>
      <c r="BJ240" s="18" t="s">
        <v>86</v>
      </c>
      <c r="BK240" s="114">
        <f>ROUND(I240*H240,2)</f>
        <v>0</v>
      </c>
      <c r="BL240" s="18" t="s">
        <v>162</v>
      </c>
      <c r="BM240" s="225" t="s">
        <v>430</v>
      </c>
    </row>
    <row r="241" spans="1:47" s="2" customFormat="1" ht="19.5">
      <c r="A241" s="36"/>
      <c r="B241" s="37"/>
      <c r="C241" s="38"/>
      <c r="D241" s="226" t="s">
        <v>164</v>
      </c>
      <c r="E241" s="38"/>
      <c r="F241" s="227" t="s">
        <v>431</v>
      </c>
      <c r="G241" s="38"/>
      <c r="H241" s="38"/>
      <c r="I241" s="127"/>
      <c r="J241" s="38"/>
      <c r="K241" s="38"/>
      <c r="L241" s="39"/>
      <c r="M241" s="228"/>
      <c r="N241" s="229"/>
      <c r="O241" s="73"/>
      <c r="P241" s="73"/>
      <c r="Q241" s="73"/>
      <c r="R241" s="73"/>
      <c r="S241" s="73"/>
      <c r="T241" s="74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8" t="s">
        <v>164</v>
      </c>
      <c r="AU241" s="18" t="s">
        <v>88</v>
      </c>
    </row>
    <row r="242" spans="1:65" s="2" customFormat="1" ht="33" customHeight="1">
      <c r="A242" s="36"/>
      <c r="B242" s="37"/>
      <c r="C242" s="214" t="s">
        <v>432</v>
      </c>
      <c r="D242" s="214" t="s">
        <v>153</v>
      </c>
      <c r="E242" s="215" t="s">
        <v>433</v>
      </c>
      <c r="F242" s="216" t="s">
        <v>434</v>
      </c>
      <c r="G242" s="217" t="s">
        <v>435</v>
      </c>
      <c r="H242" s="218">
        <v>24</v>
      </c>
      <c r="I242" s="219"/>
      <c r="J242" s="220">
        <f>ROUND(I242*H242,2)</f>
        <v>0</v>
      </c>
      <c r="K242" s="216" t="s">
        <v>310</v>
      </c>
      <c r="L242" s="39"/>
      <c r="M242" s="221" t="s">
        <v>1</v>
      </c>
      <c r="N242" s="222" t="s">
        <v>43</v>
      </c>
      <c r="O242" s="73"/>
      <c r="P242" s="223">
        <f>O242*H242</f>
        <v>0</v>
      </c>
      <c r="Q242" s="223">
        <v>1E-05</v>
      </c>
      <c r="R242" s="223">
        <f>Q242*H242</f>
        <v>0.00024000000000000003</v>
      </c>
      <c r="S242" s="223">
        <v>0</v>
      </c>
      <c r="T242" s="224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25" t="s">
        <v>162</v>
      </c>
      <c r="AT242" s="225" t="s">
        <v>153</v>
      </c>
      <c r="AU242" s="225" t="s">
        <v>88</v>
      </c>
      <c r="AY242" s="18" t="s">
        <v>151</v>
      </c>
      <c r="BE242" s="114">
        <f>IF(N242="základní",J242,0)</f>
        <v>0</v>
      </c>
      <c r="BF242" s="114">
        <f>IF(N242="snížená",J242,0)</f>
        <v>0</v>
      </c>
      <c r="BG242" s="114">
        <f>IF(N242="zákl. přenesená",J242,0)</f>
        <v>0</v>
      </c>
      <c r="BH242" s="114">
        <f>IF(N242="sníž. přenesená",J242,0)</f>
        <v>0</v>
      </c>
      <c r="BI242" s="114">
        <f>IF(N242="nulová",J242,0)</f>
        <v>0</v>
      </c>
      <c r="BJ242" s="18" t="s">
        <v>86</v>
      </c>
      <c r="BK242" s="114">
        <f>ROUND(I242*H242,2)</f>
        <v>0</v>
      </c>
      <c r="BL242" s="18" t="s">
        <v>162</v>
      </c>
      <c r="BM242" s="225" t="s">
        <v>436</v>
      </c>
    </row>
    <row r="243" spans="1:47" s="2" customFormat="1" ht="39">
      <c r="A243" s="36"/>
      <c r="B243" s="37"/>
      <c r="C243" s="38"/>
      <c r="D243" s="226" t="s">
        <v>164</v>
      </c>
      <c r="E243" s="38"/>
      <c r="F243" s="227" t="s">
        <v>437</v>
      </c>
      <c r="G243" s="38"/>
      <c r="H243" s="38"/>
      <c r="I243" s="127"/>
      <c r="J243" s="38"/>
      <c r="K243" s="38"/>
      <c r="L243" s="39"/>
      <c r="M243" s="228"/>
      <c r="N243" s="229"/>
      <c r="O243" s="73"/>
      <c r="P243" s="73"/>
      <c r="Q243" s="73"/>
      <c r="R243" s="73"/>
      <c r="S243" s="73"/>
      <c r="T243" s="74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8" t="s">
        <v>164</v>
      </c>
      <c r="AU243" s="18" t="s">
        <v>88</v>
      </c>
    </row>
    <row r="244" spans="2:51" s="13" customFormat="1" ht="11.25">
      <c r="B244" s="230"/>
      <c r="C244" s="231"/>
      <c r="D244" s="226" t="s">
        <v>166</v>
      </c>
      <c r="E244" s="232" t="s">
        <v>1</v>
      </c>
      <c r="F244" s="233" t="s">
        <v>438</v>
      </c>
      <c r="G244" s="231"/>
      <c r="H244" s="234">
        <v>24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166</v>
      </c>
      <c r="AU244" s="240" t="s">
        <v>88</v>
      </c>
      <c r="AV244" s="13" t="s">
        <v>88</v>
      </c>
      <c r="AW244" s="13" t="s">
        <v>32</v>
      </c>
      <c r="AX244" s="13" t="s">
        <v>86</v>
      </c>
      <c r="AY244" s="240" t="s">
        <v>151</v>
      </c>
    </row>
    <row r="245" spans="1:65" s="2" customFormat="1" ht="21.75" customHeight="1">
      <c r="A245" s="36"/>
      <c r="B245" s="37"/>
      <c r="C245" s="241" t="s">
        <v>439</v>
      </c>
      <c r="D245" s="241" t="s">
        <v>257</v>
      </c>
      <c r="E245" s="242" t="s">
        <v>440</v>
      </c>
      <c r="F245" s="243" t="s">
        <v>441</v>
      </c>
      <c r="G245" s="244" t="s">
        <v>435</v>
      </c>
      <c r="H245" s="245">
        <v>24</v>
      </c>
      <c r="I245" s="246"/>
      <c r="J245" s="247">
        <f>ROUND(I245*H245,2)</f>
        <v>0</v>
      </c>
      <c r="K245" s="243" t="s">
        <v>310</v>
      </c>
      <c r="L245" s="248"/>
      <c r="M245" s="249" t="s">
        <v>1</v>
      </c>
      <c r="N245" s="250" t="s">
        <v>43</v>
      </c>
      <c r="O245" s="73"/>
      <c r="P245" s="223">
        <f>O245*H245</f>
        <v>0</v>
      </c>
      <c r="Q245" s="223">
        <v>0.00054</v>
      </c>
      <c r="R245" s="223">
        <f>Q245*H245</f>
        <v>0.01296</v>
      </c>
      <c r="S245" s="223">
        <v>0</v>
      </c>
      <c r="T245" s="224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25" t="s">
        <v>193</v>
      </c>
      <c r="AT245" s="225" t="s">
        <v>257</v>
      </c>
      <c r="AU245" s="225" t="s">
        <v>88</v>
      </c>
      <c r="AY245" s="18" t="s">
        <v>151</v>
      </c>
      <c r="BE245" s="114">
        <f>IF(N245="základní",J245,0)</f>
        <v>0</v>
      </c>
      <c r="BF245" s="114">
        <f>IF(N245="snížená",J245,0)</f>
        <v>0</v>
      </c>
      <c r="BG245" s="114">
        <f>IF(N245="zákl. přenesená",J245,0)</f>
        <v>0</v>
      </c>
      <c r="BH245" s="114">
        <f>IF(N245="sníž. přenesená",J245,0)</f>
        <v>0</v>
      </c>
      <c r="BI245" s="114">
        <f>IF(N245="nulová",J245,0)</f>
        <v>0</v>
      </c>
      <c r="BJ245" s="18" t="s">
        <v>86</v>
      </c>
      <c r="BK245" s="114">
        <f>ROUND(I245*H245,2)</f>
        <v>0</v>
      </c>
      <c r="BL245" s="18" t="s">
        <v>162</v>
      </c>
      <c r="BM245" s="225" t="s">
        <v>442</v>
      </c>
    </row>
    <row r="246" spans="1:65" s="2" customFormat="1" ht="21.75" customHeight="1">
      <c r="A246" s="36"/>
      <c r="B246" s="37"/>
      <c r="C246" s="214" t="s">
        <v>443</v>
      </c>
      <c r="D246" s="214" t="s">
        <v>153</v>
      </c>
      <c r="E246" s="215" t="s">
        <v>444</v>
      </c>
      <c r="F246" s="216" t="s">
        <v>445</v>
      </c>
      <c r="G246" s="217" t="s">
        <v>435</v>
      </c>
      <c r="H246" s="218">
        <v>8</v>
      </c>
      <c r="I246" s="219"/>
      <c r="J246" s="220">
        <f>ROUND(I246*H246,2)</f>
        <v>0</v>
      </c>
      <c r="K246" s="216" t="s">
        <v>310</v>
      </c>
      <c r="L246" s="39"/>
      <c r="M246" s="221" t="s">
        <v>1</v>
      </c>
      <c r="N246" s="222" t="s">
        <v>43</v>
      </c>
      <c r="O246" s="73"/>
      <c r="P246" s="223">
        <f>O246*H246</f>
        <v>0</v>
      </c>
      <c r="Q246" s="223">
        <v>0.3409</v>
      </c>
      <c r="R246" s="223">
        <f>Q246*H246</f>
        <v>2.7272</v>
      </c>
      <c r="S246" s="223">
        <v>0</v>
      </c>
      <c r="T246" s="224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25" t="s">
        <v>162</v>
      </c>
      <c r="AT246" s="225" t="s">
        <v>153</v>
      </c>
      <c r="AU246" s="225" t="s">
        <v>88</v>
      </c>
      <c r="AY246" s="18" t="s">
        <v>151</v>
      </c>
      <c r="BE246" s="114">
        <f>IF(N246="základní",J246,0)</f>
        <v>0</v>
      </c>
      <c r="BF246" s="114">
        <f>IF(N246="snížená",J246,0)</f>
        <v>0</v>
      </c>
      <c r="BG246" s="114">
        <f>IF(N246="zákl. přenesená",J246,0)</f>
        <v>0</v>
      </c>
      <c r="BH246" s="114">
        <f>IF(N246="sníž. přenesená",J246,0)</f>
        <v>0</v>
      </c>
      <c r="BI246" s="114">
        <f>IF(N246="nulová",J246,0)</f>
        <v>0</v>
      </c>
      <c r="BJ246" s="18" t="s">
        <v>86</v>
      </c>
      <c r="BK246" s="114">
        <f>ROUND(I246*H246,2)</f>
        <v>0</v>
      </c>
      <c r="BL246" s="18" t="s">
        <v>162</v>
      </c>
      <c r="BM246" s="225" t="s">
        <v>446</v>
      </c>
    </row>
    <row r="247" spans="2:51" s="13" customFormat="1" ht="11.25">
      <c r="B247" s="230"/>
      <c r="C247" s="231"/>
      <c r="D247" s="226" t="s">
        <v>166</v>
      </c>
      <c r="E247" s="232" t="s">
        <v>1</v>
      </c>
      <c r="F247" s="233" t="s">
        <v>193</v>
      </c>
      <c r="G247" s="231"/>
      <c r="H247" s="234">
        <v>8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166</v>
      </c>
      <c r="AU247" s="240" t="s">
        <v>88</v>
      </c>
      <c r="AV247" s="13" t="s">
        <v>88</v>
      </c>
      <c r="AW247" s="13" t="s">
        <v>32</v>
      </c>
      <c r="AX247" s="13" t="s">
        <v>86</v>
      </c>
      <c r="AY247" s="240" t="s">
        <v>151</v>
      </c>
    </row>
    <row r="248" spans="1:65" s="2" customFormat="1" ht="33" customHeight="1">
      <c r="A248" s="36"/>
      <c r="B248" s="37"/>
      <c r="C248" s="241" t="s">
        <v>447</v>
      </c>
      <c r="D248" s="241" t="s">
        <v>257</v>
      </c>
      <c r="E248" s="242" t="s">
        <v>448</v>
      </c>
      <c r="F248" s="243" t="s">
        <v>449</v>
      </c>
      <c r="G248" s="244" t="s">
        <v>435</v>
      </c>
      <c r="H248" s="245">
        <v>8</v>
      </c>
      <c r="I248" s="246"/>
      <c r="J248" s="247">
        <f aca="true" t="shared" si="0" ref="J248:J254">ROUND(I248*H248,2)</f>
        <v>0</v>
      </c>
      <c r="K248" s="243" t="s">
        <v>310</v>
      </c>
      <c r="L248" s="248"/>
      <c r="M248" s="249" t="s">
        <v>1</v>
      </c>
      <c r="N248" s="250" t="s">
        <v>43</v>
      </c>
      <c r="O248" s="73"/>
      <c r="P248" s="223">
        <f aca="true" t="shared" si="1" ref="P248:P254">O248*H248</f>
        <v>0</v>
      </c>
      <c r="Q248" s="223">
        <v>0.08</v>
      </c>
      <c r="R248" s="223">
        <f aca="true" t="shared" si="2" ref="R248:R254">Q248*H248</f>
        <v>0.64</v>
      </c>
      <c r="S248" s="223">
        <v>0</v>
      </c>
      <c r="T248" s="224">
        <f aca="true" t="shared" si="3" ref="T248:T254"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25" t="s">
        <v>193</v>
      </c>
      <c r="AT248" s="225" t="s">
        <v>257</v>
      </c>
      <c r="AU248" s="225" t="s">
        <v>88</v>
      </c>
      <c r="AY248" s="18" t="s">
        <v>151</v>
      </c>
      <c r="BE248" s="114">
        <f aca="true" t="shared" si="4" ref="BE248:BE254">IF(N248="základní",J248,0)</f>
        <v>0</v>
      </c>
      <c r="BF248" s="114">
        <f aca="true" t="shared" si="5" ref="BF248:BF254">IF(N248="snížená",J248,0)</f>
        <v>0</v>
      </c>
      <c r="BG248" s="114">
        <f aca="true" t="shared" si="6" ref="BG248:BG254">IF(N248="zákl. přenesená",J248,0)</f>
        <v>0</v>
      </c>
      <c r="BH248" s="114">
        <f aca="true" t="shared" si="7" ref="BH248:BH254">IF(N248="sníž. přenesená",J248,0)</f>
        <v>0</v>
      </c>
      <c r="BI248" s="114">
        <f aca="true" t="shared" si="8" ref="BI248:BI254">IF(N248="nulová",J248,0)</f>
        <v>0</v>
      </c>
      <c r="BJ248" s="18" t="s">
        <v>86</v>
      </c>
      <c r="BK248" s="114">
        <f aca="true" t="shared" si="9" ref="BK248:BK254">ROUND(I248*H248,2)</f>
        <v>0</v>
      </c>
      <c r="BL248" s="18" t="s">
        <v>162</v>
      </c>
      <c r="BM248" s="225" t="s">
        <v>450</v>
      </c>
    </row>
    <row r="249" spans="1:65" s="2" customFormat="1" ht="21.75" customHeight="1">
      <c r="A249" s="36"/>
      <c r="B249" s="37"/>
      <c r="C249" s="241" t="s">
        <v>451</v>
      </c>
      <c r="D249" s="241" t="s">
        <v>257</v>
      </c>
      <c r="E249" s="242" t="s">
        <v>452</v>
      </c>
      <c r="F249" s="243" t="s">
        <v>453</v>
      </c>
      <c r="G249" s="244" t="s">
        <v>435</v>
      </c>
      <c r="H249" s="245">
        <v>8</v>
      </c>
      <c r="I249" s="246"/>
      <c r="J249" s="247">
        <f t="shared" si="0"/>
        <v>0</v>
      </c>
      <c r="K249" s="243" t="s">
        <v>310</v>
      </c>
      <c r="L249" s="248"/>
      <c r="M249" s="249" t="s">
        <v>1</v>
      </c>
      <c r="N249" s="250" t="s">
        <v>43</v>
      </c>
      <c r="O249" s="73"/>
      <c r="P249" s="223">
        <f t="shared" si="1"/>
        <v>0</v>
      </c>
      <c r="Q249" s="223">
        <v>0.061</v>
      </c>
      <c r="R249" s="223">
        <f t="shared" si="2"/>
        <v>0.488</v>
      </c>
      <c r="S249" s="223">
        <v>0</v>
      </c>
      <c r="T249" s="224">
        <f t="shared" si="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25" t="s">
        <v>193</v>
      </c>
      <c r="AT249" s="225" t="s">
        <v>257</v>
      </c>
      <c r="AU249" s="225" t="s">
        <v>88</v>
      </c>
      <c r="AY249" s="18" t="s">
        <v>151</v>
      </c>
      <c r="BE249" s="114">
        <f t="shared" si="4"/>
        <v>0</v>
      </c>
      <c r="BF249" s="114">
        <f t="shared" si="5"/>
        <v>0</v>
      </c>
      <c r="BG249" s="114">
        <f t="shared" si="6"/>
        <v>0</v>
      </c>
      <c r="BH249" s="114">
        <f t="shared" si="7"/>
        <v>0</v>
      </c>
      <c r="BI249" s="114">
        <f t="shared" si="8"/>
        <v>0</v>
      </c>
      <c r="BJ249" s="18" t="s">
        <v>86</v>
      </c>
      <c r="BK249" s="114">
        <f t="shared" si="9"/>
        <v>0</v>
      </c>
      <c r="BL249" s="18" t="s">
        <v>162</v>
      </c>
      <c r="BM249" s="225" t="s">
        <v>454</v>
      </c>
    </row>
    <row r="250" spans="1:65" s="2" customFormat="1" ht="33" customHeight="1">
      <c r="A250" s="36"/>
      <c r="B250" s="37"/>
      <c r="C250" s="241" t="s">
        <v>455</v>
      </c>
      <c r="D250" s="241" t="s">
        <v>257</v>
      </c>
      <c r="E250" s="242" t="s">
        <v>456</v>
      </c>
      <c r="F250" s="243" t="s">
        <v>457</v>
      </c>
      <c r="G250" s="244" t="s">
        <v>435</v>
      </c>
      <c r="H250" s="245">
        <v>8</v>
      </c>
      <c r="I250" s="246"/>
      <c r="J250" s="247">
        <f t="shared" si="0"/>
        <v>0</v>
      </c>
      <c r="K250" s="243" t="s">
        <v>310</v>
      </c>
      <c r="L250" s="248"/>
      <c r="M250" s="249" t="s">
        <v>1</v>
      </c>
      <c r="N250" s="250" t="s">
        <v>43</v>
      </c>
      <c r="O250" s="73"/>
      <c r="P250" s="223">
        <f t="shared" si="1"/>
        <v>0</v>
      </c>
      <c r="Q250" s="223">
        <v>0.072</v>
      </c>
      <c r="R250" s="223">
        <f t="shared" si="2"/>
        <v>0.576</v>
      </c>
      <c r="S250" s="223">
        <v>0</v>
      </c>
      <c r="T250" s="224">
        <f t="shared" si="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25" t="s">
        <v>193</v>
      </c>
      <c r="AT250" s="225" t="s">
        <v>257</v>
      </c>
      <c r="AU250" s="225" t="s">
        <v>88</v>
      </c>
      <c r="AY250" s="18" t="s">
        <v>151</v>
      </c>
      <c r="BE250" s="114">
        <f t="shared" si="4"/>
        <v>0</v>
      </c>
      <c r="BF250" s="114">
        <f t="shared" si="5"/>
        <v>0</v>
      </c>
      <c r="BG250" s="114">
        <f t="shared" si="6"/>
        <v>0</v>
      </c>
      <c r="BH250" s="114">
        <f t="shared" si="7"/>
        <v>0</v>
      </c>
      <c r="BI250" s="114">
        <f t="shared" si="8"/>
        <v>0</v>
      </c>
      <c r="BJ250" s="18" t="s">
        <v>86</v>
      </c>
      <c r="BK250" s="114">
        <f t="shared" si="9"/>
        <v>0</v>
      </c>
      <c r="BL250" s="18" t="s">
        <v>162</v>
      </c>
      <c r="BM250" s="225" t="s">
        <v>458</v>
      </c>
    </row>
    <row r="251" spans="1:65" s="2" customFormat="1" ht="33" customHeight="1">
      <c r="A251" s="36"/>
      <c r="B251" s="37"/>
      <c r="C251" s="241" t="s">
        <v>459</v>
      </c>
      <c r="D251" s="241" t="s">
        <v>257</v>
      </c>
      <c r="E251" s="242" t="s">
        <v>460</v>
      </c>
      <c r="F251" s="243" t="s">
        <v>461</v>
      </c>
      <c r="G251" s="244" t="s">
        <v>435</v>
      </c>
      <c r="H251" s="245">
        <v>8</v>
      </c>
      <c r="I251" s="246"/>
      <c r="J251" s="247">
        <f t="shared" si="0"/>
        <v>0</v>
      </c>
      <c r="K251" s="243" t="s">
        <v>310</v>
      </c>
      <c r="L251" s="248"/>
      <c r="M251" s="249" t="s">
        <v>1</v>
      </c>
      <c r="N251" s="250" t="s">
        <v>43</v>
      </c>
      <c r="O251" s="73"/>
      <c r="P251" s="223">
        <f t="shared" si="1"/>
        <v>0</v>
      </c>
      <c r="Q251" s="223">
        <v>0.057</v>
      </c>
      <c r="R251" s="223">
        <f t="shared" si="2"/>
        <v>0.456</v>
      </c>
      <c r="S251" s="223">
        <v>0</v>
      </c>
      <c r="T251" s="224">
        <f t="shared" si="3"/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25" t="s">
        <v>193</v>
      </c>
      <c r="AT251" s="225" t="s">
        <v>257</v>
      </c>
      <c r="AU251" s="225" t="s">
        <v>88</v>
      </c>
      <c r="AY251" s="18" t="s">
        <v>151</v>
      </c>
      <c r="BE251" s="114">
        <f t="shared" si="4"/>
        <v>0</v>
      </c>
      <c r="BF251" s="114">
        <f t="shared" si="5"/>
        <v>0</v>
      </c>
      <c r="BG251" s="114">
        <f t="shared" si="6"/>
        <v>0</v>
      </c>
      <c r="BH251" s="114">
        <f t="shared" si="7"/>
        <v>0</v>
      </c>
      <c r="BI251" s="114">
        <f t="shared" si="8"/>
        <v>0</v>
      </c>
      <c r="BJ251" s="18" t="s">
        <v>86</v>
      </c>
      <c r="BK251" s="114">
        <f t="shared" si="9"/>
        <v>0</v>
      </c>
      <c r="BL251" s="18" t="s">
        <v>162</v>
      </c>
      <c r="BM251" s="225" t="s">
        <v>462</v>
      </c>
    </row>
    <row r="252" spans="1:65" s="2" customFormat="1" ht="33" customHeight="1">
      <c r="A252" s="36"/>
      <c r="B252" s="37"/>
      <c r="C252" s="241" t="s">
        <v>463</v>
      </c>
      <c r="D252" s="241" t="s">
        <v>257</v>
      </c>
      <c r="E252" s="242" t="s">
        <v>464</v>
      </c>
      <c r="F252" s="243" t="s">
        <v>465</v>
      </c>
      <c r="G252" s="244" t="s">
        <v>435</v>
      </c>
      <c r="H252" s="245">
        <v>8</v>
      </c>
      <c r="I252" s="246"/>
      <c r="J252" s="247">
        <f t="shared" si="0"/>
        <v>0</v>
      </c>
      <c r="K252" s="243" t="s">
        <v>310</v>
      </c>
      <c r="L252" s="248"/>
      <c r="M252" s="249" t="s">
        <v>1</v>
      </c>
      <c r="N252" s="250" t="s">
        <v>43</v>
      </c>
      <c r="O252" s="73"/>
      <c r="P252" s="223">
        <f t="shared" si="1"/>
        <v>0</v>
      </c>
      <c r="Q252" s="223">
        <v>0.027</v>
      </c>
      <c r="R252" s="223">
        <f t="shared" si="2"/>
        <v>0.216</v>
      </c>
      <c r="S252" s="223">
        <v>0</v>
      </c>
      <c r="T252" s="224">
        <f t="shared" si="3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25" t="s">
        <v>193</v>
      </c>
      <c r="AT252" s="225" t="s">
        <v>257</v>
      </c>
      <c r="AU252" s="225" t="s">
        <v>88</v>
      </c>
      <c r="AY252" s="18" t="s">
        <v>151</v>
      </c>
      <c r="BE252" s="114">
        <f t="shared" si="4"/>
        <v>0</v>
      </c>
      <c r="BF252" s="114">
        <f t="shared" si="5"/>
        <v>0</v>
      </c>
      <c r="BG252" s="114">
        <f t="shared" si="6"/>
        <v>0</v>
      </c>
      <c r="BH252" s="114">
        <f t="shared" si="7"/>
        <v>0</v>
      </c>
      <c r="BI252" s="114">
        <f t="shared" si="8"/>
        <v>0</v>
      </c>
      <c r="BJ252" s="18" t="s">
        <v>86</v>
      </c>
      <c r="BK252" s="114">
        <f t="shared" si="9"/>
        <v>0</v>
      </c>
      <c r="BL252" s="18" t="s">
        <v>162</v>
      </c>
      <c r="BM252" s="225" t="s">
        <v>466</v>
      </c>
    </row>
    <row r="253" spans="1:65" s="2" customFormat="1" ht="21.75" customHeight="1">
      <c r="A253" s="36"/>
      <c r="B253" s="37"/>
      <c r="C253" s="241" t="s">
        <v>467</v>
      </c>
      <c r="D253" s="241" t="s">
        <v>257</v>
      </c>
      <c r="E253" s="242" t="s">
        <v>468</v>
      </c>
      <c r="F253" s="243" t="s">
        <v>469</v>
      </c>
      <c r="G253" s="244" t="s">
        <v>435</v>
      </c>
      <c r="H253" s="245">
        <v>8</v>
      </c>
      <c r="I253" s="246"/>
      <c r="J253" s="247">
        <f t="shared" si="0"/>
        <v>0</v>
      </c>
      <c r="K253" s="243" t="s">
        <v>310</v>
      </c>
      <c r="L253" s="248"/>
      <c r="M253" s="249" t="s">
        <v>1</v>
      </c>
      <c r="N253" s="250" t="s">
        <v>43</v>
      </c>
      <c r="O253" s="73"/>
      <c r="P253" s="223">
        <f t="shared" si="1"/>
        <v>0</v>
      </c>
      <c r="Q253" s="223">
        <v>0.006</v>
      </c>
      <c r="R253" s="223">
        <f t="shared" si="2"/>
        <v>0.048</v>
      </c>
      <c r="S253" s="223">
        <v>0</v>
      </c>
      <c r="T253" s="224">
        <f t="shared" si="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25" t="s">
        <v>193</v>
      </c>
      <c r="AT253" s="225" t="s">
        <v>257</v>
      </c>
      <c r="AU253" s="225" t="s">
        <v>88</v>
      </c>
      <c r="AY253" s="18" t="s">
        <v>151</v>
      </c>
      <c r="BE253" s="114">
        <f t="shared" si="4"/>
        <v>0</v>
      </c>
      <c r="BF253" s="114">
        <f t="shared" si="5"/>
        <v>0</v>
      </c>
      <c r="BG253" s="114">
        <f t="shared" si="6"/>
        <v>0</v>
      </c>
      <c r="BH253" s="114">
        <f t="shared" si="7"/>
        <v>0</v>
      </c>
      <c r="BI253" s="114">
        <f t="shared" si="8"/>
        <v>0</v>
      </c>
      <c r="BJ253" s="18" t="s">
        <v>86</v>
      </c>
      <c r="BK253" s="114">
        <f t="shared" si="9"/>
        <v>0</v>
      </c>
      <c r="BL253" s="18" t="s">
        <v>162</v>
      </c>
      <c r="BM253" s="225" t="s">
        <v>470</v>
      </c>
    </row>
    <row r="254" spans="1:65" s="2" customFormat="1" ht="33" customHeight="1">
      <c r="A254" s="36"/>
      <c r="B254" s="37"/>
      <c r="C254" s="241" t="s">
        <v>471</v>
      </c>
      <c r="D254" s="241" t="s">
        <v>257</v>
      </c>
      <c r="E254" s="242" t="s">
        <v>472</v>
      </c>
      <c r="F254" s="243" t="s">
        <v>473</v>
      </c>
      <c r="G254" s="244" t="s">
        <v>435</v>
      </c>
      <c r="H254" s="245">
        <v>16</v>
      </c>
      <c r="I254" s="246"/>
      <c r="J254" s="247">
        <f t="shared" si="0"/>
        <v>0</v>
      </c>
      <c r="K254" s="243" t="s">
        <v>310</v>
      </c>
      <c r="L254" s="248"/>
      <c r="M254" s="249" t="s">
        <v>1</v>
      </c>
      <c r="N254" s="250" t="s">
        <v>43</v>
      </c>
      <c r="O254" s="73"/>
      <c r="P254" s="223">
        <f t="shared" si="1"/>
        <v>0</v>
      </c>
      <c r="Q254" s="223">
        <v>0.058</v>
      </c>
      <c r="R254" s="223">
        <f t="shared" si="2"/>
        <v>0.928</v>
      </c>
      <c r="S254" s="223">
        <v>0</v>
      </c>
      <c r="T254" s="224">
        <f t="shared" si="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25" t="s">
        <v>193</v>
      </c>
      <c r="AT254" s="225" t="s">
        <v>257</v>
      </c>
      <c r="AU254" s="225" t="s">
        <v>88</v>
      </c>
      <c r="AY254" s="18" t="s">
        <v>151</v>
      </c>
      <c r="BE254" s="114">
        <f t="shared" si="4"/>
        <v>0</v>
      </c>
      <c r="BF254" s="114">
        <f t="shared" si="5"/>
        <v>0</v>
      </c>
      <c r="BG254" s="114">
        <f t="shared" si="6"/>
        <v>0</v>
      </c>
      <c r="BH254" s="114">
        <f t="shared" si="7"/>
        <v>0</v>
      </c>
      <c r="BI254" s="114">
        <f t="shared" si="8"/>
        <v>0</v>
      </c>
      <c r="BJ254" s="18" t="s">
        <v>86</v>
      </c>
      <c r="BK254" s="114">
        <f t="shared" si="9"/>
        <v>0</v>
      </c>
      <c r="BL254" s="18" t="s">
        <v>162</v>
      </c>
      <c r="BM254" s="225" t="s">
        <v>474</v>
      </c>
    </row>
    <row r="255" spans="2:63" s="12" customFormat="1" ht="22.9" customHeight="1">
      <c r="B255" s="198"/>
      <c r="C255" s="199"/>
      <c r="D255" s="200" t="s">
        <v>77</v>
      </c>
      <c r="E255" s="212" t="s">
        <v>199</v>
      </c>
      <c r="F255" s="212" t="s">
        <v>475</v>
      </c>
      <c r="G255" s="199"/>
      <c r="H255" s="199"/>
      <c r="I255" s="202"/>
      <c r="J255" s="213">
        <f>BK255</f>
        <v>0</v>
      </c>
      <c r="K255" s="199"/>
      <c r="L255" s="204"/>
      <c r="M255" s="205"/>
      <c r="N255" s="206"/>
      <c r="O255" s="206"/>
      <c r="P255" s="207">
        <f>SUM(P256:P300)</f>
        <v>0</v>
      </c>
      <c r="Q255" s="206"/>
      <c r="R255" s="207">
        <f>SUM(R256:R300)</f>
        <v>714.073499</v>
      </c>
      <c r="S255" s="206"/>
      <c r="T255" s="208">
        <f>SUM(T256:T300)</f>
        <v>1.312</v>
      </c>
      <c r="AR255" s="209" t="s">
        <v>86</v>
      </c>
      <c r="AT255" s="210" t="s">
        <v>77</v>
      </c>
      <c r="AU255" s="210" t="s">
        <v>86</v>
      </c>
      <c r="AY255" s="209" t="s">
        <v>151</v>
      </c>
      <c r="BK255" s="211">
        <f>SUM(BK256:BK300)</f>
        <v>0</v>
      </c>
    </row>
    <row r="256" spans="1:65" s="2" customFormat="1" ht="21.75" customHeight="1">
      <c r="A256" s="36"/>
      <c r="B256" s="37"/>
      <c r="C256" s="214" t="s">
        <v>476</v>
      </c>
      <c r="D256" s="214" t="s">
        <v>153</v>
      </c>
      <c r="E256" s="215" t="s">
        <v>477</v>
      </c>
      <c r="F256" s="216" t="s">
        <v>478</v>
      </c>
      <c r="G256" s="217" t="s">
        <v>435</v>
      </c>
      <c r="H256" s="218">
        <v>22</v>
      </c>
      <c r="I256" s="219"/>
      <c r="J256" s="220">
        <f aca="true" t="shared" si="10" ref="J256:J268">ROUND(I256*H256,2)</f>
        <v>0</v>
      </c>
      <c r="K256" s="216" t="s">
        <v>161</v>
      </c>
      <c r="L256" s="39"/>
      <c r="M256" s="221" t="s">
        <v>1</v>
      </c>
      <c r="N256" s="222" t="s">
        <v>43</v>
      </c>
      <c r="O256" s="73"/>
      <c r="P256" s="223">
        <f aca="true" t="shared" si="11" ref="P256:P268">O256*H256</f>
        <v>0</v>
      </c>
      <c r="Q256" s="223">
        <v>0.0007</v>
      </c>
      <c r="R256" s="223">
        <f aca="true" t="shared" si="12" ref="R256:R268">Q256*H256</f>
        <v>0.0154</v>
      </c>
      <c r="S256" s="223">
        <v>0</v>
      </c>
      <c r="T256" s="224">
        <f aca="true" t="shared" si="13" ref="T256:T268"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25" t="s">
        <v>162</v>
      </c>
      <c r="AT256" s="225" t="s">
        <v>153</v>
      </c>
      <c r="AU256" s="225" t="s">
        <v>88</v>
      </c>
      <c r="AY256" s="18" t="s">
        <v>151</v>
      </c>
      <c r="BE256" s="114">
        <f aca="true" t="shared" si="14" ref="BE256:BE268">IF(N256="základní",J256,0)</f>
        <v>0</v>
      </c>
      <c r="BF256" s="114">
        <f aca="true" t="shared" si="15" ref="BF256:BF268">IF(N256="snížená",J256,0)</f>
        <v>0</v>
      </c>
      <c r="BG256" s="114">
        <f aca="true" t="shared" si="16" ref="BG256:BG268">IF(N256="zákl. přenesená",J256,0)</f>
        <v>0</v>
      </c>
      <c r="BH256" s="114">
        <f aca="true" t="shared" si="17" ref="BH256:BH268">IF(N256="sníž. přenesená",J256,0)</f>
        <v>0</v>
      </c>
      <c r="BI256" s="114">
        <f aca="true" t="shared" si="18" ref="BI256:BI268">IF(N256="nulová",J256,0)</f>
        <v>0</v>
      </c>
      <c r="BJ256" s="18" t="s">
        <v>86</v>
      </c>
      <c r="BK256" s="114">
        <f aca="true" t="shared" si="19" ref="BK256:BK268">ROUND(I256*H256,2)</f>
        <v>0</v>
      </c>
      <c r="BL256" s="18" t="s">
        <v>162</v>
      </c>
      <c r="BM256" s="225" t="s">
        <v>479</v>
      </c>
    </row>
    <row r="257" spans="1:65" s="2" customFormat="1" ht="21.75" customHeight="1">
      <c r="A257" s="36"/>
      <c r="B257" s="37"/>
      <c r="C257" s="241" t="s">
        <v>480</v>
      </c>
      <c r="D257" s="241" t="s">
        <v>257</v>
      </c>
      <c r="E257" s="242" t="s">
        <v>481</v>
      </c>
      <c r="F257" s="243" t="s">
        <v>482</v>
      </c>
      <c r="G257" s="244" t="s">
        <v>435</v>
      </c>
      <c r="H257" s="245">
        <v>4</v>
      </c>
      <c r="I257" s="246"/>
      <c r="J257" s="247">
        <f t="shared" si="10"/>
        <v>0</v>
      </c>
      <c r="K257" s="243" t="s">
        <v>161</v>
      </c>
      <c r="L257" s="248"/>
      <c r="M257" s="249" t="s">
        <v>1</v>
      </c>
      <c r="N257" s="250" t="s">
        <v>43</v>
      </c>
      <c r="O257" s="73"/>
      <c r="P257" s="223">
        <f t="shared" si="11"/>
        <v>0</v>
      </c>
      <c r="Q257" s="223">
        <v>0.0066</v>
      </c>
      <c r="R257" s="223">
        <f t="shared" si="12"/>
        <v>0.0264</v>
      </c>
      <c r="S257" s="223">
        <v>0</v>
      </c>
      <c r="T257" s="224">
        <f t="shared" si="1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25" t="s">
        <v>193</v>
      </c>
      <c r="AT257" s="225" t="s">
        <v>257</v>
      </c>
      <c r="AU257" s="225" t="s">
        <v>88</v>
      </c>
      <c r="AY257" s="18" t="s">
        <v>151</v>
      </c>
      <c r="BE257" s="114">
        <f t="shared" si="14"/>
        <v>0</v>
      </c>
      <c r="BF257" s="114">
        <f t="shared" si="15"/>
        <v>0</v>
      </c>
      <c r="BG257" s="114">
        <f t="shared" si="16"/>
        <v>0</v>
      </c>
      <c r="BH257" s="114">
        <f t="shared" si="17"/>
        <v>0</v>
      </c>
      <c r="BI257" s="114">
        <f t="shared" si="18"/>
        <v>0</v>
      </c>
      <c r="BJ257" s="18" t="s">
        <v>86</v>
      </c>
      <c r="BK257" s="114">
        <f t="shared" si="19"/>
        <v>0</v>
      </c>
      <c r="BL257" s="18" t="s">
        <v>162</v>
      </c>
      <c r="BM257" s="225" t="s">
        <v>483</v>
      </c>
    </row>
    <row r="258" spans="1:65" s="2" customFormat="1" ht="21.75" customHeight="1">
      <c r="A258" s="36"/>
      <c r="B258" s="37"/>
      <c r="C258" s="241" t="s">
        <v>484</v>
      </c>
      <c r="D258" s="241" t="s">
        <v>257</v>
      </c>
      <c r="E258" s="242" t="s">
        <v>485</v>
      </c>
      <c r="F258" s="243" t="s">
        <v>486</v>
      </c>
      <c r="G258" s="244" t="s">
        <v>435</v>
      </c>
      <c r="H258" s="245">
        <v>2</v>
      </c>
      <c r="I258" s="246"/>
      <c r="J258" s="247">
        <f t="shared" si="10"/>
        <v>0</v>
      </c>
      <c r="K258" s="243" t="s">
        <v>161</v>
      </c>
      <c r="L258" s="248"/>
      <c r="M258" s="249" t="s">
        <v>1</v>
      </c>
      <c r="N258" s="250" t="s">
        <v>43</v>
      </c>
      <c r="O258" s="73"/>
      <c r="P258" s="223">
        <f t="shared" si="11"/>
        <v>0</v>
      </c>
      <c r="Q258" s="223">
        <v>0.0077</v>
      </c>
      <c r="R258" s="223">
        <f t="shared" si="12"/>
        <v>0.0154</v>
      </c>
      <c r="S258" s="223">
        <v>0</v>
      </c>
      <c r="T258" s="224">
        <f t="shared" si="1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25" t="s">
        <v>193</v>
      </c>
      <c r="AT258" s="225" t="s">
        <v>257</v>
      </c>
      <c r="AU258" s="225" t="s">
        <v>88</v>
      </c>
      <c r="AY258" s="18" t="s">
        <v>151</v>
      </c>
      <c r="BE258" s="114">
        <f t="shared" si="14"/>
        <v>0</v>
      </c>
      <c r="BF258" s="114">
        <f t="shared" si="15"/>
        <v>0</v>
      </c>
      <c r="BG258" s="114">
        <f t="shared" si="16"/>
        <v>0</v>
      </c>
      <c r="BH258" s="114">
        <f t="shared" si="17"/>
        <v>0</v>
      </c>
      <c r="BI258" s="114">
        <f t="shared" si="18"/>
        <v>0</v>
      </c>
      <c r="BJ258" s="18" t="s">
        <v>86</v>
      </c>
      <c r="BK258" s="114">
        <f t="shared" si="19"/>
        <v>0</v>
      </c>
      <c r="BL258" s="18" t="s">
        <v>162</v>
      </c>
      <c r="BM258" s="225" t="s">
        <v>487</v>
      </c>
    </row>
    <row r="259" spans="1:65" s="2" customFormat="1" ht="21.75" customHeight="1">
      <c r="A259" s="36"/>
      <c r="B259" s="37"/>
      <c r="C259" s="241" t="s">
        <v>488</v>
      </c>
      <c r="D259" s="241" t="s">
        <v>257</v>
      </c>
      <c r="E259" s="242" t="s">
        <v>489</v>
      </c>
      <c r="F259" s="243" t="s">
        <v>490</v>
      </c>
      <c r="G259" s="244" t="s">
        <v>435</v>
      </c>
      <c r="H259" s="245">
        <v>4</v>
      </c>
      <c r="I259" s="246"/>
      <c r="J259" s="247">
        <f t="shared" si="10"/>
        <v>0</v>
      </c>
      <c r="K259" s="243" t="s">
        <v>161</v>
      </c>
      <c r="L259" s="248"/>
      <c r="M259" s="249" t="s">
        <v>1</v>
      </c>
      <c r="N259" s="250" t="s">
        <v>43</v>
      </c>
      <c r="O259" s="73"/>
      <c r="P259" s="223">
        <f t="shared" si="11"/>
        <v>0</v>
      </c>
      <c r="Q259" s="223">
        <v>0.0017</v>
      </c>
      <c r="R259" s="223">
        <f t="shared" si="12"/>
        <v>0.0068</v>
      </c>
      <c r="S259" s="223">
        <v>0</v>
      </c>
      <c r="T259" s="224">
        <f t="shared" si="1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5" t="s">
        <v>193</v>
      </c>
      <c r="AT259" s="225" t="s">
        <v>257</v>
      </c>
      <c r="AU259" s="225" t="s">
        <v>88</v>
      </c>
      <c r="AY259" s="18" t="s">
        <v>151</v>
      </c>
      <c r="BE259" s="114">
        <f t="shared" si="14"/>
        <v>0</v>
      </c>
      <c r="BF259" s="114">
        <f t="shared" si="15"/>
        <v>0</v>
      </c>
      <c r="BG259" s="114">
        <f t="shared" si="16"/>
        <v>0</v>
      </c>
      <c r="BH259" s="114">
        <f t="shared" si="17"/>
        <v>0</v>
      </c>
      <c r="BI259" s="114">
        <f t="shared" si="18"/>
        <v>0</v>
      </c>
      <c r="BJ259" s="18" t="s">
        <v>86</v>
      </c>
      <c r="BK259" s="114">
        <f t="shared" si="19"/>
        <v>0</v>
      </c>
      <c r="BL259" s="18" t="s">
        <v>162</v>
      </c>
      <c r="BM259" s="225" t="s">
        <v>491</v>
      </c>
    </row>
    <row r="260" spans="1:65" s="2" customFormat="1" ht="21.75" customHeight="1">
      <c r="A260" s="36"/>
      <c r="B260" s="37"/>
      <c r="C260" s="241" t="s">
        <v>492</v>
      </c>
      <c r="D260" s="241" t="s">
        <v>257</v>
      </c>
      <c r="E260" s="242" t="s">
        <v>493</v>
      </c>
      <c r="F260" s="243" t="s">
        <v>494</v>
      </c>
      <c r="G260" s="244" t="s">
        <v>435</v>
      </c>
      <c r="H260" s="245">
        <v>3</v>
      </c>
      <c r="I260" s="246"/>
      <c r="J260" s="247">
        <f t="shared" si="10"/>
        <v>0</v>
      </c>
      <c r="K260" s="243" t="s">
        <v>161</v>
      </c>
      <c r="L260" s="248"/>
      <c r="M260" s="249" t="s">
        <v>1</v>
      </c>
      <c r="N260" s="250" t="s">
        <v>43</v>
      </c>
      <c r="O260" s="73"/>
      <c r="P260" s="223">
        <f t="shared" si="11"/>
        <v>0</v>
      </c>
      <c r="Q260" s="223">
        <v>0.0026</v>
      </c>
      <c r="R260" s="223">
        <f t="shared" si="12"/>
        <v>0.0078</v>
      </c>
      <c r="S260" s="223">
        <v>0</v>
      </c>
      <c r="T260" s="224">
        <f t="shared" si="1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25" t="s">
        <v>193</v>
      </c>
      <c r="AT260" s="225" t="s">
        <v>257</v>
      </c>
      <c r="AU260" s="225" t="s">
        <v>88</v>
      </c>
      <c r="AY260" s="18" t="s">
        <v>151</v>
      </c>
      <c r="BE260" s="114">
        <f t="shared" si="14"/>
        <v>0</v>
      </c>
      <c r="BF260" s="114">
        <f t="shared" si="15"/>
        <v>0</v>
      </c>
      <c r="BG260" s="114">
        <f t="shared" si="16"/>
        <v>0</v>
      </c>
      <c r="BH260" s="114">
        <f t="shared" si="17"/>
        <v>0</v>
      </c>
      <c r="BI260" s="114">
        <f t="shared" si="18"/>
        <v>0</v>
      </c>
      <c r="BJ260" s="18" t="s">
        <v>86</v>
      </c>
      <c r="BK260" s="114">
        <f t="shared" si="19"/>
        <v>0</v>
      </c>
      <c r="BL260" s="18" t="s">
        <v>162</v>
      </c>
      <c r="BM260" s="225" t="s">
        <v>495</v>
      </c>
    </row>
    <row r="261" spans="1:65" s="2" customFormat="1" ht="21.75" customHeight="1">
      <c r="A261" s="36"/>
      <c r="B261" s="37"/>
      <c r="C261" s="241" t="s">
        <v>496</v>
      </c>
      <c r="D261" s="241" t="s">
        <v>257</v>
      </c>
      <c r="E261" s="242" t="s">
        <v>497</v>
      </c>
      <c r="F261" s="243" t="s">
        <v>498</v>
      </c>
      <c r="G261" s="244" t="s">
        <v>435</v>
      </c>
      <c r="H261" s="245">
        <v>8</v>
      </c>
      <c r="I261" s="246"/>
      <c r="J261" s="247">
        <f t="shared" si="10"/>
        <v>0</v>
      </c>
      <c r="K261" s="243" t="s">
        <v>161</v>
      </c>
      <c r="L261" s="248"/>
      <c r="M261" s="249" t="s">
        <v>1</v>
      </c>
      <c r="N261" s="250" t="s">
        <v>43</v>
      </c>
      <c r="O261" s="73"/>
      <c r="P261" s="223">
        <f t="shared" si="11"/>
        <v>0</v>
      </c>
      <c r="Q261" s="223">
        <v>0.0013</v>
      </c>
      <c r="R261" s="223">
        <f t="shared" si="12"/>
        <v>0.0104</v>
      </c>
      <c r="S261" s="223">
        <v>0</v>
      </c>
      <c r="T261" s="224">
        <f t="shared" si="1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25" t="s">
        <v>193</v>
      </c>
      <c r="AT261" s="225" t="s">
        <v>257</v>
      </c>
      <c r="AU261" s="225" t="s">
        <v>88</v>
      </c>
      <c r="AY261" s="18" t="s">
        <v>151</v>
      </c>
      <c r="BE261" s="114">
        <f t="shared" si="14"/>
        <v>0</v>
      </c>
      <c r="BF261" s="114">
        <f t="shared" si="15"/>
        <v>0</v>
      </c>
      <c r="BG261" s="114">
        <f t="shared" si="16"/>
        <v>0</v>
      </c>
      <c r="BH261" s="114">
        <f t="shared" si="17"/>
        <v>0</v>
      </c>
      <c r="BI261" s="114">
        <f t="shared" si="18"/>
        <v>0</v>
      </c>
      <c r="BJ261" s="18" t="s">
        <v>86</v>
      </c>
      <c r="BK261" s="114">
        <f t="shared" si="19"/>
        <v>0</v>
      </c>
      <c r="BL261" s="18" t="s">
        <v>162</v>
      </c>
      <c r="BM261" s="225" t="s">
        <v>499</v>
      </c>
    </row>
    <row r="262" spans="1:65" s="2" customFormat="1" ht="16.5" customHeight="1">
      <c r="A262" s="36"/>
      <c r="B262" s="37"/>
      <c r="C262" s="241" t="s">
        <v>500</v>
      </c>
      <c r="D262" s="241" t="s">
        <v>257</v>
      </c>
      <c r="E262" s="242" t="s">
        <v>501</v>
      </c>
      <c r="F262" s="243" t="s">
        <v>502</v>
      </c>
      <c r="G262" s="244" t="s">
        <v>435</v>
      </c>
      <c r="H262" s="245">
        <v>17</v>
      </c>
      <c r="I262" s="246"/>
      <c r="J262" s="247">
        <f t="shared" si="10"/>
        <v>0</v>
      </c>
      <c r="K262" s="243" t="s">
        <v>161</v>
      </c>
      <c r="L262" s="248"/>
      <c r="M262" s="249" t="s">
        <v>1</v>
      </c>
      <c r="N262" s="250" t="s">
        <v>43</v>
      </c>
      <c r="O262" s="73"/>
      <c r="P262" s="223">
        <f t="shared" si="11"/>
        <v>0</v>
      </c>
      <c r="Q262" s="223">
        <v>0.0065</v>
      </c>
      <c r="R262" s="223">
        <f t="shared" si="12"/>
        <v>0.1105</v>
      </c>
      <c r="S262" s="223">
        <v>0</v>
      </c>
      <c r="T262" s="224">
        <f t="shared" si="1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25" t="s">
        <v>193</v>
      </c>
      <c r="AT262" s="225" t="s">
        <v>257</v>
      </c>
      <c r="AU262" s="225" t="s">
        <v>88</v>
      </c>
      <c r="AY262" s="18" t="s">
        <v>151</v>
      </c>
      <c r="BE262" s="114">
        <f t="shared" si="14"/>
        <v>0</v>
      </c>
      <c r="BF262" s="114">
        <f t="shared" si="15"/>
        <v>0</v>
      </c>
      <c r="BG262" s="114">
        <f t="shared" si="16"/>
        <v>0</v>
      </c>
      <c r="BH262" s="114">
        <f t="shared" si="17"/>
        <v>0</v>
      </c>
      <c r="BI262" s="114">
        <f t="shared" si="18"/>
        <v>0</v>
      </c>
      <c r="BJ262" s="18" t="s">
        <v>86</v>
      </c>
      <c r="BK262" s="114">
        <f t="shared" si="19"/>
        <v>0</v>
      </c>
      <c r="BL262" s="18" t="s">
        <v>162</v>
      </c>
      <c r="BM262" s="225" t="s">
        <v>503</v>
      </c>
    </row>
    <row r="263" spans="1:65" s="2" customFormat="1" ht="16.5" customHeight="1">
      <c r="A263" s="36"/>
      <c r="B263" s="37"/>
      <c r="C263" s="241" t="s">
        <v>504</v>
      </c>
      <c r="D263" s="241" t="s">
        <v>257</v>
      </c>
      <c r="E263" s="242" t="s">
        <v>505</v>
      </c>
      <c r="F263" s="243" t="s">
        <v>506</v>
      </c>
      <c r="G263" s="244" t="s">
        <v>435</v>
      </c>
      <c r="H263" s="245">
        <v>17</v>
      </c>
      <c r="I263" s="246"/>
      <c r="J263" s="247">
        <f t="shared" si="10"/>
        <v>0</v>
      </c>
      <c r="K263" s="243" t="s">
        <v>161</v>
      </c>
      <c r="L263" s="248"/>
      <c r="M263" s="249" t="s">
        <v>1</v>
      </c>
      <c r="N263" s="250" t="s">
        <v>43</v>
      </c>
      <c r="O263" s="73"/>
      <c r="P263" s="223">
        <f t="shared" si="11"/>
        <v>0</v>
      </c>
      <c r="Q263" s="223">
        <v>0.0033</v>
      </c>
      <c r="R263" s="223">
        <f t="shared" si="12"/>
        <v>0.0561</v>
      </c>
      <c r="S263" s="223">
        <v>0</v>
      </c>
      <c r="T263" s="224">
        <f t="shared" si="1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25" t="s">
        <v>193</v>
      </c>
      <c r="AT263" s="225" t="s">
        <v>257</v>
      </c>
      <c r="AU263" s="225" t="s">
        <v>88</v>
      </c>
      <c r="AY263" s="18" t="s">
        <v>151</v>
      </c>
      <c r="BE263" s="114">
        <f t="shared" si="14"/>
        <v>0</v>
      </c>
      <c r="BF263" s="114">
        <f t="shared" si="15"/>
        <v>0</v>
      </c>
      <c r="BG263" s="114">
        <f t="shared" si="16"/>
        <v>0</v>
      </c>
      <c r="BH263" s="114">
        <f t="shared" si="17"/>
        <v>0</v>
      </c>
      <c r="BI263" s="114">
        <f t="shared" si="18"/>
        <v>0</v>
      </c>
      <c r="BJ263" s="18" t="s">
        <v>86</v>
      </c>
      <c r="BK263" s="114">
        <f t="shared" si="19"/>
        <v>0</v>
      </c>
      <c r="BL263" s="18" t="s">
        <v>162</v>
      </c>
      <c r="BM263" s="225" t="s">
        <v>507</v>
      </c>
    </row>
    <row r="264" spans="1:65" s="2" customFormat="1" ht="16.5" customHeight="1">
      <c r="A264" s="36"/>
      <c r="B264" s="37"/>
      <c r="C264" s="241" t="s">
        <v>508</v>
      </c>
      <c r="D264" s="241" t="s">
        <v>257</v>
      </c>
      <c r="E264" s="242" t="s">
        <v>509</v>
      </c>
      <c r="F264" s="243" t="s">
        <v>510</v>
      </c>
      <c r="G264" s="244" t="s">
        <v>435</v>
      </c>
      <c r="H264" s="245">
        <v>44</v>
      </c>
      <c r="I264" s="246"/>
      <c r="J264" s="247">
        <f t="shared" si="10"/>
        <v>0</v>
      </c>
      <c r="K264" s="243" t="s">
        <v>161</v>
      </c>
      <c r="L264" s="248"/>
      <c r="M264" s="249" t="s">
        <v>1</v>
      </c>
      <c r="N264" s="250" t="s">
        <v>43</v>
      </c>
      <c r="O264" s="73"/>
      <c r="P264" s="223">
        <f t="shared" si="11"/>
        <v>0</v>
      </c>
      <c r="Q264" s="223">
        <v>0.0004</v>
      </c>
      <c r="R264" s="223">
        <f t="shared" si="12"/>
        <v>0.0176</v>
      </c>
      <c r="S264" s="223">
        <v>0</v>
      </c>
      <c r="T264" s="224">
        <f t="shared" si="1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25" t="s">
        <v>193</v>
      </c>
      <c r="AT264" s="225" t="s">
        <v>257</v>
      </c>
      <c r="AU264" s="225" t="s">
        <v>88</v>
      </c>
      <c r="AY264" s="18" t="s">
        <v>151</v>
      </c>
      <c r="BE264" s="114">
        <f t="shared" si="14"/>
        <v>0</v>
      </c>
      <c r="BF264" s="114">
        <f t="shared" si="15"/>
        <v>0</v>
      </c>
      <c r="BG264" s="114">
        <f t="shared" si="16"/>
        <v>0</v>
      </c>
      <c r="BH264" s="114">
        <f t="shared" si="17"/>
        <v>0</v>
      </c>
      <c r="BI264" s="114">
        <f t="shared" si="18"/>
        <v>0</v>
      </c>
      <c r="BJ264" s="18" t="s">
        <v>86</v>
      </c>
      <c r="BK264" s="114">
        <f t="shared" si="19"/>
        <v>0</v>
      </c>
      <c r="BL264" s="18" t="s">
        <v>162</v>
      </c>
      <c r="BM264" s="225" t="s">
        <v>511</v>
      </c>
    </row>
    <row r="265" spans="1:65" s="2" customFormat="1" ht="16.5" customHeight="1">
      <c r="A265" s="36"/>
      <c r="B265" s="37"/>
      <c r="C265" s="241" t="s">
        <v>512</v>
      </c>
      <c r="D265" s="241" t="s">
        <v>257</v>
      </c>
      <c r="E265" s="242" t="s">
        <v>513</v>
      </c>
      <c r="F265" s="243" t="s">
        <v>514</v>
      </c>
      <c r="G265" s="244" t="s">
        <v>435</v>
      </c>
      <c r="H265" s="245">
        <v>17</v>
      </c>
      <c r="I265" s="246"/>
      <c r="J265" s="247">
        <f t="shared" si="10"/>
        <v>0</v>
      </c>
      <c r="K265" s="243" t="s">
        <v>161</v>
      </c>
      <c r="L265" s="248"/>
      <c r="M265" s="249" t="s">
        <v>1</v>
      </c>
      <c r="N265" s="250" t="s">
        <v>43</v>
      </c>
      <c r="O265" s="73"/>
      <c r="P265" s="223">
        <f t="shared" si="11"/>
        <v>0</v>
      </c>
      <c r="Q265" s="223">
        <v>0.00015</v>
      </c>
      <c r="R265" s="223">
        <f t="shared" si="12"/>
        <v>0.0025499999999999997</v>
      </c>
      <c r="S265" s="223">
        <v>0</v>
      </c>
      <c r="T265" s="224">
        <f t="shared" si="1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25" t="s">
        <v>193</v>
      </c>
      <c r="AT265" s="225" t="s">
        <v>257</v>
      </c>
      <c r="AU265" s="225" t="s">
        <v>88</v>
      </c>
      <c r="AY265" s="18" t="s">
        <v>151</v>
      </c>
      <c r="BE265" s="114">
        <f t="shared" si="14"/>
        <v>0</v>
      </c>
      <c r="BF265" s="114">
        <f t="shared" si="15"/>
        <v>0</v>
      </c>
      <c r="BG265" s="114">
        <f t="shared" si="16"/>
        <v>0</v>
      </c>
      <c r="BH265" s="114">
        <f t="shared" si="17"/>
        <v>0</v>
      </c>
      <c r="BI265" s="114">
        <f t="shared" si="18"/>
        <v>0</v>
      </c>
      <c r="BJ265" s="18" t="s">
        <v>86</v>
      </c>
      <c r="BK265" s="114">
        <f t="shared" si="19"/>
        <v>0</v>
      </c>
      <c r="BL265" s="18" t="s">
        <v>162</v>
      </c>
      <c r="BM265" s="225" t="s">
        <v>515</v>
      </c>
    </row>
    <row r="266" spans="1:65" s="2" customFormat="1" ht="21.75" customHeight="1">
      <c r="A266" s="36"/>
      <c r="B266" s="37"/>
      <c r="C266" s="241" t="s">
        <v>516</v>
      </c>
      <c r="D266" s="241" t="s">
        <v>257</v>
      </c>
      <c r="E266" s="242" t="s">
        <v>517</v>
      </c>
      <c r="F266" s="243" t="s">
        <v>518</v>
      </c>
      <c r="G266" s="244" t="s">
        <v>435</v>
      </c>
      <c r="H266" s="245">
        <v>0.999999999999997</v>
      </c>
      <c r="I266" s="246"/>
      <c r="J266" s="247">
        <f t="shared" si="10"/>
        <v>0</v>
      </c>
      <c r="K266" s="243" t="s">
        <v>161</v>
      </c>
      <c r="L266" s="248"/>
      <c r="M266" s="249" t="s">
        <v>1</v>
      </c>
      <c r="N266" s="250" t="s">
        <v>43</v>
      </c>
      <c r="O266" s="73"/>
      <c r="P266" s="223">
        <f t="shared" si="11"/>
        <v>0</v>
      </c>
      <c r="Q266" s="223">
        <v>0.0041</v>
      </c>
      <c r="R266" s="223">
        <f t="shared" si="12"/>
        <v>0.004099999999999988</v>
      </c>
      <c r="S266" s="223">
        <v>0</v>
      </c>
      <c r="T266" s="224">
        <f t="shared" si="13"/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25" t="s">
        <v>193</v>
      </c>
      <c r="AT266" s="225" t="s">
        <v>257</v>
      </c>
      <c r="AU266" s="225" t="s">
        <v>88</v>
      </c>
      <c r="AY266" s="18" t="s">
        <v>151</v>
      </c>
      <c r="BE266" s="114">
        <f t="shared" si="14"/>
        <v>0</v>
      </c>
      <c r="BF266" s="114">
        <f t="shared" si="15"/>
        <v>0</v>
      </c>
      <c r="BG266" s="114">
        <f t="shared" si="16"/>
        <v>0</v>
      </c>
      <c r="BH266" s="114">
        <f t="shared" si="17"/>
        <v>0</v>
      </c>
      <c r="BI266" s="114">
        <f t="shared" si="18"/>
        <v>0</v>
      </c>
      <c r="BJ266" s="18" t="s">
        <v>86</v>
      </c>
      <c r="BK266" s="114">
        <f t="shared" si="19"/>
        <v>0</v>
      </c>
      <c r="BL266" s="18" t="s">
        <v>162</v>
      </c>
      <c r="BM266" s="225" t="s">
        <v>519</v>
      </c>
    </row>
    <row r="267" spans="1:65" s="2" customFormat="1" ht="21.75" customHeight="1">
      <c r="A267" s="36"/>
      <c r="B267" s="37"/>
      <c r="C267" s="214" t="s">
        <v>520</v>
      </c>
      <c r="D267" s="214" t="s">
        <v>153</v>
      </c>
      <c r="E267" s="215" t="s">
        <v>521</v>
      </c>
      <c r="F267" s="216" t="s">
        <v>522</v>
      </c>
      <c r="G267" s="217" t="s">
        <v>435</v>
      </c>
      <c r="H267" s="218">
        <v>17</v>
      </c>
      <c r="I267" s="219"/>
      <c r="J267" s="220">
        <f t="shared" si="10"/>
        <v>0</v>
      </c>
      <c r="K267" s="216" t="s">
        <v>161</v>
      </c>
      <c r="L267" s="39"/>
      <c r="M267" s="221" t="s">
        <v>1</v>
      </c>
      <c r="N267" s="222" t="s">
        <v>43</v>
      </c>
      <c r="O267" s="73"/>
      <c r="P267" s="223">
        <f t="shared" si="11"/>
        <v>0</v>
      </c>
      <c r="Q267" s="223">
        <v>0.11241</v>
      </c>
      <c r="R267" s="223">
        <f t="shared" si="12"/>
        <v>1.9109699999999998</v>
      </c>
      <c r="S267" s="223">
        <v>0</v>
      </c>
      <c r="T267" s="224">
        <f t="shared" si="13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25" t="s">
        <v>162</v>
      </c>
      <c r="AT267" s="225" t="s">
        <v>153</v>
      </c>
      <c r="AU267" s="225" t="s">
        <v>88</v>
      </c>
      <c r="AY267" s="18" t="s">
        <v>151</v>
      </c>
      <c r="BE267" s="114">
        <f t="shared" si="14"/>
        <v>0</v>
      </c>
      <c r="BF267" s="114">
        <f t="shared" si="15"/>
        <v>0</v>
      </c>
      <c r="BG267" s="114">
        <f t="shared" si="16"/>
        <v>0</v>
      </c>
      <c r="BH267" s="114">
        <f t="shared" si="17"/>
        <v>0</v>
      </c>
      <c r="BI267" s="114">
        <f t="shared" si="18"/>
        <v>0</v>
      </c>
      <c r="BJ267" s="18" t="s">
        <v>86</v>
      </c>
      <c r="BK267" s="114">
        <f t="shared" si="19"/>
        <v>0</v>
      </c>
      <c r="BL267" s="18" t="s">
        <v>162</v>
      </c>
      <c r="BM267" s="225" t="s">
        <v>523</v>
      </c>
    </row>
    <row r="268" spans="1:65" s="2" customFormat="1" ht="21.75" customHeight="1">
      <c r="A268" s="36"/>
      <c r="B268" s="37"/>
      <c r="C268" s="214" t="s">
        <v>524</v>
      </c>
      <c r="D268" s="214" t="s">
        <v>153</v>
      </c>
      <c r="E268" s="215" t="s">
        <v>525</v>
      </c>
      <c r="F268" s="216" t="s">
        <v>526</v>
      </c>
      <c r="G268" s="217" t="s">
        <v>321</v>
      </c>
      <c r="H268" s="218">
        <v>691</v>
      </c>
      <c r="I268" s="219"/>
      <c r="J268" s="220">
        <f t="shared" si="10"/>
        <v>0</v>
      </c>
      <c r="K268" s="216" t="s">
        <v>161</v>
      </c>
      <c r="L268" s="39"/>
      <c r="M268" s="221" t="s">
        <v>1</v>
      </c>
      <c r="N268" s="222" t="s">
        <v>43</v>
      </c>
      <c r="O268" s="73"/>
      <c r="P268" s="223">
        <f t="shared" si="11"/>
        <v>0</v>
      </c>
      <c r="Q268" s="223">
        <v>0.00033</v>
      </c>
      <c r="R268" s="223">
        <f t="shared" si="12"/>
        <v>0.22803</v>
      </c>
      <c r="S268" s="223">
        <v>0</v>
      </c>
      <c r="T268" s="224">
        <f t="shared" si="13"/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25" t="s">
        <v>162</v>
      </c>
      <c r="AT268" s="225" t="s">
        <v>153</v>
      </c>
      <c r="AU268" s="225" t="s">
        <v>88</v>
      </c>
      <c r="AY268" s="18" t="s">
        <v>151</v>
      </c>
      <c r="BE268" s="114">
        <f t="shared" si="14"/>
        <v>0</v>
      </c>
      <c r="BF268" s="114">
        <f t="shared" si="15"/>
        <v>0</v>
      </c>
      <c r="BG268" s="114">
        <f t="shared" si="16"/>
        <v>0</v>
      </c>
      <c r="BH268" s="114">
        <f t="shared" si="17"/>
        <v>0</v>
      </c>
      <c r="BI268" s="114">
        <f t="shared" si="18"/>
        <v>0</v>
      </c>
      <c r="BJ268" s="18" t="s">
        <v>86</v>
      </c>
      <c r="BK268" s="114">
        <f t="shared" si="19"/>
        <v>0</v>
      </c>
      <c r="BL268" s="18" t="s">
        <v>162</v>
      </c>
      <c r="BM268" s="225" t="s">
        <v>527</v>
      </c>
    </row>
    <row r="269" spans="2:51" s="13" customFormat="1" ht="11.25">
      <c r="B269" s="230"/>
      <c r="C269" s="231"/>
      <c r="D269" s="226" t="s">
        <v>166</v>
      </c>
      <c r="E269" s="232" t="s">
        <v>1</v>
      </c>
      <c r="F269" s="233" t="s">
        <v>528</v>
      </c>
      <c r="G269" s="231"/>
      <c r="H269" s="234">
        <v>691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166</v>
      </c>
      <c r="AU269" s="240" t="s">
        <v>88</v>
      </c>
      <c r="AV269" s="13" t="s">
        <v>88</v>
      </c>
      <c r="AW269" s="13" t="s">
        <v>32</v>
      </c>
      <c r="AX269" s="13" t="s">
        <v>86</v>
      </c>
      <c r="AY269" s="240" t="s">
        <v>151</v>
      </c>
    </row>
    <row r="270" spans="1:65" s="2" customFormat="1" ht="21.75" customHeight="1">
      <c r="A270" s="36"/>
      <c r="B270" s="37"/>
      <c r="C270" s="214" t="s">
        <v>529</v>
      </c>
      <c r="D270" s="214" t="s">
        <v>153</v>
      </c>
      <c r="E270" s="215" t="s">
        <v>530</v>
      </c>
      <c r="F270" s="216" t="s">
        <v>531</v>
      </c>
      <c r="G270" s="217" t="s">
        <v>321</v>
      </c>
      <c r="H270" s="218">
        <v>126</v>
      </c>
      <c r="I270" s="219"/>
      <c r="J270" s="220">
        <f>ROUND(I270*H270,2)</f>
        <v>0</v>
      </c>
      <c r="K270" s="216" t="s">
        <v>161</v>
      </c>
      <c r="L270" s="39"/>
      <c r="M270" s="221" t="s">
        <v>1</v>
      </c>
      <c r="N270" s="222" t="s">
        <v>43</v>
      </c>
      <c r="O270" s="73"/>
      <c r="P270" s="223">
        <f>O270*H270</f>
        <v>0</v>
      </c>
      <c r="Q270" s="223">
        <v>0.00065</v>
      </c>
      <c r="R270" s="223">
        <f>Q270*H270</f>
        <v>0.0819</v>
      </c>
      <c r="S270" s="223">
        <v>0</v>
      </c>
      <c r="T270" s="224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25" t="s">
        <v>162</v>
      </c>
      <c r="AT270" s="225" t="s">
        <v>153</v>
      </c>
      <c r="AU270" s="225" t="s">
        <v>88</v>
      </c>
      <c r="AY270" s="18" t="s">
        <v>151</v>
      </c>
      <c r="BE270" s="114">
        <f>IF(N270="základní",J270,0)</f>
        <v>0</v>
      </c>
      <c r="BF270" s="114">
        <f>IF(N270="snížená",J270,0)</f>
        <v>0</v>
      </c>
      <c r="BG270" s="114">
        <f>IF(N270="zákl. přenesená",J270,0)</f>
        <v>0</v>
      </c>
      <c r="BH270" s="114">
        <f>IF(N270="sníž. přenesená",J270,0)</f>
        <v>0</v>
      </c>
      <c r="BI270" s="114">
        <f>IF(N270="nulová",J270,0)</f>
        <v>0</v>
      </c>
      <c r="BJ270" s="18" t="s">
        <v>86</v>
      </c>
      <c r="BK270" s="114">
        <f>ROUND(I270*H270,2)</f>
        <v>0</v>
      </c>
      <c r="BL270" s="18" t="s">
        <v>162</v>
      </c>
      <c r="BM270" s="225" t="s">
        <v>532</v>
      </c>
    </row>
    <row r="271" spans="2:51" s="13" customFormat="1" ht="11.25">
      <c r="B271" s="230"/>
      <c r="C271" s="231"/>
      <c r="D271" s="226" t="s">
        <v>166</v>
      </c>
      <c r="E271" s="232" t="s">
        <v>1</v>
      </c>
      <c r="F271" s="233" t="s">
        <v>533</v>
      </c>
      <c r="G271" s="231"/>
      <c r="H271" s="234">
        <v>126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AT271" s="240" t="s">
        <v>166</v>
      </c>
      <c r="AU271" s="240" t="s">
        <v>88</v>
      </c>
      <c r="AV271" s="13" t="s">
        <v>88</v>
      </c>
      <c r="AW271" s="13" t="s">
        <v>32</v>
      </c>
      <c r="AX271" s="13" t="s">
        <v>86</v>
      </c>
      <c r="AY271" s="240" t="s">
        <v>151</v>
      </c>
    </row>
    <row r="272" spans="1:65" s="2" customFormat="1" ht="21.75" customHeight="1">
      <c r="A272" s="36"/>
      <c r="B272" s="37"/>
      <c r="C272" s="214" t="s">
        <v>534</v>
      </c>
      <c r="D272" s="214" t="s">
        <v>153</v>
      </c>
      <c r="E272" s="215" t="s">
        <v>535</v>
      </c>
      <c r="F272" s="216" t="s">
        <v>536</v>
      </c>
      <c r="G272" s="217" t="s">
        <v>321</v>
      </c>
      <c r="H272" s="218">
        <v>85</v>
      </c>
      <c r="I272" s="219"/>
      <c r="J272" s="220">
        <f>ROUND(I272*H272,2)</f>
        <v>0</v>
      </c>
      <c r="K272" s="216" t="s">
        <v>161</v>
      </c>
      <c r="L272" s="39"/>
      <c r="M272" s="221" t="s">
        <v>1</v>
      </c>
      <c r="N272" s="222" t="s">
        <v>43</v>
      </c>
      <c r="O272" s="73"/>
      <c r="P272" s="223">
        <f>O272*H272</f>
        <v>0</v>
      </c>
      <c r="Q272" s="223">
        <v>0.00038</v>
      </c>
      <c r="R272" s="223">
        <f>Q272*H272</f>
        <v>0.0323</v>
      </c>
      <c r="S272" s="223">
        <v>0</v>
      </c>
      <c r="T272" s="224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25" t="s">
        <v>162</v>
      </c>
      <c r="AT272" s="225" t="s">
        <v>153</v>
      </c>
      <c r="AU272" s="225" t="s">
        <v>88</v>
      </c>
      <c r="AY272" s="18" t="s">
        <v>151</v>
      </c>
      <c r="BE272" s="114">
        <f>IF(N272="základní",J272,0)</f>
        <v>0</v>
      </c>
      <c r="BF272" s="114">
        <f>IF(N272="snížená",J272,0)</f>
        <v>0</v>
      </c>
      <c r="BG272" s="114">
        <f>IF(N272="zákl. přenesená",J272,0)</f>
        <v>0</v>
      </c>
      <c r="BH272" s="114">
        <f>IF(N272="sníž. přenesená",J272,0)</f>
        <v>0</v>
      </c>
      <c r="BI272" s="114">
        <f>IF(N272="nulová",J272,0)</f>
        <v>0</v>
      </c>
      <c r="BJ272" s="18" t="s">
        <v>86</v>
      </c>
      <c r="BK272" s="114">
        <f>ROUND(I272*H272,2)</f>
        <v>0</v>
      </c>
      <c r="BL272" s="18" t="s">
        <v>162</v>
      </c>
      <c r="BM272" s="225" t="s">
        <v>537</v>
      </c>
    </row>
    <row r="273" spans="2:51" s="13" customFormat="1" ht="11.25">
      <c r="B273" s="230"/>
      <c r="C273" s="231"/>
      <c r="D273" s="226" t="s">
        <v>166</v>
      </c>
      <c r="E273" s="232" t="s">
        <v>1</v>
      </c>
      <c r="F273" s="233" t="s">
        <v>538</v>
      </c>
      <c r="G273" s="231"/>
      <c r="H273" s="234">
        <v>85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166</v>
      </c>
      <c r="AU273" s="240" t="s">
        <v>88</v>
      </c>
      <c r="AV273" s="13" t="s">
        <v>88</v>
      </c>
      <c r="AW273" s="13" t="s">
        <v>32</v>
      </c>
      <c r="AX273" s="13" t="s">
        <v>86</v>
      </c>
      <c r="AY273" s="240" t="s">
        <v>151</v>
      </c>
    </row>
    <row r="274" spans="1:65" s="2" customFormat="1" ht="33" customHeight="1">
      <c r="A274" s="36"/>
      <c r="B274" s="37"/>
      <c r="C274" s="214" t="s">
        <v>539</v>
      </c>
      <c r="D274" s="214" t="s">
        <v>153</v>
      </c>
      <c r="E274" s="215" t="s">
        <v>540</v>
      </c>
      <c r="F274" s="216" t="s">
        <v>541</v>
      </c>
      <c r="G274" s="217" t="s">
        <v>156</v>
      </c>
      <c r="H274" s="218">
        <v>15</v>
      </c>
      <c r="I274" s="219"/>
      <c r="J274" s="220">
        <f>ROUND(I274*H274,2)</f>
        <v>0</v>
      </c>
      <c r="K274" s="216" t="s">
        <v>161</v>
      </c>
      <c r="L274" s="39"/>
      <c r="M274" s="221" t="s">
        <v>1</v>
      </c>
      <c r="N274" s="222" t="s">
        <v>43</v>
      </c>
      <c r="O274" s="73"/>
      <c r="P274" s="223">
        <f>O274*H274</f>
        <v>0</v>
      </c>
      <c r="Q274" s="223">
        <v>0.0026</v>
      </c>
      <c r="R274" s="223">
        <f>Q274*H274</f>
        <v>0.039</v>
      </c>
      <c r="S274" s="223">
        <v>0</v>
      </c>
      <c r="T274" s="224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25" t="s">
        <v>162</v>
      </c>
      <c r="AT274" s="225" t="s">
        <v>153</v>
      </c>
      <c r="AU274" s="225" t="s">
        <v>88</v>
      </c>
      <c r="AY274" s="18" t="s">
        <v>151</v>
      </c>
      <c r="BE274" s="114">
        <f>IF(N274="základní",J274,0)</f>
        <v>0</v>
      </c>
      <c r="BF274" s="114">
        <f>IF(N274="snížená",J274,0)</f>
        <v>0</v>
      </c>
      <c r="BG274" s="114">
        <f>IF(N274="zákl. přenesená",J274,0)</f>
        <v>0</v>
      </c>
      <c r="BH274" s="114">
        <f>IF(N274="sníž. přenesená",J274,0)</f>
        <v>0</v>
      </c>
      <c r="BI274" s="114">
        <f>IF(N274="nulová",J274,0)</f>
        <v>0</v>
      </c>
      <c r="BJ274" s="18" t="s">
        <v>86</v>
      </c>
      <c r="BK274" s="114">
        <f>ROUND(I274*H274,2)</f>
        <v>0</v>
      </c>
      <c r="BL274" s="18" t="s">
        <v>162</v>
      </c>
      <c r="BM274" s="225" t="s">
        <v>542</v>
      </c>
    </row>
    <row r="275" spans="1:65" s="2" customFormat="1" ht="33" customHeight="1">
      <c r="A275" s="36"/>
      <c r="B275" s="37"/>
      <c r="C275" s="214" t="s">
        <v>543</v>
      </c>
      <c r="D275" s="214" t="s">
        <v>153</v>
      </c>
      <c r="E275" s="215" t="s">
        <v>544</v>
      </c>
      <c r="F275" s="216" t="s">
        <v>545</v>
      </c>
      <c r="G275" s="217" t="s">
        <v>321</v>
      </c>
      <c r="H275" s="218">
        <v>902</v>
      </c>
      <c r="I275" s="219"/>
      <c r="J275" s="220">
        <f>ROUND(I275*H275,2)</f>
        <v>0</v>
      </c>
      <c r="K275" s="216" t="s">
        <v>161</v>
      </c>
      <c r="L275" s="39"/>
      <c r="M275" s="221" t="s">
        <v>1</v>
      </c>
      <c r="N275" s="222" t="s">
        <v>43</v>
      </c>
      <c r="O275" s="73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25" t="s">
        <v>162</v>
      </c>
      <c r="AT275" s="225" t="s">
        <v>153</v>
      </c>
      <c r="AU275" s="225" t="s">
        <v>88</v>
      </c>
      <c r="AY275" s="18" t="s">
        <v>151</v>
      </c>
      <c r="BE275" s="114">
        <f>IF(N275="základní",J275,0)</f>
        <v>0</v>
      </c>
      <c r="BF275" s="114">
        <f>IF(N275="snížená",J275,0)</f>
        <v>0</v>
      </c>
      <c r="BG275" s="114">
        <f>IF(N275="zákl. přenesená",J275,0)</f>
        <v>0</v>
      </c>
      <c r="BH275" s="114">
        <f>IF(N275="sníž. přenesená",J275,0)</f>
        <v>0</v>
      </c>
      <c r="BI275" s="114">
        <f>IF(N275="nulová",J275,0)</f>
        <v>0</v>
      </c>
      <c r="BJ275" s="18" t="s">
        <v>86</v>
      </c>
      <c r="BK275" s="114">
        <f>ROUND(I275*H275,2)</f>
        <v>0</v>
      </c>
      <c r="BL275" s="18" t="s">
        <v>162</v>
      </c>
      <c r="BM275" s="225" t="s">
        <v>546</v>
      </c>
    </row>
    <row r="276" spans="1:65" s="2" customFormat="1" ht="33" customHeight="1">
      <c r="A276" s="36"/>
      <c r="B276" s="37"/>
      <c r="C276" s="214" t="s">
        <v>547</v>
      </c>
      <c r="D276" s="214" t="s">
        <v>153</v>
      </c>
      <c r="E276" s="215" t="s">
        <v>548</v>
      </c>
      <c r="F276" s="216" t="s">
        <v>549</v>
      </c>
      <c r="G276" s="217" t="s">
        <v>156</v>
      </c>
      <c r="H276" s="218">
        <v>15</v>
      </c>
      <c r="I276" s="219"/>
      <c r="J276" s="220">
        <f>ROUND(I276*H276,2)</f>
        <v>0</v>
      </c>
      <c r="K276" s="216" t="s">
        <v>161</v>
      </c>
      <c r="L276" s="39"/>
      <c r="M276" s="221" t="s">
        <v>1</v>
      </c>
      <c r="N276" s="222" t="s">
        <v>43</v>
      </c>
      <c r="O276" s="73"/>
      <c r="P276" s="223">
        <f>O276*H276</f>
        <v>0</v>
      </c>
      <c r="Q276" s="223">
        <v>1E-05</v>
      </c>
      <c r="R276" s="223">
        <f>Q276*H276</f>
        <v>0.00015000000000000001</v>
      </c>
      <c r="S276" s="223">
        <v>0</v>
      </c>
      <c r="T276" s="224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25" t="s">
        <v>162</v>
      </c>
      <c r="AT276" s="225" t="s">
        <v>153</v>
      </c>
      <c r="AU276" s="225" t="s">
        <v>88</v>
      </c>
      <c r="AY276" s="18" t="s">
        <v>151</v>
      </c>
      <c r="BE276" s="114">
        <f>IF(N276="základní",J276,0)</f>
        <v>0</v>
      </c>
      <c r="BF276" s="114">
        <f>IF(N276="snížená",J276,0)</f>
        <v>0</v>
      </c>
      <c r="BG276" s="114">
        <f>IF(N276="zákl. přenesená",J276,0)</f>
        <v>0</v>
      </c>
      <c r="BH276" s="114">
        <f>IF(N276="sníž. přenesená",J276,0)</f>
        <v>0</v>
      </c>
      <c r="BI276" s="114">
        <f>IF(N276="nulová",J276,0)</f>
        <v>0</v>
      </c>
      <c r="BJ276" s="18" t="s">
        <v>86</v>
      </c>
      <c r="BK276" s="114">
        <f>ROUND(I276*H276,2)</f>
        <v>0</v>
      </c>
      <c r="BL276" s="18" t="s">
        <v>162</v>
      </c>
      <c r="BM276" s="225" t="s">
        <v>550</v>
      </c>
    </row>
    <row r="277" spans="1:65" s="2" customFormat="1" ht="55.5" customHeight="1">
      <c r="A277" s="36"/>
      <c r="B277" s="37"/>
      <c r="C277" s="214" t="s">
        <v>551</v>
      </c>
      <c r="D277" s="214" t="s">
        <v>153</v>
      </c>
      <c r="E277" s="215" t="s">
        <v>552</v>
      </c>
      <c r="F277" s="216" t="s">
        <v>553</v>
      </c>
      <c r="G277" s="217" t="s">
        <v>321</v>
      </c>
      <c r="H277" s="218">
        <v>1602</v>
      </c>
      <c r="I277" s="219"/>
      <c r="J277" s="220">
        <f>ROUND(I277*H277,2)</f>
        <v>0</v>
      </c>
      <c r="K277" s="216" t="s">
        <v>161</v>
      </c>
      <c r="L277" s="39"/>
      <c r="M277" s="221" t="s">
        <v>1</v>
      </c>
      <c r="N277" s="222" t="s">
        <v>43</v>
      </c>
      <c r="O277" s="73"/>
      <c r="P277" s="223">
        <f>O277*H277</f>
        <v>0</v>
      </c>
      <c r="Q277" s="223">
        <v>0.10988</v>
      </c>
      <c r="R277" s="223">
        <f>Q277*H277</f>
        <v>176.02776</v>
      </c>
      <c r="S277" s="223">
        <v>0</v>
      </c>
      <c r="T277" s="224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25" t="s">
        <v>162</v>
      </c>
      <c r="AT277" s="225" t="s">
        <v>153</v>
      </c>
      <c r="AU277" s="225" t="s">
        <v>88</v>
      </c>
      <c r="AY277" s="18" t="s">
        <v>151</v>
      </c>
      <c r="BE277" s="114">
        <f>IF(N277="základní",J277,0)</f>
        <v>0</v>
      </c>
      <c r="BF277" s="114">
        <f>IF(N277="snížená",J277,0)</f>
        <v>0</v>
      </c>
      <c r="BG277" s="114">
        <f>IF(N277="zákl. přenesená",J277,0)</f>
        <v>0</v>
      </c>
      <c r="BH277" s="114">
        <f>IF(N277="sníž. přenesená",J277,0)</f>
        <v>0</v>
      </c>
      <c r="BI277" s="114">
        <f>IF(N277="nulová",J277,0)</f>
        <v>0</v>
      </c>
      <c r="BJ277" s="18" t="s">
        <v>86</v>
      </c>
      <c r="BK277" s="114">
        <f>ROUND(I277*H277,2)</f>
        <v>0</v>
      </c>
      <c r="BL277" s="18" t="s">
        <v>162</v>
      </c>
      <c r="BM277" s="225" t="s">
        <v>554</v>
      </c>
    </row>
    <row r="278" spans="1:47" s="2" customFormat="1" ht="19.5">
      <c r="A278" s="36"/>
      <c r="B278" s="37"/>
      <c r="C278" s="38"/>
      <c r="D278" s="226" t="s">
        <v>164</v>
      </c>
      <c r="E278" s="38"/>
      <c r="F278" s="227" t="s">
        <v>555</v>
      </c>
      <c r="G278" s="38"/>
      <c r="H278" s="38"/>
      <c r="I278" s="127"/>
      <c r="J278" s="38"/>
      <c r="K278" s="38"/>
      <c r="L278" s="39"/>
      <c r="M278" s="228"/>
      <c r="N278" s="229"/>
      <c r="O278" s="73"/>
      <c r="P278" s="73"/>
      <c r="Q278" s="73"/>
      <c r="R278" s="73"/>
      <c r="S278" s="73"/>
      <c r="T278" s="74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8" t="s">
        <v>164</v>
      </c>
      <c r="AU278" s="18" t="s">
        <v>88</v>
      </c>
    </row>
    <row r="279" spans="2:51" s="13" customFormat="1" ht="11.25">
      <c r="B279" s="230"/>
      <c r="C279" s="231"/>
      <c r="D279" s="226" t="s">
        <v>166</v>
      </c>
      <c r="E279" s="232" t="s">
        <v>1</v>
      </c>
      <c r="F279" s="233" t="s">
        <v>556</v>
      </c>
      <c r="G279" s="231"/>
      <c r="H279" s="234">
        <v>1602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166</v>
      </c>
      <c r="AU279" s="240" t="s">
        <v>88</v>
      </c>
      <c r="AV279" s="13" t="s">
        <v>88</v>
      </c>
      <c r="AW279" s="13" t="s">
        <v>32</v>
      </c>
      <c r="AX279" s="13" t="s">
        <v>86</v>
      </c>
      <c r="AY279" s="240" t="s">
        <v>151</v>
      </c>
    </row>
    <row r="280" spans="1:65" s="2" customFormat="1" ht="16.5" customHeight="1">
      <c r="A280" s="36"/>
      <c r="B280" s="37"/>
      <c r="C280" s="241" t="s">
        <v>557</v>
      </c>
      <c r="D280" s="241" t="s">
        <v>257</v>
      </c>
      <c r="E280" s="242" t="s">
        <v>393</v>
      </c>
      <c r="F280" s="243" t="s">
        <v>394</v>
      </c>
      <c r="G280" s="244" t="s">
        <v>156</v>
      </c>
      <c r="H280" s="245">
        <v>566.307</v>
      </c>
      <c r="I280" s="246"/>
      <c r="J280" s="247">
        <f>ROUND(I280*H280,2)</f>
        <v>0</v>
      </c>
      <c r="K280" s="243" t="s">
        <v>161</v>
      </c>
      <c r="L280" s="248"/>
      <c r="M280" s="249" t="s">
        <v>1</v>
      </c>
      <c r="N280" s="250" t="s">
        <v>43</v>
      </c>
      <c r="O280" s="73"/>
      <c r="P280" s="223">
        <f>O280*H280</f>
        <v>0</v>
      </c>
      <c r="Q280" s="223">
        <v>0.417</v>
      </c>
      <c r="R280" s="223">
        <f>Q280*H280</f>
        <v>236.150019</v>
      </c>
      <c r="S280" s="223">
        <v>0</v>
      </c>
      <c r="T280" s="224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25" t="s">
        <v>193</v>
      </c>
      <c r="AT280" s="225" t="s">
        <v>257</v>
      </c>
      <c r="AU280" s="225" t="s">
        <v>88</v>
      </c>
      <c r="AY280" s="18" t="s">
        <v>151</v>
      </c>
      <c r="BE280" s="114">
        <f>IF(N280="základní",J280,0)</f>
        <v>0</v>
      </c>
      <c r="BF280" s="114">
        <f>IF(N280="snížená",J280,0)</f>
        <v>0</v>
      </c>
      <c r="BG280" s="114">
        <f>IF(N280="zákl. přenesená",J280,0)</f>
        <v>0</v>
      </c>
      <c r="BH280" s="114">
        <f>IF(N280="sníž. přenesená",J280,0)</f>
        <v>0</v>
      </c>
      <c r="BI280" s="114">
        <f>IF(N280="nulová",J280,0)</f>
        <v>0</v>
      </c>
      <c r="BJ280" s="18" t="s">
        <v>86</v>
      </c>
      <c r="BK280" s="114">
        <f>ROUND(I280*H280,2)</f>
        <v>0</v>
      </c>
      <c r="BL280" s="18" t="s">
        <v>162</v>
      </c>
      <c r="BM280" s="225" t="s">
        <v>558</v>
      </c>
    </row>
    <row r="281" spans="2:51" s="13" customFormat="1" ht="11.25">
      <c r="B281" s="230"/>
      <c r="C281" s="231"/>
      <c r="D281" s="226" t="s">
        <v>166</v>
      </c>
      <c r="E281" s="232" t="s">
        <v>1</v>
      </c>
      <c r="F281" s="233" t="s">
        <v>559</v>
      </c>
      <c r="G281" s="231"/>
      <c r="H281" s="234">
        <v>560.7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166</v>
      </c>
      <c r="AU281" s="240" t="s">
        <v>88</v>
      </c>
      <c r="AV281" s="13" t="s">
        <v>88</v>
      </c>
      <c r="AW281" s="13" t="s">
        <v>32</v>
      </c>
      <c r="AX281" s="13" t="s">
        <v>86</v>
      </c>
      <c r="AY281" s="240" t="s">
        <v>151</v>
      </c>
    </row>
    <row r="282" spans="2:51" s="13" customFormat="1" ht="11.25">
      <c r="B282" s="230"/>
      <c r="C282" s="231"/>
      <c r="D282" s="226" t="s">
        <v>166</v>
      </c>
      <c r="E282" s="231"/>
      <c r="F282" s="233" t="s">
        <v>560</v>
      </c>
      <c r="G282" s="231"/>
      <c r="H282" s="234">
        <v>566.307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166</v>
      </c>
      <c r="AU282" s="240" t="s">
        <v>88</v>
      </c>
      <c r="AV282" s="13" t="s">
        <v>88</v>
      </c>
      <c r="AW282" s="13" t="s">
        <v>4</v>
      </c>
      <c r="AX282" s="13" t="s">
        <v>86</v>
      </c>
      <c r="AY282" s="240" t="s">
        <v>151</v>
      </c>
    </row>
    <row r="283" spans="1:65" s="2" customFormat="1" ht="55.5" customHeight="1">
      <c r="A283" s="36"/>
      <c r="B283" s="37"/>
      <c r="C283" s="214" t="s">
        <v>561</v>
      </c>
      <c r="D283" s="214" t="s">
        <v>153</v>
      </c>
      <c r="E283" s="215" t="s">
        <v>562</v>
      </c>
      <c r="F283" s="216" t="s">
        <v>563</v>
      </c>
      <c r="G283" s="217" t="s">
        <v>321</v>
      </c>
      <c r="H283" s="218">
        <v>890</v>
      </c>
      <c r="I283" s="219"/>
      <c r="J283" s="220">
        <f>ROUND(I283*H283,2)</f>
        <v>0</v>
      </c>
      <c r="K283" s="216" t="s">
        <v>161</v>
      </c>
      <c r="L283" s="39"/>
      <c r="M283" s="221" t="s">
        <v>1</v>
      </c>
      <c r="N283" s="222" t="s">
        <v>43</v>
      </c>
      <c r="O283" s="73"/>
      <c r="P283" s="223">
        <f>O283*H283</f>
        <v>0</v>
      </c>
      <c r="Q283" s="223">
        <v>0.08978</v>
      </c>
      <c r="R283" s="223">
        <f>Q283*H283</f>
        <v>79.9042</v>
      </c>
      <c r="S283" s="223">
        <v>0</v>
      </c>
      <c r="T283" s="224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25" t="s">
        <v>162</v>
      </c>
      <c r="AT283" s="225" t="s">
        <v>153</v>
      </c>
      <c r="AU283" s="225" t="s">
        <v>88</v>
      </c>
      <c r="AY283" s="18" t="s">
        <v>151</v>
      </c>
      <c r="BE283" s="114">
        <f>IF(N283="základní",J283,0)</f>
        <v>0</v>
      </c>
      <c r="BF283" s="114">
        <f>IF(N283="snížená",J283,0)</f>
        <v>0</v>
      </c>
      <c r="BG283" s="114">
        <f>IF(N283="zákl. přenesená",J283,0)</f>
        <v>0</v>
      </c>
      <c r="BH283" s="114">
        <f>IF(N283="sníž. přenesená",J283,0)</f>
        <v>0</v>
      </c>
      <c r="BI283" s="114">
        <f>IF(N283="nulová",J283,0)</f>
        <v>0</v>
      </c>
      <c r="BJ283" s="18" t="s">
        <v>86</v>
      </c>
      <c r="BK283" s="114">
        <f>ROUND(I283*H283,2)</f>
        <v>0</v>
      </c>
      <c r="BL283" s="18" t="s">
        <v>162</v>
      </c>
      <c r="BM283" s="225" t="s">
        <v>564</v>
      </c>
    </row>
    <row r="284" spans="2:51" s="13" customFormat="1" ht="11.25">
      <c r="B284" s="230"/>
      <c r="C284" s="231"/>
      <c r="D284" s="226" t="s">
        <v>166</v>
      </c>
      <c r="E284" s="232" t="s">
        <v>1</v>
      </c>
      <c r="F284" s="233" t="s">
        <v>565</v>
      </c>
      <c r="G284" s="231"/>
      <c r="H284" s="234">
        <v>890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166</v>
      </c>
      <c r="AU284" s="240" t="s">
        <v>88</v>
      </c>
      <c r="AV284" s="13" t="s">
        <v>88</v>
      </c>
      <c r="AW284" s="13" t="s">
        <v>32</v>
      </c>
      <c r="AX284" s="13" t="s">
        <v>86</v>
      </c>
      <c r="AY284" s="240" t="s">
        <v>151</v>
      </c>
    </row>
    <row r="285" spans="1:65" s="2" customFormat="1" ht="16.5" customHeight="1">
      <c r="A285" s="36"/>
      <c r="B285" s="37"/>
      <c r="C285" s="241" t="s">
        <v>566</v>
      </c>
      <c r="D285" s="241" t="s">
        <v>257</v>
      </c>
      <c r="E285" s="242" t="s">
        <v>404</v>
      </c>
      <c r="F285" s="243" t="s">
        <v>405</v>
      </c>
      <c r="G285" s="244" t="s">
        <v>156</v>
      </c>
      <c r="H285" s="245">
        <v>90.78</v>
      </c>
      <c r="I285" s="246"/>
      <c r="J285" s="247">
        <f>ROUND(I285*H285,2)</f>
        <v>0</v>
      </c>
      <c r="K285" s="243" t="s">
        <v>161</v>
      </c>
      <c r="L285" s="248"/>
      <c r="M285" s="249" t="s">
        <v>1</v>
      </c>
      <c r="N285" s="250" t="s">
        <v>43</v>
      </c>
      <c r="O285" s="73"/>
      <c r="P285" s="223">
        <f>O285*H285</f>
        <v>0</v>
      </c>
      <c r="Q285" s="223">
        <v>0.222</v>
      </c>
      <c r="R285" s="223">
        <f>Q285*H285</f>
        <v>20.15316</v>
      </c>
      <c r="S285" s="223">
        <v>0</v>
      </c>
      <c r="T285" s="224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25" t="s">
        <v>193</v>
      </c>
      <c r="AT285" s="225" t="s">
        <v>257</v>
      </c>
      <c r="AU285" s="225" t="s">
        <v>88</v>
      </c>
      <c r="AY285" s="18" t="s">
        <v>151</v>
      </c>
      <c r="BE285" s="114">
        <f>IF(N285="základní",J285,0)</f>
        <v>0</v>
      </c>
      <c r="BF285" s="114">
        <f>IF(N285="snížená",J285,0)</f>
        <v>0</v>
      </c>
      <c r="BG285" s="114">
        <f>IF(N285="zákl. přenesená",J285,0)</f>
        <v>0</v>
      </c>
      <c r="BH285" s="114">
        <f>IF(N285="sníž. přenesená",J285,0)</f>
        <v>0</v>
      </c>
      <c r="BI285" s="114">
        <f>IF(N285="nulová",J285,0)</f>
        <v>0</v>
      </c>
      <c r="BJ285" s="18" t="s">
        <v>86</v>
      </c>
      <c r="BK285" s="114">
        <f>ROUND(I285*H285,2)</f>
        <v>0</v>
      </c>
      <c r="BL285" s="18" t="s">
        <v>162</v>
      </c>
      <c r="BM285" s="225" t="s">
        <v>567</v>
      </c>
    </row>
    <row r="286" spans="1:47" s="2" customFormat="1" ht="19.5">
      <c r="A286" s="36"/>
      <c r="B286" s="37"/>
      <c r="C286" s="38"/>
      <c r="D286" s="226" t="s">
        <v>164</v>
      </c>
      <c r="E286" s="38"/>
      <c r="F286" s="227" t="s">
        <v>568</v>
      </c>
      <c r="G286" s="38"/>
      <c r="H286" s="38"/>
      <c r="I286" s="127"/>
      <c r="J286" s="38"/>
      <c r="K286" s="38"/>
      <c r="L286" s="39"/>
      <c r="M286" s="228"/>
      <c r="N286" s="229"/>
      <c r="O286" s="73"/>
      <c r="P286" s="73"/>
      <c r="Q286" s="73"/>
      <c r="R286" s="73"/>
      <c r="S286" s="73"/>
      <c r="T286" s="74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8" t="s">
        <v>164</v>
      </c>
      <c r="AU286" s="18" t="s">
        <v>88</v>
      </c>
    </row>
    <row r="287" spans="2:51" s="13" customFormat="1" ht="11.25">
      <c r="B287" s="230"/>
      <c r="C287" s="231"/>
      <c r="D287" s="226" t="s">
        <v>166</v>
      </c>
      <c r="E287" s="232" t="s">
        <v>1</v>
      </c>
      <c r="F287" s="233" t="s">
        <v>569</v>
      </c>
      <c r="G287" s="231"/>
      <c r="H287" s="234">
        <v>89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166</v>
      </c>
      <c r="AU287" s="240" t="s">
        <v>88</v>
      </c>
      <c r="AV287" s="13" t="s">
        <v>88</v>
      </c>
      <c r="AW287" s="13" t="s">
        <v>32</v>
      </c>
      <c r="AX287" s="13" t="s">
        <v>86</v>
      </c>
      <c r="AY287" s="240" t="s">
        <v>151</v>
      </c>
    </row>
    <row r="288" spans="2:51" s="13" customFormat="1" ht="11.25">
      <c r="B288" s="230"/>
      <c r="C288" s="231"/>
      <c r="D288" s="226" t="s">
        <v>166</v>
      </c>
      <c r="E288" s="231"/>
      <c r="F288" s="233" t="s">
        <v>570</v>
      </c>
      <c r="G288" s="231"/>
      <c r="H288" s="234">
        <v>90.78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166</v>
      </c>
      <c r="AU288" s="240" t="s">
        <v>88</v>
      </c>
      <c r="AV288" s="13" t="s">
        <v>88</v>
      </c>
      <c r="AW288" s="13" t="s">
        <v>4</v>
      </c>
      <c r="AX288" s="13" t="s">
        <v>86</v>
      </c>
      <c r="AY288" s="240" t="s">
        <v>151</v>
      </c>
    </row>
    <row r="289" spans="1:65" s="2" customFormat="1" ht="44.25" customHeight="1">
      <c r="A289" s="36"/>
      <c r="B289" s="37"/>
      <c r="C289" s="214" t="s">
        <v>571</v>
      </c>
      <c r="D289" s="214" t="s">
        <v>153</v>
      </c>
      <c r="E289" s="215" t="s">
        <v>572</v>
      </c>
      <c r="F289" s="216" t="s">
        <v>573</v>
      </c>
      <c r="G289" s="217" t="s">
        <v>321</v>
      </c>
      <c r="H289" s="218">
        <v>767</v>
      </c>
      <c r="I289" s="219"/>
      <c r="J289" s="220">
        <f>ROUND(I289*H289,2)</f>
        <v>0</v>
      </c>
      <c r="K289" s="216" t="s">
        <v>161</v>
      </c>
      <c r="L289" s="39"/>
      <c r="M289" s="221" t="s">
        <v>1</v>
      </c>
      <c r="N289" s="222" t="s">
        <v>43</v>
      </c>
      <c r="O289" s="73"/>
      <c r="P289" s="223">
        <f>O289*H289</f>
        <v>0</v>
      </c>
      <c r="Q289" s="223">
        <v>0.1554</v>
      </c>
      <c r="R289" s="223">
        <f>Q289*H289</f>
        <v>119.19180000000001</v>
      </c>
      <c r="S289" s="223">
        <v>0</v>
      </c>
      <c r="T289" s="224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25" t="s">
        <v>162</v>
      </c>
      <c r="AT289" s="225" t="s">
        <v>153</v>
      </c>
      <c r="AU289" s="225" t="s">
        <v>88</v>
      </c>
      <c r="AY289" s="18" t="s">
        <v>151</v>
      </c>
      <c r="BE289" s="114">
        <f>IF(N289="základní",J289,0)</f>
        <v>0</v>
      </c>
      <c r="BF289" s="114">
        <f>IF(N289="snížená",J289,0)</f>
        <v>0</v>
      </c>
      <c r="BG289" s="114">
        <f>IF(N289="zákl. přenesená",J289,0)</f>
        <v>0</v>
      </c>
      <c r="BH289" s="114">
        <f>IF(N289="sníž. přenesená",J289,0)</f>
        <v>0</v>
      </c>
      <c r="BI289" s="114">
        <f>IF(N289="nulová",J289,0)</f>
        <v>0</v>
      </c>
      <c r="BJ289" s="18" t="s">
        <v>86</v>
      </c>
      <c r="BK289" s="114">
        <f>ROUND(I289*H289,2)</f>
        <v>0</v>
      </c>
      <c r="BL289" s="18" t="s">
        <v>162</v>
      </c>
      <c r="BM289" s="225" t="s">
        <v>574</v>
      </c>
    </row>
    <row r="290" spans="1:65" s="2" customFormat="1" ht="16.5" customHeight="1">
      <c r="A290" s="36"/>
      <c r="B290" s="37"/>
      <c r="C290" s="241" t="s">
        <v>575</v>
      </c>
      <c r="D290" s="241" t="s">
        <v>257</v>
      </c>
      <c r="E290" s="242" t="s">
        <v>576</v>
      </c>
      <c r="F290" s="243" t="s">
        <v>577</v>
      </c>
      <c r="G290" s="244" t="s">
        <v>321</v>
      </c>
      <c r="H290" s="245">
        <v>774.67</v>
      </c>
      <c r="I290" s="246"/>
      <c r="J290" s="247">
        <f>ROUND(I290*H290,2)</f>
        <v>0</v>
      </c>
      <c r="K290" s="243" t="s">
        <v>161</v>
      </c>
      <c r="L290" s="248"/>
      <c r="M290" s="249" t="s">
        <v>1</v>
      </c>
      <c r="N290" s="250" t="s">
        <v>43</v>
      </c>
      <c r="O290" s="73"/>
      <c r="P290" s="223">
        <f>O290*H290</f>
        <v>0</v>
      </c>
      <c r="Q290" s="223">
        <v>0.081</v>
      </c>
      <c r="R290" s="223">
        <f>Q290*H290</f>
        <v>62.74827</v>
      </c>
      <c r="S290" s="223">
        <v>0</v>
      </c>
      <c r="T290" s="224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25" t="s">
        <v>193</v>
      </c>
      <c r="AT290" s="225" t="s">
        <v>257</v>
      </c>
      <c r="AU290" s="225" t="s">
        <v>88</v>
      </c>
      <c r="AY290" s="18" t="s">
        <v>151</v>
      </c>
      <c r="BE290" s="114">
        <f>IF(N290="základní",J290,0)</f>
        <v>0</v>
      </c>
      <c r="BF290" s="114">
        <f>IF(N290="snížená",J290,0)</f>
        <v>0</v>
      </c>
      <c r="BG290" s="114">
        <f>IF(N290="zákl. přenesená",J290,0)</f>
        <v>0</v>
      </c>
      <c r="BH290" s="114">
        <f>IF(N290="sníž. přenesená",J290,0)</f>
        <v>0</v>
      </c>
      <c r="BI290" s="114">
        <f>IF(N290="nulová",J290,0)</f>
        <v>0</v>
      </c>
      <c r="BJ290" s="18" t="s">
        <v>86</v>
      </c>
      <c r="BK290" s="114">
        <f>ROUND(I290*H290,2)</f>
        <v>0</v>
      </c>
      <c r="BL290" s="18" t="s">
        <v>162</v>
      </c>
      <c r="BM290" s="225" t="s">
        <v>578</v>
      </c>
    </row>
    <row r="291" spans="2:51" s="13" customFormat="1" ht="11.25">
      <c r="B291" s="230"/>
      <c r="C291" s="231"/>
      <c r="D291" s="226" t="s">
        <v>166</v>
      </c>
      <c r="E291" s="231"/>
      <c r="F291" s="233" t="s">
        <v>579</v>
      </c>
      <c r="G291" s="231"/>
      <c r="H291" s="234">
        <v>774.67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AT291" s="240" t="s">
        <v>166</v>
      </c>
      <c r="AU291" s="240" t="s">
        <v>88</v>
      </c>
      <c r="AV291" s="13" t="s">
        <v>88</v>
      </c>
      <c r="AW291" s="13" t="s">
        <v>4</v>
      </c>
      <c r="AX291" s="13" t="s">
        <v>86</v>
      </c>
      <c r="AY291" s="240" t="s">
        <v>151</v>
      </c>
    </row>
    <row r="292" spans="1:65" s="2" customFormat="1" ht="21.75" customHeight="1">
      <c r="A292" s="36"/>
      <c r="B292" s="37"/>
      <c r="C292" s="214" t="s">
        <v>580</v>
      </c>
      <c r="D292" s="214" t="s">
        <v>153</v>
      </c>
      <c r="E292" s="215" t="s">
        <v>581</v>
      </c>
      <c r="F292" s="216" t="s">
        <v>582</v>
      </c>
      <c r="G292" s="217" t="s">
        <v>321</v>
      </c>
      <c r="H292" s="218">
        <v>8</v>
      </c>
      <c r="I292" s="219"/>
      <c r="J292" s="220">
        <f>ROUND(I292*H292,2)</f>
        <v>0</v>
      </c>
      <c r="K292" s="216" t="s">
        <v>161</v>
      </c>
      <c r="L292" s="39"/>
      <c r="M292" s="221" t="s">
        <v>1</v>
      </c>
      <c r="N292" s="222" t="s">
        <v>43</v>
      </c>
      <c r="O292" s="73"/>
      <c r="P292" s="223">
        <f>O292*H292</f>
        <v>0</v>
      </c>
      <c r="Q292" s="223">
        <v>0.61348</v>
      </c>
      <c r="R292" s="223">
        <f>Q292*H292</f>
        <v>4.90784</v>
      </c>
      <c r="S292" s="223">
        <v>0</v>
      </c>
      <c r="T292" s="224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25" t="s">
        <v>162</v>
      </c>
      <c r="AT292" s="225" t="s">
        <v>153</v>
      </c>
      <c r="AU292" s="225" t="s">
        <v>88</v>
      </c>
      <c r="AY292" s="18" t="s">
        <v>151</v>
      </c>
      <c r="BE292" s="114">
        <f>IF(N292="základní",J292,0)</f>
        <v>0</v>
      </c>
      <c r="BF292" s="114">
        <f>IF(N292="snížená",J292,0)</f>
        <v>0</v>
      </c>
      <c r="BG292" s="114">
        <f>IF(N292="zákl. přenesená",J292,0)</f>
        <v>0</v>
      </c>
      <c r="BH292" s="114">
        <f>IF(N292="sníž. přenesená",J292,0)</f>
        <v>0</v>
      </c>
      <c r="BI292" s="114">
        <f>IF(N292="nulová",J292,0)</f>
        <v>0</v>
      </c>
      <c r="BJ292" s="18" t="s">
        <v>86</v>
      </c>
      <c r="BK292" s="114">
        <f>ROUND(I292*H292,2)</f>
        <v>0</v>
      </c>
      <c r="BL292" s="18" t="s">
        <v>162</v>
      </c>
      <c r="BM292" s="225" t="s">
        <v>583</v>
      </c>
    </row>
    <row r="293" spans="1:65" s="2" customFormat="1" ht="21.75" customHeight="1">
      <c r="A293" s="36"/>
      <c r="B293" s="37"/>
      <c r="C293" s="241" t="s">
        <v>584</v>
      </c>
      <c r="D293" s="241" t="s">
        <v>257</v>
      </c>
      <c r="E293" s="242" t="s">
        <v>585</v>
      </c>
      <c r="F293" s="243" t="s">
        <v>586</v>
      </c>
      <c r="G293" s="244" t="s">
        <v>321</v>
      </c>
      <c r="H293" s="245">
        <v>8</v>
      </c>
      <c r="I293" s="246"/>
      <c r="J293" s="247">
        <f>ROUND(I293*H293,2)</f>
        <v>0</v>
      </c>
      <c r="K293" s="243" t="s">
        <v>161</v>
      </c>
      <c r="L293" s="248"/>
      <c r="M293" s="249" t="s">
        <v>1</v>
      </c>
      <c r="N293" s="250" t="s">
        <v>43</v>
      </c>
      <c r="O293" s="73"/>
      <c r="P293" s="223">
        <f>O293*H293</f>
        <v>0</v>
      </c>
      <c r="Q293" s="223">
        <v>0.32</v>
      </c>
      <c r="R293" s="223">
        <f>Q293*H293</f>
        <v>2.56</v>
      </c>
      <c r="S293" s="223">
        <v>0</v>
      </c>
      <c r="T293" s="224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25" t="s">
        <v>193</v>
      </c>
      <c r="AT293" s="225" t="s">
        <v>257</v>
      </c>
      <c r="AU293" s="225" t="s">
        <v>88</v>
      </c>
      <c r="AY293" s="18" t="s">
        <v>151</v>
      </c>
      <c r="BE293" s="114">
        <f>IF(N293="základní",J293,0)</f>
        <v>0</v>
      </c>
      <c r="BF293" s="114">
        <f>IF(N293="snížená",J293,0)</f>
        <v>0</v>
      </c>
      <c r="BG293" s="114">
        <f>IF(N293="zákl. přenesená",J293,0)</f>
        <v>0</v>
      </c>
      <c r="BH293" s="114">
        <f>IF(N293="sníž. přenesená",J293,0)</f>
        <v>0</v>
      </c>
      <c r="BI293" s="114">
        <f>IF(N293="nulová",J293,0)</f>
        <v>0</v>
      </c>
      <c r="BJ293" s="18" t="s">
        <v>86</v>
      </c>
      <c r="BK293" s="114">
        <f>ROUND(I293*H293,2)</f>
        <v>0</v>
      </c>
      <c r="BL293" s="18" t="s">
        <v>162</v>
      </c>
      <c r="BM293" s="225" t="s">
        <v>587</v>
      </c>
    </row>
    <row r="294" spans="1:65" s="2" customFormat="1" ht="21.75" customHeight="1">
      <c r="A294" s="36"/>
      <c r="B294" s="37"/>
      <c r="C294" s="214" t="s">
        <v>588</v>
      </c>
      <c r="D294" s="214" t="s">
        <v>153</v>
      </c>
      <c r="E294" s="215" t="s">
        <v>589</v>
      </c>
      <c r="F294" s="216" t="s">
        <v>590</v>
      </c>
      <c r="G294" s="217" t="s">
        <v>180</v>
      </c>
      <c r="H294" s="218">
        <v>4</v>
      </c>
      <c r="I294" s="219"/>
      <c r="J294" s="220">
        <f>ROUND(I294*H294,2)</f>
        <v>0</v>
      </c>
      <c r="K294" s="216" t="s">
        <v>161</v>
      </c>
      <c r="L294" s="39"/>
      <c r="M294" s="221" t="s">
        <v>1</v>
      </c>
      <c r="N294" s="222" t="s">
        <v>43</v>
      </c>
      <c r="O294" s="73"/>
      <c r="P294" s="223">
        <f>O294*H294</f>
        <v>0</v>
      </c>
      <c r="Q294" s="223">
        <v>2.46367</v>
      </c>
      <c r="R294" s="223">
        <f>Q294*H294</f>
        <v>9.85468</v>
      </c>
      <c r="S294" s="223">
        <v>0</v>
      </c>
      <c r="T294" s="224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25" t="s">
        <v>162</v>
      </c>
      <c r="AT294" s="225" t="s">
        <v>153</v>
      </c>
      <c r="AU294" s="225" t="s">
        <v>88</v>
      </c>
      <c r="AY294" s="18" t="s">
        <v>151</v>
      </c>
      <c r="BE294" s="114">
        <f>IF(N294="základní",J294,0)</f>
        <v>0</v>
      </c>
      <c r="BF294" s="114">
        <f>IF(N294="snížená",J294,0)</f>
        <v>0</v>
      </c>
      <c r="BG294" s="114">
        <f>IF(N294="zákl. přenesená",J294,0)</f>
        <v>0</v>
      </c>
      <c r="BH294" s="114">
        <f>IF(N294="sníž. přenesená",J294,0)</f>
        <v>0</v>
      </c>
      <c r="BI294" s="114">
        <f>IF(N294="nulová",J294,0)</f>
        <v>0</v>
      </c>
      <c r="BJ294" s="18" t="s">
        <v>86</v>
      </c>
      <c r="BK294" s="114">
        <f>ROUND(I294*H294,2)</f>
        <v>0</v>
      </c>
      <c r="BL294" s="18" t="s">
        <v>162</v>
      </c>
      <c r="BM294" s="225" t="s">
        <v>591</v>
      </c>
    </row>
    <row r="295" spans="1:65" s="2" customFormat="1" ht="33" customHeight="1">
      <c r="A295" s="36"/>
      <c r="B295" s="37"/>
      <c r="C295" s="214" t="s">
        <v>592</v>
      </c>
      <c r="D295" s="214" t="s">
        <v>153</v>
      </c>
      <c r="E295" s="215" t="s">
        <v>593</v>
      </c>
      <c r="F295" s="216" t="s">
        <v>594</v>
      </c>
      <c r="G295" s="217" t="s">
        <v>321</v>
      </c>
      <c r="H295" s="218">
        <v>409</v>
      </c>
      <c r="I295" s="219"/>
      <c r="J295" s="220">
        <f>ROUND(I295*H295,2)</f>
        <v>0</v>
      </c>
      <c r="K295" s="216" t="s">
        <v>161</v>
      </c>
      <c r="L295" s="39"/>
      <c r="M295" s="221" t="s">
        <v>1</v>
      </c>
      <c r="N295" s="222" t="s">
        <v>43</v>
      </c>
      <c r="O295" s="73"/>
      <c r="P295" s="223">
        <f>O295*H295</f>
        <v>0</v>
      </c>
      <c r="Q295" s="223">
        <v>0</v>
      </c>
      <c r="R295" s="223">
        <f>Q295*H295</f>
        <v>0</v>
      </c>
      <c r="S295" s="223">
        <v>0</v>
      </c>
      <c r="T295" s="224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25" t="s">
        <v>162</v>
      </c>
      <c r="AT295" s="225" t="s">
        <v>153</v>
      </c>
      <c r="AU295" s="225" t="s">
        <v>88</v>
      </c>
      <c r="AY295" s="18" t="s">
        <v>151</v>
      </c>
      <c r="BE295" s="114">
        <f>IF(N295="základní",J295,0)</f>
        <v>0</v>
      </c>
      <c r="BF295" s="114">
        <f>IF(N295="snížená",J295,0)</f>
        <v>0</v>
      </c>
      <c r="BG295" s="114">
        <f>IF(N295="zákl. přenesená",J295,0)</f>
        <v>0</v>
      </c>
      <c r="BH295" s="114">
        <f>IF(N295="sníž. přenesená",J295,0)</f>
        <v>0</v>
      </c>
      <c r="BI295" s="114">
        <f>IF(N295="nulová",J295,0)</f>
        <v>0</v>
      </c>
      <c r="BJ295" s="18" t="s">
        <v>86</v>
      </c>
      <c r="BK295" s="114">
        <f>ROUND(I295*H295,2)</f>
        <v>0</v>
      </c>
      <c r="BL295" s="18" t="s">
        <v>162</v>
      </c>
      <c r="BM295" s="225" t="s">
        <v>595</v>
      </c>
    </row>
    <row r="296" spans="1:47" s="2" customFormat="1" ht="19.5">
      <c r="A296" s="36"/>
      <c r="B296" s="37"/>
      <c r="C296" s="38"/>
      <c r="D296" s="226" t="s">
        <v>164</v>
      </c>
      <c r="E296" s="38"/>
      <c r="F296" s="227" t="s">
        <v>596</v>
      </c>
      <c r="G296" s="38"/>
      <c r="H296" s="38"/>
      <c r="I296" s="127"/>
      <c r="J296" s="38"/>
      <c r="K296" s="38"/>
      <c r="L296" s="39"/>
      <c r="M296" s="228"/>
      <c r="N296" s="229"/>
      <c r="O296" s="73"/>
      <c r="P296" s="73"/>
      <c r="Q296" s="73"/>
      <c r="R296" s="73"/>
      <c r="S296" s="73"/>
      <c r="T296" s="74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8" t="s">
        <v>164</v>
      </c>
      <c r="AU296" s="18" t="s">
        <v>88</v>
      </c>
    </row>
    <row r="297" spans="2:51" s="13" customFormat="1" ht="11.25">
      <c r="B297" s="230"/>
      <c r="C297" s="231"/>
      <c r="D297" s="226" t="s">
        <v>166</v>
      </c>
      <c r="E297" s="232" t="s">
        <v>1</v>
      </c>
      <c r="F297" s="233" t="s">
        <v>597</v>
      </c>
      <c r="G297" s="231"/>
      <c r="H297" s="234">
        <v>409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AT297" s="240" t="s">
        <v>166</v>
      </c>
      <c r="AU297" s="240" t="s">
        <v>88</v>
      </c>
      <c r="AV297" s="13" t="s">
        <v>88</v>
      </c>
      <c r="AW297" s="13" t="s">
        <v>32</v>
      </c>
      <c r="AX297" s="13" t="s">
        <v>86</v>
      </c>
      <c r="AY297" s="240" t="s">
        <v>151</v>
      </c>
    </row>
    <row r="298" spans="1:65" s="2" customFormat="1" ht="16.5" customHeight="1">
      <c r="A298" s="36"/>
      <c r="B298" s="37"/>
      <c r="C298" s="214" t="s">
        <v>598</v>
      </c>
      <c r="D298" s="214" t="s">
        <v>153</v>
      </c>
      <c r="E298" s="215" t="s">
        <v>599</v>
      </c>
      <c r="F298" s="216" t="s">
        <v>600</v>
      </c>
      <c r="G298" s="217" t="s">
        <v>425</v>
      </c>
      <c r="H298" s="218">
        <v>2</v>
      </c>
      <c r="I298" s="219"/>
      <c r="J298" s="220">
        <f>ROUND(I298*H298,2)</f>
        <v>0</v>
      </c>
      <c r="K298" s="216" t="s">
        <v>1</v>
      </c>
      <c r="L298" s="39"/>
      <c r="M298" s="221" t="s">
        <v>1</v>
      </c>
      <c r="N298" s="222" t="s">
        <v>43</v>
      </c>
      <c r="O298" s="73"/>
      <c r="P298" s="223">
        <f>O298*H298</f>
        <v>0</v>
      </c>
      <c r="Q298" s="223">
        <v>0</v>
      </c>
      <c r="R298" s="223">
        <f>Q298*H298</f>
        <v>0</v>
      </c>
      <c r="S298" s="223">
        <v>0</v>
      </c>
      <c r="T298" s="224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25" t="s">
        <v>157</v>
      </c>
      <c r="AT298" s="225" t="s">
        <v>153</v>
      </c>
      <c r="AU298" s="225" t="s">
        <v>88</v>
      </c>
      <c r="AY298" s="18" t="s">
        <v>151</v>
      </c>
      <c r="BE298" s="114">
        <f>IF(N298="základní",J298,0)</f>
        <v>0</v>
      </c>
      <c r="BF298" s="114">
        <f>IF(N298="snížená",J298,0)</f>
        <v>0</v>
      </c>
      <c r="BG298" s="114">
        <f>IF(N298="zákl. přenesená",J298,0)</f>
        <v>0</v>
      </c>
      <c r="BH298" s="114">
        <f>IF(N298="sníž. přenesená",J298,0)</f>
        <v>0</v>
      </c>
      <c r="BI298" s="114">
        <f>IF(N298="nulová",J298,0)</f>
        <v>0</v>
      </c>
      <c r="BJ298" s="18" t="s">
        <v>86</v>
      </c>
      <c r="BK298" s="114">
        <f>ROUND(I298*H298,2)</f>
        <v>0</v>
      </c>
      <c r="BL298" s="18" t="s">
        <v>157</v>
      </c>
      <c r="BM298" s="225" t="s">
        <v>601</v>
      </c>
    </row>
    <row r="299" spans="1:65" s="2" customFormat="1" ht="55.5" customHeight="1">
      <c r="A299" s="36"/>
      <c r="B299" s="37"/>
      <c r="C299" s="214" t="s">
        <v>602</v>
      </c>
      <c r="D299" s="214" t="s">
        <v>153</v>
      </c>
      <c r="E299" s="215" t="s">
        <v>603</v>
      </c>
      <c r="F299" s="216" t="s">
        <v>604</v>
      </c>
      <c r="G299" s="217" t="s">
        <v>321</v>
      </c>
      <c r="H299" s="218">
        <v>17</v>
      </c>
      <c r="I299" s="219"/>
      <c r="J299" s="220">
        <f>ROUND(I299*H299,2)</f>
        <v>0</v>
      </c>
      <c r="K299" s="216" t="s">
        <v>161</v>
      </c>
      <c r="L299" s="39"/>
      <c r="M299" s="221" t="s">
        <v>1</v>
      </c>
      <c r="N299" s="222" t="s">
        <v>43</v>
      </c>
      <c r="O299" s="73"/>
      <c r="P299" s="223">
        <f>O299*H299</f>
        <v>0</v>
      </c>
      <c r="Q299" s="223">
        <v>0.00061</v>
      </c>
      <c r="R299" s="223">
        <f>Q299*H299</f>
        <v>0.010369999999999999</v>
      </c>
      <c r="S299" s="223">
        <v>0</v>
      </c>
      <c r="T299" s="224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25" t="s">
        <v>162</v>
      </c>
      <c r="AT299" s="225" t="s">
        <v>153</v>
      </c>
      <c r="AU299" s="225" t="s">
        <v>88</v>
      </c>
      <c r="AY299" s="18" t="s">
        <v>151</v>
      </c>
      <c r="BE299" s="114">
        <f>IF(N299="základní",J299,0)</f>
        <v>0</v>
      </c>
      <c r="BF299" s="114">
        <f>IF(N299="snížená",J299,0)</f>
        <v>0</v>
      </c>
      <c r="BG299" s="114">
        <f>IF(N299="zákl. přenesená",J299,0)</f>
        <v>0</v>
      </c>
      <c r="BH299" s="114">
        <f>IF(N299="sníž. přenesená",J299,0)</f>
        <v>0</v>
      </c>
      <c r="BI299" s="114">
        <f>IF(N299="nulová",J299,0)</f>
        <v>0</v>
      </c>
      <c r="BJ299" s="18" t="s">
        <v>86</v>
      </c>
      <c r="BK299" s="114">
        <f>ROUND(I299*H299,2)</f>
        <v>0</v>
      </c>
      <c r="BL299" s="18" t="s">
        <v>162</v>
      </c>
      <c r="BM299" s="225" t="s">
        <v>605</v>
      </c>
    </row>
    <row r="300" spans="1:65" s="2" customFormat="1" ht="44.25" customHeight="1">
      <c r="A300" s="36"/>
      <c r="B300" s="37"/>
      <c r="C300" s="214" t="s">
        <v>606</v>
      </c>
      <c r="D300" s="214" t="s">
        <v>153</v>
      </c>
      <c r="E300" s="215" t="s">
        <v>607</v>
      </c>
      <c r="F300" s="216" t="s">
        <v>608</v>
      </c>
      <c r="G300" s="217" t="s">
        <v>435</v>
      </c>
      <c r="H300" s="218">
        <v>16</v>
      </c>
      <c r="I300" s="219"/>
      <c r="J300" s="220">
        <f>ROUND(I300*H300,2)</f>
        <v>0</v>
      </c>
      <c r="K300" s="216" t="s">
        <v>161</v>
      </c>
      <c r="L300" s="39"/>
      <c r="M300" s="221" t="s">
        <v>1</v>
      </c>
      <c r="N300" s="222" t="s">
        <v>43</v>
      </c>
      <c r="O300" s="73"/>
      <c r="P300" s="223">
        <f>O300*H300</f>
        <v>0</v>
      </c>
      <c r="Q300" s="223">
        <v>0</v>
      </c>
      <c r="R300" s="223">
        <f>Q300*H300</f>
        <v>0</v>
      </c>
      <c r="S300" s="223">
        <v>0.082</v>
      </c>
      <c r="T300" s="224">
        <f>S300*H300</f>
        <v>1.312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25" t="s">
        <v>162</v>
      </c>
      <c r="AT300" s="225" t="s">
        <v>153</v>
      </c>
      <c r="AU300" s="225" t="s">
        <v>88</v>
      </c>
      <c r="AY300" s="18" t="s">
        <v>151</v>
      </c>
      <c r="BE300" s="114">
        <f>IF(N300="základní",J300,0)</f>
        <v>0</v>
      </c>
      <c r="BF300" s="114">
        <f>IF(N300="snížená",J300,0)</f>
        <v>0</v>
      </c>
      <c r="BG300" s="114">
        <f>IF(N300="zákl. přenesená",J300,0)</f>
        <v>0</v>
      </c>
      <c r="BH300" s="114">
        <f>IF(N300="sníž. přenesená",J300,0)</f>
        <v>0</v>
      </c>
      <c r="BI300" s="114">
        <f>IF(N300="nulová",J300,0)</f>
        <v>0</v>
      </c>
      <c r="BJ300" s="18" t="s">
        <v>86</v>
      </c>
      <c r="BK300" s="114">
        <f>ROUND(I300*H300,2)</f>
        <v>0</v>
      </c>
      <c r="BL300" s="18" t="s">
        <v>162</v>
      </c>
      <c r="BM300" s="225" t="s">
        <v>609</v>
      </c>
    </row>
    <row r="301" spans="2:63" s="12" customFormat="1" ht="22.9" customHeight="1">
      <c r="B301" s="198"/>
      <c r="C301" s="199"/>
      <c r="D301" s="200" t="s">
        <v>77</v>
      </c>
      <c r="E301" s="212" t="s">
        <v>610</v>
      </c>
      <c r="F301" s="212" t="s">
        <v>611</v>
      </c>
      <c r="G301" s="199"/>
      <c r="H301" s="199"/>
      <c r="I301" s="202"/>
      <c r="J301" s="213">
        <f>BK301</f>
        <v>0</v>
      </c>
      <c r="K301" s="199"/>
      <c r="L301" s="204"/>
      <c r="M301" s="205"/>
      <c r="N301" s="206"/>
      <c r="O301" s="206"/>
      <c r="P301" s="207">
        <f>SUM(P302:P305)</f>
        <v>0</v>
      </c>
      <c r="Q301" s="206"/>
      <c r="R301" s="207">
        <f>SUM(R302:R305)</f>
        <v>0</v>
      </c>
      <c r="S301" s="206"/>
      <c r="T301" s="208">
        <f>SUM(T302:T305)</f>
        <v>0</v>
      </c>
      <c r="AR301" s="209" t="s">
        <v>86</v>
      </c>
      <c r="AT301" s="210" t="s">
        <v>77</v>
      </c>
      <c r="AU301" s="210" t="s">
        <v>86</v>
      </c>
      <c r="AY301" s="209" t="s">
        <v>151</v>
      </c>
      <c r="BK301" s="211">
        <f>SUM(BK302:BK305)</f>
        <v>0</v>
      </c>
    </row>
    <row r="302" spans="1:65" s="2" customFormat="1" ht="33" customHeight="1">
      <c r="A302" s="36"/>
      <c r="B302" s="37"/>
      <c r="C302" s="214" t="s">
        <v>612</v>
      </c>
      <c r="D302" s="214" t="s">
        <v>153</v>
      </c>
      <c r="E302" s="215" t="s">
        <v>613</v>
      </c>
      <c r="F302" s="216" t="s">
        <v>614</v>
      </c>
      <c r="G302" s="217" t="s">
        <v>260</v>
      </c>
      <c r="H302" s="218">
        <v>65</v>
      </c>
      <c r="I302" s="219"/>
      <c r="J302" s="220">
        <f>ROUND(I302*H302,2)</f>
        <v>0</v>
      </c>
      <c r="K302" s="216" t="s">
        <v>161</v>
      </c>
      <c r="L302" s="39"/>
      <c r="M302" s="221" t="s">
        <v>1</v>
      </c>
      <c r="N302" s="222" t="s">
        <v>43</v>
      </c>
      <c r="O302" s="73"/>
      <c r="P302" s="223">
        <f>O302*H302</f>
        <v>0</v>
      </c>
      <c r="Q302" s="223">
        <v>0</v>
      </c>
      <c r="R302" s="223">
        <f>Q302*H302</f>
        <v>0</v>
      </c>
      <c r="S302" s="223">
        <v>0</v>
      </c>
      <c r="T302" s="224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25" t="s">
        <v>162</v>
      </c>
      <c r="AT302" s="225" t="s">
        <v>153</v>
      </c>
      <c r="AU302" s="225" t="s">
        <v>88</v>
      </c>
      <c r="AY302" s="18" t="s">
        <v>151</v>
      </c>
      <c r="BE302" s="114">
        <f>IF(N302="základní",J302,0)</f>
        <v>0</v>
      </c>
      <c r="BF302" s="114">
        <f>IF(N302="snížená",J302,0)</f>
        <v>0</v>
      </c>
      <c r="BG302" s="114">
        <f>IF(N302="zákl. přenesená",J302,0)</f>
        <v>0</v>
      </c>
      <c r="BH302" s="114">
        <f>IF(N302="sníž. přenesená",J302,0)</f>
        <v>0</v>
      </c>
      <c r="BI302" s="114">
        <f>IF(N302="nulová",J302,0)</f>
        <v>0</v>
      </c>
      <c r="BJ302" s="18" t="s">
        <v>86</v>
      </c>
      <c r="BK302" s="114">
        <f>ROUND(I302*H302,2)</f>
        <v>0</v>
      </c>
      <c r="BL302" s="18" t="s">
        <v>162</v>
      </c>
      <c r="BM302" s="225" t="s">
        <v>615</v>
      </c>
    </row>
    <row r="303" spans="1:65" s="2" customFormat="1" ht="33" customHeight="1">
      <c r="A303" s="36"/>
      <c r="B303" s="37"/>
      <c r="C303" s="214" t="s">
        <v>616</v>
      </c>
      <c r="D303" s="214" t="s">
        <v>153</v>
      </c>
      <c r="E303" s="215" t="s">
        <v>617</v>
      </c>
      <c r="F303" s="216" t="s">
        <v>618</v>
      </c>
      <c r="G303" s="217" t="s">
        <v>260</v>
      </c>
      <c r="H303" s="218">
        <v>325</v>
      </c>
      <c r="I303" s="219"/>
      <c r="J303" s="220">
        <f>ROUND(I303*H303,2)</f>
        <v>0</v>
      </c>
      <c r="K303" s="216" t="s">
        <v>161</v>
      </c>
      <c r="L303" s="39"/>
      <c r="M303" s="221" t="s">
        <v>1</v>
      </c>
      <c r="N303" s="222" t="s">
        <v>43</v>
      </c>
      <c r="O303" s="73"/>
      <c r="P303" s="223">
        <f>O303*H303</f>
        <v>0</v>
      </c>
      <c r="Q303" s="223">
        <v>0</v>
      </c>
      <c r="R303" s="223">
        <f>Q303*H303</f>
        <v>0</v>
      </c>
      <c r="S303" s="223">
        <v>0</v>
      </c>
      <c r="T303" s="224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25" t="s">
        <v>162</v>
      </c>
      <c r="AT303" s="225" t="s">
        <v>153</v>
      </c>
      <c r="AU303" s="225" t="s">
        <v>88</v>
      </c>
      <c r="AY303" s="18" t="s">
        <v>151</v>
      </c>
      <c r="BE303" s="114">
        <f>IF(N303="základní",J303,0)</f>
        <v>0</v>
      </c>
      <c r="BF303" s="114">
        <f>IF(N303="snížená",J303,0)</f>
        <v>0</v>
      </c>
      <c r="BG303" s="114">
        <f>IF(N303="zákl. přenesená",J303,0)</f>
        <v>0</v>
      </c>
      <c r="BH303" s="114">
        <f>IF(N303="sníž. přenesená",J303,0)</f>
        <v>0</v>
      </c>
      <c r="BI303" s="114">
        <f>IF(N303="nulová",J303,0)</f>
        <v>0</v>
      </c>
      <c r="BJ303" s="18" t="s">
        <v>86</v>
      </c>
      <c r="BK303" s="114">
        <f>ROUND(I303*H303,2)</f>
        <v>0</v>
      </c>
      <c r="BL303" s="18" t="s">
        <v>162</v>
      </c>
      <c r="BM303" s="225" t="s">
        <v>619</v>
      </c>
    </row>
    <row r="304" spans="1:47" s="2" customFormat="1" ht="19.5">
      <c r="A304" s="36"/>
      <c r="B304" s="37"/>
      <c r="C304" s="38"/>
      <c r="D304" s="226" t="s">
        <v>164</v>
      </c>
      <c r="E304" s="38"/>
      <c r="F304" s="227" t="s">
        <v>620</v>
      </c>
      <c r="G304" s="38"/>
      <c r="H304" s="38"/>
      <c r="I304" s="127"/>
      <c r="J304" s="38"/>
      <c r="K304" s="38"/>
      <c r="L304" s="39"/>
      <c r="M304" s="228"/>
      <c r="N304" s="229"/>
      <c r="O304" s="73"/>
      <c r="P304" s="73"/>
      <c r="Q304" s="73"/>
      <c r="R304" s="73"/>
      <c r="S304" s="73"/>
      <c r="T304" s="74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8" t="s">
        <v>164</v>
      </c>
      <c r="AU304" s="18" t="s">
        <v>88</v>
      </c>
    </row>
    <row r="305" spans="2:51" s="13" customFormat="1" ht="11.25">
      <c r="B305" s="230"/>
      <c r="C305" s="231"/>
      <c r="D305" s="226" t="s">
        <v>166</v>
      </c>
      <c r="E305" s="231"/>
      <c r="F305" s="233" t="s">
        <v>621</v>
      </c>
      <c r="G305" s="231"/>
      <c r="H305" s="234">
        <v>325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AT305" s="240" t="s">
        <v>166</v>
      </c>
      <c r="AU305" s="240" t="s">
        <v>88</v>
      </c>
      <c r="AV305" s="13" t="s">
        <v>88</v>
      </c>
      <c r="AW305" s="13" t="s">
        <v>4</v>
      </c>
      <c r="AX305" s="13" t="s">
        <v>86</v>
      </c>
      <c r="AY305" s="240" t="s">
        <v>151</v>
      </c>
    </row>
    <row r="306" spans="2:63" s="12" customFormat="1" ht="22.9" customHeight="1">
      <c r="B306" s="198"/>
      <c r="C306" s="199"/>
      <c r="D306" s="200" t="s">
        <v>77</v>
      </c>
      <c r="E306" s="212" t="s">
        <v>622</v>
      </c>
      <c r="F306" s="212" t="s">
        <v>623</v>
      </c>
      <c r="G306" s="199"/>
      <c r="H306" s="199"/>
      <c r="I306" s="202"/>
      <c r="J306" s="213">
        <f>BK306</f>
        <v>0</v>
      </c>
      <c r="K306" s="199"/>
      <c r="L306" s="204"/>
      <c r="M306" s="205"/>
      <c r="N306" s="206"/>
      <c r="O306" s="206"/>
      <c r="P306" s="207">
        <f>P307</f>
        <v>0</v>
      </c>
      <c r="Q306" s="206"/>
      <c r="R306" s="207">
        <f>R307</f>
        <v>0</v>
      </c>
      <c r="S306" s="206"/>
      <c r="T306" s="208">
        <f>T307</f>
        <v>0</v>
      </c>
      <c r="AR306" s="209" t="s">
        <v>86</v>
      </c>
      <c r="AT306" s="210" t="s">
        <v>77</v>
      </c>
      <c r="AU306" s="210" t="s">
        <v>86</v>
      </c>
      <c r="AY306" s="209" t="s">
        <v>151</v>
      </c>
      <c r="BK306" s="211">
        <f>BK307</f>
        <v>0</v>
      </c>
    </row>
    <row r="307" spans="1:65" s="2" customFormat="1" ht="33" customHeight="1">
      <c r="A307" s="36"/>
      <c r="B307" s="37"/>
      <c r="C307" s="214" t="s">
        <v>624</v>
      </c>
      <c r="D307" s="214" t="s">
        <v>153</v>
      </c>
      <c r="E307" s="215" t="s">
        <v>625</v>
      </c>
      <c r="F307" s="216" t="s">
        <v>626</v>
      </c>
      <c r="G307" s="217" t="s">
        <v>260</v>
      </c>
      <c r="H307" s="218">
        <v>2137.021</v>
      </c>
      <c r="I307" s="219"/>
      <c r="J307" s="220">
        <f>ROUND(I307*H307,2)</f>
        <v>0</v>
      </c>
      <c r="K307" s="216" t="s">
        <v>161</v>
      </c>
      <c r="L307" s="39"/>
      <c r="M307" s="221" t="s">
        <v>1</v>
      </c>
      <c r="N307" s="222" t="s">
        <v>43</v>
      </c>
      <c r="O307" s="73"/>
      <c r="P307" s="223">
        <f>O307*H307</f>
        <v>0</v>
      </c>
      <c r="Q307" s="223">
        <v>0</v>
      </c>
      <c r="R307" s="223">
        <f>Q307*H307</f>
        <v>0</v>
      </c>
      <c r="S307" s="223">
        <v>0</v>
      </c>
      <c r="T307" s="224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25" t="s">
        <v>162</v>
      </c>
      <c r="AT307" s="225" t="s">
        <v>153</v>
      </c>
      <c r="AU307" s="225" t="s">
        <v>88</v>
      </c>
      <c r="AY307" s="18" t="s">
        <v>151</v>
      </c>
      <c r="BE307" s="114">
        <f>IF(N307="základní",J307,0)</f>
        <v>0</v>
      </c>
      <c r="BF307" s="114">
        <f>IF(N307="snížená",J307,0)</f>
        <v>0</v>
      </c>
      <c r="BG307" s="114">
        <f>IF(N307="zákl. přenesená",J307,0)</f>
        <v>0</v>
      </c>
      <c r="BH307" s="114">
        <f>IF(N307="sníž. přenesená",J307,0)</f>
        <v>0</v>
      </c>
      <c r="BI307" s="114">
        <f>IF(N307="nulová",J307,0)</f>
        <v>0</v>
      </c>
      <c r="BJ307" s="18" t="s">
        <v>86</v>
      </c>
      <c r="BK307" s="114">
        <f>ROUND(I307*H307,2)</f>
        <v>0</v>
      </c>
      <c r="BL307" s="18" t="s">
        <v>162</v>
      </c>
      <c r="BM307" s="225" t="s">
        <v>627</v>
      </c>
    </row>
    <row r="308" spans="2:63" s="12" customFormat="1" ht="25.9" customHeight="1">
      <c r="B308" s="198"/>
      <c r="C308" s="199"/>
      <c r="D308" s="200" t="s">
        <v>77</v>
      </c>
      <c r="E308" s="201" t="s">
        <v>628</v>
      </c>
      <c r="F308" s="201" t="s">
        <v>629</v>
      </c>
      <c r="G308" s="199"/>
      <c r="H308" s="199"/>
      <c r="I308" s="202"/>
      <c r="J308" s="203">
        <f>BK308</f>
        <v>0</v>
      </c>
      <c r="K308" s="199"/>
      <c r="L308" s="204"/>
      <c r="M308" s="205"/>
      <c r="N308" s="206"/>
      <c r="O308" s="206"/>
      <c r="P308" s="207">
        <f>P309</f>
        <v>0</v>
      </c>
      <c r="Q308" s="206"/>
      <c r="R308" s="207">
        <f>R309</f>
        <v>0</v>
      </c>
      <c r="S308" s="206"/>
      <c r="T308" s="208">
        <f>T309</f>
        <v>0</v>
      </c>
      <c r="AR308" s="209" t="s">
        <v>162</v>
      </c>
      <c r="AT308" s="210" t="s">
        <v>77</v>
      </c>
      <c r="AU308" s="210" t="s">
        <v>78</v>
      </c>
      <c r="AY308" s="209" t="s">
        <v>151</v>
      </c>
      <c r="BK308" s="211">
        <f>BK309</f>
        <v>0</v>
      </c>
    </row>
    <row r="309" spans="2:63" s="12" customFormat="1" ht="22.9" customHeight="1">
      <c r="B309" s="198"/>
      <c r="C309" s="199"/>
      <c r="D309" s="200" t="s">
        <v>77</v>
      </c>
      <c r="E309" s="212" t="s">
        <v>630</v>
      </c>
      <c r="F309" s="212" t="s">
        <v>631</v>
      </c>
      <c r="G309" s="199"/>
      <c r="H309" s="199"/>
      <c r="I309" s="202"/>
      <c r="J309" s="213">
        <f>BK309</f>
        <v>0</v>
      </c>
      <c r="K309" s="199"/>
      <c r="L309" s="204"/>
      <c r="M309" s="251"/>
      <c r="N309" s="252"/>
      <c r="O309" s="252"/>
      <c r="P309" s="253">
        <v>0</v>
      </c>
      <c r="Q309" s="252"/>
      <c r="R309" s="253">
        <v>0</v>
      </c>
      <c r="S309" s="252"/>
      <c r="T309" s="254">
        <v>0</v>
      </c>
      <c r="AR309" s="209" t="s">
        <v>162</v>
      </c>
      <c r="AT309" s="210" t="s">
        <v>77</v>
      </c>
      <c r="AU309" s="210" t="s">
        <v>86</v>
      </c>
      <c r="AY309" s="209" t="s">
        <v>151</v>
      </c>
      <c r="BK309" s="211">
        <v>0</v>
      </c>
    </row>
    <row r="310" spans="1:31" s="2" customFormat="1" ht="6.95" customHeight="1">
      <c r="A310" s="36"/>
      <c r="B310" s="56"/>
      <c r="C310" s="57"/>
      <c r="D310" s="57"/>
      <c r="E310" s="57"/>
      <c r="F310" s="57"/>
      <c r="G310" s="57"/>
      <c r="H310" s="57"/>
      <c r="I310" s="164"/>
      <c r="J310" s="57"/>
      <c r="K310" s="57"/>
      <c r="L310" s="39"/>
      <c r="M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</row>
  </sheetData>
  <sheetProtection algorithmName="SHA-512" hashValue="i3Q+mvSmc8zfU213brnu54cFiT8jQFnGec84156cvhIhj6yMtUgIMOMtose5U710NkhgnE8iF5FUSJq56gsabw==" saltValue="U8l6KizxvrvW+nbM9VYKOqY94nGkmm5p3fkKxaymizFsCeN2cYjttSXe7BGjptoMP/OhtEZl6qSD+6hCJetaaA==" spinCount="100000" sheet="1" objects="1" scenarios="1" formatColumns="0" formatRows="0" autoFilter="0"/>
  <autoFilter ref="C125:K309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0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8" t="s">
        <v>91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21"/>
      <c r="AT3" s="18" t="s">
        <v>88</v>
      </c>
    </row>
    <row r="4" spans="2:46" s="1" customFormat="1" ht="24.95" customHeight="1">
      <c r="B4" s="21"/>
      <c r="D4" s="124" t="s">
        <v>118</v>
      </c>
      <c r="I4" s="120"/>
      <c r="L4" s="21"/>
      <c r="M4" s="125" t="s">
        <v>10</v>
      </c>
      <c r="AT4" s="18" t="s">
        <v>4</v>
      </c>
    </row>
    <row r="5" spans="2:12" s="1" customFormat="1" ht="6.95" customHeight="1">
      <c r="B5" s="21"/>
      <c r="I5" s="120"/>
      <c r="L5" s="21"/>
    </row>
    <row r="6" spans="2:12" s="1" customFormat="1" ht="12" customHeight="1">
      <c r="B6" s="21"/>
      <c r="D6" s="126" t="s">
        <v>16</v>
      </c>
      <c r="I6" s="120"/>
      <c r="L6" s="21"/>
    </row>
    <row r="7" spans="2:12" s="1" customFormat="1" ht="23.25" customHeight="1">
      <c r="B7" s="21"/>
      <c r="E7" s="339" t="str">
        <f>'Rekapitulace stavby'!K6</f>
        <v>SIL. II/169 BOJANOVICE - STAVEBNÍ ÚPRAVY A ODVODNĚNÍ KOMUNIKACE</v>
      </c>
      <c r="F7" s="340"/>
      <c r="G7" s="340"/>
      <c r="H7" s="340"/>
      <c r="I7" s="120"/>
      <c r="L7" s="21"/>
    </row>
    <row r="8" spans="1:31" s="2" customFormat="1" ht="12" customHeight="1">
      <c r="A8" s="36"/>
      <c r="B8" s="39"/>
      <c r="C8" s="36"/>
      <c r="D8" s="126" t="s">
        <v>119</v>
      </c>
      <c r="E8" s="36"/>
      <c r="F8" s="36"/>
      <c r="G8" s="36"/>
      <c r="H8" s="36"/>
      <c r="I8" s="12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24.75" customHeight="1">
      <c r="A9" s="36"/>
      <c r="B9" s="39"/>
      <c r="C9" s="36"/>
      <c r="D9" s="36"/>
      <c r="E9" s="341" t="s">
        <v>632</v>
      </c>
      <c r="F9" s="342"/>
      <c r="G9" s="342"/>
      <c r="H9" s="342"/>
      <c r="I9" s="12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39"/>
      <c r="C10" s="36"/>
      <c r="D10" s="36"/>
      <c r="E10" s="36"/>
      <c r="F10" s="36"/>
      <c r="G10" s="36"/>
      <c r="H10" s="36"/>
      <c r="I10" s="12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9"/>
      <c r="C11" s="36"/>
      <c r="D11" s="126" t="s">
        <v>18</v>
      </c>
      <c r="E11" s="36"/>
      <c r="F11" s="128" t="s">
        <v>1</v>
      </c>
      <c r="G11" s="36"/>
      <c r="H11" s="36"/>
      <c r="I11" s="129" t="s">
        <v>19</v>
      </c>
      <c r="J11" s="128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9"/>
      <c r="C12" s="36"/>
      <c r="D12" s="126" t="s">
        <v>20</v>
      </c>
      <c r="E12" s="36"/>
      <c r="F12" s="128" t="s">
        <v>21</v>
      </c>
      <c r="G12" s="36"/>
      <c r="H12" s="36"/>
      <c r="I12" s="129" t="s">
        <v>22</v>
      </c>
      <c r="J12" s="130" t="str">
        <f>'Rekapitulace stavby'!AN8</f>
        <v>2. 10. 2019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12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9"/>
      <c r="C14" s="36"/>
      <c r="D14" s="126" t="s">
        <v>24</v>
      </c>
      <c r="E14" s="36"/>
      <c r="F14" s="36"/>
      <c r="G14" s="36"/>
      <c r="H14" s="36"/>
      <c r="I14" s="129" t="s">
        <v>25</v>
      </c>
      <c r="J14" s="128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9"/>
      <c r="C15" s="36"/>
      <c r="D15" s="36"/>
      <c r="E15" s="128" t="s">
        <v>633</v>
      </c>
      <c r="F15" s="36"/>
      <c r="G15" s="36"/>
      <c r="H15" s="36"/>
      <c r="I15" s="129" t="s">
        <v>27</v>
      </c>
      <c r="J15" s="12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12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26" t="s">
        <v>28</v>
      </c>
      <c r="E17" s="36"/>
      <c r="F17" s="36"/>
      <c r="G17" s="36"/>
      <c r="H17" s="36"/>
      <c r="I17" s="129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43" t="str">
        <f>'Rekapitulace stavby'!E14</f>
        <v>Vyplň údaj</v>
      </c>
      <c r="F18" s="344"/>
      <c r="G18" s="344"/>
      <c r="H18" s="344"/>
      <c r="I18" s="129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12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26" t="s">
        <v>30</v>
      </c>
      <c r="E20" s="36"/>
      <c r="F20" s="36"/>
      <c r="G20" s="36"/>
      <c r="H20" s="36"/>
      <c r="I20" s="129" t="s">
        <v>25</v>
      </c>
      <c r="J20" s="128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28" t="s">
        <v>31</v>
      </c>
      <c r="F21" s="36"/>
      <c r="G21" s="36"/>
      <c r="H21" s="36"/>
      <c r="I21" s="129" t="s">
        <v>27</v>
      </c>
      <c r="J21" s="128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12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26" t="s">
        <v>33</v>
      </c>
      <c r="E23" s="36"/>
      <c r="F23" s="36"/>
      <c r="G23" s="36"/>
      <c r="H23" s="36"/>
      <c r="I23" s="129" t="s">
        <v>25</v>
      </c>
      <c r="J23" s="128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28" t="s">
        <v>34</v>
      </c>
      <c r="F24" s="36"/>
      <c r="G24" s="36"/>
      <c r="H24" s="36"/>
      <c r="I24" s="129" t="s">
        <v>27</v>
      </c>
      <c r="J24" s="128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12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26" t="s">
        <v>35</v>
      </c>
      <c r="E26" s="36"/>
      <c r="F26" s="36"/>
      <c r="G26" s="36"/>
      <c r="H26" s="36"/>
      <c r="I26" s="12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1"/>
      <c r="B27" s="132"/>
      <c r="C27" s="131"/>
      <c r="D27" s="131"/>
      <c r="E27" s="345" t="s">
        <v>1</v>
      </c>
      <c r="F27" s="345"/>
      <c r="G27" s="345"/>
      <c r="H27" s="345"/>
      <c r="I27" s="133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12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5"/>
      <c r="E29" s="135"/>
      <c r="F29" s="135"/>
      <c r="G29" s="135"/>
      <c r="H29" s="135"/>
      <c r="I29" s="136"/>
      <c r="J29" s="135"/>
      <c r="K29" s="13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39"/>
      <c r="C30" s="36"/>
      <c r="D30" s="137" t="s">
        <v>38</v>
      </c>
      <c r="E30" s="36"/>
      <c r="F30" s="36"/>
      <c r="G30" s="36"/>
      <c r="H30" s="36"/>
      <c r="I30" s="127"/>
      <c r="J30" s="138">
        <f>ROUND(J122,2)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5"/>
      <c r="E31" s="135"/>
      <c r="F31" s="135"/>
      <c r="G31" s="135"/>
      <c r="H31" s="135"/>
      <c r="I31" s="136"/>
      <c r="J31" s="135"/>
      <c r="K31" s="13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36"/>
      <c r="E32" s="36"/>
      <c r="F32" s="139" t="s">
        <v>40</v>
      </c>
      <c r="G32" s="36"/>
      <c r="H32" s="36"/>
      <c r="I32" s="140" t="s">
        <v>39</v>
      </c>
      <c r="J32" s="139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1" t="s">
        <v>42</v>
      </c>
      <c r="E33" s="126" t="s">
        <v>43</v>
      </c>
      <c r="F33" s="142">
        <f>ROUND((SUM(BE122:BE187)),2)</f>
        <v>0</v>
      </c>
      <c r="G33" s="36"/>
      <c r="H33" s="36"/>
      <c r="I33" s="143">
        <v>0.21</v>
      </c>
      <c r="J33" s="142">
        <f>ROUND(((SUM(BE122:BE187))*I33),2)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126" t="s">
        <v>44</v>
      </c>
      <c r="F34" s="142">
        <f>ROUND((SUM(BF122:BF187)),2)</f>
        <v>0</v>
      </c>
      <c r="G34" s="36"/>
      <c r="H34" s="36"/>
      <c r="I34" s="143">
        <v>0.15</v>
      </c>
      <c r="J34" s="142">
        <f>ROUND(((SUM(BF122:BF187))*I34),2)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39"/>
      <c r="C35" s="36"/>
      <c r="D35" s="36"/>
      <c r="E35" s="126" t="s">
        <v>45</v>
      </c>
      <c r="F35" s="142">
        <f>ROUND((SUM(BG122:BG187)),2)</f>
        <v>0</v>
      </c>
      <c r="G35" s="36"/>
      <c r="H35" s="36"/>
      <c r="I35" s="143">
        <v>0.21</v>
      </c>
      <c r="J35" s="14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39"/>
      <c r="C36" s="36"/>
      <c r="D36" s="36"/>
      <c r="E36" s="126" t="s">
        <v>46</v>
      </c>
      <c r="F36" s="142">
        <f>ROUND((SUM(BH122:BH187)),2)</f>
        <v>0</v>
      </c>
      <c r="G36" s="36"/>
      <c r="H36" s="36"/>
      <c r="I36" s="143">
        <v>0.15</v>
      </c>
      <c r="J36" s="14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39"/>
      <c r="C37" s="36"/>
      <c r="D37" s="36"/>
      <c r="E37" s="126" t="s">
        <v>47</v>
      </c>
      <c r="F37" s="142">
        <f>ROUND((SUM(BI122:BI187)),2)</f>
        <v>0</v>
      </c>
      <c r="G37" s="36"/>
      <c r="H37" s="36"/>
      <c r="I37" s="143">
        <v>0</v>
      </c>
      <c r="J37" s="14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9"/>
      <c r="C38" s="36"/>
      <c r="D38" s="36"/>
      <c r="E38" s="36"/>
      <c r="F38" s="36"/>
      <c r="G38" s="36"/>
      <c r="H38" s="36"/>
      <c r="I38" s="12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39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39"/>
      <c r="C40" s="36"/>
      <c r="D40" s="36"/>
      <c r="E40" s="36"/>
      <c r="F40" s="36"/>
      <c r="G40" s="36"/>
      <c r="H40" s="36"/>
      <c r="I40" s="12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1"/>
      <c r="I41" s="120"/>
      <c r="L41" s="21"/>
    </row>
    <row r="42" spans="2:12" s="1" customFormat="1" ht="14.45" customHeight="1">
      <c r="B42" s="21"/>
      <c r="I42" s="120"/>
      <c r="L42" s="21"/>
    </row>
    <row r="43" spans="2:12" s="1" customFormat="1" ht="14.45" customHeight="1">
      <c r="B43" s="21"/>
      <c r="I43" s="120"/>
      <c r="L43" s="21"/>
    </row>
    <row r="44" spans="2:12" s="1" customFormat="1" ht="14.45" customHeight="1">
      <c r="B44" s="21"/>
      <c r="I44" s="120"/>
      <c r="L44" s="21"/>
    </row>
    <row r="45" spans="2:12" s="1" customFormat="1" ht="14.45" customHeight="1">
      <c r="B45" s="21"/>
      <c r="I45" s="120"/>
      <c r="L45" s="21"/>
    </row>
    <row r="46" spans="2:12" s="1" customFormat="1" ht="14.45" customHeight="1">
      <c r="B46" s="21"/>
      <c r="I46" s="120"/>
      <c r="L46" s="21"/>
    </row>
    <row r="47" spans="2:12" s="1" customFormat="1" ht="14.45" customHeight="1">
      <c r="B47" s="21"/>
      <c r="I47" s="120"/>
      <c r="L47" s="21"/>
    </row>
    <row r="48" spans="2:12" s="1" customFormat="1" ht="14.45" customHeight="1">
      <c r="B48" s="21"/>
      <c r="I48" s="120"/>
      <c r="L48" s="21"/>
    </row>
    <row r="49" spans="2:12" s="1" customFormat="1" ht="14.45" customHeight="1">
      <c r="B49" s="21"/>
      <c r="I49" s="120"/>
      <c r="L49" s="21"/>
    </row>
    <row r="50" spans="2:12" s="2" customFormat="1" ht="14.45" customHeight="1">
      <c r="B50" s="53"/>
      <c r="D50" s="152" t="s">
        <v>51</v>
      </c>
      <c r="E50" s="153"/>
      <c r="F50" s="153"/>
      <c r="G50" s="152" t="s">
        <v>52</v>
      </c>
      <c r="H50" s="153"/>
      <c r="I50" s="154"/>
      <c r="J50" s="153"/>
      <c r="K50" s="153"/>
      <c r="L50" s="5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6"/>
      <c r="B61" s="39"/>
      <c r="C61" s="36"/>
      <c r="D61" s="155" t="s">
        <v>53</v>
      </c>
      <c r="E61" s="156"/>
      <c r="F61" s="157" t="s">
        <v>54</v>
      </c>
      <c r="G61" s="155" t="s">
        <v>53</v>
      </c>
      <c r="H61" s="156"/>
      <c r="I61" s="158"/>
      <c r="J61" s="159" t="s">
        <v>54</v>
      </c>
      <c r="K61" s="15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6"/>
      <c r="B65" s="39"/>
      <c r="C65" s="36"/>
      <c r="D65" s="152" t="s">
        <v>55</v>
      </c>
      <c r="E65" s="160"/>
      <c r="F65" s="160"/>
      <c r="G65" s="152" t="s">
        <v>56</v>
      </c>
      <c r="H65" s="160"/>
      <c r="I65" s="161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6"/>
      <c r="B76" s="39"/>
      <c r="C76" s="36"/>
      <c r="D76" s="155" t="s">
        <v>53</v>
      </c>
      <c r="E76" s="156"/>
      <c r="F76" s="157" t="s">
        <v>54</v>
      </c>
      <c r="G76" s="155" t="s">
        <v>53</v>
      </c>
      <c r="H76" s="156"/>
      <c r="I76" s="158"/>
      <c r="J76" s="159" t="s">
        <v>54</v>
      </c>
      <c r="K76" s="15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2"/>
      <c r="C77" s="163"/>
      <c r="D77" s="163"/>
      <c r="E77" s="163"/>
      <c r="F77" s="163"/>
      <c r="G77" s="163"/>
      <c r="H77" s="163"/>
      <c r="I77" s="164"/>
      <c r="J77" s="163"/>
      <c r="K77" s="16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5"/>
      <c r="C81" s="166"/>
      <c r="D81" s="166"/>
      <c r="E81" s="166"/>
      <c r="F81" s="166"/>
      <c r="G81" s="166"/>
      <c r="H81" s="166"/>
      <c r="I81" s="167"/>
      <c r="J81" s="166"/>
      <c r="K81" s="16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121</v>
      </c>
      <c r="D82" s="38"/>
      <c r="E82" s="38"/>
      <c r="F82" s="38"/>
      <c r="G82" s="38"/>
      <c r="H82" s="38"/>
      <c r="I82" s="12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2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46" t="str">
        <f>E7</f>
        <v>SIL. II/169 BOJANOVICE - STAVEBNÍ ÚPRAVY A ODVODNĚNÍ KOMUNIKACE</v>
      </c>
      <c r="F85" s="347"/>
      <c r="G85" s="347"/>
      <c r="H85" s="347"/>
      <c r="I85" s="12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119</v>
      </c>
      <c r="D86" s="38"/>
      <c r="E86" s="38"/>
      <c r="F86" s="38"/>
      <c r="G86" s="38"/>
      <c r="H86" s="38"/>
      <c r="I86" s="12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4.75" customHeight="1">
      <c r="A87" s="36"/>
      <c r="B87" s="37"/>
      <c r="C87" s="38"/>
      <c r="D87" s="38"/>
      <c r="E87" s="298" t="str">
        <f>E9</f>
        <v>1219-102 - SIL. II/169 BOJANOVICE - STAVEBNÍ ÚPRAVY A ODVODNĚNÍ KOMUNIKA SO 102 CHODNÍKY</v>
      </c>
      <c r="F87" s="348"/>
      <c r="G87" s="348"/>
      <c r="H87" s="348"/>
      <c r="I87" s="12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8" t="str">
        <f>F12</f>
        <v>BOJANOVICE</v>
      </c>
      <c r="G89" s="38"/>
      <c r="H89" s="38"/>
      <c r="I89" s="129" t="s">
        <v>22</v>
      </c>
      <c r="J89" s="68" t="str">
        <f>IF(J12="","",J12)</f>
        <v>2. 10. 2019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15" customHeight="1">
      <c r="A91" s="36"/>
      <c r="B91" s="37"/>
      <c r="C91" s="30" t="s">
        <v>24</v>
      </c>
      <c r="D91" s="38"/>
      <c r="E91" s="38"/>
      <c r="F91" s="28" t="str">
        <f>E15</f>
        <v>OBEC RABÍ - INVESTOR</v>
      </c>
      <c r="G91" s="38"/>
      <c r="H91" s="38"/>
      <c r="I91" s="129" t="s">
        <v>30</v>
      </c>
      <c r="J91" s="33" t="str">
        <f>E21</f>
        <v>MACÁN PROJEKCE DS s.r.o.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0" t="s">
        <v>28</v>
      </c>
      <c r="D92" s="38"/>
      <c r="E92" s="38"/>
      <c r="F92" s="28" t="str">
        <f>IF(E18="","",E18)</f>
        <v>Vyplň údaj</v>
      </c>
      <c r="G92" s="38"/>
      <c r="H92" s="38"/>
      <c r="I92" s="129" t="s">
        <v>33</v>
      </c>
      <c r="J92" s="33" t="str">
        <f>E24</f>
        <v>KAREL MACÁN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8" t="s">
        <v>122</v>
      </c>
      <c r="D94" s="119"/>
      <c r="E94" s="119"/>
      <c r="F94" s="119"/>
      <c r="G94" s="119"/>
      <c r="H94" s="119"/>
      <c r="I94" s="169"/>
      <c r="J94" s="170" t="s">
        <v>123</v>
      </c>
      <c r="K94" s="11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71" t="s">
        <v>124</v>
      </c>
      <c r="D96" s="38"/>
      <c r="E96" s="38"/>
      <c r="F96" s="38"/>
      <c r="G96" s="38"/>
      <c r="H96" s="38"/>
      <c r="I96" s="127"/>
      <c r="J96" s="86">
        <f>J122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125</v>
      </c>
    </row>
    <row r="97" spans="2:12" s="9" customFormat="1" ht="24.95" customHeight="1">
      <c r="B97" s="172"/>
      <c r="C97" s="173"/>
      <c r="D97" s="174" t="s">
        <v>126</v>
      </c>
      <c r="E97" s="175"/>
      <c r="F97" s="175"/>
      <c r="G97" s="175"/>
      <c r="H97" s="175"/>
      <c r="I97" s="176"/>
      <c r="J97" s="177">
        <f>J123</f>
        <v>0</v>
      </c>
      <c r="K97" s="173"/>
      <c r="L97" s="178"/>
    </row>
    <row r="98" spans="2:12" s="10" customFormat="1" ht="19.9" customHeight="1">
      <c r="B98" s="179"/>
      <c r="C98" s="180"/>
      <c r="D98" s="181" t="s">
        <v>127</v>
      </c>
      <c r="E98" s="182"/>
      <c r="F98" s="182"/>
      <c r="G98" s="182"/>
      <c r="H98" s="182"/>
      <c r="I98" s="183"/>
      <c r="J98" s="184">
        <f>J124</f>
        <v>0</v>
      </c>
      <c r="K98" s="180"/>
      <c r="L98" s="185"/>
    </row>
    <row r="99" spans="2:12" s="10" customFormat="1" ht="19.9" customHeight="1">
      <c r="B99" s="179"/>
      <c r="C99" s="180"/>
      <c r="D99" s="181" t="s">
        <v>634</v>
      </c>
      <c r="E99" s="182"/>
      <c r="F99" s="182"/>
      <c r="G99" s="182"/>
      <c r="H99" s="182"/>
      <c r="I99" s="183"/>
      <c r="J99" s="184">
        <f>J147</f>
        <v>0</v>
      </c>
      <c r="K99" s="180"/>
      <c r="L99" s="185"/>
    </row>
    <row r="100" spans="2:12" s="10" customFormat="1" ht="19.9" customHeight="1">
      <c r="B100" s="179"/>
      <c r="C100" s="180"/>
      <c r="D100" s="181" t="s">
        <v>129</v>
      </c>
      <c r="E100" s="182"/>
      <c r="F100" s="182"/>
      <c r="G100" s="182"/>
      <c r="H100" s="182"/>
      <c r="I100" s="183"/>
      <c r="J100" s="184">
        <f>J151</f>
        <v>0</v>
      </c>
      <c r="K100" s="180"/>
      <c r="L100" s="185"/>
    </row>
    <row r="101" spans="2:12" s="10" customFormat="1" ht="19.9" customHeight="1">
      <c r="B101" s="179"/>
      <c r="C101" s="180"/>
      <c r="D101" s="181" t="s">
        <v>131</v>
      </c>
      <c r="E101" s="182"/>
      <c r="F101" s="182"/>
      <c r="G101" s="182"/>
      <c r="H101" s="182"/>
      <c r="I101" s="183"/>
      <c r="J101" s="184">
        <f>J164</f>
        <v>0</v>
      </c>
      <c r="K101" s="180"/>
      <c r="L101" s="185"/>
    </row>
    <row r="102" spans="2:12" s="10" customFormat="1" ht="19.9" customHeight="1">
      <c r="B102" s="179"/>
      <c r="C102" s="180"/>
      <c r="D102" s="181" t="s">
        <v>133</v>
      </c>
      <c r="E102" s="182"/>
      <c r="F102" s="182"/>
      <c r="G102" s="182"/>
      <c r="H102" s="182"/>
      <c r="I102" s="183"/>
      <c r="J102" s="184">
        <f>J186</f>
        <v>0</v>
      </c>
      <c r="K102" s="180"/>
      <c r="L102" s="185"/>
    </row>
    <row r="103" spans="1:31" s="2" customFormat="1" ht="21.75" customHeight="1">
      <c r="A103" s="36"/>
      <c r="B103" s="37"/>
      <c r="C103" s="38"/>
      <c r="D103" s="38"/>
      <c r="E103" s="38"/>
      <c r="F103" s="38"/>
      <c r="G103" s="38"/>
      <c r="H103" s="38"/>
      <c r="I103" s="127"/>
      <c r="J103" s="38"/>
      <c r="K103" s="38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56"/>
      <c r="C104" s="57"/>
      <c r="D104" s="57"/>
      <c r="E104" s="57"/>
      <c r="F104" s="57"/>
      <c r="G104" s="57"/>
      <c r="H104" s="57"/>
      <c r="I104" s="164"/>
      <c r="J104" s="57"/>
      <c r="K104" s="57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58"/>
      <c r="C108" s="59"/>
      <c r="D108" s="59"/>
      <c r="E108" s="59"/>
      <c r="F108" s="59"/>
      <c r="G108" s="59"/>
      <c r="H108" s="59"/>
      <c r="I108" s="167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4" t="s">
        <v>136</v>
      </c>
      <c r="D109" s="38"/>
      <c r="E109" s="38"/>
      <c r="F109" s="38"/>
      <c r="G109" s="38"/>
      <c r="H109" s="38"/>
      <c r="I109" s="127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127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8"/>
      <c r="E111" s="38"/>
      <c r="F111" s="38"/>
      <c r="G111" s="38"/>
      <c r="H111" s="38"/>
      <c r="I111" s="127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3.25" customHeight="1">
      <c r="A112" s="36"/>
      <c r="B112" s="37"/>
      <c r="C112" s="38"/>
      <c r="D112" s="38"/>
      <c r="E112" s="346" t="str">
        <f>E7</f>
        <v>SIL. II/169 BOJANOVICE - STAVEBNÍ ÚPRAVY A ODVODNĚNÍ KOMUNIKACE</v>
      </c>
      <c r="F112" s="347"/>
      <c r="G112" s="347"/>
      <c r="H112" s="347"/>
      <c r="I112" s="127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119</v>
      </c>
      <c r="D113" s="38"/>
      <c r="E113" s="38"/>
      <c r="F113" s="38"/>
      <c r="G113" s="38"/>
      <c r="H113" s="38"/>
      <c r="I113" s="127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4.75" customHeight="1">
      <c r="A114" s="36"/>
      <c r="B114" s="37"/>
      <c r="C114" s="38"/>
      <c r="D114" s="38"/>
      <c r="E114" s="298" t="str">
        <f>E9</f>
        <v>1219-102 - SIL. II/169 BOJANOVICE - STAVEBNÍ ÚPRAVY A ODVODNĚNÍ KOMUNIKA SO 102 CHODNÍKY</v>
      </c>
      <c r="F114" s="348"/>
      <c r="G114" s="348"/>
      <c r="H114" s="348"/>
      <c r="I114" s="127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127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8" t="str">
        <f>F12</f>
        <v>BOJANOVICE</v>
      </c>
      <c r="G116" s="38"/>
      <c r="H116" s="38"/>
      <c r="I116" s="129" t="s">
        <v>22</v>
      </c>
      <c r="J116" s="68" t="str">
        <f>IF(J12="","",J12)</f>
        <v>2. 10. 2019</v>
      </c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27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40.15" customHeight="1">
      <c r="A118" s="36"/>
      <c r="B118" s="37"/>
      <c r="C118" s="30" t="s">
        <v>24</v>
      </c>
      <c r="D118" s="38"/>
      <c r="E118" s="38"/>
      <c r="F118" s="28" t="str">
        <f>E15</f>
        <v>OBEC RABÍ - INVESTOR</v>
      </c>
      <c r="G118" s="38"/>
      <c r="H118" s="38"/>
      <c r="I118" s="129" t="s">
        <v>30</v>
      </c>
      <c r="J118" s="33" t="str">
        <f>E21</f>
        <v>MACÁN PROJEKCE DS s.r.o.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2" customHeight="1">
      <c r="A119" s="36"/>
      <c r="B119" s="37"/>
      <c r="C119" s="30" t="s">
        <v>28</v>
      </c>
      <c r="D119" s="38"/>
      <c r="E119" s="38"/>
      <c r="F119" s="28" t="str">
        <f>IF(E18="","",E18)</f>
        <v>Vyplň údaj</v>
      </c>
      <c r="G119" s="38"/>
      <c r="H119" s="38"/>
      <c r="I119" s="129" t="s">
        <v>33</v>
      </c>
      <c r="J119" s="33" t="str">
        <f>E24</f>
        <v>KAREL MACÁN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5" customHeight="1">
      <c r="A120" s="36"/>
      <c r="B120" s="37"/>
      <c r="C120" s="38"/>
      <c r="D120" s="38"/>
      <c r="E120" s="38"/>
      <c r="F120" s="38"/>
      <c r="G120" s="38"/>
      <c r="H120" s="38"/>
      <c r="I120" s="127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86"/>
      <c r="B121" s="187"/>
      <c r="C121" s="188" t="s">
        <v>137</v>
      </c>
      <c r="D121" s="189" t="s">
        <v>63</v>
      </c>
      <c r="E121" s="189" t="s">
        <v>59</v>
      </c>
      <c r="F121" s="189" t="s">
        <v>60</v>
      </c>
      <c r="G121" s="189" t="s">
        <v>138</v>
      </c>
      <c r="H121" s="189" t="s">
        <v>139</v>
      </c>
      <c r="I121" s="190" t="s">
        <v>140</v>
      </c>
      <c r="J121" s="189" t="s">
        <v>123</v>
      </c>
      <c r="K121" s="191" t="s">
        <v>141</v>
      </c>
      <c r="L121" s="192"/>
      <c r="M121" s="77" t="s">
        <v>1</v>
      </c>
      <c r="N121" s="78" t="s">
        <v>42</v>
      </c>
      <c r="O121" s="78" t="s">
        <v>142</v>
      </c>
      <c r="P121" s="78" t="s">
        <v>143</v>
      </c>
      <c r="Q121" s="78" t="s">
        <v>144</v>
      </c>
      <c r="R121" s="78" t="s">
        <v>145</v>
      </c>
      <c r="S121" s="78" t="s">
        <v>146</v>
      </c>
      <c r="T121" s="79" t="s">
        <v>147</v>
      </c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</row>
    <row r="122" spans="1:63" s="2" customFormat="1" ht="22.9" customHeight="1">
      <c r="A122" s="36"/>
      <c r="B122" s="37"/>
      <c r="C122" s="84" t="s">
        <v>148</v>
      </c>
      <c r="D122" s="38"/>
      <c r="E122" s="38"/>
      <c r="F122" s="38"/>
      <c r="G122" s="38"/>
      <c r="H122" s="38"/>
      <c r="I122" s="127"/>
      <c r="J122" s="193">
        <f>BK122</f>
        <v>0</v>
      </c>
      <c r="K122" s="38"/>
      <c r="L122" s="39"/>
      <c r="M122" s="80"/>
      <c r="N122" s="194"/>
      <c r="O122" s="81"/>
      <c r="P122" s="195">
        <f>P123</f>
        <v>0</v>
      </c>
      <c r="Q122" s="81"/>
      <c r="R122" s="195">
        <f>R123</f>
        <v>364.247343</v>
      </c>
      <c r="S122" s="81"/>
      <c r="T122" s="196">
        <f>T123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8" t="s">
        <v>77</v>
      </c>
      <c r="AU122" s="18" t="s">
        <v>125</v>
      </c>
      <c r="BK122" s="197">
        <f>BK123</f>
        <v>0</v>
      </c>
    </row>
    <row r="123" spans="2:63" s="12" customFormat="1" ht="25.9" customHeight="1">
      <c r="B123" s="198"/>
      <c r="C123" s="199"/>
      <c r="D123" s="200" t="s">
        <v>77</v>
      </c>
      <c r="E123" s="201" t="s">
        <v>149</v>
      </c>
      <c r="F123" s="201" t="s">
        <v>150</v>
      </c>
      <c r="G123" s="199"/>
      <c r="H123" s="199"/>
      <c r="I123" s="202"/>
      <c r="J123" s="203">
        <f>BK123</f>
        <v>0</v>
      </c>
      <c r="K123" s="199"/>
      <c r="L123" s="204"/>
      <c r="M123" s="205"/>
      <c r="N123" s="206"/>
      <c r="O123" s="206"/>
      <c r="P123" s="207">
        <f>P124+P147+P151+P164+P186</f>
        <v>0</v>
      </c>
      <c r="Q123" s="206"/>
      <c r="R123" s="207">
        <f>R124+R147+R151+R164+R186</f>
        <v>364.247343</v>
      </c>
      <c r="S123" s="206"/>
      <c r="T123" s="208">
        <f>T124+T147+T151+T164+T186</f>
        <v>0</v>
      </c>
      <c r="AR123" s="209" t="s">
        <v>86</v>
      </c>
      <c r="AT123" s="210" t="s">
        <v>77</v>
      </c>
      <c r="AU123" s="210" t="s">
        <v>78</v>
      </c>
      <c r="AY123" s="209" t="s">
        <v>151</v>
      </c>
      <c r="BK123" s="211">
        <f>BK124+BK147+BK151+BK164+BK186</f>
        <v>0</v>
      </c>
    </row>
    <row r="124" spans="2:63" s="12" customFormat="1" ht="22.9" customHeight="1">
      <c r="B124" s="198"/>
      <c r="C124" s="199"/>
      <c r="D124" s="200" t="s">
        <v>77</v>
      </c>
      <c r="E124" s="212" t="s">
        <v>86</v>
      </c>
      <c r="F124" s="212" t="s">
        <v>152</v>
      </c>
      <c r="G124" s="199"/>
      <c r="H124" s="199"/>
      <c r="I124" s="202"/>
      <c r="J124" s="213">
        <f>BK124</f>
        <v>0</v>
      </c>
      <c r="K124" s="199"/>
      <c r="L124" s="204"/>
      <c r="M124" s="205"/>
      <c r="N124" s="206"/>
      <c r="O124" s="206"/>
      <c r="P124" s="207">
        <f>SUM(P125:P146)</f>
        <v>0</v>
      </c>
      <c r="Q124" s="206"/>
      <c r="R124" s="207">
        <f>SUM(R125:R146)</f>
        <v>244.80282000000003</v>
      </c>
      <c r="S124" s="206"/>
      <c r="T124" s="208">
        <f>SUM(T125:T146)</f>
        <v>0</v>
      </c>
      <c r="AR124" s="209" t="s">
        <v>86</v>
      </c>
      <c r="AT124" s="210" t="s">
        <v>77</v>
      </c>
      <c r="AU124" s="210" t="s">
        <v>86</v>
      </c>
      <c r="AY124" s="209" t="s">
        <v>151</v>
      </c>
      <c r="BK124" s="211">
        <f>SUM(BK125:BK146)</f>
        <v>0</v>
      </c>
    </row>
    <row r="125" spans="1:65" s="2" customFormat="1" ht="33" customHeight="1">
      <c r="A125" s="36"/>
      <c r="B125" s="37"/>
      <c r="C125" s="214" t="s">
        <v>86</v>
      </c>
      <c r="D125" s="214" t="s">
        <v>153</v>
      </c>
      <c r="E125" s="215" t="s">
        <v>194</v>
      </c>
      <c r="F125" s="216" t="s">
        <v>195</v>
      </c>
      <c r="G125" s="217" t="s">
        <v>180</v>
      </c>
      <c r="H125" s="218">
        <v>2.4</v>
      </c>
      <c r="I125" s="219"/>
      <c r="J125" s="220">
        <f>ROUND(I125*H125,2)</f>
        <v>0</v>
      </c>
      <c r="K125" s="216" t="s">
        <v>161</v>
      </c>
      <c r="L125" s="39"/>
      <c r="M125" s="221" t="s">
        <v>1</v>
      </c>
      <c r="N125" s="222" t="s">
        <v>43</v>
      </c>
      <c r="O125" s="73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5" t="s">
        <v>162</v>
      </c>
      <c r="AT125" s="225" t="s">
        <v>153</v>
      </c>
      <c r="AU125" s="225" t="s">
        <v>88</v>
      </c>
      <c r="AY125" s="18" t="s">
        <v>151</v>
      </c>
      <c r="BE125" s="114">
        <f>IF(N125="základní",J125,0)</f>
        <v>0</v>
      </c>
      <c r="BF125" s="114">
        <f>IF(N125="snížená",J125,0)</f>
        <v>0</v>
      </c>
      <c r="BG125" s="114">
        <f>IF(N125="zákl. přenesená",J125,0)</f>
        <v>0</v>
      </c>
      <c r="BH125" s="114">
        <f>IF(N125="sníž. přenesená",J125,0)</f>
        <v>0</v>
      </c>
      <c r="BI125" s="114">
        <f>IF(N125="nulová",J125,0)</f>
        <v>0</v>
      </c>
      <c r="BJ125" s="18" t="s">
        <v>86</v>
      </c>
      <c r="BK125" s="114">
        <f>ROUND(I125*H125,2)</f>
        <v>0</v>
      </c>
      <c r="BL125" s="18" t="s">
        <v>162</v>
      </c>
      <c r="BM125" s="225" t="s">
        <v>635</v>
      </c>
    </row>
    <row r="126" spans="1:47" s="2" customFormat="1" ht="29.25">
      <c r="A126" s="36"/>
      <c r="B126" s="37"/>
      <c r="C126" s="38"/>
      <c r="D126" s="226" t="s">
        <v>164</v>
      </c>
      <c r="E126" s="38"/>
      <c r="F126" s="227" t="s">
        <v>636</v>
      </c>
      <c r="G126" s="38"/>
      <c r="H126" s="38"/>
      <c r="I126" s="127"/>
      <c r="J126" s="38"/>
      <c r="K126" s="38"/>
      <c r="L126" s="39"/>
      <c r="M126" s="228"/>
      <c r="N126" s="229"/>
      <c r="O126" s="73"/>
      <c r="P126" s="73"/>
      <c r="Q126" s="73"/>
      <c r="R126" s="73"/>
      <c r="S126" s="73"/>
      <c r="T126" s="74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8" t="s">
        <v>164</v>
      </c>
      <c r="AU126" s="18" t="s">
        <v>88</v>
      </c>
    </row>
    <row r="127" spans="2:51" s="13" customFormat="1" ht="11.25">
      <c r="B127" s="230"/>
      <c r="C127" s="231"/>
      <c r="D127" s="226" t="s">
        <v>166</v>
      </c>
      <c r="E127" s="232" t="s">
        <v>1</v>
      </c>
      <c r="F127" s="233" t="s">
        <v>637</v>
      </c>
      <c r="G127" s="231"/>
      <c r="H127" s="234">
        <v>2.4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166</v>
      </c>
      <c r="AU127" s="240" t="s">
        <v>88</v>
      </c>
      <c r="AV127" s="13" t="s">
        <v>88</v>
      </c>
      <c r="AW127" s="13" t="s">
        <v>32</v>
      </c>
      <c r="AX127" s="13" t="s">
        <v>86</v>
      </c>
      <c r="AY127" s="240" t="s">
        <v>151</v>
      </c>
    </row>
    <row r="128" spans="1:65" s="2" customFormat="1" ht="44.25" customHeight="1">
      <c r="A128" s="36"/>
      <c r="B128" s="37"/>
      <c r="C128" s="214" t="s">
        <v>88</v>
      </c>
      <c r="D128" s="214" t="s">
        <v>153</v>
      </c>
      <c r="E128" s="215" t="s">
        <v>200</v>
      </c>
      <c r="F128" s="216" t="s">
        <v>201</v>
      </c>
      <c r="G128" s="217" t="s">
        <v>180</v>
      </c>
      <c r="H128" s="218">
        <v>1.2</v>
      </c>
      <c r="I128" s="219"/>
      <c r="J128" s="220">
        <f>ROUND(I128*H128,2)</f>
        <v>0</v>
      </c>
      <c r="K128" s="216" t="s">
        <v>161</v>
      </c>
      <c r="L128" s="39"/>
      <c r="M128" s="221" t="s">
        <v>1</v>
      </c>
      <c r="N128" s="222" t="s">
        <v>43</v>
      </c>
      <c r="O128" s="73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5" t="s">
        <v>162</v>
      </c>
      <c r="AT128" s="225" t="s">
        <v>153</v>
      </c>
      <c r="AU128" s="225" t="s">
        <v>88</v>
      </c>
      <c r="AY128" s="18" t="s">
        <v>151</v>
      </c>
      <c r="BE128" s="114">
        <f>IF(N128="základní",J128,0)</f>
        <v>0</v>
      </c>
      <c r="BF128" s="114">
        <f>IF(N128="snížená",J128,0)</f>
        <v>0</v>
      </c>
      <c r="BG128" s="114">
        <f>IF(N128="zákl. přenesená",J128,0)</f>
        <v>0</v>
      </c>
      <c r="BH128" s="114">
        <f>IF(N128="sníž. přenesená",J128,0)</f>
        <v>0</v>
      </c>
      <c r="BI128" s="114">
        <f>IF(N128="nulová",J128,0)</f>
        <v>0</v>
      </c>
      <c r="BJ128" s="18" t="s">
        <v>86</v>
      </c>
      <c r="BK128" s="114">
        <f>ROUND(I128*H128,2)</f>
        <v>0</v>
      </c>
      <c r="BL128" s="18" t="s">
        <v>162</v>
      </c>
      <c r="BM128" s="225" t="s">
        <v>638</v>
      </c>
    </row>
    <row r="129" spans="2:51" s="13" customFormat="1" ht="11.25">
      <c r="B129" s="230"/>
      <c r="C129" s="231"/>
      <c r="D129" s="226" t="s">
        <v>166</v>
      </c>
      <c r="E129" s="231"/>
      <c r="F129" s="233" t="s">
        <v>639</v>
      </c>
      <c r="G129" s="231"/>
      <c r="H129" s="234">
        <v>1.2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166</v>
      </c>
      <c r="AU129" s="240" t="s">
        <v>88</v>
      </c>
      <c r="AV129" s="13" t="s">
        <v>88</v>
      </c>
      <c r="AW129" s="13" t="s">
        <v>4</v>
      </c>
      <c r="AX129" s="13" t="s">
        <v>86</v>
      </c>
      <c r="AY129" s="240" t="s">
        <v>151</v>
      </c>
    </row>
    <row r="130" spans="1:65" s="2" customFormat="1" ht="33" customHeight="1">
      <c r="A130" s="36"/>
      <c r="B130" s="37"/>
      <c r="C130" s="214" t="s">
        <v>168</v>
      </c>
      <c r="D130" s="214" t="s">
        <v>153</v>
      </c>
      <c r="E130" s="215" t="s">
        <v>240</v>
      </c>
      <c r="F130" s="216" t="s">
        <v>241</v>
      </c>
      <c r="G130" s="217" t="s">
        <v>180</v>
      </c>
      <c r="H130" s="218">
        <v>28</v>
      </c>
      <c r="I130" s="219"/>
      <c r="J130" s="220">
        <f>ROUND(I130*H130,2)</f>
        <v>0</v>
      </c>
      <c r="K130" s="216" t="s">
        <v>161</v>
      </c>
      <c r="L130" s="39"/>
      <c r="M130" s="221" t="s">
        <v>1</v>
      </c>
      <c r="N130" s="222" t="s">
        <v>43</v>
      </c>
      <c r="O130" s="73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5" t="s">
        <v>162</v>
      </c>
      <c r="AT130" s="225" t="s">
        <v>153</v>
      </c>
      <c r="AU130" s="225" t="s">
        <v>88</v>
      </c>
      <c r="AY130" s="18" t="s">
        <v>151</v>
      </c>
      <c r="BE130" s="114">
        <f>IF(N130="základní",J130,0)</f>
        <v>0</v>
      </c>
      <c r="BF130" s="114">
        <f>IF(N130="snížená",J130,0)</f>
        <v>0</v>
      </c>
      <c r="BG130" s="114">
        <f>IF(N130="zákl. přenesená",J130,0)</f>
        <v>0</v>
      </c>
      <c r="BH130" s="114">
        <f>IF(N130="sníž. přenesená",J130,0)</f>
        <v>0</v>
      </c>
      <c r="BI130" s="114">
        <f>IF(N130="nulová",J130,0)</f>
        <v>0</v>
      </c>
      <c r="BJ130" s="18" t="s">
        <v>86</v>
      </c>
      <c r="BK130" s="114">
        <f>ROUND(I130*H130,2)</f>
        <v>0</v>
      </c>
      <c r="BL130" s="18" t="s">
        <v>162</v>
      </c>
      <c r="BM130" s="225" t="s">
        <v>640</v>
      </c>
    </row>
    <row r="131" spans="1:47" s="2" customFormat="1" ht="19.5">
      <c r="A131" s="36"/>
      <c r="B131" s="37"/>
      <c r="C131" s="38"/>
      <c r="D131" s="226" t="s">
        <v>164</v>
      </c>
      <c r="E131" s="38"/>
      <c r="F131" s="227" t="s">
        <v>243</v>
      </c>
      <c r="G131" s="38"/>
      <c r="H131" s="38"/>
      <c r="I131" s="127"/>
      <c r="J131" s="38"/>
      <c r="K131" s="38"/>
      <c r="L131" s="39"/>
      <c r="M131" s="228"/>
      <c r="N131" s="229"/>
      <c r="O131" s="73"/>
      <c r="P131" s="73"/>
      <c r="Q131" s="73"/>
      <c r="R131" s="73"/>
      <c r="S131" s="73"/>
      <c r="T131" s="74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8" t="s">
        <v>164</v>
      </c>
      <c r="AU131" s="18" t="s">
        <v>88</v>
      </c>
    </row>
    <row r="132" spans="1:65" s="2" customFormat="1" ht="16.5" customHeight="1">
      <c r="A132" s="36"/>
      <c r="B132" s="37"/>
      <c r="C132" s="241" t="s">
        <v>162</v>
      </c>
      <c r="D132" s="241" t="s">
        <v>257</v>
      </c>
      <c r="E132" s="242" t="s">
        <v>258</v>
      </c>
      <c r="F132" s="243" t="s">
        <v>259</v>
      </c>
      <c r="G132" s="244" t="s">
        <v>260</v>
      </c>
      <c r="H132" s="245">
        <v>244.8</v>
      </c>
      <c r="I132" s="246"/>
      <c r="J132" s="247">
        <f>ROUND(I132*H132,2)</f>
        <v>0</v>
      </c>
      <c r="K132" s="243" t="s">
        <v>1</v>
      </c>
      <c r="L132" s="248"/>
      <c r="M132" s="249" t="s">
        <v>1</v>
      </c>
      <c r="N132" s="250" t="s">
        <v>43</v>
      </c>
      <c r="O132" s="73"/>
      <c r="P132" s="223">
        <f>O132*H132</f>
        <v>0</v>
      </c>
      <c r="Q132" s="223">
        <v>1</v>
      </c>
      <c r="R132" s="223">
        <f>Q132*H132</f>
        <v>244.8</v>
      </c>
      <c r="S132" s="223">
        <v>0</v>
      </c>
      <c r="T132" s="22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5" t="s">
        <v>193</v>
      </c>
      <c r="AT132" s="225" t="s">
        <v>257</v>
      </c>
      <c r="AU132" s="225" t="s">
        <v>88</v>
      </c>
      <c r="AY132" s="18" t="s">
        <v>151</v>
      </c>
      <c r="BE132" s="114">
        <f>IF(N132="základní",J132,0)</f>
        <v>0</v>
      </c>
      <c r="BF132" s="114">
        <f>IF(N132="snížená",J132,0)</f>
        <v>0</v>
      </c>
      <c r="BG132" s="114">
        <f>IF(N132="zákl. přenesená",J132,0)</f>
        <v>0</v>
      </c>
      <c r="BH132" s="114">
        <f>IF(N132="sníž. přenesená",J132,0)</f>
        <v>0</v>
      </c>
      <c r="BI132" s="114">
        <f>IF(N132="nulová",J132,0)</f>
        <v>0</v>
      </c>
      <c r="BJ132" s="18" t="s">
        <v>86</v>
      </c>
      <c r="BK132" s="114">
        <f>ROUND(I132*H132,2)</f>
        <v>0</v>
      </c>
      <c r="BL132" s="18" t="s">
        <v>162</v>
      </c>
      <c r="BM132" s="225" t="s">
        <v>641</v>
      </c>
    </row>
    <row r="133" spans="2:51" s="13" customFormat="1" ht="11.25">
      <c r="B133" s="230"/>
      <c r="C133" s="231"/>
      <c r="D133" s="226" t="s">
        <v>166</v>
      </c>
      <c r="E133" s="232" t="s">
        <v>1</v>
      </c>
      <c r="F133" s="233" t="s">
        <v>642</v>
      </c>
      <c r="G133" s="231"/>
      <c r="H133" s="234">
        <v>244.8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166</v>
      </c>
      <c r="AU133" s="240" t="s">
        <v>88</v>
      </c>
      <c r="AV133" s="13" t="s">
        <v>88</v>
      </c>
      <c r="AW133" s="13" t="s">
        <v>32</v>
      </c>
      <c r="AX133" s="13" t="s">
        <v>86</v>
      </c>
      <c r="AY133" s="240" t="s">
        <v>151</v>
      </c>
    </row>
    <row r="134" spans="1:65" s="2" customFormat="1" ht="66.75" customHeight="1">
      <c r="A134" s="36"/>
      <c r="B134" s="37"/>
      <c r="C134" s="214" t="s">
        <v>177</v>
      </c>
      <c r="D134" s="214" t="s">
        <v>153</v>
      </c>
      <c r="E134" s="215" t="s">
        <v>251</v>
      </c>
      <c r="F134" s="216" t="s">
        <v>252</v>
      </c>
      <c r="G134" s="217" t="s">
        <v>180</v>
      </c>
      <c r="H134" s="218">
        <v>136</v>
      </c>
      <c r="I134" s="219"/>
      <c r="J134" s="220">
        <f>ROUND(I134*H134,2)</f>
        <v>0</v>
      </c>
      <c r="K134" s="216" t="s">
        <v>161</v>
      </c>
      <c r="L134" s="39"/>
      <c r="M134" s="221" t="s">
        <v>1</v>
      </c>
      <c r="N134" s="222" t="s">
        <v>43</v>
      </c>
      <c r="O134" s="73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5" t="s">
        <v>162</v>
      </c>
      <c r="AT134" s="225" t="s">
        <v>153</v>
      </c>
      <c r="AU134" s="225" t="s">
        <v>88</v>
      </c>
      <c r="AY134" s="18" t="s">
        <v>151</v>
      </c>
      <c r="BE134" s="114">
        <f>IF(N134="základní",J134,0)</f>
        <v>0</v>
      </c>
      <c r="BF134" s="114">
        <f>IF(N134="snížená",J134,0)</f>
        <v>0</v>
      </c>
      <c r="BG134" s="114">
        <f>IF(N134="zákl. přenesená",J134,0)</f>
        <v>0</v>
      </c>
      <c r="BH134" s="114">
        <f>IF(N134="sníž. přenesená",J134,0)</f>
        <v>0</v>
      </c>
      <c r="BI134" s="114">
        <f>IF(N134="nulová",J134,0)</f>
        <v>0</v>
      </c>
      <c r="BJ134" s="18" t="s">
        <v>86</v>
      </c>
      <c r="BK134" s="114">
        <f>ROUND(I134*H134,2)</f>
        <v>0</v>
      </c>
      <c r="BL134" s="18" t="s">
        <v>162</v>
      </c>
      <c r="BM134" s="225" t="s">
        <v>643</v>
      </c>
    </row>
    <row r="135" spans="1:65" s="2" customFormat="1" ht="33" customHeight="1">
      <c r="A135" s="36"/>
      <c r="B135" s="37"/>
      <c r="C135" s="214" t="s">
        <v>183</v>
      </c>
      <c r="D135" s="214" t="s">
        <v>153</v>
      </c>
      <c r="E135" s="215" t="s">
        <v>278</v>
      </c>
      <c r="F135" s="216" t="s">
        <v>279</v>
      </c>
      <c r="G135" s="217" t="s">
        <v>156</v>
      </c>
      <c r="H135" s="218">
        <v>188</v>
      </c>
      <c r="I135" s="219"/>
      <c r="J135" s="220">
        <f>ROUND(I135*H135,2)</f>
        <v>0</v>
      </c>
      <c r="K135" s="216" t="s">
        <v>161</v>
      </c>
      <c r="L135" s="39"/>
      <c r="M135" s="221" t="s">
        <v>1</v>
      </c>
      <c r="N135" s="222" t="s">
        <v>43</v>
      </c>
      <c r="O135" s="73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5" t="s">
        <v>162</v>
      </c>
      <c r="AT135" s="225" t="s">
        <v>153</v>
      </c>
      <c r="AU135" s="225" t="s">
        <v>88</v>
      </c>
      <c r="AY135" s="18" t="s">
        <v>151</v>
      </c>
      <c r="BE135" s="114">
        <f>IF(N135="základní",J135,0)</f>
        <v>0</v>
      </c>
      <c r="BF135" s="114">
        <f>IF(N135="snížená",J135,0)</f>
        <v>0</v>
      </c>
      <c r="BG135" s="114">
        <f>IF(N135="zákl. přenesená",J135,0)</f>
        <v>0</v>
      </c>
      <c r="BH135" s="114">
        <f>IF(N135="sníž. přenesená",J135,0)</f>
        <v>0</v>
      </c>
      <c r="BI135" s="114">
        <f>IF(N135="nulová",J135,0)</f>
        <v>0</v>
      </c>
      <c r="BJ135" s="18" t="s">
        <v>86</v>
      </c>
      <c r="BK135" s="114">
        <f>ROUND(I135*H135,2)</f>
        <v>0</v>
      </c>
      <c r="BL135" s="18" t="s">
        <v>162</v>
      </c>
      <c r="BM135" s="225" t="s">
        <v>644</v>
      </c>
    </row>
    <row r="136" spans="1:65" s="2" customFormat="1" ht="16.5" customHeight="1">
      <c r="A136" s="36"/>
      <c r="B136" s="37"/>
      <c r="C136" s="241" t="s">
        <v>188</v>
      </c>
      <c r="D136" s="241" t="s">
        <v>257</v>
      </c>
      <c r="E136" s="242" t="s">
        <v>282</v>
      </c>
      <c r="F136" s="243" t="s">
        <v>283</v>
      </c>
      <c r="G136" s="244" t="s">
        <v>284</v>
      </c>
      <c r="H136" s="245">
        <v>2.82</v>
      </c>
      <c r="I136" s="246"/>
      <c r="J136" s="247">
        <f>ROUND(I136*H136,2)</f>
        <v>0</v>
      </c>
      <c r="K136" s="243" t="s">
        <v>161</v>
      </c>
      <c r="L136" s="248"/>
      <c r="M136" s="249" t="s">
        <v>1</v>
      </c>
      <c r="N136" s="250" t="s">
        <v>43</v>
      </c>
      <c r="O136" s="73"/>
      <c r="P136" s="223">
        <f>O136*H136</f>
        <v>0</v>
      </c>
      <c r="Q136" s="223">
        <v>0.001</v>
      </c>
      <c r="R136" s="223">
        <f>Q136*H136</f>
        <v>0.00282</v>
      </c>
      <c r="S136" s="223">
        <v>0</v>
      </c>
      <c r="T136" s="224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5" t="s">
        <v>193</v>
      </c>
      <c r="AT136" s="225" t="s">
        <v>257</v>
      </c>
      <c r="AU136" s="225" t="s">
        <v>88</v>
      </c>
      <c r="AY136" s="18" t="s">
        <v>151</v>
      </c>
      <c r="BE136" s="114">
        <f>IF(N136="základní",J136,0)</f>
        <v>0</v>
      </c>
      <c r="BF136" s="114">
        <f>IF(N136="snížená",J136,0)</f>
        <v>0</v>
      </c>
      <c r="BG136" s="114">
        <f>IF(N136="zákl. přenesená",J136,0)</f>
        <v>0</v>
      </c>
      <c r="BH136" s="114">
        <f>IF(N136="sníž. přenesená",J136,0)</f>
        <v>0</v>
      </c>
      <c r="BI136" s="114">
        <f>IF(N136="nulová",J136,0)</f>
        <v>0</v>
      </c>
      <c r="BJ136" s="18" t="s">
        <v>86</v>
      </c>
      <c r="BK136" s="114">
        <f>ROUND(I136*H136,2)</f>
        <v>0</v>
      </c>
      <c r="BL136" s="18" t="s">
        <v>162</v>
      </c>
      <c r="BM136" s="225" t="s">
        <v>645</v>
      </c>
    </row>
    <row r="137" spans="2:51" s="13" customFormat="1" ht="11.25">
      <c r="B137" s="230"/>
      <c r="C137" s="231"/>
      <c r="D137" s="226" t="s">
        <v>166</v>
      </c>
      <c r="E137" s="231"/>
      <c r="F137" s="233" t="s">
        <v>646</v>
      </c>
      <c r="G137" s="231"/>
      <c r="H137" s="234">
        <v>2.82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166</v>
      </c>
      <c r="AU137" s="240" t="s">
        <v>88</v>
      </c>
      <c r="AV137" s="13" t="s">
        <v>88</v>
      </c>
      <c r="AW137" s="13" t="s">
        <v>4</v>
      </c>
      <c r="AX137" s="13" t="s">
        <v>86</v>
      </c>
      <c r="AY137" s="240" t="s">
        <v>151</v>
      </c>
    </row>
    <row r="138" spans="1:65" s="2" customFormat="1" ht="21.75" customHeight="1">
      <c r="A138" s="36"/>
      <c r="B138" s="37"/>
      <c r="C138" s="214" t="s">
        <v>193</v>
      </c>
      <c r="D138" s="214" t="s">
        <v>153</v>
      </c>
      <c r="E138" s="215" t="s">
        <v>288</v>
      </c>
      <c r="F138" s="216" t="s">
        <v>289</v>
      </c>
      <c r="G138" s="217" t="s">
        <v>156</v>
      </c>
      <c r="H138" s="218">
        <v>243</v>
      </c>
      <c r="I138" s="219"/>
      <c r="J138" s="220">
        <f>ROUND(I138*H138,2)</f>
        <v>0</v>
      </c>
      <c r="K138" s="216" t="s">
        <v>161</v>
      </c>
      <c r="L138" s="39"/>
      <c r="M138" s="221" t="s">
        <v>1</v>
      </c>
      <c r="N138" s="222" t="s">
        <v>43</v>
      </c>
      <c r="O138" s="73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5" t="s">
        <v>162</v>
      </c>
      <c r="AT138" s="225" t="s">
        <v>153</v>
      </c>
      <c r="AU138" s="225" t="s">
        <v>88</v>
      </c>
      <c r="AY138" s="18" t="s">
        <v>151</v>
      </c>
      <c r="BE138" s="114">
        <f>IF(N138="základní",J138,0)</f>
        <v>0</v>
      </c>
      <c r="BF138" s="114">
        <f>IF(N138="snížená",J138,0)</f>
        <v>0</v>
      </c>
      <c r="BG138" s="114">
        <f>IF(N138="zákl. přenesená",J138,0)</f>
        <v>0</v>
      </c>
      <c r="BH138" s="114">
        <f>IF(N138="sníž. přenesená",J138,0)</f>
        <v>0</v>
      </c>
      <c r="BI138" s="114">
        <f>IF(N138="nulová",J138,0)</f>
        <v>0</v>
      </c>
      <c r="BJ138" s="18" t="s">
        <v>86</v>
      </c>
      <c r="BK138" s="114">
        <f>ROUND(I138*H138,2)</f>
        <v>0</v>
      </c>
      <c r="BL138" s="18" t="s">
        <v>162</v>
      </c>
      <c r="BM138" s="225" t="s">
        <v>647</v>
      </c>
    </row>
    <row r="139" spans="2:51" s="13" customFormat="1" ht="11.25">
      <c r="B139" s="230"/>
      <c r="C139" s="231"/>
      <c r="D139" s="226" t="s">
        <v>166</v>
      </c>
      <c r="E139" s="232" t="s">
        <v>1</v>
      </c>
      <c r="F139" s="233" t="s">
        <v>648</v>
      </c>
      <c r="G139" s="231"/>
      <c r="H139" s="234">
        <v>243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166</v>
      </c>
      <c r="AU139" s="240" t="s">
        <v>88</v>
      </c>
      <c r="AV139" s="13" t="s">
        <v>88</v>
      </c>
      <c r="AW139" s="13" t="s">
        <v>32</v>
      </c>
      <c r="AX139" s="13" t="s">
        <v>86</v>
      </c>
      <c r="AY139" s="240" t="s">
        <v>151</v>
      </c>
    </row>
    <row r="140" spans="1:65" s="2" customFormat="1" ht="33" customHeight="1">
      <c r="A140" s="36"/>
      <c r="B140" s="37"/>
      <c r="C140" s="214" t="s">
        <v>199</v>
      </c>
      <c r="D140" s="214" t="s">
        <v>153</v>
      </c>
      <c r="E140" s="215" t="s">
        <v>293</v>
      </c>
      <c r="F140" s="216" t="s">
        <v>294</v>
      </c>
      <c r="G140" s="217" t="s">
        <v>156</v>
      </c>
      <c r="H140" s="218">
        <v>188</v>
      </c>
      <c r="I140" s="219"/>
      <c r="J140" s="220">
        <f>ROUND(I140*H140,2)</f>
        <v>0</v>
      </c>
      <c r="K140" s="216" t="s">
        <v>161</v>
      </c>
      <c r="L140" s="39"/>
      <c r="M140" s="221" t="s">
        <v>1</v>
      </c>
      <c r="N140" s="222" t="s">
        <v>43</v>
      </c>
      <c r="O140" s="73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5" t="s">
        <v>162</v>
      </c>
      <c r="AT140" s="225" t="s">
        <v>153</v>
      </c>
      <c r="AU140" s="225" t="s">
        <v>88</v>
      </c>
      <c r="AY140" s="18" t="s">
        <v>151</v>
      </c>
      <c r="BE140" s="114">
        <f>IF(N140="základní",J140,0)</f>
        <v>0</v>
      </c>
      <c r="BF140" s="114">
        <f>IF(N140="snížená",J140,0)</f>
        <v>0</v>
      </c>
      <c r="BG140" s="114">
        <f>IF(N140="zákl. přenesená",J140,0)</f>
        <v>0</v>
      </c>
      <c r="BH140" s="114">
        <f>IF(N140="sníž. přenesená",J140,0)</f>
        <v>0</v>
      </c>
      <c r="BI140" s="114">
        <f>IF(N140="nulová",J140,0)</f>
        <v>0</v>
      </c>
      <c r="BJ140" s="18" t="s">
        <v>86</v>
      </c>
      <c r="BK140" s="114">
        <f>ROUND(I140*H140,2)</f>
        <v>0</v>
      </c>
      <c r="BL140" s="18" t="s">
        <v>162</v>
      </c>
      <c r="BM140" s="225" t="s">
        <v>649</v>
      </c>
    </row>
    <row r="141" spans="1:65" s="2" customFormat="1" ht="33" customHeight="1">
      <c r="A141" s="36"/>
      <c r="B141" s="37"/>
      <c r="C141" s="214" t="s">
        <v>204</v>
      </c>
      <c r="D141" s="214" t="s">
        <v>153</v>
      </c>
      <c r="E141" s="215" t="s">
        <v>297</v>
      </c>
      <c r="F141" s="216" t="s">
        <v>298</v>
      </c>
      <c r="G141" s="217" t="s">
        <v>156</v>
      </c>
      <c r="H141" s="218">
        <v>188</v>
      </c>
      <c r="I141" s="219"/>
      <c r="J141" s="220">
        <f>ROUND(I141*H141,2)</f>
        <v>0</v>
      </c>
      <c r="K141" s="216" t="s">
        <v>161</v>
      </c>
      <c r="L141" s="39"/>
      <c r="M141" s="221" t="s">
        <v>1</v>
      </c>
      <c r="N141" s="222" t="s">
        <v>43</v>
      </c>
      <c r="O141" s="73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5" t="s">
        <v>162</v>
      </c>
      <c r="AT141" s="225" t="s">
        <v>153</v>
      </c>
      <c r="AU141" s="225" t="s">
        <v>88</v>
      </c>
      <c r="AY141" s="18" t="s">
        <v>151</v>
      </c>
      <c r="BE141" s="114">
        <f>IF(N141="základní",J141,0)</f>
        <v>0</v>
      </c>
      <c r="BF141" s="114">
        <f>IF(N141="snížená",J141,0)</f>
        <v>0</v>
      </c>
      <c r="BG141" s="114">
        <f>IF(N141="zákl. přenesená",J141,0)</f>
        <v>0</v>
      </c>
      <c r="BH141" s="114">
        <f>IF(N141="sníž. přenesená",J141,0)</f>
        <v>0</v>
      </c>
      <c r="BI141" s="114">
        <f>IF(N141="nulová",J141,0)</f>
        <v>0</v>
      </c>
      <c r="BJ141" s="18" t="s">
        <v>86</v>
      </c>
      <c r="BK141" s="114">
        <f>ROUND(I141*H141,2)</f>
        <v>0</v>
      </c>
      <c r="BL141" s="18" t="s">
        <v>162</v>
      </c>
      <c r="BM141" s="225" t="s">
        <v>650</v>
      </c>
    </row>
    <row r="142" spans="1:65" s="2" customFormat="1" ht="44.25" customHeight="1">
      <c r="A142" s="36"/>
      <c r="B142" s="37"/>
      <c r="C142" s="214" t="s">
        <v>210</v>
      </c>
      <c r="D142" s="214" t="s">
        <v>153</v>
      </c>
      <c r="E142" s="215" t="s">
        <v>235</v>
      </c>
      <c r="F142" s="216" t="s">
        <v>236</v>
      </c>
      <c r="G142" s="217" t="s">
        <v>180</v>
      </c>
      <c r="H142" s="218">
        <v>28</v>
      </c>
      <c r="I142" s="219"/>
      <c r="J142" s="220">
        <f>ROUND(I142*H142,2)</f>
        <v>0</v>
      </c>
      <c r="K142" s="216" t="s">
        <v>161</v>
      </c>
      <c r="L142" s="39"/>
      <c r="M142" s="221" t="s">
        <v>1</v>
      </c>
      <c r="N142" s="222" t="s">
        <v>43</v>
      </c>
      <c r="O142" s="73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5" t="s">
        <v>162</v>
      </c>
      <c r="AT142" s="225" t="s">
        <v>153</v>
      </c>
      <c r="AU142" s="225" t="s">
        <v>88</v>
      </c>
      <c r="AY142" s="18" t="s">
        <v>151</v>
      </c>
      <c r="BE142" s="114">
        <f>IF(N142="základní",J142,0)</f>
        <v>0</v>
      </c>
      <c r="BF142" s="114">
        <f>IF(N142="snížená",J142,0)</f>
        <v>0</v>
      </c>
      <c r="BG142" s="114">
        <f>IF(N142="zákl. přenesená",J142,0)</f>
        <v>0</v>
      </c>
      <c r="BH142" s="114">
        <f>IF(N142="sníž. přenesená",J142,0)</f>
        <v>0</v>
      </c>
      <c r="BI142" s="114">
        <f>IF(N142="nulová",J142,0)</f>
        <v>0</v>
      </c>
      <c r="BJ142" s="18" t="s">
        <v>86</v>
      </c>
      <c r="BK142" s="114">
        <f>ROUND(I142*H142,2)</f>
        <v>0</v>
      </c>
      <c r="BL142" s="18" t="s">
        <v>162</v>
      </c>
      <c r="BM142" s="225" t="s">
        <v>651</v>
      </c>
    </row>
    <row r="143" spans="1:47" s="2" customFormat="1" ht="19.5">
      <c r="A143" s="36"/>
      <c r="B143" s="37"/>
      <c r="C143" s="38"/>
      <c r="D143" s="226" t="s">
        <v>164</v>
      </c>
      <c r="E143" s="38"/>
      <c r="F143" s="227" t="s">
        <v>238</v>
      </c>
      <c r="G143" s="38"/>
      <c r="H143" s="38"/>
      <c r="I143" s="127"/>
      <c r="J143" s="38"/>
      <c r="K143" s="38"/>
      <c r="L143" s="39"/>
      <c r="M143" s="228"/>
      <c r="N143" s="229"/>
      <c r="O143" s="73"/>
      <c r="P143" s="73"/>
      <c r="Q143" s="73"/>
      <c r="R143" s="73"/>
      <c r="S143" s="73"/>
      <c r="T143" s="74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8" t="s">
        <v>164</v>
      </c>
      <c r="AU143" s="18" t="s">
        <v>88</v>
      </c>
    </row>
    <row r="144" spans="1:65" s="2" customFormat="1" ht="21.75" customHeight="1">
      <c r="A144" s="36"/>
      <c r="B144" s="37"/>
      <c r="C144" s="214" t="s">
        <v>215</v>
      </c>
      <c r="D144" s="214" t="s">
        <v>153</v>
      </c>
      <c r="E144" s="215" t="s">
        <v>245</v>
      </c>
      <c r="F144" s="216" t="s">
        <v>246</v>
      </c>
      <c r="G144" s="217" t="s">
        <v>180</v>
      </c>
      <c r="H144" s="218">
        <v>2.4</v>
      </c>
      <c r="I144" s="219"/>
      <c r="J144" s="220">
        <f>ROUND(I144*H144,2)</f>
        <v>0</v>
      </c>
      <c r="K144" s="216" t="s">
        <v>1</v>
      </c>
      <c r="L144" s="39"/>
      <c r="M144" s="221" t="s">
        <v>1</v>
      </c>
      <c r="N144" s="222" t="s">
        <v>43</v>
      </c>
      <c r="O144" s="73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5" t="s">
        <v>162</v>
      </c>
      <c r="AT144" s="225" t="s">
        <v>153</v>
      </c>
      <c r="AU144" s="225" t="s">
        <v>88</v>
      </c>
      <c r="AY144" s="18" t="s">
        <v>151</v>
      </c>
      <c r="BE144" s="114">
        <f>IF(N144="základní",J144,0)</f>
        <v>0</v>
      </c>
      <c r="BF144" s="114">
        <f>IF(N144="snížená",J144,0)</f>
        <v>0</v>
      </c>
      <c r="BG144" s="114">
        <f>IF(N144="zákl. přenesená",J144,0)</f>
        <v>0</v>
      </c>
      <c r="BH144" s="114">
        <f>IF(N144="sníž. přenesená",J144,0)</f>
        <v>0</v>
      </c>
      <c r="BI144" s="114">
        <f>IF(N144="nulová",J144,0)</f>
        <v>0</v>
      </c>
      <c r="BJ144" s="18" t="s">
        <v>86</v>
      </c>
      <c r="BK144" s="114">
        <f>ROUND(I144*H144,2)</f>
        <v>0</v>
      </c>
      <c r="BL144" s="18" t="s">
        <v>162</v>
      </c>
      <c r="BM144" s="225" t="s">
        <v>652</v>
      </c>
    </row>
    <row r="145" spans="1:47" s="2" customFormat="1" ht="29.25">
      <c r="A145" s="36"/>
      <c r="B145" s="37"/>
      <c r="C145" s="38"/>
      <c r="D145" s="226" t="s">
        <v>164</v>
      </c>
      <c r="E145" s="38"/>
      <c r="F145" s="227" t="s">
        <v>248</v>
      </c>
      <c r="G145" s="38"/>
      <c r="H145" s="38"/>
      <c r="I145" s="127"/>
      <c r="J145" s="38"/>
      <c r="K145" s="38"/>
      <c r="L145" s="39"/>
      <c r="M145" s="228"/>
      <c r="N145" s="229"/>
      <c r="O145" s="73"/>
      <c r="P145" s="73"/>
      <c r="Q145" s="73"/>
      <c r="R145" s="73"/>
      <c r="S145" s="73"/>
      <c r="T145" s="74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8" t="s">
        <v>164</v>
      </c>
      <c r="AU145" s="18" t="s">
        <v>88</v>
      </c>
    </row>
    <row r="146" spans="2:51" s="13" customFormat="1" ht="11.25">
      <c r="B146" s="230"/>
      <c r="C146" s="231"/>
      <c r="D146" s="226" t="s">
        <v>166</v>
      </c>
      <c r="E146" s="232" t="s">
        <v>1</v>
      </c>
      <c r="F146" s="233" t="s">
        <v>653</v>
      </c>
      <c r="G146" s="231"/>
      <c r="H146" s="234">
        <v>2.4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166</v>
      </c>
      <c r="AU146" s="240" t="s">
        <v>88</v>
      </c>
      <c r="AV146" s="13" t="s">
        <v>88</v>
      </c>
      <c r="AW146" s="13" t="s">
        <v>32</v>
      </c>
      <c r="AX146" s="13" t="s">
        <v>86</v>
      </c>
      <c r="AY146" s="240" t="s">
        <v>151</v>
      </c>
    </row>
    <row r="147" spans="2:63" s="12" customFormat="1" ht="22.9" customHeight="1">
      <c r="B147" s="198"/>
      <c r="C147" s="199"/>
      <c r="D147" s="200" t="s">
        <v>77</v>
      </c>
      <c r="E147" s="212" t="s">
        <v>168</v>
      </c>
      <c r="F147" s="212" t="s">
        <v>654</v>
      </c>
      <c r="G147" s="199"/>
      <c r="H147" s="199"/>
      <c r="I147" s="202"/>
      <c r="J147" s="213">
        <f>BK147</f>
        <v>0</v>
      </c>
      <c r="K147" s="199"/>
      <c r="L147" s="204"/>
      <c r="M147" s="205"/>
      <c r="N147" s="206"/>
      <c r="O147" s="206"/>
      <c r="P147" s="207">
        <f>SUM(P148:P150)</f>
        <v>0</v>
      </c>
      <c r="Q147" s="206"/>
      <c r="R147" s="207">
        <f>SUM(R148:R150)</f>
        <v>4.68105</v>
      </c>
      <c r="S147" s="206"/>
      <c r="T147" s="208">
        <f>SUM(T148:T150)</f>
        <v>0</v>
      </c>
      <c r="AR147" s="209" t="s">
        <v>86</v>
      </c>
      <c r="AT147" s="210" t="s">
        <v>77</v>
      </c>
      <c r="AU147" s="210" t="s">
        <v>86</v>
      </c>
      <c r="AY147" s="209" t="s">
        <v>151</v>
      </c>
      <c r="BK147" s="211">
        <f>SUM(BK148:BK150)</f>
        <v>0</v>
      </c>
    </row>
    <row r="148" spans="1:65" s="2" customFormat="1" ht="21.75" customHeight="1">
      <c r="A148" s="36"/>
      <c r="B148" s="37"/>
      <c r="C148" s="214" t="s">
        <v>221</v>
      </c>
      <c r="D148" s="214" t="s">
        <v>153</v>
      </c>
      <c r="E148" s="215" t="s">
        <v>655</v>
      </c>
      <c r="F148" s="216" t="s">
        <v>656</v>
      </c>
      <c r="G148" s="217" t="s">
        <v>321</v>
      </c>
      <c r="H148" s="218">
        <v>15</v>
      </c>
      <c r="I148" s="219"/>
      <c r="J148" s="220">
        <f>ROUND(I148*H148,2)</f>
        <v>0</v>
      </c>
      <c r="K148" s="216" t="s">
        <v>161</v>
      </c>
      <c r="L148" s="39"/>
      <c r="M148" s="221" t="s">
        <v>1</v>
      </c>
      <c r="N148" s="222" t="s">
        <v>43</v>
      </c>
      <c r="O148" s="73"/>
      <c r="P148" s="223">
        <f>O148*H148</f>
        <v>0</v>
      </c>
      <c r="Q148" s="223">
        <v>0.24127</v>
      </c>
      <c r="R148" s="223">
        <f>Q148*H148</f>
        <v>3.61905</v>
      </c>
      <c r="S148" s="223">
        <v>0</v>
      </c>
      <c r="T148" s="22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5" t="s">
        <v>162</v>
      </c>
      <c r="AT148" s="225" t="s">
        <v>153</v>
      </c>
      <c r="AU148" s="225" t="s">
        <v>88</v>
      </c>
      <c r="AY148" s="18" t="s">
        <v>151</v>
      </c>
      <c r="BE148" s="114">
        <f>IF(N148="základní",J148,0)</f>
        <v>0</v>
      </c>
      <c r="BF148" s="114">
        <f>IF(N148="snížená",J148,0)</f>
        <v>0</v>
      </c>
      <c r="BG148" s="114">
        <f>IF(N148="zákl. přenesená",J148,0)</f>
        <v>0</v>
      </c>
      <c r="BH148" s="114">
        <f>IF(N148="sníž. přenesená",J148,0)</f>
        <v>0</v>
      </c>
      <c r="BI148" s="114">
        <f>IF(N148="nulová",J148,0)</f>
        <v>0</v>
      </c>
      <c r="BJ148" s="18" t="s">
        <v>86</v>
      </c>
      <c r="BK148" s="114">
        <f>ROUND(I148*H148,2)</f>
        <v>0</v>
      </c>
      <c r="BL148" s="18" t="s">
        <v>162</v>
      </c>
      <c r="BM148" s="225" t="s">
        <v>657</v>
      </c>
    </row>
    <row r="149" spans="1:65" s="2" customFormat="1" ht="21.75" customHeight="1">
      <c r="A149" s="36"/>
      <c r="B149" s="37"/>
      <c r="C149" s="241" t="s">
        <v>226</v>
      </c>
      <c r="D149" s="241" t="s">
        <v>257</v>
      </c>
      <c r="E149" s="242" t="s">
        <v>658</v>
      </c>
      <c r="F149" s="243" t="s">
        <v>659</v>
      </c>
      <c r="G149" s="244" t="s">
        <v>435</v>
      </c>
      <c r="H149" s="245">
        <v>88.5</v>
      </c>
      <c r="I149" s="246"/>
      <c r="J149" s="247">
        <f>ROUND(I149*H149,2)</f>
        <v>0</v>
      </c>
      <c r="K149" s="243" t="s">
        <v>161</v>
      </c>
      <c r="L149" s="248"/>
      <c r="M149" s="249" t="s">
        <v>1</v>
      </c>
      <c r="N149" s="250" t="s">
        <v>43</v>
      </c>
      <c r="O149" s="73"/>
      <c r="P149" s="223">
        <f>O149*H149</f>
        <v>0</v>
      </c>
      <c r="Q149" s="223">
        <v>0.012</v>
      </c>
      <c r="R149" s="223">
        <f>Q149*H149</f>
        <v>1.062</v>
      </c>
      <c r="S149" s="223">
        <v>0</v>
      </c>
      <c r="T149" s="22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5" t="s">
        <v>193</v>
      </c>
      <c r="AT149" s="225" t="s">
        <v>257</v>
      </c>
      <c r="AU149" s="225" t="s">
        <v>88</v>
      </c>
      <c r="AY149" s="18" t="s">
        <v>151</v>
      </c>
      <c r="BE149" s="114">
        <f>IF(N149="základní",J149,0)</f>
        <v>0</v>
      </c>
      <c r="BF149" s="114">
        <f>IF(N149="snížená",J149,0)</f>
        <v>0</v>
      </c>
      <c r="BG149" s="114">
        <f>IF(N149="zákl. přenesená",J149,0)</f>
        <v>0</v>
      </c>
      <c r="BH149" s="114">
        <f>IF(N149="sníž. přenesená",J149,0)</f>
        <v>0</v>
      </c>
      <c r="BI149" s="114">
        <f>IF(N149="nulová",J149,0)</f>
        <v>0</v>
      </c>
      <c r="BJ149" s="18" t="s">
        <v>86</v>
      </c>
      <c r="BK149" s="114">
        <f>ROUND(I149*H149,2)</f>
        <v>0</v>
      </c>
      <c r="BL149" s="18" t="s">
        <v>162</v>
      </c>
      <c r="BM149" s="225" t="s">
        <v>660</v>
      </c>
    </row>
    <row r="150" spans="2:51" s="13" customFormat="1" ht="11.25">
      <c r="B150" s="230"/>
      <c r="C150" s="231"/>
      <c r="D150" s="226" t="s">
        <v>166</v>
      </c>
      <c r="E150" s="231"/>
      <c r="F150" s="233" t="s">
        <v>661</v>
      </c>
      <c r="G150" s="231"/>
      <c r="H150" s="234">
        <v>88.5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166</v>
      </c>
      <c r="AU150" s="240" t="s">
        <v>88</v>
      </c>
      <c r="AV150" s="13" t="s">
        <v>88</v>
      </c>
      <c r="AW150" s="13" t="s">
        <v>4</v>
      </c>
      <c r="AX150" s="13" t="s">
        <v>86</v>
      </c>
      <c r="AY150" s="240" t="s">
        <v>151</v>
      </c>
    </row>
    <row r="151" spans="2:63" s="12" customFormat="1" ht="22.9" customHeight="1">
      <c r="B151" s="198"/>
      <c r="C151" s="199"/>
      <c r="D151" s="200" t="s">
        <v>77</v>
      </c>
      <c r="E151" s="212" t="s">
        <v>177</v>
      </c>
      <c r="F151" s="212" t="s">
        <v>324</v>
      </c>
      <c r="G151" s="199"/>
      <c r="H151" s="199"/>
      <c r="I151" s="202"/>
      <c r="J151" s="213">
        <f>BK151</f>
        <v>0</v>
      </c>
      <c r="K151" s="199"/>
      <c r="L151" s="204"/>
      <c r="M151" s="205"/>
      <c r="N151" s="206"/>
      <c r="O151" s="206"/>
      <c r="P151" s="207">
        <f>SUM(P152:P163)</f>
        <v>0</v>
      </c>
      <c r="Q151" s="206"/>
      <c r="R151" s="207">
        <f>SUM(R152:R163)</f>
        <v>52.94241</v>
      </c>
      <c r="S151" s="206"/>
      <c r="T151" s="208">
        <f>SUM(T152:T163)</f>
        <v>0</v>
      </c>
      <c r="AR151" s="209" t="s">
        <v>86</v>
      </c>
      <c r="AT151" s="210" t="s">
        <v>77</v>
      </c>
      <c r="AU151" s="210" t="s">
        <v>86</v>
      </c>
      <c r="AY151" s="209" t="s">
        <v>151</v>
      </c>
      <c r="BK151" s="211">
        <f>SUM(BK152:BK163)</f>
        <v>0</v>
      </c>
    </row>
    <row r="152" spans="1:65" s="2" customFormat="1" ht="21.75" customHeight="1">
      <c r="A152" s="36"/>
      <c r="B152" s="37"/>
      <c r="C152" s="214" t="s">
        <v>8</v>
      </c>
      <c r="D152" s="214" t="s">
        <v>153</v>
      </c>
      <c r="E152" s="215" t="s">
        <v>326</v>
      </c>
      <c r="F152" s="216" t="s">
        <v>327</v>
      </c>
      <c r="G152" s="217" t="s">
        <v>156</v>
      </c>
      <c r="H152" s="218">
        <v>243</v>
      </c>
      <c r="I152" s="219"/>
      <c r="J152" s="220">
        <f>ROUND(I152*H152,2)</f>
        <v>0</v>
      </c>
      <c r="K152" s="216" t="s">
        <v>161</v>
      </c>
      <c r="L152" s="39"/>
      <c r="M152" s="221" t="s">
        <v>1</v>
      </c>
      <c r="N152" s="222" t="s">
        <v>43</v>
      </c>
      <c r="O152" s="73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5" t="s">
        <v>162</v>
      </c>
      <c r="AT152" s="225" t="s">
        <v>153</v>
      </c>
      <c r="AU152" s="225" t="s">
        <v>88</v>
      </c>
      <c r="AY152" s="18" t="s">
        <v>151</v>
      </c>
      <c r="BE152" s="114">
        <f>IF(N152="základní",J152,0)</f>
        <v>0</v>
      </c>
      <c r="BF152" s="114">
        <f>IF(N152="snížená",J152,0)</f>
        <v>0</v>
      </c>
      <c r="BG152" s="114">
        <f>IF(N152="zákl. přenesená",J152,0)</f>
        <v>0</v>
      </c>
      <c r="BH152" s="114">
        <f>IF(N152="sníž. přenesená",J152,0)</f>
        <v>0</v>
      </c>
      <c r="BI152" s="114">
        <f>IF(N152="nulová",J152,0)</f>
        <v>0</v>
      </c>
      <c r="BJ152" s="18" t="s">
        <v>86</v>
      </c>
      <c r="BK152" s="114">
        <f>ROUND(I152*H152,2)</f>
        <v>0</v>
      </c>
      <c r="BL152" s="18" t="s">
        <v>162</v>
      </c>
      <c r="BM152" s="225" t="s">
        <v>662</v>
      </c>
    </row>
    <row r="153" spans="2:51" s="13" customFormat="1" ht="11.25">
      <c r="B153" s="230"/>
      <c r="C153" s="231"/>
      <c r="D153" s="226" t="s">
        <v>166</v>
      </c>
      <c r="E153" s="232" t="s">
        <v>1</v>
      </c>
      <c r="F153" s="233" t="s">
        <v>663</v>
      </c>
      <c r="G153" s="231"/>
      <c r="H153" s="234">
        <v>243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166</v>
      </c>
      <c r="AU153" s="240" t="s">
        <v>88</v>
      </c>
      <c r="AV153" s="13" t="s">
        <v>88</v>
      </c>
      <c r="AW153" s="13" t="s">
        <v>32</v>
      </c>
      <c r="AX153" s="13" t="s">
        <v>86</v>
      </c>
      <c r="AY153" s="240" t="s">
        <v>151</v>
      </c>
    </row>
    <row r="154" spans="1:65" s="2" customFormat="1" ht="33" customHeight="1">
      <c r="A154" s="36"/>
      <c r="B154" s="37"/>
      <c r="C154" s="214" t="s">
        <v>234</v>
      </c>
      <c r="D154" s="214" t="s">
        <v>153</v>
      </c>
      <c r="E154" s="215" t="s">
        <v>366</v>
      </c>
      <c r="F154" s="216" t="s">
        <v>367</v>
      </c>
      <c r="G154" s="217" t="s">
        <v>156</v>
      </c>
      <c r="H154" s="218">
        <v>243</v>
      </c>
      <c r="I154" s="219"/>
      <c r="J154" s="220">
        <f>ROUND(I154*H154,2)</f>
        <v>0</v>
      </c>
      <c r="K154" s="216" t="s">
        <v>161</v>
      </c>
      <c r="L154" s="39"/>
      <c r="M154" s="221" t="s">
        <v>1</v>
      </c>
      <c r="N154" s="222" t="s">
        <v>43</v>
      </c>
      <c r="O154" s="73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5" t="s">
        <v>162</v>
      </c>
      <c r="AT154" s="225" t="s">
        <v>153</v>
      </c>
      <c r="AU154" s="225" t="s">
        <v>88</v>
      </c>
      <c r="AY154" s="18" t="s">
        <v>151</v>
      </c>
      <c r="BE154" s="114">
        <f>IF(N154="základní",J154,0)</f>
        <v>0</v>
      </c>
      <c r="BF154" s="114">
        <f>IF(N154="snížená",J154,0)</f>
        <v>0</v>
      </c>
      <c r="BG154" s="114">
        <f>IF(N154="zákl. přenesená",J154,0)</f>
        <v>0</v>
      </c>
      <c r="BH154" s="114">
        <f>IF(N154="sníž. přenesená",J154,0)</f>
        <v>0</v>
      </c>
      <c r="BI154" s="114">
        <f>IF(N154="nulová",J154,0)</f>
        <v>0</v>
      </c>
      <c r="BJ154" s="18" t="s">
        <v>86</v>
      </c>
      <c r="BK154" s="114">
        <f>ROUND(I154*H154,2)</f>
        <v>0</v>
      </c>
      <c r="BL154" s="18" t="s">
        <v>162</v>
      </c>
      <c r="BM154" s="225" t="s">
        <v>664</v>
      </c>
    </row>
    <row r="155" spans="1:47" s="2" customFormat="1" ht="19.5">
      <c r="A155" s="36"/>
      <c r="B155" s="37"/>
      <c r="C155" s="38"/>
      <c r="D155" s="226" t="s">
        <v>164</v>
      </c>
      <c r="E155" s="38"/>
      <c r="F155" s="227" t="s">
        <v>665</v>
      </c>
      <c r="G155" s="38"/>
      <c r="H155" s="38"/>
      <c r="I155" s="127"/>
      <c r="J155" s="38"/>
      <c r="K155" s="38"/>
      <c r="L155" s="39"/>
      <c r="M155" s="228"/>
      <c r="N155" s="229"/>
      <c r="O155" s="73"/>
      <c r="P155" s="73"/>
      <c r="Q155" s="73"/>
      <c r="R155" s="73"/>
      <c r="S155" s="73"/>
      <c r="T155" s="74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8" t="s">
        <v>164</v>
      </c>
      <c r="AU155" s="18" t="s">
        <v>88</v>
      </c>
    </row>
    <row r="156" spans="1:65" s="2" customFormat="1" ht="66.75" customHeight="1">
      <c r="A156" s="36"/>
      <c r="B156" s="37"/>
      <c r="C156" s="214" t="s">
        <v>239</v>
      </c>
      <c r="D156" s="214" t="s">
        <v>153</v>
      </c>
      <c r="E156" s="215" t="s">
        <v>666</v>
      </c>
      <c r="F156" s="216" t="s">
        <v>667</v>
      </c>
      <c r="G156" s="217" t="s">
        <v>156</v>
      </c>
      <c r="H156" s="218">
        <v>243</v>
      </c>
      <c r="I156" s="219"/>
      <c r="J156" s="220">
        <f>ROUND(I156*H156,2)</f>
        <v>0</v>
      </c>
      <c r="K156" s="216" t="s">
        <v>161</v>
      </c>
      <c r="L156" s="39"/>
      <c r="M156" s="221" t="s">
        <v>1</v>
      </c>
      <c r="N156" s="222" t="s">
        <v>43</v>
      </c>
      <c r="O156" s="73"/>
      <c r="P156" s="223">
        <f>O156*H156</f>
        <v>0</v>
      </c>
      <c r="Q156" s="223">
        <v>0.08425</v>
      </c>
      <c r="R156" s="223">
        <f>Q156*H156</f>
        <v>20.47275</v>
      </c>
      <c r="S156" s="223">
        <v>0</v>
      </c>
      <c r="T156" s="22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5" t="s">
        <v>162</v>
      </c>
      <c r="AT156" s="225" t="s">
        <v>153</v>
      </c>
      <c r="AU156" s="225" t="s">
        <v>88</v>
      </c>
      <c r="AY156" s="18" t="s">
        <v>151</v>
      </c>
      <c r="BE156" s="114">
        <f>IF(N156="základní",J156,0)</f>
        <v>0</v>
      </c>
      <c r="BF156" s="114">
        <f>IF(N156="snížená",J156,0)</f>
        <v>0</v>
      </c>
      <c r="BG156" s="114">
        <f>IF(N156="zákl. přenesená",J156,0)</f>
        <v>0</v>
      </c>
      <c r="BH156" s="114">
        <f>IF(N156="sníž. přenesená",J156,0)</f>
        <v>0</v>
      </c>
      <c r="BI156" s="114">
        <f>IF(N156="nulová",J156,0)</f>
        <v>0</v>
      </c>
      <c r="BJ156" s="18" t="s">
        <v>86</v>
      </c>
      <c r="BK156" s="114">
        <f>ROUND(I156*H156,2)</f>
        <v>0</v>
      </c>
      <c r="BL156" s="18" t="s">
        <v>162</v>
      </c>
      <c r="BM156" s="225" t="s">
        <v>668</v>
      </c>
    </row>
    <row r="157" spans="2:51" s="13" customFormat="1" ht="11.25">
      <c r="B157" s="230"/>
      <c r="C157" s="231"/>
      <c r="D157" s="226" t="s">
        <v>166</v>
      </c>
      <c r="E157" s="232" t="s">
        <v>1</v>
      </c>
      <c r="F157" s="233" t="s">
        <v>648</v>
      </c>
      <c r="G157" s="231"/>
      <c r="H157" s="234">
        <v>243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166</v>
      </c>
      <c r="AU157" s="240" t="s">
        <v>88</v>
      </c>
      <c r="AV157" s="13" t="s">
        <v>88</v>
      </c>
      <c r="AW157" s="13" t="s">
        <v>32</v>
      </c>
      <c r="AX157" s="13" t="s">
        <v>86</v>
      </c>
      <c r="AY157" s="240" t="s">
        <v>151</v>
      </c>
    </row>
    <row r="158" spans="1:65" s="2" customFormat="1" ht="16.5" customHeight="1">
      <c r="A158" s="36"/>
      <c r="B158" s="37"/>
      <c r="C158" s="241" t="s">
        <v>244</v>
      </c>
      <c r="D158" s="241" t="s">
        <v>257</v>
      </c>
      <c r="E158" s="242" t="s">
        <v>669</v>
      </c>
      <c r="F158" s="243" t="s">
        <v>670</v>
      </c>
      <c r="G158" s="244" t="s">
        <v>156</v>
      </c>
      <c r="H158" s="245">
        <v>220.32</v>
      </c>
      <c r="I158" s="246"/>
      <c r="J158" s="247">
        <f>ROUND(I158*H158,2)</f>
        <v>0</v>
      </c>
      <c r="K158" s="243" t="s">
        <v>161</v>
      </c>
      <c r="L158" s="248"/>
      <c r="M158" s="249" t="s">
        <v>1</v>
      </c>
      <c r="N158" s="250" t="s">
        <v>43</v>
      </c>
      <c r="O158" s="73"/>
      <c r="P158" s="223">
        <f>O158*H158</f>
        <v>0</v>
      </c>
      <c r="Q158" s="223">
        <v>0.131</v>
      </c>
      <c r="R158" s="223">
        <f>Q158*H158</f>
        <v>28.86192</v>
      </c>
      <c r="S158" s="223">
        <v>0</v>
      </c>
      <c r="T158" s="22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5" t="s">
        <v>193</v>
      </c>
      <c r="AT158" s="225" t="s">
        <v>257</v>
      </c>
      <c r="AU158" s="225" t="s">
        <v>88</v>
      </c>
      <c r="AY158" s="18" t="s">
        <v>151</v>
      </c>
      <c r="BE158" s="114">
        <f>IF(N158="základní",J158,0)</f>
        <v>0</v>
      </c>
      <c r="BF158" s="114">
        <f>IF(N158="snížená",J158,0)</f>
        <v>0</v>
      </c>
      <c r="BG158" s="114">
        <f>IF(N158="zákl. přenesená",J158,0)</f>
        <v>0</v>
      </c>
      <c r="BH158" s="114">
        <f>IF(N158="sníž. přenesená",J158,0)</f>
        <v>0</v>
      </c>
      <c r="BI158" s="114">
        <f>IF(N158="nulová",J158,0)</f>
        <v>0</v>
      </c>
      <c r="BJ158" s="18" t="s">
        <v>86</v>
      </c>
      <c r="BK158" s="114">
        <f>ROUND(I158*H158,2)</f>
        <v>0</v>
      </c>
      <c r="BL158" s="18" t="s">
        <v>162</v>
      </c>
      <c r="BM158" s="225" t="s">
        <v>671</v>
      </c>
    </row>
    <row r="159" spans="2:51" s="13" customFormat="1" ht="11.25">
      <c r="B159" s="230"/>
      <c r="C159" s="231"/>
      <c r="D159" s="226" t="s">
        <v>166</v>
      </c>
      <c r="E159" s="231"/>
      <c r="F159" s="233" t="s">
        <v>672</v>
      </c>
      <c r="G159" s="231"/>
      <c r="H159" s="234">
        <v>220.32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166</v>
      </c>
      <c r="AU159" s="240" t="s">
        <v>88</v>
      </c>
      <c r="AV159" s="13" t="s">
        <v>88</v>
      </c>
      <c r="AW159" s="13" t="s">
        <v>4</v>
      </c>
      <c r="AX159" s="13" t="s">
        <v>86</v>
      </c>
      <c r="AY159" s="240" t="s">
        <v>151</v>
      </c>
    </row>
    <row r="160" spans="1:65" s="2" customFormat="1" ht="16.5" customHeight="1">
      <c r="A160" s="36"/>
      <c r="B160" s="37"/>
      <c r="C160" s="241" t="s">
        <v>250</v>
      </c>
      <c r="D160" s="241" t="s">
        <v>257</v>
      </c>
      <c r="E160" s="242" t="s">
        <v>673</v>
      </c>
      <c r="F160" s="243" t="s">
        <v>674</v>
      </c>
      <c r="G160" s="244" t="s">
        <v>156</v>
      </c>
      <c r="H160" s="245">
        <v>12.24</v>
      </c>
      <c r="I160" s="246"/>
      <c r="J160" s="247">
        <f>ROUND(I160*H160,2)</f>
        <v>0</v>
      </c>
      <c r="K160" s="243" t="s">
        <v>161</v>
      </c>
      <c r="L160" s="248"/>
      <c r="M160" s="249" t="s">
        <v>1</v>
      </c>
      <c r="N160" s="250" t="s">
        <v>43</v>
      </c>
      <c r="O160" s="73"/>
      <c r="P160" s="223">
        <f>O160*H160</f>
        <v>0</v>
      </c>
      <c r="Q160" s="223">
        <v>0.131</v>
      </c>
      <c r="R160" s="223">
        <f>Q160*H160</f>
        <v>1.6034400000000002</v>
      </c>
      <c r="S160" s="223">
        <v>0</v>
      </c>
      <c r="T160" s="224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5" t="s">
        <v>193</v>
      </c>
      <c r="AT160" s="225" t="s">
        <v>257</v>
      </c>
      <c r="AU160" s="225" t="s">
        <v>88</v>
      </c>
      <c r="AY160" s="18" t="s">
        <v>151</v>
      </c>
      <c r="BE160" s="114">
        <f>IF(N160="základní",J160,0)</f>
        <v>0</v>
      </c>
      <c r="BF160" s="114">
        <f>IF(N160="snížená",J160,0)</f>
        <v>0</v>
      </c>
      <c r="BG160" s="114">
        <f>IF(N160="zákl. přenesená",J160,0)</f>
        <v>0</v>
      </c>
      <c r="BH160" s="114">
        <f>IF(N160="sníž. přenesená",J160,0)</f>
        <v>0</v>
      </c>
      <c r="BI160" s="114">
        <f>IF(N160="nulová",J160,0)</f>
        <v>0</v>
      </c>
      <c r="BJ160" s="18" t="s">
        <v>86</v>
      </c>
      <c r="BK160" s="114">
        <f>ROUND(I160*H160,2)</f>
        <v>0</v>
      </c>
      <c r="BL160" s="18" t="s">
        <v>162</v>
      </c>
      <c r="BM160" s="225" t="s">
        <v>675</v>
      </c>
    </row>
    <row r="161" spans="2:51" s="13" customFormat="1" ht="11.25">
      <c r="B161" s="230"/>
      <c r="C161" s="231"/>
      <c r="D161" s="226" t="s">
        <v>166</v>
      </c>
      <c r="E161" s="231"/>
      <c r="F161" s="233" t="s">
        <v>676</v>
      </c>
      <c r="G161" s="231"/>
      <c r="H161" s="234">
        <v>12.24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166</v>
      </c>
      <c r="AU161" s="240" t="s">
        <v>88</v>
      </c>
      <c r="AV161" s="13" t="s">
        <v>88</v>
      </c>
      <c r="AW161" s="13" t="s">
        <v>4</v>
      </c>
      <c r="AX161" s="13" t="s">
        <v>86</v>
      </c>
      <c r="AY161" s="240" t="s">
        <v>151</v>
      </c>
    </row>
    <row r="162" spans="1:65" s="2" customFormat="1" ht="21.75" customHeight="1">
      <c r="A162" s="36"/>
      <c r="B162" s="37"/>
      <c r="C162" s="241" t="s">
        <v>256</v>
      </c>
      <c r="D162" s="241" t="s">
        <v>257</v>
      </c>
      <c r="E162" s="242" t="s">
        <v>677</v>
      </c>
      <c r="F162" s="243" t="s">
        <v>678</v>
      </c>
      <c r="G162" s="244" t="s">
        <v>156</v>
      </c>
      <c r="H162" s="245">
        <v>15.3</v>
      </c>
      <c r="I162" s="246"/>
      <c r="J162" s="247">
        <f>ROUND(I162*H162,2)</f>
        <v>0</v>
      </c>
      <c r="K162" s="243" t="s">
        <v>161</v>
      </c>
      <c r="L162" s="248"/>
      <c r="M162" s="249" t="s">
        <v>1</v>
      </c>
      <c r="N162" s="250" t="s">
        <v>43</v>
      </c>
      <c r="O162" s="73"/>
      <c r="P162" s="223">
        <f>O162*H162</f>
        <v>0</v>
      </c>
      <c r="Q162" s="223">
        <v>0.131</v>
      </c>
      <c r="R162" s="223">
        <f>Q162*H162</f>
        <v>2.0043</v>
      </c>
      <c r="S162" s="223">
        <v>0</v>
      </c>
      <c r="T162" s="22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5" t="s">
        <v>193</v>
      </c>
      <c r="AT162" s="225" t="s">
        <v>257</v>
      </c>
      <c r="AU162" s="225" t="s">
        <v>88</v>
      </c>
      <c r="AY162" s="18" t="s">
        <v>151</v>
      </c>
      <c r="BE162" s="114">
        <f>IF(N162="základní",J162,0)</f>
        <v>0</v>
      </c>
      <c r="BF162" s="114">
        <f>IF(N162="snížená",J162,0)</f>
        <v>0</v>
      </c>
      <c r="BG162" s="114">
        <f>IF(N162="zákl. přenesená",J162,0)</f>
        <v>0</v>
      </c>
      <c r="BH162" s="114">
        <f>IF(N162="sníž. přenesená",J162,0)</f>
        <v>0</v>
      </c>
      <c r="BI162" s="114">
        <f>IF(N162="nulová",J162,0)</f>
        <v>0</v>
      </c>
      <c r="BJ162" s="18" t="s">
        <v>86</v>
      </c>
      <c r="BK162" s="114">
        <f>ROUND(I162*H162,2)</f>
        <v>0</v>
      </c>
      <c r="BL162" s="18" t="s">
        <v>162</v>
      </c>
      <c r="BM162" s="225" t="s">
        <v>679</v>
      </c>
    </row>
    <row r="163" spans="2:51" s="13" customFormat="1" ht="11.25">
      <c r="B163" s="230"/>
      <c r="C163" s="231"/>
      <c r="D163" s="226" t="s">
        <v>166</v>
      </c>
      <c r="E163" s="231"/>
      <c r="F163" s="233" t="s">
        <v>680</v>
      </c>
      <c r="G163" s="231"/>
      <c r="H163" s="234">
        <v>15.3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166</v>
      </c>
      <c r="AU163" s="240" t="s">
        <v>88</v>
      </c>
      <c r="AV163" s="13" t="s">
        <v>88</v>
      </c>
      <c r="AW163" s="13" t="s">
        <v>4</v>
      </c>
      <c r="AX163" s="13" t="s">
        <v>86</v>
      </c>
      <c r="AY163" s="240" t="s">
        <v>151</v>
      </c>
    </row>
    <row r="164" spans="2:63" s="12" customFormat="1" ht="22.9" customHeight="1">
      <c r="B164" s="198"/>
      <c r="C164" s="199"/>
      <c r="D164" s="200" t="s">
        <v>77</v>
      </c>
      <c r="E164" s="212" t="s">
        <v>199</v>
      </c>
      <c r="F164" s="212" t="s">
        <v>475</v>
      </c>
      <c r="G164" s="199"/>
      <c r="H164" s="199"/>
      <c r="I164" s="202"/>
      <c r="J164" s="213">
        <f>BK164</f>
        <v>0</v>
      </c>
      <c r="K164" s="199"/>
      <c r="L164" s="204"/>
      <c r="M164" s="205"/>
      <c r="N164" s="206"/>
      <c r="O164" s="206"/>
      <c r="P164" s="207">
        <f>SUM(P165:P185)</f>
        <v>0</v>
      </c>
      <c r="Q164" s="206"/>
      <c r="R164" s="207">
        <f>SUM(R165:R185)</f>
        <v>61.821063</v>
      </c>
      <c r="S164" s="206"/>
      <c r="T164" s="208">
        <f>SUM(T165:T185)</f>
        <v>0</v>
      </c>
      <c r="AR164" s="209" t="s">
        <v>86</v>
      </c>
      <c r="AT164" s="210" t="s">
        <v>77</v>
      </c>
      <c r="AU164" s="210" t="s">
        <v>86</v>
      </c>
      <c r="AY164" s="209" t="s">
        <v>151</v>
      </c>
      <c r="BK164" s="211">
        <f>SUM(BK165:BK185)</f>
        <v>0</v>
      </c>
    </row>
    <row r="165" spans="1:65" s="2" customFormat="1" ht="55.5" customHeight="1">
      <c r="A165" s="36"/>
      <c r="B165" s="37"/>
      <c r="C165" s="214" t="s">
        <v>7</v>
      </c>
      <c r="D165" s="214" t="s">
        <v>153</v>
      </c>
      <c r="E165" s="215" t="s">
        <v>552</v>
      </c>
      <c r="F165" s="216" t="s">
        <v>553</v>
      </c>
      <c r="G165" s="217" t="s">
        <v>321</v>
      </c>
      <c r="H165" s="218">
        <v>24</v>
      </c>
      <c r="I165" s="219"/>
      <c r="J165" s="220">
        <f>ROUND(I165*H165,2)</f>
        <v>0</v>
      </c>
      <c r="K165" s="216" t="s">
        <v>161</v>
      </c>
      <c r="L165" s="39"/>
      <c r="M165" s="221" t="s">
        <v>1</v>
      </c>
      <c r="N165" s="222" t="s">
        <v>43</v>
      </c>
      <c r="O165" s="73"/>
      <c r="P165" s="223">
        <f>O165*H165</f>
        <v>0</v>
      </c>
      <c r="Q165" s="223">
        <v>0.10988</v>
      </c>
      <c r="R165" s="223">
        <f>Q165*H165</f>
        <v>2.6371200000000004</v>
      </c>
      <c r="S165" s="223">
        <v>0</v>
      </c>
      <c r="T165" s="224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5" t="s">
        <v>162</v>
      </c>
      <c r="AT165" s="225" t="s">
        <v>153</v>
      </c>
      <c r="AU165" s="225" t="s">
        <v>88</v>
      </c>
      <c r="AY165" s="18" t="s">
        <v>151</v>
      </c>
      <c r="BE165" s="114">
        <f>IF(N165="základní",J165,0)</f>
        <v>0</v>
      </c>
      <c r="BF165" s="114">
        <f>IF(N165="snížená",J165,0)</f>
        <v>0</v>
      </c>
      <c r="BG165" s="114">
        <f>IF(N165="zákl. přenesená",J165,0)</f>
        <v>0</v>
      </c>
      <c r="BH165" s="114">
        <f>IF(N165="sníž. přenesená",J165,0)</f>
        <v>0</v>
      </c>
      <c r="BI165" s="114">
        <f>IF(N165="nulová",J165,0)</f>
        <v>0</v>
      </c>
      <c r="BJ165" s="18" t="s">
        <v>86</v>
      </c>
      <c r="BK165" s="114">
        <f>ROUND(I165*H165,2)</f>
        <v>0</v>
      </c>
      <c r="BL165" s="18" t="s">
        <v>162</v>
      </c>
      <c r="BM165" s="225" t="s">
        <v>681</v>
      </c>
    </row>
    <row r="166" spans="1:47" s="2" customFormat="1" ht="19.5">
      <c r="A166" s="36"/>
      <c r="B166" s="37"/>
      <c r="C166" s="38"/>
      <c r="D166" s="226" t="s">
        <v>164</v>
      </c>
      <c r="E166" s="38"/>
      <c r="F166" s="227" t="s">
        <v>682</v>
      </c>
      <c r="G166" s="38"/>
      <c r="H166" s="38"/>
      <c r="I166" s="127"/>
      <c r="J166" s="38"/>
      <c r="K166" s="38"/>
      <c r="L166" s="39"/>
      <c r="M166" s="228"/>
      <c r="N166" s="229"/>
      <c r="O166" s="73"/>
      <c r="P166" s="73"/>
      <c r="Q166" s="73"/>
      <c r="R166" s="73"/>
      <c r="S166" s="73"/>
      <c r="T166" s="74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8" t="s">
        <v>164</v>
      </c>
      <c r="AU166" s="18" t="s">
        <v>88</v>
      </c>
    </row>
    <row r="167" spans="1:65" s="2" customFormat="1" ht="16.5" customHeight="1">
      <c r="A167" s="36"/>
      <c r="B167" s="37"/>
      <c r="C167" s="241" t="s">
        <v>267</v>
      </c>
      <c r="D167" s="241" t="s">
        <v>257</v>
      </c>
      <c r="E167" s="242" t="s">
        <v>393</v>
      </c>
      <c r="F167" s="243" t="s">
        <v>394</v>
      </c>
      <c r="G167" s="244" t="s">
        <v>156</v>
      </c>
      <c r="H167" s="245">
        <v>8.568</v>
      </c>
      <c r="I167" s="246"/>
      <c r="J167" s="247">
        <f>ROUND(I167*H167,2)</f>
        <v>0</v>
      </c>
      <c r="K167" s="243" t="s">
        <v>161</v>
      </c>
      <c r="L167" s="248"/>
      <c r="M167" s="249" t="s">
        <v>1</v>
      </c>
      <c r="N167" s="250" t="s">
        <v>43</v>
      </c>
      <c r="O167" s="73"/>
      <c r="P167" s="223">
        <f>O167*H167</f>
        <v>0</v>
      </c>
      <c r="Q167" s="223">
        <v>0.417</v>
      </c>
      <c r="R167" s="223">
        <f>Q167*H167</f>
        <v>3.572856</v>
      </c>
      <c r="S167" s="223">
        <v>0</v>
      </c>
      <c r="T167" s="224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5" t="s">
        <v>193</v>
      </c>
      <c r="AT167" s="225" t="s">
        <v>257</v>
      </c>
      <c r="AU167" s="225" t="s">
        <v>88</v>
      </c>
      <c r="AY167" s="18" t="s">
        <v>151</v>
      </c>
      <c r="BE167" s="114">
        <f>IF(N167="základní",J167,0)</f>
        <v>0</v>
      </c>
      <c r="BF167" s="114">
        <f>IF(N167="snížená",J167,0)</f>
        <v>0</v>
      </c>
      <c r="BG167" s="114">
        <f>IF(N167="zákl. přenesená",J167,0)</f>
        <v>0</v>
      </c>
      <c r="BH167" s="114">
        <f>IF(N167="sníž. přenesená",J167,0)</f>
        <v>0</v>
      </c>
      <c r="BI167" s="114">
        <f>IF(N167="nulová",J167,0)</f>
        <v>0</v>
      </c>
      <c r="BJ167" s="18" t="s">
        <v>86</v>
      </c>
      <c r="BK167" s="114">
        <f>ROUND(I167*H167,2)</f>
        <v>0</v>
      </c>
      <c r="BL167" s="18" t="s">
        <v>162</v>
      </c>
      <c r="BM167" s="225" t="s">
        <v>683</v>
      </c>
    </row>
    <row r="168" spans="2:51" s="13" customFormat="1" ht="11.25">
      <c r="B168" s="230"/>
      <c r="C168" s="231"/>
      <c r="D168" s="226" t="s">
        <v>166</v>
      </c>
      <c r="E168" s="232" t="s">
        <v>1</v>
      </c>
      <c r="F168" s="233" t="s">
        <v>684</v>
      </c>
      <c r="G168" s="231"/>
      <c r="H168" s="234">
        <v>8.4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166</v>
      </c>
      <c r="AU168" s="240" t="s">
        <v>88</v>
      </c>
      <c r="AV168" s="13" t="s">
        <v>88</v>
      </c>
      <c r="AW168" s="13" t="s">
        <v>32</v>
      </c>
      <c r="AX168" s="13" t="s">
        <v>86</v>
      </c>
      <c r="AY168" s="240" t="s">
        <v>151</v>
      </c>
    </row>
    <row r="169" spans="2:51" s="13" customFormat="1" ht="11.25">
      <c r="B169" s="230"/>
      <c r="C169" s="231"/>
      <c r="D169" s="226" t="s">
        <v>166</v>
      </c>
      <c r="E169" s="231"/>
      <c r="F169" s="233" t="s">
        <v>685</v>
      </c>
      <c r="G169" s="231"/>
      <c r="H169" s="234">
        <v>8.568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166</v>
      </c>
      <c r="AU169" s="240" t="s">
        <v>88</v>
      </c>
      <c r="AV169" s="13" t="s">
        <v>88</v>
      </c>
      <c r="AW169" s="13" t="s">
        <v>4</v>
      </c>
      <c r="AX169" s="13" t="s">
        <v>86</v>
      </c>
      <c r="AY169" s="240" t="s">
        <v>151</v>
      </c>
    </row>
    <row r="170" spans="1:65" s="2" customFormat="1" ht="44.25" customHeight="1">
      <c r="A170" s="36"/>
      <c r="B170" s="37"/>
      <c r="C170" s="214" t="s">
        <v>272</v>
      </c>
      <c r="D170" s="214" t="s">
        <v>153</v>
      </c>
      <c r="E170" s="215" t="s">
        <v>572</v>
      </c>
      <c r="F170" s="216" t="s">
        <v>573</v>
      </c>
      <c r="G170" s="217" t="s">
        <v>321</v>
      </c>
      <c r="H170" s="218">
        <v>123</v>
      </c>
      <c r="I170" s="219"/>
      <c r="J170" s="220">
        <f>ROUND(I170*H170,2)</f>
        <v>0</v>
      </c>
      <c r="K170" s="216" t="s">
        <v>161</v>
      </c>
      <c r="L170" s="39"/>
      <c r="M170" s="221" t="s">
        <v>1</v>
      </c>
      <c r="N170" s="222" t="s">
        <v>43</v>
      </c>
      <c r="O170" s="73"/>
      <c r="P170" s="223">
        <f>O170*H170</f>
        <v>0</v>
      </c>
      <c r="Q170" s="223">
        <v>0.1554</v>
      </c>
      <c r="R170" s="223">
        <f>Q170*H170</f>
        <v>19.1142</v>
      </c>
      <c r="S170" s="223">
        <v>0</v>
      </c>
      <c r="T170" s="224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5" t="s">
        <v>162</v>
      </c>
      <c r="AT170" s="225" t="s">
        <v>153</v>
      </c>
      <c r="AU170" s="225" t="s">
        <v>88</v>
      </c>
      <c r="AY170" s="18" t="s">
        <v>151</v>
      </c>
      <c r="BE170" s="114">
        <f>IF(N170="základní",J170,0)</f>
        <v>0</v>
      </c>
      <c r="BF170" s="114">
        <f>IF(N170="snížená",J170,0)</f>
        <v>0</v>
      </c>
      <c r="BG170" s="114">
        <f>IF(N170="zákl. přenesená",J170,0)</f>
        <v>0</v>
      </c>
      <c r="BH170" s="114">
        <f>IF(N170="sníž. přenesená",J170,0)</f>
        <v>0</v>
      </c>
      <c r="BI170" s="114">
        <f>IF(N170="nulová",J170,0)</f>
        <v>0</v>
      </c>
      <c r="BJ170" s="18" t="s">
        <v>86</v>
      </c>
      <c r="BK170" s="114">
        <f>ROUND(I170*H170,2)</f>
        <v>0</v>
      </c>
      <c r="BL170" s="18" t="s">
        <v>162</v>
      </c>
      <c r="BM170" s="225" t="s">
        <v>686</v>
      </c>
    </row>
    <row r="171" spans="2:51" s="13" customFormat="1" ht="11.25">
      <c r="B171" s="230"/>
      <c r="C171" s="231"/>
      <c r="D171" s="226" t="s">
        <v>166</v>
      </c>
      <c r="E171" s="232" t="s">
        <v>1</v>
      </c>
      <c r="F171" s="233" t="s">
        <v>687</v>
      </c>
      <c r="G171" s="231"/>
      <c r="H171" s="234">
        <v>123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166</v>
      </c>
      <c r="AU171" s="240" t="s">
        <v>88</v>
      </c>
      <c r="AV171" s="13" t="s">
        <v>88</v>
      </c>
      <c r="AW171" s="13" t="s">
        <v>32</v>
      </c>
      <c r="AX171" s="13" t="s">
        <v>86</v>
      </c>
      <c r="AY171" s="240" t="s">
        <v>151</v>
      </c>
    </row>
    <row r="172" spans="1:65" s="2" customFormat="1" ht="16.5" customHeight="1">
      <c r="A172" s="36"/>
      <c r="B172" s="37"/>
      <c r="C172" s="241" t="s">
        <v>277</v>
      </c>
      <c r="D172" s="241" t="s">
        <v>257</v>
      </c>
      <c r="E172" s="242" t="s">
        <v>688</v>
      </c>
      <c r="F172" s="243" t="s">
        <v>689</v>
      </c>
      <c r="G172" s="244" t="s">
        <v>321</v>
      </c>
      <c r="H172" s="245">
        <v>84.66</v>
      </c>
      <c r="I172" s="246"/>
      <c r="J172" s="247">
        <f>ROUND(I172*H172,2)</f>
        <v>0</v>
      </c>
      <c r="K172" s="243" t="s">
        <v>161</v>
      </c>
      <c r="L172" s="248"/>
      <c r="M172" s="249" t="s">
        <v>1</v>
      </c>
      <c r="N172" s="250" t="s">
        <v>43</v>
      </c>
      <c r="O172" s="73"/>
      <c r="P172" s="223">
        <f>O172*H172</f>
        <v>0</v>
      </c>
      <c r="Q172" s="223">
        <v>0.102</v>
      </c>
      <c r="R172" s="223">
        <f>Q172*H172</f>
        <v>8.635319999999998</v>
      </c>
      <c r="S172" s="223">
        <v>0</v>
      </c>
      <c r="T172" s="22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5" t="s">
        <v>193</v>
      </c>
      <c r="AT172" s="225" t="s">
        <v>257</v>
      </c>
      <c r="AU172" s="225" t="s">
        <v>88</v>
      </c>
      <c r="AY172" s="18" t="s">
        <v>151</v>
      </c>
      <c r="BE172" s="114">
        <f>IF(N172="základní",J172,0)</f>
        <v>0</v>
      </c>
      <c r="BF172" s="114">
        <f>IF(N172="snížená",J172,0)</f>
        <v>0</v>
      </c>
      <c r="BG172" s="114">
        <f>IF(N172="zákl. přenesená",J172,0)</f>
        <v>0</v>
      </c>
      <c r="BH172" s="114">
        <f>IF(N172="sníž. přenesená",J172,0)</f>
        <v>0</v>
      </c>
      <c r="BI172" s="114">
        <f>IF(N172="nulová",J172,0)</f>
        <v>0</v>
      </c>
      <c r="BJ172" s="18" t="s">
        <v>86</v>
      </c>
      <c r="BK172" s="114">
        <f>ROUND(I172*H172,2)</f>
        <v>0</v>
      </c>
      <c r="BL172" s="18" t="s">
        <v>162</v>
      </c>
      <c r="BM172" s="225" t="s">
        <v>690</v>
      </c>
    </row>
    <row r="173" spans="2:51" s="13" customFormat="1" ht="11.25">
      <c r="B173" s="230"/>
      <c r="C173" s="231"/>
      <c r="D173" s="226" t="s">
        <v>166</v>
      </c>
      <c r="E173" s="231"/>
      <c r="F173" s="233" t="s">
        <v>691</v>
      </c>
      <c r="G173" s="231"/>
      <c r="H173" s="234">
        <v>84.66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166</v>
      </c>
      <c r="AU173" s="240" t="s">
        <v>88</v>
      </c>
      <c r="AV173" s="13" t="s">
        <v>88</v>
      </c>
      <c r="AW173" s="13" t="s">
        <v>4</v>
      </c>
      <c r="AX173" s="13" t="s">
        <v>86</v>
      </c>
      <c r="AY173" s="240" t="s">
        <v>151</v>
      </c>
    </row>
    <row r="174" spans="1:65" s="2" customFormat="1" ht="16.5" customHeight="1">
      <c r="A174" s="36"/>
      <c r="B174" s="37"/>
      <c r="C174" s="241" t="s">
        <v>281</v>
      </c>
      <c r="D174" s="241" t="s">
        <v>257</v>
      </c>
      <c r="E174" s="242" t="s">
        <v>576</v>
      </c>
      <c r="F174" s="243" t="s">
        <v>577</v>
      </c>
      <c r="G174" s="244" t="s">
        <v>321</v>
      </c>
      <c r="H174" s="245">
        <v>40.8</v>
      </c>
      <c r="I174" s="246"/>
      <c r="J174" s="247">
        <f>ROUND(I174*H174,2)</f>
        <v>0</v>
      </c>
      <c r="K174" s="243" t="s">
        <v>161</v>
      </c>
      <c r="L174" s="248"/>
      <c r="M174" s="249" t="s">
        <v>1</v>
      </c>
      <c r="N174" s="250" t="s">
        <v>43</v>
      </c>
      <c r="O174" s="73"/>
      <c r="P174" s="223">
        <f>O174*H174</f>
        <v>0</v>
      </c>
      <c r="Q174" s="223">
        <v>0.081</v>
      </c>
      <c r="R174" s="223">
        <f>Q174*H174</f>
        <v>3.3047999999999997</v>
      </c>
      <c r="S174" s="223">
        <v>0</v>
      </c>
      <c r="T174" s="224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5" t="s">
        <v>193</v>
      </c>
      <c r="AT174" s="225" t="s">
        <v>257</v>
      </c>
      <c r="AU174" s="225" t="s">
        <v>88</v>
      </c>
      <c r="AY174" s="18" t="s">
        <v>151</v>
      </c>
      <c r="BE174" s="114">
        <f>IF(N174="základní",J174,0)</f>
        <v>0</v>
      </c>
      <c r="BF174" s="114">
        <f>IF(N174="snížená",J174,0)</f>
        <v>0</v>
      </c>
      <c r="BG174" s="114">
        <f>IF(N174="zákl. přenesená",J174,0)</f>
        <v>0</v>
      </c>
      <c r="BH174" s="114">
        <f>IF(N174="sníž. přenesená",J174,0)</f>
        <v>0</v>
      </c>
      <c r="BI174" s="114">
        <f>IF(N174="nulová",J174,0)</f>
        <v>0</v>
      </c>
      <c r="BJ174" s="18" t="s">
        <v>86</v>
      </c>
      <c r="BK174" s="114">
        <f>ROUND(I174*H174,2)</f>
        <v>0</v>
      </c>
      <c r="BL174" s="18" t="s">
        <v>162</v>
      </c>
      <c r="BM174" s="225" t="s">
        <v>692</v>
      </c>
    </row>
    <row r="175" spans="2:51" s="13" customFormat="1" ht="11.25">
      <c r="B175" s="230"/>
      <c r="C175" s="231"/>
      <c r="D175" s="226" t="s">
        <v>166</v>
      </c>
      <c r="E175" s="231"/>
      <c r="F175" s="233" t="s">
        <v>693</v>
      </c>
      <c r="G175" s="231"/>
      <c r="H175" s="234">
        <v>40.8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166</v>
      </c>
      <c r="AU175" s="240" t="s">
        <v>88</v>
      </c>
      <c r="AV175" s="13" t="s">
        <v>88</v>
      </c>
      <c r="AW175" s="13" t="s">
        <v>4</v>
      </c>
      <c r="AX175" s="13" t="s">
        <v>86</v>
      </c>
      <c r="AY175" s="240" t="s">
        <v>151</v>
      </c>
    </row>
    <row r="176" spans="1:65" s="2" customFormat="1" ht="44.25" customHeight="1">
      <c r="A176" s="36"/>
      <c r="B176" s="37"/>
      <c r="C176" s="214" t="s">
        <v>287</v>
      </c>
      <c r="D176" s="214" t="s">
        <v>153</v>
      </c>
      <c r="E176" s="215" t="s">
        <v>694</v>
      </c>
      <c r="F176" s="216" t="s">
        <v>695</v>
      </c>
      <c r="G176" s="217" t="s">
        <v>321</v>
      </c>
      <c r="H176" s="218">
        <v>19.1</v>
      </c>
      <c r="I176" s="219"/>
      <c r="J176" s="220">
        <f>ROUND(I176*H176,2)</f>
        <v>0</v>
      </c>
      <c r="K176" s="216" t="s">
        <v>161</v>
      </c>
      <c r="L176" s="39"/>
      <c r="M176" s="221" t="s">
        <v>1</v>
      </c>
      <c r="N176" s="222" t="s">
        <v>43</v>
      </c>
      <c r="O176" s="73"/>
      <c r="P176" s="223">
        <f>O176*H176</f>
        <v>0</v>
      </c>
      <c r="Q176" s="223">
        <v>0.14067</v>
      </c>
      <c r="R176" s="223">
        <f>Q176*H176</f>
        <v>2.686797</v>
      </c>
      <c r="S176" s="223">
        <v>0</v>
      </c>
      <c r="T176" s="22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5" t="s">
        <v>162</v>
      </c>
      <c r="AT176" s="225" t="s">
        <v>153</v>
      </c>
      <c r="AU176" s="225" t="s">
        <v>88</v>
      </c>
      <c r="AY176" s="18" t="s">
        <v>151</v>
      </c>
      <c r="BE176" s="114">
        <f>IF(N176="základní",J176,0)</f>
        <v>0</v>
      </c>
      <c r="BF176" s="114">
        <f>IF(N176="snížená",J176,0)</f>
        <v>0</v>
      </c>
      <c r="BG176" s="114">
        <f>IF(N176="zákl. přenesená",J176,0)</f>
        <v>0</v>
      </c>
      <c r="BH176" s="114">
        <f>IF(N176="sníž. přenesená",J176,0)</f>
        <v>0</v>
      </c>
      <c r="BI176" s="114">
        <f>IF(N176="nulová",J176,0)</f>
        <v>0</v>
      </c>
      <c r="BJ176" s="18" t="s">
        <v>86</v>
      </c>
      <c r="BK176" s="114">
        <f>ROUND(I176*H176,2)</f>
        <v>0</v>
      </c>
      <c r="BL176" s="18" t="s">
        <v>162</v>
      </c>
      <c r="BM176" s="225" t="s">
        <v>696</v>
      </c>
    </row>
    <row r="177" spans="1:65" s="2" customFormat="1" ht="16.5" customHeight="1">
      <c r="A177" s="36"/>
      <c r="B177" s="37"/>
      <c r="C177" s="241" t="s">
        <v>292</v>
      </c>
      <c r="D177" s="241" t="s">
        <v>257</v>
      </c>
      <c r="E177" s="242" t="s">
        <v>697</v>
      </c>
      <c r="F177" s="243" t="s">
        <v>698</v>
      </c>
      <c r="G177" s="244" t="s">
        <v>321</v>
      </c>
      <c r="H177" s="245">
        <v>12.24</v>
      </c>
      <c r="I177" s="246"/>
      <c r="J177" s="247">
        <f>ROUND(I177*H177,2)</f>
        <v>0</v>
      </c>
      <c r="K177" s="243" t="s">
        <v>161</v>
      </c>
      <c r="L177" s="248"/>
      <c r="M177" s="249" t="s">
        <v>1</v>
      </c>
      <c r="N177" s="250" t="s">
        <v>43</v>
      </c>
      <c r="O177" s="73"/>
      <c r="P177" s="223">
        <f>O177*H177</f>
        <v>0</v>
      </c>
      <c r="Q177" s="223">
        <v>0.125</v>
      </c>
      <c r="R177" s="223">
        <f>Q177*H177</f>
        <v>1.53</v>
      </c>
      <c r="S177" s="223">
        <v>0</v>
      </c>
      <c r="T177" s="224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5" t="s">
        <v>193</v>
      </c>
      <c r="AT177" s="225" t="s">
        <v>257</v>
      </c>
      <c r="AU177" s="225" t="s">
        <v>88</v>
      </c>
      <c r="AY177" s="18" t="s">
        <v>151</v>
      </c>
      <c r="BE177" s="114">
        <f>IF(N177="základní",J177,0)</f>
        <v>0</v>
      </c>
      <c r="BF177" s="114">
        <f>IF(N177="snížená",J177,0)</f>
        <v>0</v>
      </c>
      <c r="BG177" s="114">
        <f>IF(N177="zákl. přenesená",J177,0)</f>
        <v>0</v>
      </c>
      <c r="BH177" s="114">
        <f>IF(N177="sníž. přenesená",J177,0)</f>
        <v>0</v>
      </c>
      <c r="BI177" s="114">
        <f>IF(N177="nulová",J177,0)</f>
        <v>0</v>
      </c>
      <c r="BJ177" s="18" t="s">
        <v>86</v>
      </c>
      <c r="BK177" s="114">
        <f>ROUND(I177*H177,2)</f>
        <v>0</v>
      </c>
      <c r="BL177" s="18" t="s">
        <v>162</v>
      </c>
      <c r="BM177" s="225" t="s">
        <v>699</v>
      </c>
    </row>
    <row r="178" spans="1:47" s="2" customFormat="1" ht="19.5">
      <c r="A178" s="36"/>
      <c r="B178" s="37"/>
      <c r="C178" s="38"/>
      <c r="D178" s="226" t="s">
        <v>164</v>
      </c>
      <c r="E178" s="38"/>
      <c r="F178" s="227" t="s">
        <v>700</v>
      </c>
      <c r="G178" s="38"/>
      <c r="H178" s="38"/>
      <c r="I178" s="127"/>
      <c r="J178" s="38"/>
      <c r="K178" s="38"/>
      <c r="L178" s="39"/>
      <c r="M178" s="228"/>
      <c r="N178" s="229"/>
      <c r="O178" s="73"/>
      <c r="P178" s="73"/>
      <c r="Q178" s="73"/>
      <c r="R178" s="73"/>
      <c r="S178" s="73"/>
      <c r="T178" s="74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8" t="s">
        <v>164</v>
      </c>
      <c r="AU178" s="18" t="s">
        <v>88</v>
      </c>
    </row>
    <row r="179" spans="2:51" s="13" customFormat="1" ht="11.25">
      <c r="B179" s="230"/>
      <c r="C179" s="231"/>
      <c r="D179" s="226" t="s">
        <v>166</v>
      </c>
      <c r="E179" s="231"/>
      <c r="F179" s="233" t="s">
        <v>676</v>
      </c>
      <c r="G179" s="231"/>
      <c r="H179" s="234">
        <v>12.24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166</v>
      </c>
      <c r="AU179" s="240" t="s">
        <v>88</v>
      </c>
      <c r="AV179" s="13" t="s">
        <v>88</v>
      </c>
      <c r="AW179" s="13" t="s">
        <v>4</v>
      </c>
      <c r="AX179" s="13" t="s">
        <v>86</v>
      </c>
      <c r="AY179" s="240" t="s">
        <v>151</v>
      </c>
    </row>
    <row r="180" spans="1:65" s="2" customFormat="1" ht="21.75" customHeight="1">
      <c r="A180" s="36"/>
      <c r="B180" s="37"/>
      <c r="C180" s="241" t="s">
        <v>296</v>
      </c>
      <c r="D180" s="241" t="s">
        <v>257</v>
      </c>
      <c r="E180" s="242" t="s">
        <v>701</v>
      </c>
      <c r="F180" s="243" t="s">
        <v>702</v>
      </c>
      <c r="G180" s="244" t="s">
        <v>321</v>
      </c>
      <c r="H180" s="245">
        <v>7.752</v>
      </c>
      <c r="I180" s="246"/>
      <c r="J180" s="247">
        <f>ROUND(I180*H180,2)</f>
        <v>0</v>
      </c>
      <c r="K180" s="243" t="s">
        <v>161</v>
      </c>
      <c r="L180" s="248"/>
      <c r="M180" s="249" t="s">
        <v>1</v>
      </c>
      <c r="N180" s="250" t="s">
        <v>43</v>
      </c>
      <c r="O180" s="73"/>
      <c r="P180" s="223">
        <f>O180*H180</f>
        <v>0</v>
      </c>
      <c r="Q180" s="223">
        <v>0.125</v>
      </c>
      <c r="R180" s="223">
        <f>Q180*H180</f>
        <v>0.969</v>
      </c>
      <c r="S180" s="223">
        <v>0</v>
      </c>
      <c r="T180" s="224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5" t="s">
        <v>193</v>
      </c>
      <c r="AT180" s="225" t="s">
        <v>257</v>
      </c>
      <c r="AU180" s="225" t="s">
        <v>88</v>
      </c>
      <c r="AY180" s="18" t="s">
        <v>151</v>
      </c>
      <c r="BE180" s="114">
        <f>IF(N180="základní",J180,0)</f>
        <v>0</v>
      </c>
      <c r="BF180" s="114">
        <f>IF(N180="snížená",J180,0)</f>
        <v>0</v>
      </c>
      <c r="BG180" s="114">
        <f>IF(N180="zákl. přenesená",J180,0)</f>
        <v>0</v>
      </c>
      <c r="BH180" s="114">
        <f>IF(N180="sníž. přenesená",J180,0)</f>
        <v>0</v>
      </c>
      <c r="BI180" s="114">
        <f>IF(N180="nulová",J180,0)</f>
        <v>0</v>
      </c>
      <c r="BJ180" s="18" t="s">
        <v>86</v>
      </c>
      <c r="BK180" s="114">
        <f>ROUND(I180*H180,2)</f>
        <v>0</v>
      </c>
      <c r="BL180" s="18" t="s">
        <v>162</v>
      </c>
      <c r="BM180" s="225" t="s">
        <v>703</v>
      </c>
    </row>
    <row r="181" spans="1:47" s="2" customFormat="1" ht="29.25">
      <c r="A181" s="36"/>
      <c r="B181" s="37"/>
      <c r="C181" s="38"/>
      <c r="D181" s="226" t="s">
        <v>164</v>
      </c>
      <c r="E181" s="38"/>
      <c r="F181" s="227" t="s">
        <v>704</v>
      </c>
      <c r="G181" s="38"/>
      <c r="H181" s="38"/>
      <c r="I181" s="127"/>
      <c r="J181" s="38"/>
      <c r="K181" s="38"/>
      <c r="L181" s="39"/>
      <c r="M181" s="228"/>
      <c r="N181" s="229"/>
      <c r="O181" s="73"/>
      <c r="P181" s="73"/>
      <c r="Q181" s="73"/>
      <c r="R181" s="73"/>
      <c r="S181" s="73"/>
      <c r="T181" s="74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8" t="s">
        <v>164</v>
      </c>
      <c r="AU181" s="18" t="s">
        <v>88</v>
      </c>
    </row>
    <row r="182" spans="2:51" s="13" customFormat="1" ht="11.25">
      <c r="B182" s="230"/>
      <c r="C182" s="231"/>
      <c r="D182" s="226" t="s">
        <v>166</v>
      </c>
      <c r="E182" s="231"/>
      <c r="F182" s="233" t="s">
        <v>705</v>
      </c>
      <c r="G182" s="231"/>
      <c r="H182" s="234">
        <v>7.752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166</v>
      </c>
      <c r="AU182" s="240" t="s">
        <v>88</v>
      </c>
      <c r="AV182" s="13" t="s">
        <v>88</v>
      </c>
      <c r="AW182" s="13" t="s">
        <v>4</v>
      </c>
      <c r="AX182" s="13" t="s">
        <v>86</v>
      </c>
      <c r="AY182" s="240" t="s">
        <v>151</v>
      </c>
    </row>
    <row r="183" spans="1:65" s="2" customFormat="1" ht="33" customHeight="1">
      <c r="A183" s="36"/>
      <c r="B183" s="37"/>
      <c r="C183" s="214" t="s">
        <v>301</v>
      </c>
      <c r="D183" s="214" t="s">
        <v>153</v>
      </c>
      <c r="E183" s="215" t="s">
        <v>706</v>
      </c>
      <c r="F183" s="216" t="s">
        <v>707</v>
      </c>
      <c r="G183" s="217" t="s">
        <v>321</v>
      </c>
      <c r="H183" s="218">
        <v>131</v>
      </c>
      <c r="I183" s="219"/>
      <c r="J183" s="220">
        <f>ROUND(I183*H183,2)</f>
        <v>0</v>
      </c>
      <c r="K183" s="216" t="s">
        <v>161</v>
      </c>
      <c r="L183" s="39"/>
      <c r="M183" s="221" t="s">
        <v>1</v>
      </c>
      <c r="N183" s="222" t="s">
        <v>43</v>
      </c>
      <c r="O183" s="73"/>
      <c r="P183" s="223">
        <f>O183*H183</f>
        <v>0</v>
      </c>
      <c r="Q183" s="223">
        <v>0.10095</v>
      </c>
      <c r="R183" s="223">
        <f>Q183*H183</f>
        <v>13.22445</v>
      </c>
      <c r="S183" s="223">
        <v>0</v>
      </c>
      <c r="T183" s="224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5" t="s">
        <v>162</v>
      </c>
      <c r="AT183" s="225" t="s">
        <v>153</v>
      </c>
      <c r="AU183" s="225" t="s">
        <v>88</v>
      </c>
      <c r="AY183" s="18" t="s">
        <v>151</v>
      </c>
      <c r="BE183" s="114">
        <f>IF(N183="základní",J183,0)</f>
        <v>0</v>
      </c>
      <c r="BF183" s="114">
        <f>IF(N183="snížená",J183,0)</f>
        <v>0</v>
      </c>
      <c r="BG183" s="114">
        <f>IF(N183="zákl. přenesená",J183,0)</f>
        <v>0</v>
      </c>
      <c r="BH183" s="114">
        <f>IF(N183="sníž. přenesená",J183,0)</f>
        <v>0</v>
      </c>
      <c r="BI183" s="114">
        <f>IF(N183="nulová",J183,0)</f>
        <v>0</v>
      </c>
      <c r="BJ183" s="18" t="s">
        <v>86</v>
      </c>
      <c r="BK183" s="114">
        <f>ROUND(I183*H183,2)</f>
        <v>0</v>
      </c>
      <c r="BL183" s="18" t="s">
        <v>162</v>
      </c>
      <c r="BM183" s="225" t="s">
        <v>708</v>
      </c>
    </row>
    <row r="184" spans="1:65" s="2" customFormat="1" ht="16.5" customHeight="1">
      <c r="A184" s="36"/>
      <c r="B184" s="37"/>
      <c r="C184" s="241" t="s">
        <v>307</v>
      </c>
      <c r="D184" s="241" t="s">
        <v>257</v>
      </c>
      <c r="E184" s="242" t="s">
        <v>709</v>
      </c>
      <c r="F184" s="243" t="s">
        <v>710</v>
      </c>
      <c r="G184" s="244" t="s">
        <v>321</v>
      </c>
      <c r="H184" s="245">
        <v>133.62</v>
      </c>
      <c r="I184" s="246"/>
      <c r="J184" s="247">
        <f>ROUND(I184*H184,2)</f>
        <v>0</v>
      </c>
      <c r="K184" s="243" t="s">
        <v>161</v>
      </c>
      <c r="L184" s="248"/>
      <c r="M184" s="249" t="s">
        <v>1</v>
      </c>
      <c r="N184" s="250" t="s">
        <v>43</v>
      </c>
      <c r="O184" s="73"/>
      <c r="P184" s="223">
        <f>O184*H184</f>
        <v>0</v>
      </c>
      <c r="Q184" s="223">
        <v>0.046</v>
      </c>
      <c r="R184" s="223">
        <f>Q184*H184</f>
        <v>6.14652</v>
      </c>
      <c r="S184" s="223">
        <v>0</v>
      </c>
      <c r="T184" s="22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5" t="s">
        <v>193</v>
      </c>
      <c r="AT184" s="225" t="s">
        <v>257</v>
      </c>
      <c r="AU184" s="225" t="s">
        <v>88</v>
      </c>
      <c r="AY184" s="18" t="s">
        <v>151</v>
      </c>
      <c r="BE184" s="114">
        <f>IF(N184="základní",J184,0)</f>
        <v>0</v>
      </c>
      <c r="BF184" s="114">
        <f>IF(N184="snížená",J184,0)</f>
        <v>0</v>
      </c>
      <c r="BG184" s="114">
        <f>IF(N184="zákl. přenesená",J184,0)</f>
        <v>0</v>
      </c>
      <c r="BH184" s="114">
        <f>IF(N184="sníž. přenesená",J184,0)</f>
        <v>0</v>
      </c>
      <c r="BI184" s="114">
        <f>IF(N184="nulová",J184,0)</f>
        <v>0</v>
      </c>
      <c r="BJ184" s="18" t="s">
        <v>86</v>
      </c>
      <c r="BK184" s="114">
        <f>ROUND(I184*H184,2)</f>
        <v>0</v>
      </c>
      <c r="BL184" s="18" t="s">
        <v>162</v>
      </c>
      <c r="BM184" s="225" t="s">
        <v>711</v>
      </c>
    </row>
    <row r="185" spans="2:51" s="13" customFormat="1" ht="11.25">
      <c r="B185" s="230"/>
      <c r="C185" s="231"/>
      <c r="D185" s="226" t="s">
        <v>166</v>
      </c>
      <c r="E185" s="231"/>
      <c r="F185" s="233" t="s">
        <v>712</v>
      </c>
      <c r="G185" s="231"/>
      <c r="H185" s="234">
        <v>133.62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166</v>
      </c>
      <c r="AU185" s="240" t="s">
        <v>88</v>
      </c>
      <c r="AV185" s="13" t="s">
        <v>88</v>
      </c>
      <c r="AW185" s="13" t="s">
        <v>4</v>
      </c>
      <c r="AX185" s="13" t="s">
        <v>86</v>
      </c>
      <c r="AY185" s="240" t="s">
        <v>151</v>
      </c>
    </row>
    <row r="186" spans="2:63" s="12" customFormat="1" ht="22.9" customHeight="1">
      <c r="B186" s="198"/>
      <c r="C186" s="199"/>
      <c r="D186" s="200" t="s">
        <v>77</v>
      </c>
      <c r="E186" s="212" t="s">
        <v>622</v>
      </c>
      <c r="F186" s="212" t="s">
        <v>623</v>
      </c>
      <c r="G186" s="199"/>
      <c r="H186" s="199"/>
      <c r="I186" s="202"/>
      <c r="J186" s="213">
        <f>BK186</f>
        <v>0</v>
      </c>
      <c r="K186" s="199"/>
      <c r="L186" s="204"/>
      <c r="M186" s="205"/>
      <c r="N186" s="206"/>
      <c r="O186" s="206"/>
      <c r="P186" s="207">
        <f>P187</f>
        <v>0</v>
      </c>
      <c r="Q186" s="206"/>
      <c r="R186" s="207">
        <f>R187</f>
        <v>0</v>
      </c>
      <c r="S186" s="206"/>
      <c r="T186" s="208">
        <f>T187</f>
        <v>0</v>
      </c>
      <c r="AR186" s="209" t="s">
        <v>86</v>
      </c>
      <c r="AT186" s="210" t="s">
        <v>77</v>
      </c>
      <c r="AU186" s="210" t="s">
        <v>86</v>
      </c>
      <c r="AY186" s="209" t="s">
        <v>151</v>
      </c>
      <c r="BK186" s="211">
        <f>BK187</f>
        <v>0</v>
      </c>
    </row>
    <row r="187" spans="1:65" s="2" customFormat="1" ht="33" customHeight="1">
      <c r="A187" s="36"/>
      <c r="B187" s="37"/>
      <c r="C187" s="214" t="s">
        <v>313</v>
      </c>
      <c r="D187" s="214" t="s">
        <v>153</v>
      </c>
      <c r="E187" s="215" t="s">
        <v>713</v>
      </c>
      <c r="F187" s="216" t="s">
        <v>714</v>
      </c>
      <c r="G187" s="217" t="s">
        <v>260</v>
      </c>
      <c r="H187" s="218">
        <v>364.247</v>
      </c>
      <c r="I187" s="219"/>
      <c r="J187" s="220">
        <f>ROUND(I187*H187,2)</f>
        <v>0</v>
      </c>
      <c r="K187" s="216" t="s">
        <v>161</v>
      </c>
      <c r="L187" s="39"/>
      <c r="M187" s="255" t="s">
        <v>1</v>
      </c>
      <c r="N187" s="256" t="s">
        <v>43</v>
      </c>
      <c r="O187" s="257"/>
      <c r="P187" s="258">
        <f>O187*H187</f>
        <v>0</v>
      </c>
      <c r="Q187" s="258">
        <v>0</v>
      </c>
      <c r="R187" s="258">
        <f>Q187*H187</f>
        <v>0</v>
      </c>
      <c r="S187" s="258">
        <v>0</v>
      </c>
      <c r="T187" s="259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5" t="s">
        <v>162</v>
      </c>
      <c r="AT187" s="225" t="s">
        <v>153</v>
      </c>
      <c r="AU187" s="225" t="s">
        <v>88</v>
      </c>
      <c r="AY187" s="18" t="s">
        <v>151</v>
      </c>
      <c r="BE187" s="114">
        <f>IF(N187="základní",J187,0)</f>
        <v>0</v>
      </c>
      <c r="BF187" s="114">
        <f>IF(N187="snížená",J187,0)</f>
        <v>0</v>
      </c>
      <c r="BG187" s="114">
        <f>IF(N187="zákl. přenesená",J187,0)</f>
        <v>0</v>
      </c>
      <c r="BH187" s="114">
        <f>IF(N187="sníž. přenesená",J187,0)</f>
        <v>0</v>
      </c>
      <c r="BI187" s="114">
        <f>IF(N187="nulová",J187,0)</f>
        <v>0</v>
      </c>
      <c r="BJ187" s="18" t="s">
        <v>86</v>
      </c>
      <c r="BK187" s="114">
        <f>ROUND(I187*H187,2)</f>
        <v>0</v>
      </c>
      <c r="BL187" s="18" t="s">
        <v>162</v>
      </c>
      <c r="BM187" s="225" t="s">
        <v>715</v>
      </c>
    </row>
    <row r="188" spans="1:31" s="2" customFormat="1" ht="6.95" customHeight="1">
      <c r="A188" s="36"/>
      <c r="B188" s="56"/>
      <c r="C188" s="57"/>
      <c r="D188" s="57"/>
      <c r="E188" s="57"/>
      <c r="F188" s="57"/>
      <c r="G188" s="57"/>
      <c r="H188" s="57"/>
      <c r="I188" s="164"/>
      <c r="J188" s="57"/>
      <c r="K188" s="57"/>
      <c r="L188" s="39"/>
      <c r="M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</row>
  </sheetData>
  <sheetProtection algorithmName="SHA-512" hashValue="nE9Quj4CTJEIvEZ9kDYcP4z5cZAEGgfUJbbBVDnkFEae7KChiqhMIwMZsHr3VIn9qcE/4kq5vm/m862U6YZmpw==" saltValue="/4tvHK+q9sxodDMW11ss5dMEgDvofF6k+Mr4AoePG6wK+OScqw2PB/Z8YlF3Ng/hg8wzfGUwxEdkWrYovPz+SA==" spinCount="100000" sheet="1" objects="1" scenarios="1" formatColumns="0" formatRows="0" autoFilter="0"/>
  <autoFilter ref="C121:K18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0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8" t="s">
        <v>94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21"/>
      <c r="AT3" s="18" t="s">
        <v>88</v>
      </c>
    </row>
    <row r="4" spans="2:46" s="1" customFormat="1" ht="24.95" customHeight="1">
      <c r="B4" s="21"/>
      <c r="D4" s="124" t="s">
        <v>118</v>
      </c>
      <c r="I4" s="120"/>
      <c r="L4" s="21"/>
      <c r="M4" s="125" t="s">
        <v>10</v>
      </c>
      <c r="AT4" s="18" t="s">
        <v>4</v>
      </c>
    </row>
    <row r="5" spans="2:12" s="1" customFormat="1" ht="6.95" customHeight="1">
      <c r="B5" s="21"/>
      <c r="I5" s="120"/>
      <c r="L5" s="21"/>
    </row>
    <row r="6" spans="2:12" s="1" customFormat="1" ht="12" customHeight="1">
      <c r="B6" s="21"/>
      <c r="D6" s="126" t="s">
        <v>16</v>
      </c>
      <c r="I6" s="120"/>
      <c r="L6" s="21"/>
    </row>
    <row r="7" spans="2:12" s="1" customFormat="1" ht="23.25" customHeight="1">
      <c r="B7" s="21"/>
      <c r="E7" s="339" t="str">
        <f>'Rekapitulace stavby'!K6</f>
        <v>SIL. II/169 BOJANOVICE - STAVEBNÍ ÚPRAVY A ODVODNĚNÍ KOMUNIKACE</v>
      </c>
      <c r="F7" s="340"/>
      <c r="G7" s="340"/>
      <c r="H7" s="340"/>
      <c r="I7" s="120"/>
      <c r="L7" s="21"/>
    </row>
    <row r="8" spans="1:31" s="2" customFormat="1" ht="12" customHeight="1">
      <c r="A8" s="36"/>
      <c r="B8" s="39"/>
      <c r="C8" s="36"/>
      <c r="D8" s="126" t="s">
        <v>119</v>
      </c>
      <c r="E8" s="36"/>
      <c r="F8" s="36"/>
      <c r="G8" s="36"/>
      <c r="H8" s="36"/>
      <c r="I8" s="12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24.75" customHeight="1">
      <c r="A9" s="36"/>
      <c r="B9" s="39"/>
      <c r="C9" s="36"/>
      <c r="D9" s="36"/>
      <c r="E9" s="341" t="s">
        <v>716</v>
      </c>
      <c r="F9" s="342"/>
      <c r="G9" s="342"/>
      <c r="H9" s="342"/>
      <c r="I9" s="12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39"/>
      <c r="C10" s="36"/>
      <c r="D10" s="36"/>
      <c r="E10" s="36"/>
      <c r="F10" s="36"/>
      <c r="G10" s="36"/>
      <c r="H10" s="36"/>
      <c r="I10" s="12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9"/>
      <c r="C11" s="36"/>
      <c r="D11" s="126" t="s">
        <v>18</v>
      </c>
      <c r="E11" s="36"/>
      <c r="F11" s="128" t="s">
        <v>1</v>
      </c>
      <c r="G11" s="36"/>
      <c r="H11" s="36"/>
      <c r="I11" s="129" t="s">
        <v>19</v>
      </c>
      <c r="J11" s="128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9"/>
      <c r="C12" s="36"/>
      <c r="D12" s="126" t="s">
        <v>20</v>
      </c>
      <c r="E12" s="36"/>
      <c r="F12" s="128" t="s">
        <v>21</v>
      </c>
      <c r="G12" s="36"/>
      <c r="H12" s="36"/>
      <c r="I12" s="129" t="s">
        <v>22</v>
      </c>
      <c r="J12" s="130" t="str">
        <f>'Rekapitulace stavby'!AN8</f>
        <v>2. 10. 2019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12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9"/>
      <c r="C14" s="36"/>
      <c r="D14" s="126" t="s">
        <v>24</v>
      </c>
      <c r="E14" s="36"/>
      <c r="F14" s="36"/>
      <c r="G14" s="36"/>
      <c r="H14" s="36"/>
      <c r="I14" s="129" t="s">
        <v>25</v>
      </c>
      <c r="J14" s="128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9"/>
      <c r="C15" s="36"/>
      <c r="D15" s="36"/>
      <c r="E15" s="128" t="s">
        <v>26</v>
      </c>
      <c r="F15" s="36"/>
      <c r="G15" s="36"/>
      <c r="H15" s="36"/>
      <c r="I15" s="129" t="s">
        <v>27</v>
      </c>
      <c r="J15" s="12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12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26" t="s">
        <v>28</v>
      </c>
      <c r="E17" s="36"/>
      <c r="F17" s="36"/>
      <c r="G17" s="36"/>
      <c r="H17" s="36"/>
      <c r="I17" s="129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43" t="str">
        <f>'Rekapitulace stavby'!E14</f>
        <v>Vyplň údaj</v>
      </c>
      <c r="F18" s="344"/>
      <c r="G18" s="344"/>
      <c r="H18" s="344"/>
      <c r="I18" s="129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12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26" t="s">
        <v>30</v>
      </c>
      <c r="E20" s="36"/>
      <c r="F20" s="36"/>
      <c r="G20" s="36"/>
      <c r="H20" s="36"/>
      <c r="I20" s="129" t="s">
        <v>25</v>
      </c>
      <c r="J20" s="128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28" t="s">
        <v>31</v>
      </c>
      <c r="F21" s="36"/>
      <c r="G21" s="36"/>
      <c r="H21" s="36"/>
      <c r="I21" s="129" t="s">
        <v>27</v>
      </c>
      <c r="J21" s="128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12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26" t="s">
        <v>33</v>
      </c>
      <c r="E23" s="36"/>
      <c r="F23" s="36"/>
      <c r="G23" s="36"/>
      <c r="H23" s="36"/>
      <c r="I23" s="129" t="s">
        <v>25</v>
      </c>
      <c r="J23" s="128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28" t="s">
        <v>34</v>
      </c>
      <c r="F24" s="36"/>
      <c r="G24" s="36"/>
      <c r="H24" s="36"/>
      <c r="I24" s="129" t="s">
        <v>27</v>
      </c>
      <c r="J24" s="128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12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26" t="s">
        <v>35</v>
      </c>
      <c r="E26" s="36"/>
      <c r="F26" s="36"/>
      <c r="G26" s="36"/>
      <c r="H26" s="36"/>
      <c r="I26" s="12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1"/>
      <c r="B27" s="132"/>
      <c r="C27" s="131"/>
      <c r="D27" s="131"/>
      <c r="E27" s="345" t="s">
        <v>1</v>
      </c>
      <c r="F27" s="345"/>
      <c r="G27" s="345"/>
      <c r="H27" s="345"/>
      <c r="I27" s="133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12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5"/>
      <c r="E29" s="135"/>
      <c r="F29" s="135"/>
      <c r="G29" s="135"/>
      <c r="H29" s="135"/>
      <c r="I29" s="136"/>
      <c r="J29" s="135"/>
      <c r="K29" s="13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39"/>
      <c r="C30" s="36"/>
      <c r="D30" s="137" t="s">
        <v>38</v>
      </c>
      <c r="E30" s="36"/>
      <c r="F30" s="36"/>
      <c r="G30" s="36"/>
      <c r="H30" s="36"/>
      <c r="I30" s="127"/>
      <c r="J30" s="138">
        <f>ROUND(J121,2)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5"/>
      <c r="E31" s="135"/>
      <c r="F31" s="135"/>
      <c r="G31" s="135"/>
      <c r="H31" s="135"/>
      <c r="I31" s="136"/>
      <c r="J31" s="135"/>
      <c r="K31" s="13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36"/>
      <c r="E32" s="36"/>
      <c r="F32" s="139" t="s">
        <v>40</v>
      </c>
      <c r="G32" s="36"/>
      <c r="H32" s="36"/>
      <c r="I32" s="140" t="s">
        <v>39</v>
      </c>
      <c r="J32" s="139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1" t="s">
        <v>42</v>
      </c>
      <c r="E33" s="126" t="s">
        <v>43</v>
      </c>
      <c r="F33" s="142">
        <f>ROUND((SUM(BE121:BE136)),2)</f>
        <v>0</v>
      </c>
      <c r="G33" s="36"/>
      <c r="H33" s="36"/>
      <c r="I33" s="143">
        <v>0.21</v>
      </c>
      <c r="J33" s="142">
        <f>ROUND(((SUM(BE121:BE136))*I33),2)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126" t="s">
        <v>44</v>
      </c>
      <c r="F34" s="142">
        <f>ROUND((SUM(BF121:BF136)),2)</f>
        <v>0</v>
      </c>
      <c r="G34" s="36"/>
      <c r="H34" s="36"/>
      <c r="I34" s="143">
        <v>0.15</v>
      </c>
      <c r="J34" s="142">
        <f>ROUND(((SUM(BF121:BF136))*I34),2)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39"/>
      <c r="C35" s="36"/>
      <c r="D35" s="36"/>
      <c r="E35" s="126" t="s">
        <v>45</v>
      </c>
      <c r="F35" s="142">
        <f>ROUND((SUM(BG121:BG136)),2)</f>
        <v>0</v>
      </c>
      <c r="G35" s="36"/>
      <c r="H35" s="36"/>
      <c r="I35" s="143">
        <v>0.21</v>
      </c>
      <c r="J35" s="14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39"/>
      <c r="C36" s="36"/>
      <c r="D36" s="36"/>
      <c r="E36" s="126" t="s">
        <v>46</v>
      </c>
      <c r="F36" s="142">
        <f>ROUND((SUM(BH121:BH136)),2)</f>
        <v>0</v>
      </c>
      <c r="G36" s="36"/>
      <c r="H36" s="36"/>
      <c r="I36" s="143">
        <v>0.15</v>
      </c>
      <c r="J36" s="14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39"/>
      <c r="C37" s="36"/>
      <c r="D37" s="36"/>
      <c r="E37" s="126" t="s">
        <v>47</v>
      </c>
      <c r="F37" s="142">
        <f>ROUND((SUM(BI121:BI136)),2)</f>
        <v>0</v>
      </c>
      <c r="G37" s="36"/>
      <c r="H37" s="36"/>
      <c r="I37" s="143">
        <v>0</v>
      </c>
      <c r="J37" s="14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9"/>
      <c r="C38" s="36"/>
      <c r="D38" s="36"/>
      <c r="E38" s="36"/>
      <c r="F38" s="36"/>
      <c r="G38" s="36"/>
      <c r="H38" s="36"/>
      <c r="I38" s="12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39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39"/>
      <c r="C40" s="36"/>
      <c r="D40" s="36"/>
      <c r="E40" s="36"/>
      <c r="F40" s="36"/>
      <c r="G40" s="36"/>
      <c r="H40" s="36"/>
      <c r="I40" s="12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1"/>
      <c r="I41" s="120"/>
      <c r="L41" s="21"/>
    </row>
    <row r="42" spans="2:12" s="1" customFormat="1" ht="14.45" customHeight="1">
      <c r="B42" s="21"/>
      <c r="I42" s="120"/>
      <c r="L42" s="21"/>
    </row>
    <row r="43" spans="2:12" s="1" customFormat="1" ht="14.45" customHeight="1">
      <c r="B43" s="21"/>
      <c r="I43" s="120"/>
      <c r="L43" s="21"/>
    </row>
    <row r="44" spans="2:12" s="1" customFormat="1" ht="14.45" customHeight="1">
      <c r="B44" s="21"/>
      <c r="I44" s="120"/>
      <c r="L44" s="21"/>
    </row>
    <row r="45" spans="2:12" s="1" customFormat="1" ht="14.45" customHeight="1">
      <c r="B45" s="21"/>
      <c r="I45" s="120"/>
      <c r="L45" s="21"/>
    </row>
    <row r="46" spans="2:12" s="1" customFormat="1" ht="14.45" customHeight="1">
      <c r="B46" s="21"/>
      <c r="I46" s="120"/>
      <c r="L46" s="21"/>
    </row>
    <row r="47" spans="2:12" s="1" customFormat="1" ht="14.45" customHeight="1">
      <c r="B47" s="21"/>
      <c r="I47" s="120"/>
      <c r="L47" s="21"/>
    </row>
    <row r="48" spans="2:12" s="1" customFormat="1" ht="14.45" customHeight="1">
      <c r="B48" s="21"/>
      <c r="I48" s="120"/>
      <c r="L48" s="21"/>
    </row>
    <row r="49" spans="2:12" s="1" customFormat="1" ht="14.45" customHeight="1">
      <c r="B49" s="21"/>
      <c r="I49" s="120"/>
      <c r="L49" s="21"/>
    </row>
    <row r="50" spans="2:12" s="2" customFormat="1" ht="14.45" customHeight="1">
      <c r="B50" s="53"/>
      <c r="D50" s="152" t="s">
        <v>51</v>
      </c>
      <c r="E50" s="153"/>
      <c r="F50" s="153"/>
      <c r="G50" s="152" t="s">
        <v>52</v>
      </c>
      <c r="H50" s="153"/>
      <c r="I50" s="154"/>
      <c r="J50" s="153"/>
      <c r="K50" s="153"/>
      <c r="L50" s="5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6"/>
      <c r="B61" s="39"/>
      <c r="C61" s="36"/>
      <c r="D61" s="155" t="s">
        <v>53</v>
      </c>
      <c r="E61" s="156"/>
      <c r="F61" s="157" t="s">
        <v>54</v>
      </c>
      <c r="G61" s="155" t="s">
        <v>53</v>
      </c>
      <c r="H61" s="156"/>
      <c r="I61" s="158"/>
      <c r="J61" s="159" t="s">
        <v>54</v>
      </c>
      <c r="K61" s="15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6"/>
      <c r="B65" s="39"/>
      <c r="C65" s="36"/>
      <c r="D65" s="152" t="s">
        <v>55</v>
      </c>
      <c r="E65" s="160"/>
      <c r="F65" s="160"/>
      <c r="G65" s="152" t="s">
        <v>56</v>
      </c>
      <c r="H65" s="160"/>
      <c r="I65" s="161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6"/>
      <c r="B76" s="39"/>
      <c r="C76" s="36"/>
      <c r="D76" s="155" t="s">
        <v>53</v>
      </c>
      <c r="E76" s="156"/>
      <c r="F76" s="157" t="s">
        <v>54</v>
      </c>
      <c r="G76" s="155" t="s">
        <v>53</v>
      </c>
      <c r="H76" s="156"/>
      <c r="I76" s="158"/>
      <c r="J76" s="159" t="s">
        <v>54</v>
      </c>
      <c r="K76" s="15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2"/>
      <c r="C77" s="163"/>
      <c r="D77" s="163"/>
      <c r="E77" s="163"/>
      <c r="F77" s="163"/>
      <c r="G77" s="163"/>
      <c r="H77" s="163"/>
      <c r="I77" s="164"/>
      <c r="J77" s="163"/>
      <c r="K77" s="16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5"/>
      <c r="C81" s="166"/>
      <c r="D81" s="166"/>
      <c r="E81" s="166"/>
      <c r="F81" s="166"/>
      <c r="G81" s="166"/>
      <c r="H81" s="166"/>
      <c r="I81" s="167"/>
      <c r="J81" s="166"/>
      <c r="K81" s="16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121</v>
      </c>
      <c r="D82" s="38"/>
      <c r="E82" s="38"/>
      <c r="F82" s="38"/>
      <c r="G82" s="38"/>
      <c r="H82" s="38"/>
      <c r="I82" s="12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2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46" t="str">
        <f>E7</f>
        <v>SIL. II/169 BOJANOVICE - STAVEBNÍ ÚPRAVY A ODVODNĚNÍ KOMUNIKACE</v>
      </c>
      <c r="F85" s="347"/>
      <c r="G85" s="347"/>
      <c r="H85" s="347"/>
      <c r="I85" s="12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119</v>
      </c>
      <c r="D86" s="38"/>
      <c r="E86" s="38"/>
      <c r="F86" s="38"/>
      <c r="G86" s="38"/>
      <c r="H86" s="38"/>
      <c r="I86" s="12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4.75" customHeight="1">
      <c r="A87" s="36"/>
      <c r="B87" s="37"/>
      <c r="C87" s="38"/>
      <c r="D87" s="38"/>
      <c r="E87" s="298" t="str">
        <f>E9</f>
        <v>1219-103 - SIL. II/169 BOJANOVICE  - STAVEBNÍ ÚPRAVY A ODOVODNĚNÍ KOMUNIKACE SO 103 OPRAVA SIL.. II/169</v>
      </c>
      <c r="F87" s="348"/>
      <c r="G87" s="348"/>
      <c r="H87" s="348"/>
      <c r="I87" s="12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8" t="str">
        <f>F12</f>
        <v>BOJANOVICE</v>
      </c>
      <c r="G89" s="38"/>
      <c r="H89" s="38"/>
      <c r="I89" s="129" t="s">
        <v>22</v>
      </c>
      <c r="J89" s="68" t="str">
        <f>IF(J12="","",J12)</f>
        <v>2. 10. 2019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15" customHeight="1">
      <c r="A91" s="36"/>
      <c r="B91" s="37"/>
      <c r="C91" s="30" t="s">
        <v>24</v>
      </c>
      <c r="D91" s="38"/>
      <c r="E91" s="38"/>
      <c r="F91" s="28" t="str">
        <f>E15</f>
        <v>SÚS PK</v>
      </c>
      <c r="G91" s="38"/>
      <c r="H91" s="38"/>
      <c r="I91" s="129" t="s">
        <v>30</v>
      </c>
      <c r="J91" s="33" t="str">
        <f>E21</f>
        <v>MACÁN PROJEKCE DS s.r.o.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0" t="s">
        <v>28</v>
      </c>
      <c r="D92" s="38"/>
      <c r="E92" s="38"/>
      <c r="F92" s="28" t="str">
        <f>IF(E18="","",E18)</f>
        <v>Vyplň údaj</v>
      </c>
      <c r="G92" s="38"/>
      <c r="H92" s="38"/>
      <c r="I92" s="129" t="s">
        <v>33</v>
      </c>
      <c r="J92" s="33" t="str">
        <f>E24</f>
        <v>KAREL MACÁN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8" t="s">
        <v>122</v>
      </c>
      <c r="D94" s="119"/>
      <c r="E94" s="119"/>
      <c r="F94" s="119"/>
      <c r="G94" s="119"/>
      <c r="H94" s="119"/>
      <c r="I94" s="169"/>
      <c r="J94" s="170" t="s">
        <v>123</v>
      </c>
      <c r="K94" s="11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71" t="s">
        <v>124</v>
      </c>
      <c r="D96" s="38"/>
      <c r="E96" s="38"/>
      <c r="F96" s="38"/>
      <c r="G96" s="38"/>
      <c r="H96" s="38"/>
      <c r="I96" s="127"/>
      <c r="J96" s="86">
        <f>J121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125</v>
      </c>
    </row>
    <row r="97" spans="2:12" s="9" customFormat="1" ht="24.95" customHeight="1">
      <c r="B97" s="172"/>
      <c r="C97" s="173"/>
      <c r="D97" s="174" t="s">
        <v>126</v>
      </c>
      <c r="E97" s="175"/>
      <c r="F97" s="175"/>
      <c r="G97" s="175"/>
      <c r="H97" s="175"/>
      <c r="I97" s="176"/>
      <c r="J97" s="177">
        <f>J122</f>
        <v>0</v>
      </c>
      <c r="K97" s="173"/>
      <c r="L97" s="178"/>
    </row>
    <row r="98" spans="2:12" s="10" customFormat="1" ht="19.9" customHeight="1">
      <c r="B98" s="179"/>
      <c r="C98" s="180"/>
      <c r="D98" s="181" t="s">
        <v>127</v>
      </c>
      <c r="E98" s="182"/>
      <c r="F98" s="182"/>
      <c r="G98" s="182"/>
      <c r="H98" s="182"/>
      <c r="I98" s="183"/>
      <c r="J98" s="184">
        <f>J123</f>
        <v>0</v>
      </c>
      <c r="K98" s="180"/>
      <c r="L98" s="185"/>
    </row>
    <row r="99" spans="2:12" s="10" customFormat="1" ht="19.9" customHeight="1">
      <c r="B99" s="179"/>
      <c r="C99" s="180"/>
      <c r="D99" s="181" t="s">
        <v>129</v>
      </c>
      <c r="E99" s="182"/>
      <c r="F99" s="182"/>
      <c r="G99" s="182"/>
      <c r="H99" s="182"/>
      <c r="I99" s="183"/>
      <c r="J99" s="184">
        <f>J125</f>
        <v>0</v>
      </c>
      <c r="K99" s="180"/>
      <c r="L99" s="185"/>
    </row>
    <row r="100" spans="2:12" s="10" customFormat="1" ht="19.9" customHeight="1">
      <c r="B100" s="179"/>
      <c r="C100" s="180"/>
      <c r="D100" s="181" t="s">
        <v>131</v>
      </c>
      <c r="E100" s="182"/>
      <c r="F100" s="182"/>
      <c r="G100" s="182"/>
      <c r="H100" s="182"/>
      <c r="I100" s="183"/>
      <c r="J100" s="184">
        <f>J131</f>
        <v>0</v>
      </c>
      <c r="K100" s="180"/>
      <c r="L100" s="185"/>
    </row>
    <row r="101" spans="2:12" s="10" customFormat="1" ht="19.9" customHeight="1">
      <c r="B101" s="179"/>
      <c r="C101" s="180"/>
      <c r="D101" s="181" t="s">
        <v>133</v>
      </c>
      <c r="E101" s="182"/>
      <c r="F101" s="182"/>
      <c r="G101" s="182"/>
      <c r="H101" s="182"/>
      <c r="I101" s="183"/>
      <c r="J101" s="184">
        <f>J135</f>
        <v>0</v>
      </c>
      <c r="K101" s="180"/>
      <c r="L101" s="185"/>
    </row>
    <row r="102" spans="1:31" s="2" customFormat="1" ht="21.75" customHeight="1">
      <c r="A102" s="36"/>
      <c r="B102" s="37"/>
      <c r="C102" s="38"/>
      <c r="D102" s="38"/>
      <c r="E102" s="38"/>
      <c r="F102" s="38"/>
      <c r="G102" s="38"/>
      <c r="H102" s="38"/>
      <c r="I102" s="127"/>
      <c r="J102" s="38"/>
      <c r="K102" s="38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56"/>
      <c r="C103" s="57"/>
      <c r="D103" s="57"/>
      <c r="E103" s="57"/>
      <c r="F103" s="57"/>
      <c r="G103" s="57"/>
      <c r="H103" s="57"/>
      <c r="I103" s="164"/>
      <c r="J103" s="57"/>
      <c r="K103" s="57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58"/>
      <c r="C107" s="59"/>
      <c r="D107" s="59"/>
      <c r="E107" s="59"/>
      <c r="F107" s="59"/>
      <c r="G107" s="59"/>
      <c r="H107" s="59"/>
      <c r="I107" s="167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4" t="s">
        <v>136</v>
      </c>
      <c r="D108" s="38"/>
      <c r="E108" s="38"/>
      <c r="F108" s="38"/>
      <c r="G108" s="38"/>
      <c r="H108" s="38"/>
      <c r="I108" s="127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127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127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3.25" customHeight="1">
      <c r="A111" s="36"/>
      <c r="B111" s="37"/>
      <c r="C111" s="38"/>
      <c r="D111" s="38"/>
      <c r="E111" s="346" t="str">
        <f>E7</f>
        <v>SIL. II/169 BOJANOVICE - STAVEBNÍ ÚPRAVY A ODVODNĚNÍ KOMUNIKACE</v>
      </c>
      <c r="F111" s="347"/>
      <c r="G111" s="347"/>
      <c r="H111" s="347"/>
      <c r="I111" s="127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119</v>
      </c>
      <c r="D112" s="38"/>
      <c r="E112" s="38"/>
      <c r="F112" s="38"/>
      <c r="G112" s="38"/>
      <c r="H112" s="38"/>
      <c r="I112" s="127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75" customHeight="1">
      <c r="A113" s="36"/>
      <c r="B113" s="37"/>
      <c r="C113" s="38"/>
      <c r="D113" s="38"/>
      <c r="E113" s="298" t="str">
        <f>E9</f>
        <v>1219-103 - SIL. II/169 BOJANOVICE  - STAVEBNÍ ÚPRAVY A ODOVODNĚNÍ KOMUNIKACE SO 103 OPRAVA SIL.. II/169</v>
      </c>
      <c r="F113" s="348"/>
      <c r="G113" s="348"/>
      <c r="H113" s="348"/>
      <c r="I113" s="127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127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8" t="str">
        <f>F12</f>
        <v>BOJANOVICE</v>
      </c>
      <c r="G115" s="38"/>
      <c r="H115" s="38"/>
      <c r="I115" s="129" t="s">
        <v>22</v>
      </c>
      <c r="J115" s="68" t="str">
        <f>IF(J12="","",J12)</f>
        <v>2. 10. 2019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127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15" customHeight="1">
      <c r="A117" s="36"/>
      <c r="B117" s="37"/>
      <c r="C117" s="30" t="s">
        <v>24</v>
      </c>
      <c r="D117" s="38"/>
      <c r="E117" s="38"/>
      <c r="F117" s="28" t="str">
        <f>E15</f>
        <v>SÚS PK</v>
      </c>
      <c r="G117" s="38"/>
      <c r="H117" s="38"/>
      <c r="I117" s="129" t="s">
        <v>30</v>
      </c>
      <c r="J117" s="33" t="str">
        <f>E21</f>
        <v>MACÁN PROJEKCE DS s.r.o.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2" customHeight="1">
      <c r="A118" s="36"/>
      <c r="B118" s="37"/>
      <c r="C118" s="30" t="s">
        <v>28</v>
      </c>
      <c r="D118" s="38"/>
      <c r="E118" s="38"/>
      <c r="F118" s="28" t="str">
        <f>IF(E18="","",E18)</f>
        <v>Vyplň údaj</v>
      </c>
      <c r="G118" s="38"/>
      <c r="H118" s="38"/>
      <c r="I118" s="129" t="s">
        <v>33</v>
      </c>
      <c r="J118" s="33" t="str">
        <f>E24</f>
        <v>KAREL MACÁN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5" customHeight="1">
      <c r="A119" s="36"/>
      <c r="B119" s="37"/>
      <c r="C119" s="38"/>
      <c r="D119" s="38"/>
      <c r="E119" s="38"/>
      <c r="F119" s="38"/>
      <c r="G119" s="38"/>
      <c r="H119" s="38"/>
      <c r="I119" s="127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6"/>
      <c r="B120" s="187"/>
      <c r="C120" s="188" t="s">
        <v>137</v>
      </c>
      <c r="D120" s="189" t="s">
        <v>63</v>
      </c>
      <c r="E120" s="189" t="s">
        <v>59</v>
      </c>
      <c r="F120" s="189" t="s">
        <v>60</v>
      </c>
      <c r="G120" s="189" t="s">
        <v>138</v>
      </c>
      <c r="H120" s="189" t="s">
        <v>139</v>
      </c>
      <c r="I120" s="190" t="s">
        <v>140</v>
      </c>
      <c r="J120" s="189" t="s">
        <v>123</v>
      </c>
      <c r="K120" s="191" t="s">
        <v>141</v>
      </c>
      <c r="L120" s="192"/>
      <c r="M120" s="77" t="s">
        <v>1</v>
      </c>
      <c r="N120" s="78" t="s">
        <v>42</v>
      </c>
      <c r="O120" s="78" t="s">
        <v>142</v>
      </c>
      <c r="P120" s="78" t="s">
        <v>143</v>
      </c>
      <c r="Q120" s="78" t="s">
        <v>144</v>
      </c>
      <c r="R120" s="78" t="s">
        <v>145</v>
      </c>
      <c r="S120" s="78" t="s">
        <v>146</v>
      </c>
      <c r="T120" s="79" t="s">
        <v>147</v>
      </c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</row>
    <row r="121" spans="1:63" s="2" customFormat="1" ht="22.9" customHeight="1">
      <c r="A121" s="36"/>
      <c r="B121" s="37"/>
      <c r="C121" s="84" t="s">
        <v>148</v>
      </c>
      <c r="D121" s="38"/>
      <c r="E121" s="38"/>
      <c r="F121" s="38"/>
      <c r="G121" s="38"/>
      <c r="H121" s="38"/>
      <c r="I121" s="127"/>
      <c r="J121" s="193">
        <f>BK121</f>
        <v>0</v>
      </c>
      <c r="K121" s="38"/>
      <c r="L121" s="39"/>
      <c r="M121" s="80"/>
      <c r="N121" s="194"/>
      <c r="O121" s="81"/>
      <c r="P121" s="195">
        <f>P122</f>
        <v>0</v>
      </c>
      <c r="Q121" s="81"/>
      <c r="R121" s="195">
        <f>R122</f>
        <v>0.2002</v>
      </c>
      <c r="S121" s="81"/>
      <c r="T121" s="196">
        <f>T122</f>
        <v>225.28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77</v>
      </c>
      <c r="AU121" s="18" t="s">
        <v>125</v>
      </c>
      <c r="BK121" s="197">
        <f>BK122</f>
        <v>0</v>
      </c>
    </row>
    <row r="122" spans="2:63" s="12" customFormat="1" ht="25.9" customHeight="1">
      <c r="B122" s="198"/>
      <c r="C122" s="199"/>
      <c r="D122" s="200" t="s">
        <v>77</v>
      </c>
      <c r="E122" s="201" t="s">
        <v>149</v>
      </c>
      <c r="F122" s="201" t="s">
        <v>150</v>
      </c>
      <c r="G122" s="199"/>
      <c r="H122" s="199"/>
      <c r="I122" s="202"/>
      <c r="J122" s="203">
        <f>BK122</f>
        <v>0</v>
      </c>
      <c r="K122" s="199"/>
      <c r="L122" s="204"/>
      <c r="M122" s="205"/>
      <c r="N122" s="206"/>
      <c r="O122" s="206"/>
      <c r="P122" s="207">
        <f>P123+P125+P131+P135</f>
        <v>0</v>
      </c>
      <c r="Q122" s="206"/>
      <c r="R122" s="207">
        <f>R123+R125+R131+R135</f>
        <v>0.2002</v>
      </c>
      <c r="S122" s="206"/>
      <c r="T122" s="208">
        <f>T123+T125+T131+T135</f>
        <v>225.28</v>
      </c>
      <c r="AR122" s="209" t="s">
        <v>86</v>
      </c>
      <c r="AT122" s="210" t="s">
        <v>77</v>
      </c>
      <c r="AU122" s="210" t="s">
        <v>78</v>
      </c>
      <c r="AY122" s="209" t="s">
        <v>151</v>
      </c>
      <c r="BK122" s="211">
        <f>BK123+BK125+BK131+BK135</f>
        <v>0</v>
      </c>
    </row>
    <row r="123" spans="2:63" s="12" customFormat="1" ht="22.9" customHeight="1">
      <c r="B123" s="198"/>
      <c r="C123" s="199"/>
      <c r="D123" s="200" t="s">
        <v>77</v>
      </c>
      <c r="E123" s="212" t="s">
        <v>86</v>
      </c>
      <c r="F123" s="212" t="s">
        <v>152</v>
      </c>
      <c r="G123" s="199"/>
      <c r="H123" s="199"/>
      <c r="I123" s="202"/>
      <c r="J123" s="213">
        <f>BK123</f>
        <v>0</v>
      </c>
      <c r="K123" s="199"/>
      <c r="L123" s="204"/>
      <c r="M123" s="205"/>
      <c r="N123" s="206"/>
      <c r="O123" s="206"/>
      <c r="P123" s="207">
        <f>P124</f>
        <v>0</v>
      </c>
      <c r="Q123" s="206"/>
      <c r="R123" s="207">
        <f>R124</f>
        <v>0.11439999999999999</v>
      </c>
      <c r="S123" s="206"/>
      <c r="T123" s="208">
        <f>T124</f>
        <v>225.28</v>
      </c>
      <c r="AR123" s="209" t="s">
        <v>86</v>
      </c>
      <c r="AT123" s="210" t="s">
        <v>77</v>
      </c>
      <c r="AU123" s="210" t="s">
        <v>86</v>
      </c>
      <c r="AY123" s="209" t="s">
        <v>151</v>
      </c>
      <c r="BK123" s="211">
        <f>BK124</f>
        <v>0</v>
      </c>
    </row>
    <row r="124" spans="1:65" s="2" customFormat="1" ht="44.25" customHeight="1">
      <c r="A124" s="36"/>
      <c r="B124" s="37"/>
      <c r="C124" s="214" t="s">
        <v>193</v>
      </c>
      <c r="D124" s="214" t="s">
        <v>153</v>
      </c>
      <c r="E124" s="215" t="s">
        <v>717</v>
      </c>
      <c r="F124" s="216" t="s">
        <v>718</v>
      </c>
      <c r="G124" s="217" t="s">
        <v>156</v>
      </c>
      <c r="H124" s="218">
        <v>880</v>
      </c>
      <c r="I124" s="219"/>
      <c r="J124" s="220">
        <f>ROUND(I124*H124,2)</f>
        <v>0</v>
      </c>
      <c r="K124" s="216" t="s">
        <v>161</v>
      </c>
      <c r="L124" s="39"/>
      <c r="M124" s="221" t="s">
        <v>1</v>
      </c>
      <c r="N124" s="222" t="s">
        <v>43</v>
      </c>
      <c r="O124" s="73"/>
      <c r="P124" s="223">
        <f>O124*H124</f>
        <v>0</v>
      </c>
      <c r="Q124" s="223">
        <v>0.00013</v>
      </c>
      <c r="R124" s="223">
        <f>Q124*H124</f>
        <v>0.11439999999999999</v>
      </c>
      <c r="S124" s="223">
        <v>0.256</v>
      </c>
      <c r="T124" s="224">
        <f>S124*H124</f>
        <v>225.28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5" t="s">
        <v>162</v>
      </c>
      <c r="AT124" s="225" t="s">
        <v>153</v>
      </c>
      <c r="AU124" s="225" t="s">
        <v>88</v>
      </c>
      <c r="AY124" s="18" t="s">
        <v>151</v>
      </c>
      <c r="BE124" s="114">
        <f>IF(N124="základní",J124,0)</f>
        <v>0</v>
      </c>
      <c r="BF124" s="114">
        <f>IF(N124="snížená",J124,0)</f>
        <v>0</v>
      </c>
      <c r="BG124" s="114">
        <f>IF(N124="zákl. přenesená",J124,0)</f>
        <v>0</v>
      </c>
      <c r="BH124" s="114">
        <f>IF(N124="sníž. přenesená",J124,0)</f>
        <v>0</v>
      </c>
      <c r="BI124" s="114">
        <f>IF(N124="nulová",J124,0)</f>
        <v>0</v>
      </c>
      <c r="BJ124" s="18" t="s">
        <v>86</v>
      </c>
      <c r="BK124" s="114">
        <f>ROUND(I124*H124,2)</f>
        <v>0</v>
      </c>
      <c r="BL124" s="18" t="s">
        <v>162</v>
      </c>
      <c r="BM124" s="225" t="s">
        <v>719</v>
      </c>
    </row>
    <row r="125" spans="2:63" s="12" customFormat="1" ht="22.9" customHeight="1">
      <c r="B125" s="198"/>
      <c r="C125" s="199"/>
      <c r="D125" s="200" t="s">
        <v>77</v>
      </c>
      <c r="E125" s="212" t="s">
        <v>177</v>
      </c>
      <c r="F125" s="212" t="s">
        <v>324</v>
      </c>
      <c r="G125" s="199"/>
      <c r="H125" s="199"/>
      <c r="I125" s="202"/>
      <c r="J125" s="213">
        <f>BK125</f>
        <v>0</v>
      </c>
      <c r="K125" s="199"/>
      <c r="L125" s="204"/>
      <c r="M125" s="205"/>
      <c r="N125" s="206"/>
      <c r="O125" s="206"/>
      <c r="P125" s="207">
        <f>SUM(P126:P130)</f>
        <v>0</v>
      </c>
      <c r="Q125" s="206"/>
      <c r="R125" s="207">
        <f>SUM(R126:R130)</f>
        <v>0</v>
      </c>
      <c r="S125" s="206"/>
      <c r="T125" s="208">
        <f>SUM(T126:T130)</f>
        <v>0</v>
      </c>
      <c r="AR125" s="209" t="s">
        <v>86</v>
      </c>
      <c r="AT125" s="210" t="s">
        <v>77</v>
      </c>
      <c r="AU125" s="210" t="s">
        <v>86</v>
      </c>
      <c r="AY125" s="209" t="s">
        <v>151</v>
      </c>
      <c r="BK125" s="211">
        <f>SUM(BK126:BK130)</f>
        <v>0</v>
      </c>
    </row>
    <row r="126" spans="1:65" s="2" customFormat="1" ht="21.75" customHeight="1">
      <c r="A126" s="36"/>
      <c r="B126" s="37"/>
      <c r="C126" s="214" t="s">
        <v>88</v>
      </c>
      <c r="D126" s="214" t="s">
        <v>153</v>
      </c>
      <c r="E126" s="215" t="s">
        <v>371</v>
      </c>
      <c r="F126" s="216" t="s">
        <v>372</v>
      </c>
      <c r="G126" s="217" t="s">
        <v>156</v>
      </c>
      <c r="H126" s="218">
        <v>880</v>
      </c>
      <c r="I126" s="219"/>
      <c r="J126" s="220">
        <f>ROUND(I126*H126,2)</f>
        <v>0</v>
      </c>
      <c r="K126" s="216" t="s">
        <v>161</v>
      </c>
      <c r="L126" s="39"/>
      <c r="M126" s="221" t="s">
        <v>1</v>
      </c>
      <c r="N126" s="222" t="s">
        <v>43</v>
      </c>
      <c r="O126" s="73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5" t="s">
        <v>162</v>
      </c>
      <c r="AT126" s="225" t="s">
        <v>153</v>
      </c>
      <c r="AU126" s="225" t="s">
        <v>88</v>
      </c>
      <c r="AY126" s="18" t="s">
        <v>151</v>
      </c>
      <c r="BE126" s="114">
        <f>IF(N126="základní",J126,0)</f>
        <v>0</v>
      </c>
      <c r="BF126" s="114">
        <f>IF(N126="snížená",J126,0)</f>
        <v>0</v>
      </c>
      <c r="BG126" s="114">
        <f>IF(N126="zákl. přenesená",J126,0)</f>
        <v>0</v>
      </c>
      <c r="BH126" s="114">
        <f>IF(N126="sníž. přenesená",J126,0)</f>
        <v>0</v>
      </c>
      <c r="BI126" s="114">
        <f>IF(N126="nulová",J126,0)</f>
        <v>0</v>
      </c>
      <c r="BJ126" s="18" t="s">
        <v>86</v>
      </c>
      <c r="BK126" s="114">
        <f>ROUND(I126*H126,2)</f>
        <v>0</v>
      </c>
      <c r="BL126" s="18" t="s">
        <v>162</v>
      </c>
      <c r="BM126" s="225" t="s">
        <v>720</v>
      </c>
    </row>
    <row r="127" spans="1:65" s="2" customFormat="1" ht="33" customHeight="1">
      <c r="A127" s="36"/>
      <c r="B127" s="37"/>
      <c r="C127" s="214" t="s">
        <v>168</v>
      </c>
      <c r="D127" s="214" t="s">
        <v>153</v>
      </c>
      <c r="E127" s="215" t="s">
        <v>379</v>
      </c>
      <c r="F127" s="216" t="s">
        <v>380</v>
      </c>
      <c r="G127" s="217" t="s">
        <v>156</v>
      </c>
      <c r="H127" s="218">
        <v>880</v>
      </c>
      <c r="I127" s="219"/>
      <c r="J127" s="220">
        <f>ROUND(I127*H127,2)</f>
        <v>0</v>
      </c>
      <c r="K127" s="216" t="s">
        <v>161</v>
      </c>
      <c r="L127" s="39"/>
      <c r="M127" s="221" t="s">
        <v>1</v>
      </c>
      <c r="N127" s="222" t="s">
        <v>43</v>
      </c>
      <c r="O127" s="73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5" t="s">
        <v>162</v>
      </c>
      <c r="AT127" s="225" t="s">
        <v>153</v>
      </c>
      <c r="AU127" s="225" t="s">
        <v>88</v>
      </c>
      <c r="AY127" s="18" t="s">
        <v>151</v>
      </c>
      <c r="BE127" s="114">
        <f>IF(N127="základní",J127,0)</f>
        <v>0</v>
      </c>
      <c r="BF127" s="114">
        <f>IF(N127="snížená",J127,0)</f>
        <v>0</v>
      </c>
      <c r="BG127" s="114">
        <f>IF(N127="zákl. přenesená",J127,0)</f>
        <v>0</v>
      </c>
      <c r="BH127" s="114">
        <f>IF(N127="sníž. přenesená",J127,0)</f>
        <v>0</v>
      </c>
      <c r="BI127" s="114">
        <f>IF(N127="nulová",J127,0)</f>
        <v>0</v>
      </c>
      <c r="BJ127" s="18" t="s">
        <v>86</v>
      </c>
      <c r="BK127" s="114">
        <f>ROUND(I127*H127,2)</f>
        <v>0</v>
      </c>
      <c r="BL127" s="18" t="s">
        <v>162</v>
      </c>
      <c r="BM127" s="225" t="s">
        <v>721</v>
      </c>
    </row>
    <row r="128" spans="2:51" s="13" customFormat="1" ht="11.25">
      <c r="B128" s="230"/>
      <c r="C128" s="231"/>
      <c r="D128" s="226" t="s">
        <v>166</v>
      </c>
      <c r="E128" s="232" t="s">
        <v>1</v>
      </c>
      <c r="F128" s="233" t="s">
        <v>722</v>
      </c>
      <c r="G128" s="231"/>
      <c r="H128" s="234">
        <v>880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166</v>
      </c>
      <c r="AU128" s="240" t="s">
        <v>88</v>
      </c>
      <c r="AV128" s="13" t="s">
        <v>88</v>
      </c>
      <c r="AW128" s="13" t="s">
        <v>32</v>
      </c>
      <c r="AX128" s="13" t="s">
        <v>86</v>
      </c>
      <c r="AY128" s="240" t="s">
        <v>151</v>
      </c>
    </row>
    <row r="129" spans="1:65" s="2" customFormat="1" ht="44.25" customHeight="1">
      <c r="A129" s="36"/>
      <c r="B129" s="37"/>
      <c r="C129" s="214" t="s">
        <v>162</v>
      </c>
      <c r="D129" s="214" t="s">
        <v>153</v>
      </c>
      <c r="E129" s="215" t="s">
        <v>384</v>
      </c>
      <c r="F129" s="216" t="s">
        <v>385</v>
      </c>
      <c r="G129" s="217" t="s">
        <v>156</v>
      </c>
      <c r="H129" s="218">
        <v>880</v>
      </c>
      <c r="I129" s="219"/>
      <c r="J129" s="220">
        <f>ROUND(I129*H129,2)</f>
        <v>0</v>
      </c>
      <c r="K129" s="216" t="s">
        <v>161</v>
      </c>
      <c r="L129" s="39"/>
      <c r="M129" s="221" t="s">
        <v>1</v>
      </c>
      <c r="N129" s="222" t="s">
        <v>43</v>
      </c>
      <c r="O129" s="73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5" t="s">
        <v>162</v>
      </c>
      <c r="AT129" s="225" t="s">
        <v>153</v>
      </c>
      <c r="AU129" s="225" t="s">
        <v>88</v>
      </c>
      <c r="AY129" s="18" t="s">
        <v>151</v>
      </c>
      <c r="BE129" s="114">
        <f>IF(N129="základní",J129,0)</f>
        <v>0</v>
      </c>
      <c r="BF129" s="114">
        <f>IF(N129="snížená",J129,0)</f>
        <v>0</v>
      </c>
      <c r="BG129" s="114">
        <f>IF(N129="zákl. přenesená",J129,0)</f>
        <v>0</v>
      </c>
      <c r="BH129" s="114">
        <f>IF(N129="sníž. přenesená",J129,0)</f>
        <v>0</v>
      </c>
      <c r="BI129" s="114">
        <f>IF(N129="nulová",J129,0)</f>
        <v>0</v>
      </c>
      <c r="BJ129" s="18" t="s">
        <v>86</v>
      </c>
      <c r="BK129" s="114">
        <f>ROUND(I129*H129,2)</f>
        <v>0</v>
      </c>
      <c r="BL129" s="18" t="s">
        <v>162</v>
      </c>
      <c r="BM129" s="225" t="s">
        <v>723</v>
      </c>
    </row>
    <row r="130" spans="2:51" s="13" customFormat="1" ht="11.25">
      <c r="B130" s="230"/>
      <c r="C130" s="231"/>
      <c r="D130" s="226" t="s">
        <v>166</v>
      </c>
      <c r="E130" s="232" t="s">
        <v>1</v>
      </c>
      <c r="F130" s="233" t="s">
        <v>722</v>
      </c>
      <c r="G130" s="231"/>
      <c r="H130" s="234">
        <v>880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166</v>
      </c>
      <c r="AU130" s="240" t="s">
        <v>88</v>
      </c>
      <c r="AV130" s="13" t="s">
        <v>88</v>
      </c>
      <c r="AW130" s="13" t="s">
        <v>32</v>
      </c>
      <c r="AX130" s="13" t="s">
        <v>86</v>
      </c>
      <c r="AY130" s="240" t="s">
        <v>151</v>
      </c>
    </row>
    <row r="131" spans="2:63" s="12" customFormat="1" ht="22.9" customHeight="1">
      <c r="B131" s="198"/>
      <c r="C131" s="199"/>
      <c r="D131" s="200" t="s">
        <v>77</v>
      </c>
      <c r="E131" s="212" t="s">
        <v>199</v>
      </c>
      <c r="F131" s="212" t="s">
        <v>475</v>
      </c>
      <c r="G131" s="199"/>
      <c r="H131" s="199"/>
      <c r="I131" s="202"/>
      <c r="J131" s="213">
        <f>BK131</f>
        <v>0</v>
      </c>
      <c r="K131" s="199"/>
      <c r="L131" s="204"/>
      <c r="M131" s="205"/>
      <c r="N131" s="206"/>
      <c r="O131" s="206"/>
      <c r="P131" s="207">
        <f>SUM(P132:P134)</f>
        <v>0</v>
      </c>
      <c r="Q131" s="206"/>
      <c r="R131" s="207">
        <f>SUM(R132:R134)</f>
        <v>0.0858</v>
      </c>
      <c r="S131" s="206"/>
      <c r="T131" s="208">
        <f>SUM(T132:T134)</f>
        <v>0</v>
      </c>
      <c r="AR131" s="209" t="s">
        <v>86</v>
      </c>
      <c r="AT131" s="210" t="s">
        <v>77</v>
      </c>
      <c r="AU131" s="210" t="s">
        <v>86</v>
      </c>
      <c r="AY131" s="209" t="s">
        <v>151</v>
      </c>
      <c r="BK131" s="211">
        <f>SUM(BK132:BK134)</f>
        <v>0</v>
      </c>
    </row>
    <row r="132" spans="1:65" s="2" customFormat="1" ht="21.75" customHeight="1">
      <c r="A132" s="36"/>
      <c r="B132" s="37"/>
      <c r="C132" s="214" t="s">
        <v>177</v>
      </c>
      <c r="D132" s="214" t="s">
        <v>153</v>
      </c>
      <c r="E132" s="215" t="s">
        <v>525</v>
      </c>
      <c r="F132" s="216" t="s">
        <v>526</v>
      </c>
      <c r="G132" s="217" t="s">
        <v>321</v>
      </c>
      <c r="H132" s="218">
        <v>260</v>
      </c>
      <c r="I132" s="219"/>
      <c r="J132" s="220">
        <f>ROUND(I132*H132,2)</f>
        <v>0</v>
      </c>
      <c r="K132" s="216" t="s">
        <v>161</v>
      </c>
      <c r="L132" s="39"/>
      <c r="M132" s="221" t="s">
        <v>1</v>
      </c>
      <c r="N132" s="222" t="s">
        <v>43</v>
      </c>
      <c r="O132" s="73"/>
      <c r="P132" s="223">
        <f>O132*H132</f>
        <v>0</v>
      </c>
      <c r="Q132" s="223">
        <v>0.00033</v>
      </c>
      <c r="R132" s="223">
        <f>Q132*H132</f>
        <v>0.0858</v>
      </c>
      <c r="S132" s="223">
        <v>0</v>
      </c>
      <c r="T132" s="22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5" t="s">
        <v>162</v>
      </c>
      <c r="AT132" s="225" t="s">
        <v>153</v>
      </c>
      <c r="AU132" s="225" t="s">
        <v>88</v>
      </c>
      <c r="AY132" s="18" t="s">
        <v>151</v>
      </c>
      <c r="BE132" s="114">
        <f>IF(N132="základní",J132,0)</f>
        <v>0</v>
      </c>
      <c r="BF132" s="114">
        <f>IF(N132="snížená",J132,0)</f>
        <v>0</v>
      </c>
      <c r="BG132" s="114">
        <f>IF(N132="zákl. přenesená",J132,0)</f>
        <v>0</v>
      </c>
      <c r="BH132" s="114">
        <f>IF(N132="sníž. přenesená",J132,0)</f>
        <v>0</v>
      </c>
      <c r="BI132" s="114">
        <f>IF(N132="nulová",J132,0)</f>
        <v>0</v>
      </c>
      <c r="BJ132" s="18" t="s">
        <v>86</v>
      </c>
      <c r="BK132" s="114">
        <f>ROUND(I132*H132,2)</f>
        <v>0</v>
      </c>
      <c r="BL132" s="18" t="s">
        <v>162</v>
      </c>
      <c r="BM132" s="225" t="s">
        <v>724</v>
      </c>
    </row>
    <row r="133" spans="2:51" s="13" customFormat="1" ht="11.25">
      <c r="B133" s="230"/>
      <c r="C133" s="231"/>
      <c r="D133" s="226" t="s">
        <v>166</v>
      </c>
      <c r="E133" s="232" t="s">
        <v>1</v>
      </c>
      <c r="F133" s="233" t="s">
        <v>725</v>
      </c>
      <c r="G133" s="231"/>
      <c r="H133" s="234">
        <v>260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166</v>
      </c>
      <c r="AU133" s="240" t="s">
        <v>88</v>
      </c>
      <c r="AV133" s="13" t="s">
        <v>88</v>
      </c>
      <c r="AW133" s="13" t="s">
        <v>32</v>
      </c>
      <c r="AX133" s="13" t="s">
        <v>86</v>
      </c>
      <c r="AY133" s="240" t="s">
        <v>151</v>
      </c>
    </row>
    <row r="134" spans="1:65" s="2" customFormat="1" ht="33" customHeight="1">
      <c r="A134" s="36"/>
      <c r="B134" s="37"/>
      <c r="C134" s="214" t="s">
        <v>183</v>
      </c>
      <c r="D134" s="214" t="s">
        <v>153</v>
      </c>
      <c r="E134" s="215" t="s">
        <v>544</v>
      </c>
      <c r="F134" s="216" t="s">
        <v>545</v>
      </c>
      <c r="G134" s="217" t="s">
        <v>321</v>
      </c>
      <c r="H134" s="218">
        <v>260</v>
      </c>
      <c r="I134" s="219"/>
      <c r="J134" s="220">
        <f>ROUND(I134*H134,2)</f>
        <v>0</v>
      </c>
      <c r="K134" s="216" t="s">
        <v>161</v>
      </c>
      <c r="L134" s="39"/>
      <c r="M134" s="221" t="s">
        <v>1</v>
      </c>
      <c r="N134" s="222" t="s">
        <v>43</v>
      </c>
      <c r="O134" s="73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5" t="s">
        <v>162</v>
      </c>
      <c r="AT134" s="225" t="s">
        <v>153</v>
      </c>
      <c r="AU134" s="225" t="s">
        <v>88</v>
      </c>
      <c r="AY134" s="18" t="s">
        <v>151</v>
      </c>
      <c r="BE134" s="114">
        <f>IF(N134="základní",J134,0)</f>
        <v>0</v>
      </c>
      <c r="BF134" s="114">
        <f>IF(N134="snížená",J134,0)</f>
        <v>0</v>
      </c>
      <c r="BG134" s="114">
        <f>IF(N134="zákl. přenesená",J134,0)</f>
        <v>0</v>
      </c>
      <c r="BH134" s="114">
        <f>IF(N134="sníž. přenesená",J134,0)</f>
        <v>0</v>
      </c>
      <c r="BI134" s="114">
        <f>IF(N134="nulová",J134,0)</f>
        <v>0</v>
      </c>
      <c r="BJ134" s="18" t="s">
        <v>86</v>
      </c>
      <c r="BK134" s="114">
        <f>ROUND(I134*H134,2)</f>
        <v>0</v>
      </c>
      <c r="BL134" s="18" t="s">
        <v>162</v>
      </c>
      <c r="BM134" s="225" t="s">
        <v>726</v>
      </c>
    </row>
    <row r="135" spans="2:63" s="12" customFormat="1" ht="22.9" customHeight="1">
      <c r="B135" s="198"/>
      <c r="C135" s="199"/>
      <c r="D135" s="200" t="s">
        <v>77</v>
      </c>
      <c r="E135" s="212" t="s">
        <v>622</v>
      </c>
      <c r="F135" s="212" t="s">
        <v>623</v>
      </c>
      <c r="G135" s="199"/>
      <c r="H135" s="199"/>
      <c r="I135" s="202"/>
      <c r="J135" s="213">
        <f>BK135</f>
        <v>0</v>
      </c>
      <c r="K135" s="199"/>
      <c r="L135" s="204"/>
      <c r="M135" s="205"/>
      <c r="N135" s="206"/>
      <c r="O135" s="206"/>
      <c r="P135" s="207">
        <f>P136</f>
        <v>0</v>
      </c>
      <c r="Q135" s="206"/>
      <c r="R135" s="207">
        <f>R136</f>
        <v>0</v>
      </c>
      <c r="S135" s="206"/>
      <c r="T135" s="208">
        <f>T136</f>
        <v>0</v>
      </c>
      <c r="AR135" s="209" t="s">
        <v>86</v>
      </c>
      <c r="AT135" s="210" t="s">
        <v>77</v>
      </c>
      <c r="AU135" s="210" t="s">
        <v>86</v>
      </c>
      <c r="AY135" s="209" t="s">
        <v>151</v>
      </c>
      <c r="BK135" s="211">
        <f>BK136</f>
        <v>0</v>
      </c>
    </row>
    <row r="136" spans="1:65" s="2" customFormat="1" ht="33" customHeight="1">
      <c r="A136" s="36"/>
      <c r="B136" s="37"/>
      <c r="C136" s="214" t="s">
        <v>188</v>
      </c>
      <c r="D136" s="214" t="s">
        <v>153</v>
      </c>
      <c r="E136" s="215" t="s">
        <v>625</v>
      </c>
      <c r="F136" s="216" t="s">
        <v>626</v>
      </c>
      <c r="G136" s="217" t="s">
        <v>260</v>
      </c>
      <c r="H136" s="218">
        <v>0.2</v>
      </c>
      <c r="I136" s="219"/>
      <c r="J136" s="220">
        <f>ROUND(I136*H136,2)</f>
        <v>0</v>
      </c>
      <c r="K136" s="216" t="s">
        <v>161</v>
      </c>
      <c r="L136" s="39"/>
      <c r="M136" s="255" t="s">
        <v>1</v>
      </c>
      <c r="N136" s="256" t="s">
        <v>43</v>
      </c>
      <c r="O136" s="257"/>
      <c r="P136" s="258">
        <f>O136*H136</f>
        <v>0</v>
      </c>
      <c r="Q136" s="258">
        <v>0</v>
      </c>
      <c r="R136" s="258">
        <f>Q136*H136</f>
        <v>0</v>
      </c>
      <c r="S136" s="258">
        <v>0</v>
      </c>
      <c r="T136" s="259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5" t="s">
        <v>162</v>
      </c>
      <c r="AT136" s="225" t="s">
        <v>153</v>
      </c>
      <c r="AU136" s="225" t="s">
        <v>88</v>
      </c>
      <c r="AY136" s="18" t="s">
        <v>151</v>
      </c>
      <c r="BE136" s="114">
        <f>IF(N136="základní",J136,0)</f>
        <v>0</v>
      </c>
      <c r="BF136" s="114">
        <f>IF(N136="snížená",J136,0)</f>
        <v>0</v>
      </c>
      <c r="BG136" s="114">
        <f>IF(N136="zákl. přenesená",J136,0)</f>
        <v>0</v>
      </c>
      <c r="BH136" s="114">
        <f>IF(N136="sníž. přenesená",J136,0)</f>
        <v>0</v>
      </c>
      <c r="BI136" s="114">
        <f>IF(N136="nulová",J136,0)</f>
        <v>0</v>
      </c>
      <c r="BJ136" s="18" t="s">
        <v>86</v>
      </c>
      <c r="BK136" s="114">
        <f>ROUND(I136*H136,2)</f>
        <v>0</v>
      </c>
      <c r="BL136" s="18" t="s">
        <v>162</v>
      </c>
      <c r="BM136" s="225" t="s">
        <v>727</v>
      </c>
    </row>
    <row r="137" spans="1:31" s="2" customFormat="1" ht="6.95" customHeight="1">
      <c r="A137" s="36"/>
      <c r="B137" s="56"/>
      <c r="C137" s="57"/>
      <c r="D137" s="57"/>
      <c r="E137" s="57"/>
      <c r="F137" s="57"/>
      <c r="G137" s="57"/>
      <c r="H137" s="57"/>
      <c r="I137" s="164"/>
      <c r="J137" s="57"/>
      <c r="K137" s="57"/>
      <c r="L137" s="39"/>
      <c r="M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</sheetData>
  <sheetProtection algorithmName="SHA-512" hashValue="/yvLHC6GzHf9OylRexz96OpEjQzEOCo6OnohduOo8PzP69WBHwa5m/iU5c0CdHGZwRHnYW4kWDvpJa+5FxZ8Jw==" saltValue="j6p+o5Z/7NmyxRlDR2zZi9h8KPVEAs/qA1Fzz/EHzYJeyJu2IBQ3nBPHjszganePUi7dx0hUkmg92YOrKkpCrQ==" spinCount="100000" sheet="1" objects="1" scenarios="1" formatColumns="0" formatRows="0" autoFilter="0"/>
  <autoFilter ref="C120:K13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0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8" t="s">
        <v>98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21"/>
      <c r="AT3" s="18" t="s">
        <v>88</v>
      </c>
    </row>
    <row r="4" spans="2:46" s="1" customFormat="1" ht="24.95" customHeight="1">
      <c r="B4" s="21"/>
      <c r="D4" s="124" t="s">
        <v>118</v>
      </c>
      <c r="I4" s="120"/>
      <c r="L4" s="21"/>
      <c r="M4" s="125" t="s">
        <v>10</v>
      </c>
      <c r="AT4" s="18" t="s">
        <v>4</v>
      </c>
    </row>
    <row r="5" spans="2:12" s="1" customFormat="1" ht="6.95" customHeight="1">
      <c r="B5" s="21"/>
      <c r="I5" s="120"/>
      <c r="L5" s="21"/>
    </row>
    <row r="6" spans="2:12" s="1" customFormat="1" ht="12" customHeight="1">
      <c r="B6" s="21"/>
      <c r="D6" s="126" t="s">
        <v>16</v>
      </c>
      <c r="I6" s="120"/>
      <c r="L6" s="21"/>
    </row>
    <row r="7" spans="2:12" s="1" customFormat="1" ht="23.25" customHeight="1">
      <c r="B7" s="21"/>
      <c r="E7" s="339" t="str">
        <f>'Rekapitulace stavby'!K6</f>
        <v>SIL. II/169 BOJANOVICE - STAVEBNÍ ÚPRAVY A ODVODNĚNÍ KOMUNIKACE</v>
      </c>
      <c r="F7" s="340"/>
      <c r="G7" s="340"/>
      <c r="H7" s="340"/>
      <c r="I7" s="120"/>
      <c r="L7" s="21"/>
    </row>
    <row r="8" spans="1:31" s="2" customFormat="1" ht="12" customHeight="1">
      <c r="A8" s="36"/>
      <c r="B8" s="39"/>
      <c r="C8" s="36"/>
      <c r="D8" s="126" t="s">
        <v>119</v>
      </c>
      <c r="E8" s="36"/>
      <c r="F8" s="36"/>
      <c r="G8" s="36"/>
      <c r="H8" s="36"/>
      <c r="I8" s="12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24.75" customHeight="1">
      <c r="A9" s="36"/>
      <c r="B9" s="39"/>
      <c r="C9" s="36"/>
      <c r="D9" s="36"/>
      <c r="E9" s="341" t="s">
        <v>728</v>
      </c>
      <c r="F9" s="342"/>
      <c r="G9" s="342"/>
      <c r="H9" s="342"/>
      <c r="I9" s="12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39"/>
      <c r="C10" s="36"/>
      <c r="D10" s="36"/>
      <c r="E10" s="36"/>
      <c r="F10" s="36"/>
      <c r="G10" s="36"/>
      <c r="H10" s="36"/>
      <c r="I10" s="12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9"/>
      <c r="C11" s="36"/>
      <c r="D11" s="126" t="s">
        <v>18</v>
      </c>
      <c r="E11" s="36"/>
      <c r="F11" s="128" t="s">
        <v>1</v>
      </c>
      <c r="G11" s="36"/>
      <c r="H11" s="36"/>
      <c r="I11" s="129" t="s">
        <v>19</v>
      </c>
      <c r="J11" s="128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9"/>
      <c r="C12" s="36"/>
      <c r="D12" s="126" t="s">
        <v>20</v>
      </c>
      <c r="E12" s="36"/>
      <c r="F12" s="128" t="s">
        <v>729</v>
      </c>
      <c r="G12" s="36"/>
      <c r="H12" s="36"/>
      <c r="I12" s="129" t="s">
        <v>22</v>
      </c>
      <c r="J12" s="130" t="str">
        <f>'Rekapitulace stavby'!AN8</f>
        <v>2. 10. 2019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12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9"/>
      <c r="C14" s="36"/>
      <c r="D14" s="126" t="s">
        <v>24</v>
      </c>
      <c r="E14" s="36"/>
      <c r="F14" s="36"/>
      <c r="G14" s="36"/>
      <c r="H14" s="36"/>
      <c r="I14" s="129" t="s">
        <v>25</v>
      </c>
      <c r="J14" s="128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9"/>
      <c r="C15" s="36"/>
      <c r="D15" s="36"/>
      <c r="E15" s="128" t="s">
        <v>730</v>
      </c>
      <c r="F15" s="36"/>
      <c r="G15" s="36"/>
      <c r="H15" s="36"/>
      <c r="I15" s="129" t="s">
        <v>27</v>
      </c>
      <c r="J15" s="12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12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26" t="s">
        <v>28</v>
      </c>
      <c r="E17" s="36"/>
      <c r="F17" s="36"/>
      <c r="G17" s="36"/>
      <c r="H17" s="36"/>
      <c r="I17" s="129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43" t="str">
        <f>'Rekapitulace stavby'!E14</f>
        <v>Vyplň údaj</v>
      </c>
      <c r="F18" s="344"/>
      <c r="G18" s="344"/>
      <c r="H18" s="344"/>
      <c r="I18" s="129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12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26" t="s">
        <v>30</v>
      </c>
      <c r="E20" s="36"/>
      <c r="F20" s="36"/>
      <c r="G20" s="36"/>
      <c r="H20" s="36"/>
      <c r="I20" s="129" t="s">
        <v>25</v>
      </c>
      <c r="J20" s="128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28" t="s">
        <v>731</v>
      </c>
      <c r="F21" s="36"/>
      <c r="G21" s="36"/>
      <c r="H21" s="36"/>
      <c r="I21" s="129" t="s">
        <v>27</v>
      </c>
      <c r="J21" s="128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12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26" t="s">
        <v>33</v>
      </c>
      <c r="E23" s="36"/>
      <c r="F23" s="36"/>
      <c r="G23" s="36"/>
      <c r="H23" s="36"/>
      <c r="I23" s="129" t="s">
        <v>25</v>
      </c>
      <c r="J23" s="128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28" t="s">
        <v>732</v>
      </c>
      <c r="F24" s="36"/>
      <c r="G24" s="36"/>
      <c r="H24" s="36"/>
      <c r="I24" s="129" t="s">
        <v>27</v>
      </c>
      <c r="J24" s="128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12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26" t="s">
        <v>35</v>
      </c>
      <c r="E26" s="36"/>
      <c r="F26" s="36"/>
      <c r="G26" s="36"/>
      <c r="H26" s="36"/>
      <c r="I26" s="12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1"/>
      <c r="B27" s="132"/>
      <c r="C27" s="131"/>
      <c r="D27" s="131"/>
      <c r="E27" s="345" t="s">
        <v>1</v>
      </c>
      <c r="F27" s="345"/>
      <c r="G27" s="345"/>
      <c r="H27" s="345"/>
      <c r="I27" s="133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12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5"/>
      <c r="E29" s="135"/>
      <c r="F29" s="135"/>
      <c r="G29" s="135"/>
      <c r="H29" s="135"/>
      <c r="I29" s="136"/>
      <c r="J29" s="135"/>
      <c r="K29" s="13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39"/>
      <c r="C30" s="36"/>
      <c r="D30" s="137" t="s">
        <v>38</v>
      </c>
      <c r="E30" s="36"/>
      <c r="F30" s="36"/>
      <c r="G30" s="36"/>
      <c r="H30" s="36"/>
      <c r="I30" s="127"/>
      <c r="J30" s="138">
        <f>ROUND(J121,2)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5"/>
      <c r="E31" s="135"/>
      <c r="F31" s="135"/>
      <c r="G31" s="135"/>
      <c r="H31" s="135"/>
      <c r="I31" s="136"/>
      <c r="J31" s="135"/>
      <c r="K31" s="13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36"/>
      <c r="E32" s="36"/>
      <c r="F32" s="139" t="s">
        <v>40</v>
      </c>
      <c r="G32" s="36"/>
      <c r="H32" s="36"/>
      <c r="I32" s="140" t="s">
        <v>39</v>
      </c>
      <c r="J32" s="139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1" t="s">
        <v>42</v>
      </c>
      <c r="E33" s="126" t="s">
        <v>43</v>
      </c>
      <c r="F33" s="142">
        <f>ROUND((SUM(BE121:BE217)),2)</f>
        <v>0</v>
      </c>
      <c r="G33" s="36"/>
      <c r="H33" s="36"/>
      <c r="I33" s="143">
        <v>0.21</v>
      </c>
      <c r="J33" s="142">
        <f>ROUND(((SUM(BE121:BE217))*I33),2)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126" t="s">
        <v>44</v>
      </c>
      <c r="F34" s="142">
        <f>ROUND((SUM(BF121:BF217)),2)</f>
        <v>0</v>
      </c>
      <c r="G34" s="36"/>
      <c r="H34" s="36"/>
      <c r="I34" s="143">
        <v>0.15</v>
      </c>
      <c r="J34" s="142">
        <f>ROUND(((SUM(BF121:BF217))*I34),2)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39"/>
      <c r="C35" s="36"/>
      <c r="D35" s="36"/>
      <c r="E35" s="126" t="s">
        <v>45</v>
      </c>
      <c r="F35" s="142">
        <f>ROUND((SUM(BG121:BG217)),2)</f>
        <v>0</v>
      </c>
      <c r="G35" s="36"/>
      <c r="H35" s="36"/>
      <c r="I35" s="143">
        <v>0.21</v>
      </c>
      <c r="J35" s="14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39"/>
      <c r="C36" s="36"/>
      <c r="D36" s="36"/>
      <c r="E36" s="126" t="s">
        <v>46</v>
      </c>
      <c r="F36" s="142">
        <f>ROUND((SUM(BH121:BH217)),2)</f>
        <v>0</v>
      </c>
      <c r="G36" s="36"/>
      <c r="H36" s="36"/>
      <c r="I36" s="143">
        <v>0.15</v>
      </c>
      <c r="J36" s="14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39"/>
      <c r="C37" s="36"/>
      <c r="D37" s="36"/>
      <c r="E37" s="126" t="s">
        <v>47</v>
      </c>
      <c r="F37" s="142">
        <f>ROUND((SUM(BI121:BI217)),2)</f>
        <v>0</v>
      </c>
      <c r="G37" s="36"/>
      <c r="H37" s="36"/>
      <c r="I37" s="143">
        <v>0</v>
      </c>
      <c r="J37" s="14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9"/>
      <c r="C38" s="36"/>
      <c r="D38" s="36"/>
      <c r="E38" s="36"/>
      <c r="F38" s="36"/>
      <c r="G38" s="36"/>
      <c r="H38" s="36"/>
      <c r="I38" s="12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39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39"/>
      <c r="C40" s="36"/>
      <c r="D40" s="36"/>
      <c r="E40" s="36"/>
      <c r="F40" s="36"/>
      <c r="G40" s="36"/>
      <c r="H40" s="36"/>
      <c r="I40" s="12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1"/>
      <c r="I41" s="120"/>
      <c r="L41" s="21"/>
    </row>
    <row r="42" spans="2:12" s="1" customFormat="1" ht="14.45" customHeight="1">
      <c r="B42" s="21"/>
      <c r="I42" s="120"/>
      <c r="L42" s="21"/>
    </row>
    <row r="43" spans="2:12" s="1" customFormat="1" ht="14.45" customHeight="1">
      <c r="B43" s="21"/>
      <c r="I43" s="120"/>
      <c r="L43" s="21"/>
    </row>
    <row r="44" spans="2:12" s="1" customFormat="1" ht="14.45" customHeight="1">
      <c r="B44" s="21"/>
      <c r="I44" s="120"/>
      <c r="L44" s="21"/>
    </row>
    <row r="45" spans="2:12" s="1" customFormat="1" ht="14.45" customHeight="1">
      <c r="B45" s="21"/>
      <c r="I45" s="120"/>
      <c r="L45" s="21"/>
    </row>
    <row r="46" spans="2:12" s="1" customFormat="1" ht="14.45" customHeight="1">
      <c r="B46" s="21"/>
      <c r="I46" s="120"/>
      <c r="L46" s="21"/>
    </row>
    <row r="47" spans="2:12" s="1" customFormat="1" ht="14.45" customHeight="1">
      <c r="B47" s="21"/>
      <c r="I47" s="120"/>
      <c r="L47" s="21"/>
    </row>
    <row r="48" spans="2:12" s="1" customFormat="1" ht="14.45" customHeight="1">
      <c r="B48" s="21"/>
      <c r="I48" s="120"/>
      <c r="L48" s="21"/>
    </row>
    <row r="49" spans="2:12" s="1" customFormat="1" ht="14.45" customHeight="1">
      <c r="B49" s="21"/>
      <c r="I49" s="120"/>
      <c r="L49" s="21"/>
    </row>
    <row r="50" spans="2:12" s="2" customFormat="1" ht="14.45" customHeight="1">
      <c r="B50" s="53"/>
      <c r="D50" s="152" t="s">
        <v>51</v>
      </c>
      <c r="E50" s="153"/>
      <c r="F50" s="153"/>
      <c r="G50" s="152" t="s">
        <v>52</v>
      </c>
      <c r="H50" s="153"/>
      <c r="I50" s="154"/>
      <c r="J50" s="153"/>
      <c r="K50" s="153"/>
      <c r="L50" s="5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6"/>
      <c r="B61" s="39"/>
      <c r="C61" s="36"/>
      <c r="D61" s="155" t="s">
        <v>53</v>
      </c>
      <c r="E61" s="156"/>
      <c r="F61" s="157" t="s">
        <v>54</v>
      </c>
      <c r="G61" s="155" t="s">
        <v>53</v>
      </c>
      <c r="H61" s="156"/>
      <c r="I61" s="158"/>
      <c r="J61" s="159" t="s">
        <v>54</v>
      </c>
      <c r="K61" s="15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6"/>
      <c r="B65" s="39"/>
      <c r="C65" s="36"/>
      <c r="D65" s="152" t="s">
        <v>55</v>
      </c>
      <c r="E65" s="160"/>
      <c r="F65" s="160"/>
      <c r="G65" s="152" t="s">
        <v>56</v>
      </c>
      <c r="H65" s="160"/>
      <c r="I65" s="161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6"/>
      <c r="B76" s="39"/>
      <c r="C76" s="36"/>
      <c r="D76" s="155" t="s">
        <v>53</v>
      </c>
      <c r="E76" s="156"/>
      <c r="F76" s="157" t="s">
        <v>54</v>
      </c>
      <c r="G76" s="155" t="s">
        <v>53</v>
      </c>
      <c r="H76" s="156"/>
      <c r="I76" s="158"/>
      <c r="J76" s="159" t="s">
        <v>54</v>
      </c>
      <c r="K76" s="15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2"/>
      <c r="C77" s="163"/>
      <c r="D77" s="163"/>
      <c r="E77" s="163"/>
      <c r="F77" s="163"/>
      <c r="G77" s="163"/>
      <c r="H77" s="163"/>
      <c r="I77" s="164"/>
      <c r="J77" s="163"/>
      <c r="K77" s="16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5"/>
      <c r="C81" s="166"/>
      <c r="D81" s="166"/>
      <c r="E81" s="166"/>
      <c r="F81" s="166"/>
      <c r="G81" s="166"/>
      <c r="H81" s="166"/>
      <c r="I81" s="167"/>
      <c r="J81" s="166"/>
      <c r="K81" s="16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121</v>
      </c>
      <c r="D82" s="38"/>
      <c r="E82" s="38"/>
      <c r="F82" s="38"/>
      <c r="G82" s="38"/>
      <c r="H82" s="38"/>
      <c r="I82" s="12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2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46" t="str">
        <f>E7</f>
        <v>SIL. II/169 BOJANOVICE - STAVEBNÍ ÚPRAVY A ODVODNĚNÍ KOMUNIKACE</v>
      </c>
      <c r="F85" s="347"/>
      <c r="G85" s="347"/>
      <c r="H85" s="347"/>
      <c r="I85" s="12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119</v>
      </c>
      <c r="D86" s="38"/>
      <c r="E86" s="38"/>
      <c r="F86" s="38"/>
      <c r="G86" s="38"/>
      <c r="H86" s="38"/>
      <c r="I86" s="12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4.75" customHeight="1">
      <c r="A87" s="36"/>
      <c r="B87" s="37"/>
      <c r="C87" s="38"/>
      <c r="D87" s="38"/>
      <c r="E87" s="298" t="str">
        <f>E9</f>
        <v>1219-301 - SIL. II/169 BOJANOVICE  - STAVEBNÍ ÚPRAVY A ODVODNĚNÍ KOMUNIKACE SO 301 ODVODNĚNÍ KOMUNIKACE</v>
      </c>
      <c r="F87" s="348"/>
      <c r="G87" s="348"/>
      <c r="H87" s="348"/>
      <c r="I87" s="12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8" t="str">
        <f>F12</f>
        <v>Bojanovice</v>
      </c>
      <c r="G89" s="38"/>
      <c r="H89" s="38"/>
      <c r="I89" s="129" t="s">
        <v>22</v>
      </c>
      <c r="J89" s="68" t="str">
        <f>IF(J12="","",J12)</f>
        <v>2. 10. 2019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0" t="s">
        <v>24</v>
      </c>
      <c r="D91" s="38"/>
      <c r="E91" s="38"/>
      <c r="F91" s="28" t="str">
        <f>E15</f>
        <v xml:space="preserve"> SÚS PK</v>
      </c>
      <c r="G91" s="38"/>
      <c r="H91" s="38"/>
      <c r="I91" s="129" t="s">
        <v>30</v>
      </c>
      <c r="J91" s="33" t="str">
        <f>E21</f>
        <v>Ing. T. Šlemenda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0" t="s">
        <v>28</v>
      </c>
      <c r="D92" s="38"/>
      <c r="E92" s="38"/>
      <c r="F92" s="28" t="str">
        <f>IF(E18="","",E18)</f>
        <v>Vyplň údaj</v>
      </c>
      <c r="G92" s="38"/>
      <c r="H92" s="38"/>
      <c r="I92" s="129" t="s">
        <v>33</v>
      </c>
      <c r="J92" s="33" t="str">
        <f>E24</f>
        <v xml:space="preserve"> 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8" t="s">
        <v>122</v>
      </c>
      <c r="D94" s="119"/>
      <c r="E94" s="119"/>
      <c r="F94" s="119"/>
      <c r="G94" s="119"/>
      <c r="H94" s="119"/>
      <c r="I94" s="169"/>
      <c r="J94" s="170" t="s">
        <v>123</v>
      </c>
      <c r="K94" s="11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71" t="s">
        <v>124</v>
      </c>
      <c r="D96" s="38"/>
      <c r="E96" s="38"/>
      <c r="F96" s="38"/>
      <c r="G96" s="38"/>
      <c r="H96" s="38"/>
      <c r="I96" s="127"/>
      <c r="J96" s="86">
        <f>J121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125</v>
      </c>
    </row>
    <row r="97" spans="2:12" s="9" customFormat="1" ht="24.95" customHeight="1">
      <c r="B97" s="172"/>
      <c r="C97" s="173"/>
      <c r="D97" s="174" t="s">
        <v>126</v>
      </c>
      <c r="E97" s="175"/>
      <c r="F97" s="175"/>
      <c r="G97" s="175"/>
      <c r="H97" s="175"/>
      <c r="I97" s="176"/>
      <c r="J97" s="177">
        <f>J122</f>
        <v>0</v>
      </c>
      <c r="K97" s="173"/>
      <c r="L97" s="178"/>
    </row>
    <row r="98" spans="2:12" s="10" customFormat="1" ht="19.9" customHeight="1">
      <c r="B98" s="179"/>
      <c r="C98" s="180"/>
      <c r="D98" s="181" t="s">
        <v>127</v>
      </c>
      <c r="E98" s="182"/>
      <c r="F98" s="182"/>
      <c r="G98" s="182"/>
      <c r="H98" s="182"/>
      <c r="I98" s="183"/>
      <c r="J98" s="184">
        <f>J123</f>
        <v>0</v>
      </c>
      <c r="K98" s="180"/>
      <c r="L98" s="185"/>
    </row>
    <row r="99" spans="2:12" s="10" customFormat="1" ht="19.9" customHeight="1">
      <c r="B99" s="179"/>
      <c r="C99" s="180"/>
      <c r="D99" s="181" t="s">
        <v>733</v>
      </c>
      <c r="E99" s="182"/>
      <c r="F99" s="182"/>
      <c r="G99" s="182"/>
      <c r="H99" s="182"/>
      <c r="I99" s="183"/>
      <c r="J99" s="184">
        <f>J154</f>
        <v>0</v>
      </c>
      <c r="K99" s="180"/>
      <c r="L99" s="185"/>
    </row>
    <row r="100" spans="2:12" s="10" customFormat="1" ht="19.9" customHeight="1">
      <c r="B100" s="179"/>
      <c r="C100" s="180"/>
      <c r="D100" s="181" t="s">
        <v>130</v>
      </c>
      <c r="E100" s="182"/>
      <c r="F100" s="182"/>
      <c r="G100" s="182"/>
      <c r="H100" s="182"/>
      <c r="I100" s="183"/>
      <c r="J100" s="184">
        <f>J157</f>
        <v>0</v>
      </c>
      <c r="K100" s="180"/>
      <c r="L100" s="185"/>
    </row>
    <row r="101" spans="2:12" s="10" customFormat="1" ht="19.9" customHeight="1">
      <c r="B101" s="179"/>
      <c r="C101" s="180"/>
      <c r="D101" s="181" t="s">
        <v>133</v>
      </c>
      <c r="E101" s="182"/>
      <c r="F101" s="182"/>
      <c r="G101" s="182"/>
      <c r="H101" s="182"/>
      <c r="I101" s="183"/>
      <c r="J101" s="184">
        <f>J216</f>
        <v>0</v>
      </c>
      <c r="K101" s="180"/>
      <c r="L101" s="185"/>
    </row>
    <row r="102" spans="1:31" s="2" customFormat="1" ht="21.75" customHeight="1">
      <c r="A102" s="36"/>
      <c r="B102" s="37"/>
      <c r="C102" s="38"/>
      <c r="D102" s="38"/>
      <c r="E102" s="38"/>
      <c r="F102" s="38"/>
      <c r="G102" s="38"/>
      <c r="H102" s="38"/>
      <c r="I102" s="127"/>
      <c r="J102" s="38"/>
      <c r="K102" s="38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56"/>
      <c r="C103" s="57"/>
      <c r="D103" s="57"/>
      <c r="E103" s="57"/>
      <c r="F103" s="57"/>
      <c r="G103" s="57"/>
      <c r="H103" s="57"/>
      <c r="I103" s="164"/>
      <c r="J103" s="57"/>
      <c r="K103" s="57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58"/>
      <c r="C107" s="59"/>
      <c r="D107" s="59"/>
      <c r="E107" s="59"/>
      <c r="F107" s="59"/>
      <c r="G107" s="59"/>
      <c r="H107" s="59"/>
      <c r="I107" s="167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4" t="s">
        <v>136</v>
      </c>
      <c r="D108" s="38"/>
      <c r="E108" s="38"/>
      <c r="F108" s="38"/>
      <c r="G108" s="38"/>
      <c r="H108" s="38"/>
      <c r="I108" s="127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127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127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3.25" customHeight="1">
      <c r="A111" s="36"/>
      <c r="B111" s="37"/>
      <c r="C111" s="38"/>
      <c r="D111" s="38"/>
      <c r="E111" s="346" t="str">
        <f>E7</f>
        <v>SIL. II/169 BOJANOVICE - STAVEBNÍ ÚPRAVY A ODVODNĚNÍ KOMUNIKACE</v>
      </c>
      <c r="F111" s="347"/>
      <c r="G111" s="347"/>
      <c r="H111" s="347"/>
      <c r="I111" s="127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119</v>
      </c>
      <c r="D112" s="38"/>
      <c r="E112" s="38"/>
      <c r="F112" s="38"/>
      <c r="G112" s="38"/>
      <c r="H112" s="38"/>
      <c r="I112" s="127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75" customHeight="1">
      <c r="A113" s="36"/>
      <c r="B113" s="37"/>
      <c r="C113" s="38"/>
      <c r="D113" s="38"/>
      <c r="E113" s="298" t="str">
        <f>E9</f>
        <v>1219-301 - SIL. II/169 BOJANOVICE  - STAVEBNÍ ÚPRAVY A ODVODNĚNÍ KOMUNIKACE SO 301 ODVODNĚNÍ KOMUNIKACE</v>
      </c>
      <c r="F113" s="348"/>
      <c r="G113" s="348"/>
      <c r="H113" s="348"/>
      <c r="I113" s="127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127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8" t="str">
        <f>F12</f>
        <v>Bojanovice</v>
      </c>
      <c r="G115" s="38"/>
      <c r="H115" s="38"/>
      <c r="I115" s="129" t="s">
        <v>22</v>
      </c>
      <c r="J115" s="68" t="str">
        <f>IF(J12="","",J12)</f>
        <v>2. 10. 2019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127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2" customHeight="1">
      <c r="A117" s="36"/>
      <c r="B117" s="37"/>
      <c r="C117" s="30" t="s">
        <v>24</v>
      </c>
      <c r="D117" s="38"/>
      <c r="E117" s="38"/>
      <c r="F117" s="28" t="str">
        <f>E15</f>
        <v xml:space="preserve"> SÚS PK</v>
      </c>
      <c r="G117" s="38"/>
      <c r="H117" s="38"/>
      <c r="I117" s="129" t="s">
        <v>30</v>
      </c>
      <c r="J117" s="33" t="str">
        <f>E21</f>
        <v>Ing. T. Šlemenda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2" customHeight="1">
      <c r="A118" s="36"/>
      <c r="B118" s="37"/>
      <c r="C118" s="30" t="s">
        <v>28</v>
      </c>
      <c r="D118" s="38"/>
      <c r="E118" s="38"/>
      <c r="F118" s="28" t="str">
        <f>IF(E18="","",E18)</f>
        <v>Vyplň údaj</v>
      </c>
      <c r="G118" s="38"/>
      <c r="H118" s="38"/>
      <c r="I118" s="129" t="s">
        <v>33</v>
      </c>
      <c r="J118" s="33" t="str">
        <f>E24</f>
        <v xml:space="preserve"> 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5" customHeight="1">
      <c r="A119" s="36"/>
      <c r="B119" s="37"/>
      <c r="C119" s="38"/>
      <c r="D119" s="38"/>
      <c r="E119" s="38"/>
      <c r="F119" s="38"/>
      <c r="G119" s="38"/>
      <c r="H119" s="38"/>
      <c r="I119" s="127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6"/>
      <c r="B120" s="187"/>
      <c r="C120" s="188" t="s">
        <v>137</v>
      </c>
      <c r="D120" s="189" t="s">
        <v>63</v>
      </c>
      <c r="E120" s="189" t="s">
        <v>59</v>
      </c>
      <c r="F120" s="189" t="s">
        <v>60</v>
      </c>
      <c r="G120" s="189" t="s">
        <v>138</v>
      </c>
      <c r="H120" s="189" t="s">
        <v>139</v>
      </c>
      <c r="I120" s="190" t="s">
        <v>140</v>
      </c>
      <c r="J120" s="189" t="s">
        <v>123</v>
      </c>
      <c r="K120" s="191" t="s">
        <v>141</v>
      </c>
      <c r="L120" s="192"/>
      <c r="M120" s="77" t="s">
        <v>1</v>
      </c>
      <c r="N120" s="78" t="s">
        <v>42</v>
      </c>
      <c r="O120" s="78" t="s">
        <v>142</v>
      </c>
      <c r="P120" s="78" t="s">
        <v>143</v>
      </c>
      <c r="Q120" s="78" t="s">
        <v>144</v>
      </c>
      <c r="R120" s="78" t="s">
        <v>145</v>
      </c>
      <c r="S120" s="78" t="s">
        <v>146</v>
      </c>
      <c r="T120" s="79" t="s">
        <v>147</v>
      </c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</row>
    <row r="121" spans="1:63" s="2" customFormat="1" ht="22.9" customHeight="1">
      <c r="A121" s="36"/>
      <c r="B121" s="37"/>
      <c r="C121" s="84" t="s">
        <v>148</v>
      </c>
      <c r="D121" s="38"/>
      <c r="E121" s="38"/>
      <c r="F121" s="38"/>
      <c r="G121" s="38"/>
      <c r="H121" s="38"/>
      <c r="I121" s="127"/>
      <c r="J121" s="193">
        <f>BK121</f>
        <v>0</v>
      </c>
      <c r="K121" s="38"/>
      <c r="L121" s="39"/>
      <c r="M121" s="80"/>
      <c r="N121" s="194"/>
      <c r="O121" s="81"/>
      <c r="P121" s="195">
        <f>P122</f>
        <v>0</v>
      </c>
      <c r="Q121" s="81"/>
      <c r="R121" s="195">
        <f>R122</f>
        <v>51.836318</v>
      </c>
      <c r="S121" s="81"/>
      <c r="T121" s="196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77</v>
      </c>
      <c r="AU121" s="18" t="s">
        <v>125</v>
      </c>
      <c r="BK121" s="197">
        <f>BK122</f>
        <v>0</v>
      </c>
    </row>
    <row r="122" spans="2:63" s="12" customFormat="1" ht="25.9" customHeight="1">
      <c r="B122" s="198"/>
      <c r="C122" s="199"/>
      <c r="D122" s="200" t="s">
        <v>77</v>
      </c>
      <c r="E122" s="201" t="s">
        <v>149</v>
      </c>
      <c r="F122" s="201" t="s">
        <v>150</v>
      </c>
      <c r="G122" s="199"/>
      <c r="H122" s="199"/>
      <c r="I122" s="202"/>
      <c r="J122" s="203">
        <f>BK122</f>
        <v>0</v>
      </c>
      <c r="K122" s="199"/>
      <c r="L122" s="204"/>
      <c r="M122" s="205"/>
      <c r="N122" s="206"/>
      <c r="O122" s="206"/>
      <c r="P122" s="207">
        <f>P123+P154+P157+P216</f>
        <v>0</v>
      </c>
      <c r="Q122" s="206"/>
      <c r="R122" s="207">
        <f>R123+R154+R157+R216</f>
        <v>51.836318</v>
      </c>
      <c r="S122" s="206"/>
      <c r="T122" s="208">
        <f>T123+T154+T157+T216</f>
        <v>0</v>
      </c>
      <c r="AR122" s="209" t="s">
        <v>86</v>
      </c>
      <c r="AT122" s="210" t="s">
        <v>77</v>
      </c>
      <c r="AU122" s="210" t="s">
        <v>78</v>
      </c>
      <c r="AY122" s="209" t="s">
        <v>151</v>
      </c>
      <c r="BK122" s="211">
        <f>BK123+BK154+BK157+BK216</f>
        <v>0</v>
      </c>
    </row>
    <row r="123" spans="2:63" s="12" customFormat="1" ht="22.9" customHeight="1">
      <c r="B123" s="198"/>
      <c r="C123" s="199"/>
      <c r="D123" s="200" t="s">
        <v>77</v>
      </c>
      <c r="E123" s="212" t="s">
        <v>86</v>
      </c>
      <c r="F123" s="212" t="s">
        <v>152</v>
      </c>
      <c r="G123" s="199"/>
      <c r="H123" s="199"/>
      <c r="I123" s="202"/>
      <c r="J123" s="213">
        <f>BK123</f>
        <v>0</v>
      </c>
      <c r="K123" s="199"/>
      <c r="L123" s="204"/>
      <c r="M123" s="205"/>
      <c r="N123" s="206"/>
      <c r="O123" s="206"/>
      <c r="P123" s="207">
        <f>SUM(P124:P153)</f>
        <v>0</v>
      </c>
      <c r="Q123" s="206"/>
      <c r="R123" s="207">
        <f>SUM(R124:R153)</f>
        <v>0.120708</v>
      </c>
      <c r="S123" s="206"/>
      <c r="T123" s="208">
        <f>SUM(T124:T153)</f>
        <v>0</v>
      </c>
      <c r="AR123" s="209" t="s">
        <v>86</v>
      </c>
      <c r="AT123" s="210" t="s">
        <v>77</v>
      </c>
      <c r="AU123" s="210" t="s">
        <v>86</v>
      </c>
      <c r="AY123" s="209" t="s">
        <v>151</v>
      </c>
      <c r="BK123" s="211">
        <f>SUM(BK124:BK153)</f>
        <v>0</v>
      </c>
    </row>
    <row r="124" spans="1:65" s="2" customFormat="1" ht="21.75" customHeight="1">
      <c r="A124" s="36"/>
      <c r="B124" s="37"/>
      <c r="C124" s="214" t="s">
        <v>86</v>
      </c>
      <c r="D124" s="214" t="s">
        <v>153</v>
      </c>
      <c r="E124" s="215" t="s">
        <v>734</v>
      </c>
      <c r="F124" s="216" t="s">
        <v>735</v>
      </c>
      <c r="G124" s="217" t="s">
        <v>736</v>
      </c>
      <c r="H124" s="218">
        <v>240</v>
      </c>
      <c r="I124" s="219"/>
      <c r="J124" s="220">
        <f>ROUND(I124*H124,2)</f>
        <v>0</v>
      </c>
      <c r="K124" s="216" t="s">
        <v>161</v>
      </c>
      <c r="L124" s="39"/>
      <c r="M124" s="221" t="s">
        <v>1</v>
      </c>
      <c r="N124" s="222" t="s">
        <v>43</v>
      </c>
      <c r="O124" s="73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5" t="s">
        <v>162</v>
      </c>
      <c r="AT124" s="225" t="s">
        <v>153</v>
      </c>
      <c r="AU124" s="225" t="s">
        <v>88</v>
      </c>
      <c r="AY124" s="18" t="s">
        <v>151</v>
      </c>
      <c r="BE124" s="114">
        <f>IF(N124="základní",J124,0)</f>
        <v>0</v>
      </c>
      <c r="BF124" s="114">
        <f>IF(N124="snížená",J124,0)</f>
        <v>0</v>
      </c>
      <c r="BG124" s="114">
        <f>IF(N124="zákl. přenesená",J124,0)</f>
        <v>0</v>
      </c>
      <c r="BH124" s="114">
        <f>IF(N124="sníž. přenesená",J124,0)</f>
        <v>0</v>
      </c>
      <c r="BI124" s="114">
        <f>IF(N124="nulová",J124,0)</f>
        <v>0</v>
      </c>
      <c r="BJ124" s="18" t="s">
        <v>86</v>
      </c>
      <c r="BK124" s="114">
        <f>ROUND(I124*H124,2)</f>
        <v>0</v>
      </c>
      <c r="BL124" s="18" t="s">
        <v>162</v>
      </c>
      <c r="BM124" s="225" t="s">
        <v>737</v>
      </c>
    </row>
    <row r="125" spans="2:51" s="13" customFormat="1" ht="11.25">
      <c r="B125" s="230"/>
      <c r="C125" s="231"/>
      <c r="D125" s="226" t="s">
        <v>166</v>
      </c>
      <c r="E125" s="232" t="s">
        <v>1</v>
      </c>
      <c r="F125" s="233" t="s">
        <v>738</v>
      </c>
      <c r="G125" s="231"/>
      <c r="H125" s="234">
        <v>240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166</v>
      </c>
      <c r="AU125" s="240" t="s">
        <v>88</v>
      </c>
      <c r="AV125" s="13" t="s">
        <v>88</v>
      </c>
      <c r="AW125" s="13" t="s">
        <v>32</v>
      </c>
      <c r="AX125" s="13" t="s">
        <v>86</v>
      </c>
      <c r="AY125" s="240" t="s">
        <v>151</v>
      </c>
    </row>
    <row r="126" spans="1:65" s="2" customFormat="1" ht="21.75" customHeight="1">
      <c r="A126" s="36"/>
      <c r="B126" s="37"/>
      <c r="C126" s="214" t="s">
        <v>88</v>
      </c>
      <c r="D126" s="214" t="s">
        <v>153</v>
      </c>
      <c r="E126" s="215" t="s">
        <v>739</v>
      </c>
      <c r="F126" s="216" t="s">
        <v>740</v>
      </c>
      <c r="G126" s="217" t="s">
        <v>741</v>
      </c>
      <c r="H126" s="218">
        <v>60</v>
      </c>
      <c r="I126" s="219"/>
      <c r="J126" s="220">
        <f>ROUND(I126*H126,2)</f>
        <v>0</v>
      </c>
      <c r="K126" s="216" t="s">
        <v>161</v>
      </c>
      <c r="L126" s="39"/>
      <c r="M126" s="221" t="s">
        <v>1</v>
      </c>
      <c r="N126" s="222" t="s">
        <v>43</v>
      </c>
      <c r="O126" s="73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5" t="s">
        <v>162</v>
      </c>
      <c r="AT126" s="225" t="s">
        <v>153</v>
      </c>
      <c r="AU126" s="225" t="s">
        <v>88</v>
      </c>
      <c r="AY126" s="18" t="s">
        <v>151</v>
      </c>
      <c r="BE126" s="114">
        <f>IF(N126="základní",J126,0)</f>
        <v>0</v>
      </c>
      <c r="BF126" s="114">
        <f>IF(N126="snížená",J126,0)</f>
        <v>0</v>
      </c>
      <c r="BG126" s="114">
        <f>IF(N126="zákl. přenesená",J126,0)</f>
        <v>0</v>
      </c>
      <c r="BH126" s="114">
        <f>IF(N126="sníž. přenesená",J126,0)</f>
        <v>0</v>
      </c>
      <c r="BI126" s="114">
        <f>IF(N126="nulová",J126,0)</f>
        <v>0</v>
      </c>
      <c r="BJ126" s="18" t="s">
        <v>86</v>
      </c>
      <c r="BK126" s="114">
        <f>ROUND(I126*H126,2)</f>
        <v>0</v>
      </c>
      <c r="BL126" s="18" t="s">
        <v>162</v>
      </c>
      <c r="BM126" s="225" t="s">
        <v>742</v>
      </c>
    </row>
    <row r="127" spans="2:51" s="13" customFormat="1" ht="11.25">
      <c r="B127" s="230"/>
      <c r="C127" s="231"/>
      <c r="D127" s="226" t="s">
        <v>166</v>
      </c>
      <c r="E127" s="232" t="s">
        <v>1</v>
      </c>
      <c r="F127" s="233" t="s">
        <v>743</v>
      </c>
      <c r="G127" s="231"/>
      <c r="H127" s="234">
        <v>60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166</v>
      </c>
      <c r="AU127" s="240" t="s">
        <v>88</v>
      </c>
      <c r="AV127" s="13" t="s">
        <v>88</v>
      </c>
      <c r="AW127" s="13" t="s">
        <v>32</v>
      </c>
      <c r="AX127" s="13" t="s">
        <v>86</v>
      </c>
      <c r="AY127" s="240" t="s">
        <v>151</v>
      </c>
    </row>
    <row r="128" spans="1:65" s="2" customFormat="1" ht="21.75" customHeight="1">
      <c r="A128" s="36"/>
      <c r="B128" s="37"/>
      <c r="C128" s="214" t="s">
        <v>168</v>
      </c>
      <c r="D128" s="214" t="s">
        <v>153</v>
      </c>
      <c r="E128" s="215" t="s">
        <v>744</v>
      </c>
      <c r="F128" s="216" t="s">
        <v>745</v>
      </c>
      <c r="G128" s="217" t="s">
        <v>746</v>
      </c>
      <c r="H128" s="218">
        <v>1</v>
      </c>
      <c r="I128" s="219"/>
      <c r="J128" s="220">
        <f>ROUND(I128*H128,2)</f>
        <v>0</v>
      </c>
      <c r="K128" s="216" t="s">
        <v>1</v>
      </c>
      <c r="L128" s="39"/>
      <c r="M128" s="221" t="s">
        <v>1</v>
      </c>
      <c r="N128" s="222" t="s">
        <v>43</v>
      </c>
      <c r="O128" s="73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5" t="s">
        <v>162</v>
      </c>
      <c r="AT128" s="225" t="s">
        <v>153</v>
      </c>
      <c r="AU128" s="225" t="s">
        <v>88</v>
      </c>
      <c r="AY128" s="18" t="s">
        <v>151</v>
      </c>
      <c r="BE128" s="114">
        <f>IF(N128="základní",J128,0)</f>
        <v>0</v>
      </c>
      <c r="BF128" s="114">
        <f>IF(N128="snížená",J128,0)</f>
        <v>0</v>
      </c>
      <c r="BG128" s="114">
        <f>IF(N128="zákl. přenesená",J128,0)</f>
        <v>0</v>
      </c>
      <c r="BH128" s="114">
        <f>IF(N128="sníž. přenesená",J128,0)</f>
        <v>0</v>
      </c>
      <c r="BI128" s="114">
        <f>IF(N128="nulová",J128,0)</f>
        <v>0</v>
      </c>
      <c r="BJ128" s="18" t="s">
        <v>86</v>
      </c>
      <c r="BK128" s="114">
        <f>ROUND(I128*H128,2)</f>
        <v>0</v>
      </c>
      <c r="BL128" s="18" t="s">
        <v>162</v>
      </c>
      <c r="BM128" s="225" t="s">
        <v>747</v>
      </c>
    </row>
    <row r="129" spans="2:51" s="13" customFormat="1" ht="11.25">
      <c r="B129" s="230"/>
      <c r="C129" s="231"/>
      <c r="D129" s="226" t="s">
        <v>166</v>
      </c>
      <c r="E129" s="232" t="s">
        <v>1</v>
      </c>
      <c r="F129" s="233" t="s">
        <v>748</v>
      </c>
      <c r="G129" s="231"/>
      <c r="H129" s="234">
        <v>1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166</v>
      </c>
      <c r="AU129" s="240" t="s">
        <v>88</v>
      </c>
      <c r="AV129" s="13" t="s">
        <v>88</v>
      </c>
      <c r="AW129" s="13" t="s">
        <v>32</v>
      </c>
      <c r="AX129" s="13" t="s">
        <v>86</v>
      </c>
      <c r="AY129" s="240" t="s">
        <v>151</v>
      </c>
    </row>
    <row r="130" spans="1:65" s="2" customFormat="1" ht="21.75" customHeight="1">
      <c r="A130" s="36"/>
      <c r="B130" s="37"/>
      <c r="C130" s="214" t="s">
        <v>162</v>
      </c>
      <c r="D130" s="214" t="s">
        <v>153</v>
      </c>
      <c r="E130" s="215" t="s">
        <v>749</v>
      </c>
      <c r="F130" s="216" t="s">
        <v>750</v>
      </c>
      <c r="G130" s="217" t="s">
        <v>180</v>
      </c>
      <c r="H130" s="218">
        <v>99.4</v>
      </c>
      <c r="I130" s="219"/>
      <c r="J130" s="220">
        <f>ROUND(I130*H130,2)</f>
        <v>0</v>
      </c>
      <c r="K130" s="216" t="s">
        <v>161</v>
      </c>
      <c r="L130" s="39"/>
      <c r="M130" s="221" t="s">
        <v>1</v>
      </c>
      <c r="N130" s="222" t="s">
        <v>43</v>
      </c>
      <c r="O130" s="73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5" t="s">
        <v>162</v>
      </c>
      <c r="AT130" s="225" t="s">
        <v>153</v>
      </c>
      <c r="AU130" s="225" t="s">
        <v>88</v>
      </c>
      <c r="AY130" s="18" t="s">
        <v>151</v>
      </c>
      <c r="BE130" s="114">
        <f>IF(N130="základní",J130,0)</f>
        <v>0</v>
      </c>
      <c r="BF130" s="114">
        <f>IF(N130="snížená",J130,0)</f>
        <v>0</v>
      </c>
      <c r="BG130" s="114">
        <f>IF(N130="zákl. přenesená",J130,0)</f>
        <v>0</v>
      </c>
      <c r="BH130" s="114">
        <f>IF(N130="sníž. přenesená",J130,0)</f>
        <v>0</v>
      </c>
      <c r="BI130" s="114">
        <f>IF(N130="nulová",J130,0)</f>
        <v>0</v>
      </c>
      <c r="BJ130" s="18" t="s">
        <v>86</v>
      </c>
      <c r="BK130" s="114">
        <f>ROUND(I130*H130,2)</f>
        <v>0</v>
      </c>
      <c r="BL130" s="18" t="s">
        <v>162</v>
      </c>
      <c r="BM130" s="225" t="s">
        <v>751</v>
      </c>
    </row>
    <row r="131" spans="2:51" s="14" customFormat="1" ht="11.25">
      <c r="B131" s="260"/>
      <c r="C131" s="261"/>
      <c r="D131" s="226" t="s">
        <v>166</v>
      </c>
      <c r="E131" s="262" t="s">
        <v>1</v>
      </c>
      <c r="F131" s="263" t="s">
        <v>752</v>
      </c>
      <c r="G131" s="261"/>
      <c r="H131" s="262" t="s">
        <v>1</v>
      </c>
      <c r="I131" s="264"/>
      <c r="J131" s="261"/>
      <c r="K131" s="261"/>
      <c r="L131" s="265"/>
      <c r="M131" s="266"/>
      <c r="N131" s="267"/>
      <c r="O131" s="267"/>
      <c r="P131" s="267"/>
      <c r="Q131" s="267"/>
      <c r="R131" s="267"/>
      <c r="S131" s="267"/>
      <c r="T131" s="268"/>
      <c r="AT131" s="269" t="s">
        <v>166</v>
      </c>
      <c r="AU131" s="269" t="s">
        <v>88</v>
      </c>
      <c r="AV131" s="14" t="s">
        <v>86</v>
      </c>
      <c r="AW131" s="14" t="s">
        <v>32</v>
      </c>
      <c r="AX131" s="14" t="s">
        <v>78</v>
      </c>
      <c r="AY131" s="269" t="s">
        <v>151</v>
      </c>
    </row>
    <row r="132" spans="2:51" s="13" customFormat="1" ht="11.25">
      <c r="B132" s="230"/>
      <c r="C132" s="231"/>
      <c r="D132" s="226" t="s">
        <v>166</v>
      </c>
      <c r="E132" s="232" t="s">
        <v>1</v>
      </c>
      <c r="F132" s="233" t="s">
        <v>753</v>
      </c>
      <c r="G132" s="231"/>
      <c r="H132" s="234">
        <v>110.301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166</v>
      </c>
      <c r="AU132" s="240" t="s">
        <v>88</v>
      </c>
      <c r="AV132" s="13" t="s">
        <v>88</v>
      </c>
      <c r="AW132" s="13" t="s">
        <v>32</v>
      </c>
      <c r="AX132" s="13" t="s">
        <v>78</v>
      </c>
      <c r="AY132" s="240" t="s">
        <v>151</v>
      </c>
    </row>
    <row r="133" spans="2:51" s="13" customFormat="1" ht="11.25">
      <c r="B133" s="230"/>
      <c r="C133" s="231"/>
      <c r="D133" s="226" t="s">
        <v>166</v>
      </c>
      <c r="E133" s="232" t="s">
        <v>1</v>
      </c>
      <c r="F133" s="233" t="s">
        <v>754</v>
      </c>
      <c r="G133" s="231"/>
      <c r="H133" s="234">
        <v>79.017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166</v>
      </c>
      <c r="AU133" s="240" t="s">
        <v>88</v>
      </c>
      <c r="AV133" s="13" t="s">
        <v>88</v>
      </c>
      <c r="AW133" s="13" t="s">
        <v>32</v>
      </c>
      <c r="AX133" s="13" t="s">
        <v>78</v>
      </c>
      <c r="AY133" s="240" t="s">
        <v>151</v>
      </c>
    </row>
    <row r="134" spans="2:51" s="13" customFormat="1" ht="11.25">
      <c r="B134" s="230"/>
      <c r="C134" s="231"/>
      <c r="D134" s="226" t="s">
        <v>166</v>
      </c>
      <c r="E134" s="232" t="s">
        <v>1</v>
      </c>
      <c r="F134" s="233" t="s">
        <v>755</v>
      </c>
      <c r="G134" s="231"/>
      <c r="H134" s="234">
        <v>6.48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166</v>
      </c>
      <c r="AU134" s="240" t="s">
        <v>88</v>
      </c>
      <c r="AV134" s="13" t="s">
        <v>88</v>
      </c>
      <c r="AW134" s="13" t="s">
        <v>32</v>
      </c>
      <c r="AX134" s="13" t="s">
        <v>78</v>
      </c>
      <c r="AY134" s="240" t="s">
        <v>151</v>
      </c>
    </row>
    <row r="135" spans="2:51" s="13" customFormat="1" ht="11.25">
      <c r="B135" s="230"/>
      <c r="C135" s="231"/>
      <c r="D135" s="226" t="s">
        <v>166</v>
      </c>
      <c r="E135" s="232" t="s">
        <v>1</v>
      </c>
      <c r="F135" s="233" t="s">
        <v>756</v>
      </c>
      <c r="G135" s="231"/>
      <c r="H135" s="234">
        <v>3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166</v>
      </c>
      <c r="AU135" s="240" t="s">
        <v>88</v>
      </c>
      <c r="AV135" s="13" t="s">
        <v>88</v>
      </c>
      <c r="AW135" s="13" t="s">
        <v>32</v>
      </c>
      <c r="AX135" s="13" t="s">
        <v>78</v>
      </c>
      <c r="AY135" s="240" t="s">
        <v>151</v>
      </c>
    </row>
    <row r="136" spans="2:51" s="15" customFormat="1" ht="11.25">
      <c r="B136" s="270"/>
      <c r="C136" s="271"/>
      <c r="D136" s="226" t="s">
        <v>166</v>
      </c>
      <c r="E136" s="272" t="s">
        <v>1</v>
      </c>
      <c r="F136" s="273" t="s">
        <v>757</v>
      </c>
      <c r="G136" s="271"/>
      <c r="H136" s="274">
        <v>198.79799999999997</v>
      </c>
      <c r="I136" s="275"/>
      <c r="J136" s="271"/>
      <c r="K136" s="271"/>
      <c r="L136" s="276"/>
      <c r="M136" s="277"/>
      <c r="N136" s="278"/>
      <c r="O136" s="278"/>
      <c r="P136" s="278"/>
      <c r="Q136" s="278"/>
      <c r="R136" s="278"/>
      <c r="S136" s="278"/>
      <c r="T136" s="279"/>
      <c r="AT136" s="280" t="s">
        <v>166</v>
      </c>
      <c r="AU136" s="280" t="s">
        <v>88</v>
      </c>
      <c r="AV136" s="15" t="s">
        <v>168</v>
      </c>
      <c r="AW136" s="15" t="s">
        <v>32</v>
      </c>
      <c r="AX136" s="15" t="s">
        <v>78</v>
      </c>
      <c r="AY136" s="280" t="s">
        <v>151</v>
      </c>
    </row>
    <row r="137" spans="2:51" s="14" customFormat="1" ht="11.25">
      <c r="B137" s="260"/>
      <c r="C137" s="261"/>
      <c r="D137" s="226" t="s">
        <v>166</v>
      </c>
      <c r="E137" s="262" t="s">
        <v>1</v>
      </c>
      <c r="F137" s="263" t="s">
        <v>758</v>
      </c>
      <c r="G137" s="261"/>
      <c r="H137" s="262" t="s">
        <v>1</v>
      </c>
      <c r="I137" s="264"/>
      <c r="J137" s="261"/>
      <c r="K137" s="261"/>
      <c r="L137" s="265"/>
      <c r="M137" s="266"/>
      <c r="N137" s="267"/>
      <c r="O137" s="267"/>
      <c r="P137" s="267"/>
      <c r="Q137" s="267"/>
      <c r="R137" s="267"/>
      <c r="S137" s="267"/>
      <c r="T137" s="268"/>
      <c r="AT137" s="269" t="s">
        <v>166</v>
      </c>
      <c r="AU137" s="269" t="s">
        <v>88</v>
      </c>
      <c r="AV137" s="14" t="s">
        <v>86</v>
      </c>
      <c r="AW137" s="14" t="s">
        <v>32</v>
      </c>
      <c r="AX137" s="14" t="s">
        <v>78</v>
      </c>
      <c r="AY137" s="269" t="s">
        <v>151</v>
      </c>
    </row>
    <row r="138" spans="2:51" s="13" customFormat="1" ht="11.25">
      <c r="B138" s="230"/>
      <c r="C138" s="231"/>
      <c r="D138" s="226" t="s">
        <v>166</v>
      </c>
      <c r="E138" s="232" t="s">
        <v>1</v>
      </c>
      <c r="F138" s="233" t="s">
        <v>759</v>
      </c>
      <c r="G138" s="231"/>
      <c r="H138" s="234">
        <v>99.4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166</v>
      </c>
      <c r="AU138" s="240" t="s">
        <v>88</v>
      </c>
      <c r="AV138" s="13" t="s">
        <v>88</v>
      </c>
      <c r="AW138" s="13" t="s">
        <v>32</v>
      </c>
      <c r="AX138" s="13" t="s">
        <v>86</v>
      </c>
      <c r="AY138" s="240" t="s">
        <v>151</v>
      </c>
    </row>
    <row r="139" spans="1:65" s="2" customFormat="1" ht="21.75" customHeight="1">
      <c r="A139" s="36"/>
      <c r="B139" s="37"/>
      <c r="C139" s="214" t="s">
        <v>177</v>
      </c>
      <c r="D139" s="214" t="s">
        <v>153</v>
      </c>
      <c r="E139" s="215" t="s">
        <v>760</v>
      </c>
      <c r="F139" s="216" t="s">
        <v>761</v>
      </c>
      <c r="G139" s="217" t="s">
        <v>180</v>
      </c>
      <c r="H139" s="218">
        <v>99.4</v>
      </c>
      <c r="I139" s="219"/>
      <c r="J139" s="220">
        <f>ROUND(I139*H139,2)</f>
        <v>0</v>
      </c>
      <c r="K139" s="216" t="s">
        <v>161</v>
      </c>
      <c r="L139" s="39"/>
      <c r="M139" s="221" t="s">
        <v>1</v>
      </c>
      <c r="N139" s="222" t="s">
        <v>43</v>
      </c>
      <c r="O139" s="73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5" t="s">
        <v>162</v>
      </c>
      <c r="AT139" s="225" t="s">
        <v>153</v>
      </c>
      <c r="AU139" s="225" t="s">
        <v>88</v>
      </c>
      <c r="AY139" s="18" t="s">
        <v>151</v>
      </c>
      <c r="BE139" s="114">
        <f>IF(N139="základní",J139,0)</f>
        <v>0</v>
      </c>
      <c r="BF139" s="114">
        <f>IF(N139="snížená",J139,0)</f>
        <v>0</v>
      </c>
      <c r="BG139" s="114">
        <f>IF(N139="zákl. přenesená",J139,0)</f>
        <v>0</v>
      </c>
      <c r="BH139" s="114">
        <f>IF(N139="sníž. přenesená",J139,0)</f>
        <v>0</v>
      </c>
      <c r="BI139" s="114">
        <f>IF(N139="nulová",J139,0)</f>
        <v>0</v>
      </c>
      <c r="BJ139" s="18" t="s">
        <v>86</v>
      </c>
      <c r="BK139" s="114">
        <f>ROUND(I139*H139,2)</f>
        <v>0</v>
      </c>
      <c r="BL139" s="18" t="s">
        <v>162</v>
      </c>
      <c r="BM139" s="225" t="s">
        <v>762</v>
      </c>
    </row>
    <row r="140" spans="2:51" s="14" customFormat="1" ht="11.25">
      <c r="B140" s="260"/>
      <c r="C140" s="261"/>
      <c r="D140" s="226" t="s">
        <v>166</v>
      </c>
      <c r="E140" s="262" t="s">
        <v>1</v>
      </c>
      <c r="F140" s="263" t="s">
        <v>763</v>
      </c>
      <c r="G140" s="261"/>
      <c r="H140" s="262" t="s">
        <v>1</v>
      </c>
      <c r="I140" s="264"/>
      <c r="J140" s="261"/>
      <c r="K140" s="261"/>
      <c r="L140" s="265"/>
      <c r="M140" s="266"/>
      <c r="N140" s="267"/>
      <c r="O140" s="267"/>
      <c r="P140" s="267"/>
      <c r="Q140" s="267"/>
      <c r="R140" s="267"/>
      <c r="S140" s="267"/>
      <c r="T140" s="268"/>
      <c r="AT140" s="269" t="s">
        <v>166</v>
      </c>
      <c r="AU140" s="269" t="s">
        <v>88</v>
      </c>
      <c r="AV140" s="14" t="s">
        <v>86</v>
      </c>
      <c r="AW140" s="14" t="s">
        <v>32</v>
      </c>
      <c r="AX140" s="14" t="s">
        <v>78</v>
      </c>
      <c r="AY140" s="269" t="s">
        <v>151</v>
      </c>
    </row>
    <row r="141" spans="2:51" s="13" customFormat="1" ht="11.25">
      <c r="B141" s="230"/>
      <c r="C141" s="231"/>
      <c r="D141" s="226" t="s">
        <v>166</v>
      </c>
      <c r="E141" s="232" t="s">
        <v>1</v>
      </c>
      <c r="F141" s="233" t="s">
        <v>764</v>
      </c>
      <c r="G141" s="231"/>
      <c r="H141" s="234">
        <v>99.4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166</v>
      </c>
      <c r="AU141" s="240" t="s">
        <v>88</v>
      </c>
      <c r="AV141" s="13" t="s">
        <v>88</v>
      </c>
      <c r="AW141" s="13" t="s">
        <v>32</v>
      </c>
      <c r="AX141" s="13" t="s">
        <v>86</v>
      </c>
      <c r="AY141" s="240" t="s">
        <v>151</v>
      </c>
    </row>
    <row r="142" spans="1:65" s="2" customFormat="1" ht="16.5" customHeight="1">
      <c r="A142" s="36"/>
      <c r="B142" s="37"/>
      <c r="C142" s="214" t="s">
        <v>183</v>
      </c>
      <c r="D142" s="214" t="s">
        <v>153</v>
      </c>
      <c r="E142" s="215" t="s">
        <v>227</v>
      </c>
      <c r="F142" s="216" t="s">
        <v>765</v>
      </c>
      <c r="G142" s="217" t="s">
        <v>156</v>
      </c>
      <c r="H142" s="218">
        <v>143.7</v>
      </c>
      <c r="I142" s="219"/>
      <c r="J142" s="220">
        <f>ROUND(I142*H142,2)</f>
        <v>0</v>
      </c>
      <c r="K142" s="216" t="s">
        <v>161</v>
      </c>
      <c r="L142" s="39"/>
      <c r="M142" s="221" t="s">
        <v>1</v>
      </c>
      <c r="N142" s="222" t="s">
        <v>43</v>
      </c>
      <c r="O142" s="73"/>
      <c r="P142" s="223">
        <f>O142*H142</f>
        <v>0</v>
      </c>
      <c r="Q142" s="223">
        <v>0.00084</v>
      </c>
      <c r="R142" s="223">
        <f>Q142*H142</f>
        <v>0.120708</v>
      </c>
      <c r="S142" s="223">
        <v>0</v>
      </c>
      <c r="T142" s="22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5" t="s">
        <v>162</v>
      </c>
      <c r="AT142" s="225" t="s">
        <v>153</v>
      </c>
      <c r="AU142" s="225" t="s">
        <v>88</v>
      </c>
      <c r="AY142" s="18" t="s">
        <v>151</v>
      </c>
      <c r="BE142" s="114">
        <f>IF(N142="základní",J142,0)</f>
        <v>0</v>
      </c>
      <c r="BF142" s="114">
        <f>IF(N142="snížená",J142,0)</f>
        <v>0</v>
      </c>
      <c r="BG142" s="114">
        <f>IF(N142="zákl. přenesená",J142,0)</f>
        <v>0</v>
      </c>
      <c r="BH142" s="114">
        <f>IF(N142="sníž. přenesená",J142,0)</f>
        <v>0</v>
      </c>
      <c r="BI142" s="114">
        <f>IF(N142="nulová",J142,0)</f>
        <v>0</v>
      </c>
      <c r="BJ142" s="18" t="s">
        <v>86</v>
      </c>
      <c r="BK142" s="114">
        <f>ROUND(I142*H142,2)</f>
        <v>0</v>
      </c>
      <c r="BL142" s="18" t="s">
        <v>162</v>
      </c>
      <c r="BM142" s="225" t="s">
        <v>766</v>
      </c>
    </row>
    <row r="143" spans="1:65" s="2" customFormat="1" ht="21.75" customHeight="1">
      <c r="A143" s="36"/>
      <c r="B143" s="37"/>
      <c r="C143" s="214" t="s">
        <v>188</v>
      </c>
      <c r="D143" s="214" t="s">
        <v>153</v>
      </c>
      <c r="E143" s="215" t="s">
        <v>231</v>
      </c>
      <c r="F143" s="216" t="s">
        <v>767</v>
      </c>
      <c r="G143" s="217" t="s">
        <v>156</v>
      </c>
      <c r="H143" s="218">
        <v>143.7</v>
      </c>
      <c r="I143" s="219"/>
      <c r="J143" s="220">
        <f>ROUND(I143*H143,2)</f>
        <v>0</v>
      </c>
      <c r="K143" s="216" t="s">
        <v>161</v>
      </c>
      <c r="L143" s="39"/>
      <c r="M143" s="221" t="s">
        <v>1</v>
      </c>
      <c r="N143" s="222" t="s">
        <v>43</v>
      </c>
      <c r="O143" s="73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5" t="s">
        <v>162</v>
      </c>
      <c r="AT143" s="225" t="s">
        <v>153</v>
      </c>
      <c r="AU143" s="225" t="s">
        <v>88</v>
      </c>
      <c r="AY143" s="18" t="s">
        <v>151</v>
      </c>
      <c r="BE143" s="114">
        <f>IF(N143="základní",J143,0)</f>
        <v>0</v>
      </c>
      <c r="BF143" s="114">
        <f>IF(N143="snížená",J143,0)</f>
        <v>0</v>
      </c>
      <c r="BG143" s="114">
        <f>IF(N143="zákl. přenesená",J143,0)</f>
        <v>0</v>
      </c>
      <c r="BH143" s="114">
        <f>IF(N143="sníž. přenesená",J143,0)</f>
        <v>0</v>
      </c>
      <c r="BI143" s="114">
        <f>IF(N143="nulová",J143,0)</f>
        <v>0</v>
      </c>
      <c r="BJ143" s="18" t="s">
        <v>86</v>
      </c>
      <c r="BK143" s="114">
        <f>ROUND(I143*H143,2)</f>
        <v>0</v>
      </c>
      <c r="BL143" s="18" t="s">
        <v>162</v>
      </c>
      <c r="BM143" s="225" t="s">
        <v>768</v>
      </c>
    </row>
    <row r="144" spans="2:51" s="13" customFormat="1" ht="11.25">
      <c r="B144" s="230"/>
      <c r="C144" s="231"/>
      <c r="D144" s="226" t="s">
        <v>166</v>
      </c>
      <c r="E144" s="232" t="s">
        <v>1</v>
      </c>
      <c r="F144" s="233" t="s">
        <v>769</v>
      </c>
      <c r="G144" s="231"/>
      <c r="H144" s="234">
        <v>143.7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166</v>
      </c>
      <c r="AU144" s="240" t="s">
        <v>88</v>
      </c>
      <c r="AV144" s="13" t="s">
        <v>88</v>
      </c>
      <c r="AW144" s="13" t="s">
        <v>32</v>
      </c>
      <c r="AX144" s="13" t="s">
        <v>86</v>
      </c>
      <c r="AY144" s="240" t="s">
        <v>151</v>
      </c>
    </row>
    <row r="145" spans="1:65" s="2" customFormat="1" ht="21.75" customHeight="1">
      <c r="A145" s="36"/>
      <c r="B145" s="37"/>
      <c r="C145" s="214" t="s">
        <v>193</v>
      </c>
      <c r="D145" s="214" t="s">
        <v>153</v>
      </c>
      <c r="E145" s="215" t="s">
        <v>770</v>
      </c>
      <c r="F145" s="216" t="s">
        <v>771</v>
      </c>
      <c r="G145" s="217" t="s">
        <v>180</v>
      </c>
      <c r="H145" s="218">
        <v>109.3</v>
      </c>
      <c r="I145" s="219"/>
      <c r="J145" s="220">
        <f>ROUND(I145*H145,2)</f>
        <v>0</v>
      </c>
      <c r="K145" s="216" t="s">
        <v>161</v>
      </c>
      <c r="L145" s="39"/>
      <c r="M145" s="221" t="s">
        <v>1</v>
      </c>
      <c r="N145" s="222" t="s">
        <v>43</v>
      </c>
      <c r="O145" s="73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5" t="s">
        <v>162</v>
      </c>
      <c r="AT145" s="225" t="s">
        <v>153</v>
      </c>
      <c r="AU145" s="225" t="s">
        <v>88</v>
      </c>
      <c r="AY145" s="18" t="s">
        <v>151</v>
      </c>
      <c r="BE145" s="114">
        <f>IF(N145="základní",J145,0)</f>
        <v>0</v>
      </c>
      <c r="BF145" s="114">
        <f>IF(N145="snížená",J145,0)</f>
        <v>0</v>
      </c>
      <c r="BG145" s="114">
        <f>IF(N145="zákl. přenesená",J145,0)</f>
        <v>0</v>
      </c>
      <c r="BH145" s="114">
        <f>IF(N145="sníž. přenesená",J145,0)</f>
        <v>0</v>
      </c>
      <c r="BI145" s="114">
        <f>IF(N145="nulová",J145,0)</f>
        <v>0</v>
      </c>
      <c r="BJ145" s="18" t="s">
        <v>86</v>
      </c>
      <c r="BK145" s="114">
        <f>ROUND(I145*H145,2)</f>
        <v>0</v>
      </c>
      <c r="BL145" s="18" t="s">
        <v>162</v>
      </c>
      <c r="BM145" s="225" t="s">
        <v>772</v>
      </c>
    </row>
    <row r="146" spans="1:65" s="2" customFormat="1" ht="16.5" customHeight="1">
      <c r="A146" s="36"/>
      <c r="B146" s="37"/>
      <c r="C146" s="214" t="s">
        <v>199</v>
      </c>
      <c r="D146" s="214" t="s">
        <v>153</v>
      </c>
      <c r="E146" s="215" t="s">
        <v>773</v>
      </c>
      <c r="F146" s="216" t="s">
        <v>774</v>
      </c>
      <c r="G146" s="217" t="s">
        <v>180</v>
      </c>
      <c r="H146" s="218">
        <v>198.8</v>
      </c>
      <c r="I146" s="219"/>
      <c r="J146" s="220">
        <f>ROUND(I146*H146,2)</f>
        <v>0</v>
      </c>
      <c r="K146" s="216" t="s">
        <v>1</v>
      </c>
      <c r="L146" s="39"/>
      <c r="M146" s="221" t="s">
        <v>1</v>
      </c>
      <c r="N146" s="222" t="s">
        <v>43</v>
      </c>
      <c r="O146" s="73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5" t="s">
        <v>162</v>
      </c>
      <c r="AT146" s="225" t="s">
        <v>153</v>
      </c>
      <c r="AU146" s="225" t="s">
        <v>88</v>
      </c>
      <c r="AY146" s="18" t="s">
        <v>151</v>
      </c>
      <c r="BE146" s="114">
        <f>IF(N146="základní",J146,0)</f>
        <v>0</v>
      </c>
      <c r="BF146" s="114">
        <f>IF(N146="snížená",J146,0)</f>
        <v>0</v>
      </c>
      <c r="BG146" s="114">
        <f>IF(N146="zákl. přenesená",J146,0)</f>
        <v>0</v>
      </c>
      <c r="BH146" s="114">
        <f>IF(N146="sníž. přenesená",J146,0)</f>
        <v>0</v>
      </c>
      <c r="BI146" s="114">
        <f>IF(N146="nulová",J146,0)</f>
        <v>0</v>
      </c>
      <c r="BJ146" s="18" t="s">
        <v>86</v>
      </c>
      <c r="BK146" s="114">
        <f>ROUND(I146*H146,2)</f>
        <v>0</v>
      </c>
      <c r="BL146" s="18" t="s">
        <v>162</v>
      </c>
      <c r="BM146" s="225" t="s">
        <v>775</v>
      </c>
    </row>
    <row r="147" spans="2:51" s="14" customFormat="1" ht="22.5">
      <c r="B147" s="260"/>
      <c r="C147" s="261"/>
      <c r="D147" s="226" t="s">
        <v>166</v>
      </c>
      <c r="E147" s="262" t="s">
        <v>1</v>
      </c>
      <c r="F147" s="263" t="s">
        <v>776</v>
      </c>
      <c r="G147" s="261"/>
      <c r="H147" s="262" t="s">
        <v>1</v>
      </c>
      <c r="I147" s="264"/>
      <c r="J147" s="261"/>
      <c r="K147" s="261"/>
      <c r="L147" s="265"/>
      <c r="M147" s="266"/>
      <c r="N147" s="267"/>
      <c r="O147" s="267"/>
      <c r="P147" s="267"/>
      <c r="Q147" s="267"/>
      <c r="R147" s="267"/>
      <c r="S147" s="267"/>
      <c r="T147" s="268"/>
      <c r="AT147" s="269" t="s">
        <v>166</v>
      </c>
      <c r="AU147" s="269" t="s">
        <v>88</v>
      </c>
      <c r="AV147" s="14" t="s">
        <v>86</v>
      </c>
      <c r="AW147" s="14" t="s">
        <v>32</v>
      </c>
      <c r="AX147" s="14" t="s">
        <v>78</v>
      </c>
      <c r="AY147" s="269" t="s">
        <v>151</v>
      </c>
    </row>
    <row r="148" spans="2:51" s="14" customFormat="1" ht="22.5">
      <c r="B148" s="260"/>
      <c r="C148" s="261"/>
      <c r="D148" s="226" t="s">
        <v>166</v>
      </c>
      <c r="E148" s="262" t="s">
        <v>1</v>
      </c>
      <c r="F148" s="263" t="s">
        <v>777</v>
      </c>
      <c r="G148" s="261"/>
      <c r="H148" s="262" t="s">
        <v>1</v>
      </c>
      <c r="I148" s="264"/>
      <c r="J148" s="261"/>
      <c r="K148" s="261"/>
      <c r="L148" s="265"/>
      <c r="M148" s="266"/>
      <c r="N148" s="267"/>
      <c r="O148" s="267"/>
      <c r="P148" s="267"/>
      <c r="Q148" s="267"/>
      <c r="R148" s="267"/>
      <c r="S148" s="267"/>
      <c r="T148" s="268"/>
      <c r="AT148" s="269" t="s">
        <v>166</v>
      </c>
      <c r="AU148" s="269" t="s">
        <v>88</v>
      </c>
      <c r="AV148" s="14" t="s">
        <v>86</v>
      </c>
      <c r="AW148" s="14" t="s">
        <v>32</v>
      </c>
      <c r="AX148" s="14" t="s">
        <v>78</v>
      </c>
      <c r="AY148" s="269" t="s">
        <v>151</v>
      </c>
    </row>
    <row r="149" spans="2:51" s="13" customFormat="1" ht="11.25">
      <c r="B149" s="230"/>
      <c r="C149" s="231"/>
      <c r="D149" s="226" t="s">
        <v>166</v>
      </c>
      <c r="E149" s="232" t="s">
        <v>1</v>
      </c>
      <c r="F149" s="233" t="s">
        <v>778</v>
      </c>
      <c r="G149" s="231"/>
      <c r="H149" s="234">
        <v>198.8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166</v>
      </c>
      <c r="AU149" s="240" t="s">
        <v>88</v>
      </c>
      <c r="AV149" s="13" t="s">
        <v>88</v>
      </c>
      <c r="AW149" s="13" t="s">
        <v>32</v>
      </c>
      <c r="AX149" s="13" t="s">
        <v>86</v>
      </c>
      <c r="AY149" s="240" t="s">
        <v>151</v>
      </c>
    </row>
    <row r="150" spans="1:65" s="2" customFormat="1" ht="21.75" customHeight="1">
      <c r="A150" s="36"/>
      <c r="B150" s="37"/>
      <c r="C150" s="214" t="s">
        <v>204</v>
      </c>
      <c r="D150" s="214" t="s">
        <v>153</v>
      </c>
      <c r="E150" s="215" t="s">
        <v>779</v>
      </c>
      <c r="F150" s="216" t="s">
        <v>780</v>
      </c>
      <c r="G150" s="217" t="s">
        <v>180</v>
      </c>
      <c r="H150" s="218">
        <v>85.4</v>
      </c>
      <c r="I150" s="219"/>
      <c r="J150" s="220">
        <f>ROUND(I150*H150,2)</f>
        <v>0</v>
      </c>
      <c r="K150" s="216" t="s">
        <v>1</v>
      </c>
      <c r="L150" s="39"/>
      <c r="M150" s="221" t="s">
        <v>1</v>
      </c>
      <c r="N150" s="222" t="s">
        <v>43</v>
      </c>
      <c r="O150" s="73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5" t="s">
        <v>162</v>
      </c>
      <c r="AT150" s="225" t="s">
        <v>153</v>
      </c>
      <c r="AU150" s="225" t="s">
        <v>88</v>
      </c>
      <c r="AY150" s="18" t="s">
        <v>151</v>
      </c>
      <c r="BE150" s="114">
        <f>IF(N150="základní",J150,0)</f>
        <v>0</v>
      </c>
      <c r="BF150" s="114">
        <f>IF(N150="snížená",J150,0)</f>
        <v>0</v>
      </c>
      <c r="BG150" s="114">
        <f>IF(N150="zákl. přenesená",J150,0)</f>
        <v>0</v>
      </c>
      <c r="BH150" s="114">
        <f>IF(N150="sníž. přenesená",J150,0)</f>
        <v>0</v>
      </c>
      <c r="BI150" s="114">
        <f>IF(N150="nulová",J150,0)</f>
        <v>0</v>
      </c>
      <c r="BJ150" s="18" t="s">
        <v>86</v>
      </c>
      <c r="BK150" s="114">
        <f>ROUND(I150*H150,2)</f>
        <v>0</v>
      </c>
      <c r="BL150" s="18" t="s">
        <v>162</v>
      </c>
      <c r="BM150" s="225" t="s">
        <v>781</v>
      </c>
    </row>
    <row r="151" spans="1:65" s="2" customFormat="1" ht="21.75" customHeight="1">
      <c r="A151" s="36"/>
      <c r="B151" s="37"/>
      <c r="C151" s="214" t="s">
        <v>210</v>
      </c>
      <c r="D151" s="214" t="s">
        <v>153</v>
      </c>
      <c r="E151" s="215" t="s">
        <v>782</v>
      </c>
      <c r="F151" s="216" t="s">
        <v>783</v>
      </c>
      <c r="G151" s="217" t="s">
        <v>180</v>
      </c>
      <c r="H151" s="218">
        <v>121.8</v>
      </c>
      <c r="I151" s="219"/>
      <c r="J151" s="220">
        <f>ROUND(I151*H151,2)</f>
        <v>0</v>
      </c>
      <c r="K151" s="216" t="s">
        <v>1</v>
      </c>
      <c r="L151" s="39"/>
      <c r="M151" s="221" t="s">
        <v>1</v>
      </c>
      <c r="N151" s="222" t="s">
        <v>43</v>
      </c>
      <c r="O151" s="73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5" t="s">
        <v>162</v>
      </c>
      <c r="AT151" s="225" t="s">
        <v>153</v>
      </c>
      <c r="AU151" s="225" t="s">
        <v>88</v>
      </c>
      <c r="AY151" s="18" t="s">
        <v>151</v>
      </c>
      <c r="BE151" s="114">
        <f>IF(N151="základní",J151,0)</f>
        <v>0</v>
      </c>
      <c r="BF151" s="114">
        <f>IF(N151="snížená",J151,0)</f>
        <v>0</v>
      </c>
      <c r="BG151" s="114">
        <f>IF(N151="zákl. přenesená",J151,0)</f>
        <v>0</v>
      </c>
      <c r="BH151" s="114">
        <f>IF(N151="sníž. přenesená",J151,0)</f>
        <v>0</v>
      </c>
      <c r="BI151" s="114">
        <f>IF(N151="nulová",J151,0)</f>
        <v>0</v>
      </c>
      <c r="BJ151" s="18" t="s">
        <v>86</v>
      </c>
      <c r="BK151" s="114">
        <f>ROUND(I151*H151,2)</f>
        <v>0</v>
      </c>
      <c r="BL151" s="18" t="s">
        <v>162</v>
      </c>
      <c r="BM151" s="225" t="s">
        <v>784</v>
      </c>
    </row>
    <row r="152" spans="1:65" s="2" customFormat="1" ht="16.5" customHeight="1">
      <c r="A152" s="36"/>
      <c r="B152" s="37"/>
      <c r="C152" s="214" t="s">
        <v>215</v>
      </c>
      <c r="D152" s="214" t="s">
        <v>153</v>
      </c>
      <c r="E152" s="215" t="s">
        <v>273</v>
      </c>
      <c r="F152" s="216" t="s">
        <v>785</v>
      </c>
      <c r="G152" s="217" t="s">
        <v>180</v>
      </c>
      <c r="H152" s="218">
        <v>79.9</v>
      </c>
      <c r="I152" s="219"/>
      <c r="J152" s="220">
        <f>ROUND(I152*H152,2)</f>
        <v>0</v>
      </c>
      <c r="K152" s="216" t="s">
        <v>161</v>
      </c>
      <c r="L152" s="39"/>
      <c r="M152" s="221" t="s">
        <v>1</v>
      </c>
      <c r="N152" s="222" t="s">
        <v>43</v>
      </c>
      <c r="O152" s="73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5" t="s">
        <v>162</v>
      </c>
      <c r="AT152" s="225" t="s">
        <v>153</v>
      </c>
      <c r="AU152" s="225" t="s">
        <v>88</v>
      </c>
      <c r="AY152" s="18" t="s">
        <v>151</v>
      </c>
      <c r="BE152" s="114">
        <f>IF(N152="základní",J152,0)</f>
        <v>0</v>
      </c>
      <c r="BF152" s="114">
        <f>IF(N152="snížená",J152,0)</f>
        <v>0</v>
      </c>
      <c r="BG152" s="114">
        <f>IF(N152="zákl. přenesená",J152,0)</f>
        <v>0</v>
      </c>
      <c r="BH152" s="114">
        <f>IF(N152="sníž. přenesená",J152,0)</f>
        <v>0</v>
      </c>
      <c r="BI152" s="114">
        <f>IF(N152="nulová",J152,0)</f>
        <v>0</v>
      </c>
      <c r="BJ152" s="18" t="s">
        <v>86</v>
      </c>
      <c r="BK152" s="114">
        <f>ROUND(I152*H152,2)</f>
        <v>0</v>
      </c>
      <c r="BL152" s="18" t="s">
        <v>162</v>
      </c>
      <c r="BM152" s="225" t="s">
        <v>786</v>
      </c>
    </row>
    <row r="153" spans="1:65" s="2" customFormat="1" ht="16.5" customHeight="1">
      <c r="A153" s="36"/>
      <c r="B153" s="37"/>
      <c r="C153" s="241" t="s">
        <v>221</v>
      </c>
      <c r="D153" s="241" t="s">
        <v>257</v>
      </c>
      <c r="E153" s="242" t="s">
        <v>787</v>
      </c>
      <c r="F153" s="243" t="s">
        <v>788</v>
      </c>
      <c r="G153" s="244" t="s">
        <v>260</v>
      </c>
      <c r="H153" s="245">
        <v>151.8</v>
      </c>
      <c r="I153" s="246"/>
      <c r="J153" s="247">
        <f>ROUND(I153*H153,2)</f>
        <v>0</v>
      </c>
      <c r="K153" s="243" t="s">
        <v>161</v>
      </c>
      <c r="L153" s="248"/>
      <c r="M153" s="249" t="s">
        <v>1</v>
      </c>
      <c r="N153" s="250" t="s">
        <v>43</v>
      </c>
      <c r="O153" s="73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5" t="s">
        <v>193</v>
      </c>
      <c r="AT153" s="225" t="s">
        <v>257</v>
      </c>
      <c r="AU153" s="225" t="s">
        <v>88</v>
      </c>
      <c r="AY153" s="18" t="s">
        <v>151</v>
      </c>
      <c r="BE153" s="114">
        <f>IF(N153="základní",J153,0)</f>
        <v>0</v>
      </c>
      <c r="BF153" s="114">
        <f>IF(N153="snížená",J153,0)</f>
        <v>0</v>
      </c>
      <c r="BG153" s="114">
        <f>IF(N153="zákl. přenesená",J153,0)</f>
        <v>0</v>
      </c>
      <c r="BH153" s="114">
        <f>IF(N153="sníž. přenesená",J153,0)</f>
        <v>0</v>
      </c>
      <c r="BI153" s="114">
        <f>IF(N153="nulová",J153,0)</f>
        <v>0</v>
      </c>
      <c r="BJ153" s="18" t="s">
        <v>86</v>
      </c>
      <c r="BK153" s="114">
        <f>ROUND(I153*H153,2)</f>
        <v>0</v>
      </c>
      <c r="BL153" s="18" t="s">
        <v>162</v>
      </c>
      <c r="BM153" s="225" t="s">
        <v>789</v>
      </c>
    </row>
    <row r="154" spans="2:63" s="12" customFormat="1" ht="22.9" customHeight="1">
      <c r="B154" s="198"/>
      <c r="C154" s="199"/>
      <c r="D154" s="200" t="s">
        <v>77</v>
      </c>
      <c r="E154" s="212" t="s">
        <v>162</v>
      </c>
      <c r="F154" s="212" t="s">
        <v>790</v>
      </c>
      <c r="G154" s="199"/>
      <c r="H154" s="199"/>
      <c r="I154" s="202"/>
      <c r="J154" s="213">
        <f>BK154</f>
        <v>0</v>
      </c>
      <c r="K154" s="199"/>
      <c r="L154" s="204"/>
      <c r="M154" s="205"/>
      <c r="N154" s="206"/>
      <c r="O154" s="206"/>
      <c r="P154" s="207">
        <f>SUM(P155:P156)</f>
        <v>0</v>
      </c>
      <c r="Q154" s="206"/>
      <c r="R154" s="207">
        <f>SUM(R155:R156)</f>
        <v>0</v>
      </c>
      <c r="S154" s="206"/>
      <c r="T154" s="208">
        <f>SUM(T155:T156)</f>
        <v>0</v>
      </c>
      <c r="AR154" s="209" t="s">
        <v>86</v>
      </c>
      <c r="AT154" s="210" t="s">
        <v>77</v>
      </c>
      <c r="AU154" s="210" t="s">
        <v>86</v>
      </c>
      <c r="AY154" s="209" t="s">
        <v>151</v>
      </c>
      <c r="BK154" s="211">
        <f>SUM(BK155:BK156)</f>
        <v>0</v>
      </c>
    </row>
    <row r="155" spans="1:65" s="2" customFormat="1" ht="16.5" customHeight="1">
      <c r="A155" s="36"/>
      <c r="B155" s="37"/>
      <c r="C155" s="214" t="s">
        <v>226</v>
      </c>
      <c r="D155" s="214" t="s">
        <v>153</v>
      </c>
      <c r="E155" s="215" t="s">
        <v>791</v>
      </c>
      <c r="F155" s="216" t="s">
        <v>792</v>
      </c>
      <c r="G155" s="217" t="s">
        <v>180</v>
      </c>
      <c r="H155" s="218">
        <v>16.5</v>
      </c>
      <c r="I155" s="219"/>
      <c r="J155" s="220">
        <f>ROUND(I155*H155,2)</f>
        <v>0</v>
      </c>
      <c r="K155" s="216" t="s">
        <v>161</v>
      </c>
      <c r="L155" s="39"/>
      <c r="M155" s="221" t="s">
        <v>1</v>
      </c>
      <c r="N155" s="222" t="s">
        <v>43</v>
      </c>
      <c r="O155" s="73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5" t="s">
        <v>162</v>
      </c>
      <c r="AT155" s="225" t="s">
        <v>153</v>
      </c>
      <c r="AU155" s="225" t="s">
        <v>88</v>
      </c>
      <c r="AY155" s="18" t="s">
        <v>151</v>
      </c>
      <c r="BE155" s="114">
        <f>IF(N155="základní",J155,0)</f>
        <v>0</v>
      </c>
      <c r="BF155" s="114">
        <f>IF(N155="snížená",J155,0)</f>
        <v>0</v>
      </c>
      <c r="BG155" s="114">
        <f>IF(N155="zákl. přenesená",J155,0)</f>
        <v>0</v>
      </c>
      <c r="BH155" s="114">
        <f>IF(N155="sníž. přenesená",J155,0)</f>
        <v>0</v>
      </c>
      <c r="BI155" s="114">
        <f>IF(N155="nulová",J155,0)</f>
        <v>0</v>
      </c>
      <c r="BJ155" s="18" t="s">
        <v>86</v>
      </c>
      <c r="BK155" s="114">
        <f>ROUND(I155*H155,2)</f>
        <v>0</v>
      </c>
      <c r="BL155" s="18" t="s">
        <v>162</v>
      </c>
      <c r="BM155" s="225" t="s">
        <v>793</v>
      </c>
    </row>
    <row r="156" spans="1:65" s="2" customFormat="1" ht="21.75" customHeight="1">
      <c r="A156" s="36"/>
      <c r="B156" s="37"/>
      <c r="C156" s="214" t="s">
        <v>8</v>
      </c>
      <c r="D156" s="214" t="s">
        <v>153</v>
      </c>
      <c r="E156" s="215" t="s">
        <v>794</v>
      </c>
      <c r="F156" s="216" t="s">
        <v>795</v>
      </c>
      <c r="G156" s="217" t="s">
        <v>180</v>
      </c>
      <c r="H156" s="218">
        <v>0.7</v>
      </c>
      <c r="I156" s="219"/>
      <c r="J156" s="220">
        <f>ROUND(I156*H156,2)</f>
        <v>0</v>
      </c>
      <c r="K156" s="216" t="s">
        <v>161</v>
      </c>
      <c r="L156" s="39"/>
      <c r="M156" s="221" t="s">
        <v>1</v>
      </c>
      <c r="N156" s="222" t="s">
        <v>43</v>
      </c>
      <c r="O156" s="73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5" t="s">
        <v>162</v>
      </c>
      <c r="AT156" s="225" t="s">
        <v>153</v>
      </c>
      <c r="AU156" s="225" t="s">
        <v>88</v>
      </c>
      <c r="AY156" s="18" t="s">
        <v>151</v>
      </c>
      <c r="BE156" s="114">
        <f>IF(N156="základní",J156,0)</f>
        <v>0</v>
      </c>
      <c r="BF156" s="114">
        <f>IF(N156="snížená",J156,0)</f>
        <v>0</v>
      </c>
      <c r="BG156" s="114">
        <f>IF(N156="zákl. přenesená",J156,0)</f>
        <v>0</v>
      </c>
      <c r="BH156" s="114">
        <f>IF(N156="sníž. přenesená",J156,0)</f>
        <v>0</v>
      </c>
      <c r="BI156" s="114">
        <f>IF(N156="nulová",J156,0)</f>
        <v>0</v>
      </c>
      <c r="BJ156" s="18" t="s">
        <v>86</v>
      </c>
      <c r="BK156" s="114">
        <f>ROUND(I156*H156,2)</f>
        <v>0</v>
      </c>
      <c r="BL156" s="18" t="s">
        <v>162</v>
      </c>
      <c r="BM156" s="225" t="s">
        <v>796</v>
      </c>
    </row>
    <row r="157" spans="2:63" s="12" customFormat="1" ht="22.9" customHeight="1">
      <c r="B157" s="198"/>
      <c r="C157" s="199"/>
      <c r="D157" s="200" t="s">
        <v>77</v>
      </c>
      <c r="E157" s="212" t="s">
        <v>193</v>
      </c>
      <c r="F157" s="212" t="s">
        <v>421</v>
      </c>
      <c r="G157" s="199"/>
      <c r="H157" s="199"/>
      <c r="I157" s="202"/>
      <c r="J157" s="213">
        <f>BK157</f>
        <v>0</v>
      </c>
      <c r="K157" s="199"/>
      <c r="L157" s="204"/>
      <c r="M157" s="205"/>
      <c r="N157" s="206"/>
      <c r="O157" s="206"/>
      <c r="P157" s="207">
        <f>SUM(P158:P215)</f>
        <v>0</v>
      </c>
      <c r="Q157" s="206"/>
      <c r="R157" s="207">
        <f>SUM(R158:R215)</f>
        <v>51.71561</v>
      </c>
      <c r="S157" s="206"/>
      <c r="T157" s="208">
        <f>SUM(T158:T215)</f>
        <v>0</v>
      </c>
      <c r="AR157" s="209" t="s">
        <v>86</v>
      </c>
      <c r="AT157" s="210" t="s">
        <v>77</v>
      </c>
      <c r="AU157" s="210" t="s">
        <v>86</v>
      </c>
      <c r="AY157" s="209" t="s">
        <v>151</v>
      </c>
      <c r="BK157" s="211">
        <f>SUM(BK158:BK215)</f>
        <v>0</v>
      </c>
    </row>
    <row r="158" spans="1:65" s="2" customFormat="1" ht="21.75" customHeight="1">
      <c r="A158" s="36"/>
      <c r="B158" s="37"/>
      <c r="C158" s="214" t="s">
        <v>234</v>
      </c>
      <c r="D158" s="214" t="s">
        <v>153</v>
      </c>
      <c r="E158" s="215" t="s">
        <v>797</v>
      </c>
      <c r="F158" s="216" t="s">
        <v>798</v>
      </c>
      <c r="G158" s="217" t="s">
        <v>321</v>
      </c>
      <c r="H158" s="218">
        <v>139</v>
      </c>
      <c r="I158" s="219"/>
      <c r="J158" s="220">
        <f>ROUND(I158*H158,2)</f>
        <v>0</v>
      </c>
      <c r="K158" s="216" t="s">
        <v>161</v>
      </c>
      <c r="L158" s="39"/>
      <c r="M158" s="221" t="s">
        <v>1</v>
      </c>
      <c r="N158" s="222" t="s">
        <v>43</v>
      </c>
      <c r="O158" s="73"/>
      <c r="P158" s="223">
        <f>O158*H158</f>
        <v>0</v>
      </c>
      <c r="Q158" s="223">
        <v>1E-05</v>
      </c>
      <c r="R158" s="223">
        <f>Q158*H158</f>
        <v>0.0013900000000000002</v>
      </c>
      <c r="S158" s="223">
        <v>0</v>
      </c>
      <c r="T158" s="22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5" t="s">
        <v>162</v>
      </c>
      <c r="AT158" s="225" t="s">
        <v>153</v>
      </c>
      <c r="AU158" s="225" t="s">
        <v>88</v>
      </c>
      <c r="AY158" s="18" t="s">
        <v>151</v>
      </c>
      <c r="BE158" s="114">
        <f>IF(N158="základní",J158,0)</f>
        <v>0</v>
      </c>
      <c r="BF158" s="114">
        <f>IF(N158="snížená",J158,0)</f>
        <v>0</v>
      </c>
      <c r="BG158" s="114">
        <f>IF(N158="zákl. přenesená",J158,0)</f>
        <v>0</v>
      </c>
      <c r="BH158" s="114">
        <f>IF(N158="sníž. přenesená",J158,0)</f>
        <v>0</v>
      </c>
      <c r="BI158" s="114">
        <f>IF(N158="nulová",J158,0)</f>
        <v>0</v>
      </c>
      <c r="BJ158" s="18" t="s">
        <v>86</v>
      </c>
      <c r="BK158" s="114">
        <f>ROUND(I158*H158,2)</f>
        <v>0</v>
      </c>
      <c r="BL158" s="18" t="s">
        <v>162</v>
      </c>
      <c r="BM158" s="225" t="s">
        <v>799</v>
      </c>
    </row>
    <row r="159" spans="2:51" s="14" customFormat="1" ht="11.25">
      <c r="B159" s="260"/>
      <c r="C159" s="261"/>
      <c r="D159" s="226" t="s">
        <v>166</v>
      </c>
      <c r="E159" s="262" t="s">
        <v>1</v>
      </c>
      <c r="F159" s="263" t="s">
        <v>800</v>
      </c>
      <c r="G159" s="261"/>
      <c r="H159" s="262" t="s">
        <v>1</v>
      </c>
      <c r="I159" s="264"/>
      <c r="J159" s="261"/>
      <c r="K159" s="261"/>
      <c r="L159" s="265"/>
      <c r="M159" s="266"/>
      <c r="N159" s="267"/>
      <c r="O159" s="267"/>
      <c r="P159" s="267"/>
      <c r="Q159" s="267"/>
      <c r="R159" s="267"/>
      <c r="S159" s="267"/>
      <c r="T159" s="268"/>
      <c r="AT159" s="269" t="s">
        <v>166</v>
      </c>
      <c r="AU159" s="269" t="s">
        <v>88</v>
      </c>
      <c r="AV159" s="14" t="s">
        <v>86</v>
      </c>
      <c r="AW159" s="14" t="s">
        <v>32</v>
      </c>
      <c r="AX159" s="14" t="s">
        <v>78</v>
      </c>
      <c r="AY159" s="269" t="s">
        <v>151</v>
      </c>
    </row>
    <row r="160" spans="2:51" s="13" customFormat="1" ht="11.25">
      <c r="B160" s="230"/>
      <c r="C160" s="231"/>
      <c r="D160" s="226" t="s">
        <v>166</v>
      </c>
      <c r="E160" s="232" t="s">
        <v>1</v>
      </c>
      <c r="F160" s="233" t="s">
        <v>801</v>
      </c>
      <c r="G160" s="231"/>
      <c r="H160" s="234">
        <v>139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166</v>
      </c>
      <c r="AU160" s="240" t="s">
        <v>88</v>
      </c>
      <c r="AV160" s="13" t="s">
        <v>88</v>
      </c>
      <c r="AW160" s="13" t="s">
        <v>32</v>
      </c>
      <c r="AX160" s="13" t="s">
        <v>86</v>
      </c>
      <c r="AY160" s="240" t="s">
        <v>151</v>
      </c>
    </row>
    <row r="161" spans="1:65" s="2" customFormat="1" ht="21.75" customHeight="1">
      <c r="A161" s="36"/>
      <c r="B161" s="37"/>
      <c r="C161" s="241" t="s">
        <v>239</v>
      </c>
      <c r="D161" s="241" t="s">
        <v>257</v>
      </c>
      <c r="E161" s="242" t="s">
        <v>802</v>
      </c>
      <c r="F161" s="243" t="s">
        <v>803</v>
      </c>
      <c r="G161" s="244" t="s">
        <v>321</v>
      </c>
      <c r="H161" s="245">
        <v>139</v>
      </c>
      <c r="I161" s="246"/>
      <c r="J161" s="247">
        <f>ROUND(I161*H161,2)</f>
        <v>0</v>
      </c>
      <c r="K161" s="243" t="s">
        <v>161</v>
      </c>
      <c r="L161" s="248"/>
      <c r="M161" s="249" t="s">
        <v>1</v>
      </c>
      <c r="N161" s="250" t="s">
        <v>43</v>
      </c>
      <c r="O161" s="73"/>
      <c r="P161" s="223">
        <f>O161*H161</f>
        <v>0</v>
      </c>
      <c r="Q161" s="223">
        <v>0.2144</v>
      </c>
      <c r="R161" s="223">
        <f>Q161*H161</f>
        <v>29.8016</v>
      </c>
      <c r="S161" s="223">
        <v>0</v>
      </c>
      <c r="T161" s="224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5" t="s">
        <v>193</v>
      </c>
      <c r="AT161" s="225" t="s">
        <v>257</v>
      </c>
      <c r="AU161" s="225" t="s">
        <v>88</v>
      </c>
      <c r="AY161" s="18" t="s">
        <v>151</v>
      </c>
      <c r="BE161" s="114">
        <f>IF(N161="základní",J161,0)</f>
        <v>0</v>
      </c>
      <c r="BF161" s="114">
        <f>IF(N161="snížená",J161,0)</f>
        <v>0</v>
      </c>
      <c r="BG161" s="114">
        <f>IF(N161="zákl. přenesená",J161,0)</f>
        <v>0</v>
      </c>
      <c r="BH161" s="114">
        <f>IF(N161="sníž. přenesená",J161,0)</f>
        <v>0</v>
      </c>
      <c r="BI161" s="114">
        <f>IF(N161="nulová",J161,0)</f>
        <v>0</v>
      </c>
      <c r="BJ161" s="18" t="s">
        <v>86</v>
      </c>
      <c r="BK161" s="114">
        <f>ROUND(I161*H161,2)</f>
        <v>0</v>
      </c>
      <c r="BL161" s="18" t="s">
        <v>162</v>
      </c>
      <c r="BM161" s="225" t="s">
        <v>804</v>
      </c>
    </row>
    <row r="162" spans="2:51" s="13" customFormat="1" ht="11.25">
      <c r="B162" s="230"/>
      <c r="C162" s="231"/>
      <c r="D162" s="226" t="s">
        <v>166</v>
      </c>
      <c r="E162" s="232" t="s">
        <v>1</v>
      </c>
      <c r="F162" s="233" t="s">
        <v>801</v>
      </c>
      <c r="G162" s="231"/>
      <c r="H162" s="234">
        <v>139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166</v>
      </c>
      <c r="AU162" s="240" t="s">
        <v>88</v>
      </c>
      <c r="AV162" s="13" t="s">
        <v>88</v>
      </c>
      <c r="AW162" s="13" t="s">
        <v>32</v>
      </c>
      <c r="AX162" s="13" t="s">
        <v>86</v>
      </c>
      <c r="AY162" s="240" t="s">
        <v>151</v>
      </c>
    </row>
    <row r="163" spans="1:65" s="2" customFormat="1" ht="16.5" customHeight="1">
      <c r="A163" s="36"/>
      <c r="B163" s="37"/>
      <c r="C163" s="214" t="s">
        <v>244</v>
      </c>
      <c r="D163" s="214" t="s">
        <v>153</v>
      </c>
      <c r="E163" s="215" t="s">
        <v>805</v>
      </c>
      <c r="F163" s="216" t="s">
        <v>806</v>
      </c>
      <c r="G163" s="217" t="s">
        <v>435</v>
      </c>
      <c r="H163" s="218">
        <v>8</v>
      </c>
      <c r="I163" s="219"/>
      <c r="J163" s="220">
        <f>ROUND(I163*H163,2)</f>
        <v>0</v>
      </c>
      <c r="K163" s="216" t="s">
        <v>1</v>
      </c>
      <c r="L163" s="39"/>
      <c r="M163" s="221" t="s">
        <v>1</v>
      </c>
      <c r="N163" s="222" t="s">
        <v>43</v>
      </c>
      <c r="O163" s="73"/>
      <c r="P163" s="223">
        <f>O163*H163</f>
        <v>0</v>
      </c>
      <c r="Q163" s="223">
        <v>0.0006</v>
      </c>
      <c r="R163" s="223">
        <f>Q163*H163</f>
        <v>0.0048</v>
      </c>
      <c r="S163" s="223">
        <v>0</v>
      </c>
      <c r="T163" s="22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5" t="s">
        <v>162</v>
      </c>
      <c r="AT163" s="225" t="s">
        <v>153</v>
      </c>
      <c r="AU163" s="225" t="s">
        <v>88</v>
      </c>
      <c r="AY163" s="18" t="s">
        <v>151</v>
      </c>
      <c r="BE163" s="114">
        <f>IF(N163="základní",J163,0)</f>
        <v>0</v>
      </c>
      <c r="BF163" s="114">
        <f>IF(N163="snížená",J163,0)</f>
        <v>0</v>
      </c>
      <c r="BG163" s="114">
        <f>IF(N163="zákl. přenesená",J163,0)</f>
        <v>0</v>
      </c>
      <c r="BH163" s="114">
        <f>IF(N163="sníž. přenesená",J163,0)</f>
        <v>0</v>
      </c>
      <c r="BI163" s="114">
        <f>IF(N163="nulová",J163,0)</f>
        <v>0</v>
      </c>
      <c r="BJ163" s="18" t="s">
        <v>86</v>
      </c>
      <c r="BK163" s="114">
        <f>ROUND(I163*H163,2)</f>
        <v>0</v>
      </c>
      <c r="BL163" s="18" t="s">
        <v>162</v>
      </c>
      <c r="BM163" s="225" t="s">
        <v>807</v>
      </c>
    </row>
    <row r="164" spans="2:51" s="14" customFormat="1" ht="11.25">
      <c r="B164" s="260"/>
      <c r="C164" s="261"/>
      <c r="D164" s="226" t="s">
        <v>166</v>
      </c>
      <c r="E164" s="262" t="s">
        <v>1</v>
      </c>
      <c r="F164" s="263" t="s">
        <v>808</v>
      </c>
      <c r="G164" s="261"/>
      <c r="H164" s="262" t="s">
        <v>1</v>
      </c>
      <c r="I164" s="264"/>
      <c r="J164" s="261"/>
      <c r="K164" s="261"/>
      <c r="L164" s="265"/>
      <c r="M164" s="266"/>
      <c r="N164" s="267"/>
      <c r="O164" s="267"/>
      <c r="P164" s="267"/>
      <c r="Q164" s="267"/>
      <c r="R164" s="267"/>
      <c r="S164" s="267"/>
      <c r="T164" s="268"/>
      <c r="AT164" s="269" t="s">
        <v>166</v>
      </c>
      <c r="AU164" s="269" t="s">
        <v>88</v>
      </c>
      <c r="AV164" s="14" t="s">
        <v>86</v>
      </c>
      <c r="AW164" s="14" t="s">
        <v>32</v>
      </c>
      <c r="AX164" s="14" t="s">
        <v>78</v>
      </c>
      <c r="AY164" s="269" t="s">
        <v>151</v>
      </c>
    </row>
    <row r="165" spans="2:51" s="13" customFormat="1" ht="11.25">
      <c r="B165" s="230"/>
      <c r="C165" s="231"/>
      <c r="D165" s="226" t="s">
        <v>166</v>
      </c>
      <c r="E165" s="232" t="s">
        <v>1</v>
      </c>
      <c r="F165" s="233" t="s">
        <v>809</v>
      </c>
      <c r="G165" s="231"/>
      <c r="H165" s="234">
        <v>7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166</v>
      </c>
      <c r="AU165" s="240" t="s">
        <v>88</v>
      </c>
      <c r="AV165" s="13" t="s">
        <v>88</v>
      </c>
      <c r="AW165" s="13" t="s">
        <v>32</v>
      </c>
      <c r="AX165" s="13" t="s">
        <v>78</v>
      </c>
      <c r="AY165" s="240" t="s">
        <v>151</v>
      </c>
    </row>
    <row r="166" spans="2:51" s="14" customFormat="1" ht="11.25">
      <c r="B166" s="260"/>
      <c r="C166" s="261"/>
      <c r="D166" s="226" t="s">
        <v>166</v>
      </c>
      <c r="E166" s="262" t="s">
        <v>1</v>
      </c>
      <c r="F166" s="263" t="s">
        <v>810</v>
      </c>
      <c r="G166" s="261"/>
      <c r="H166" s="262" t="s">
        <v>1</v>
      </c>
      <c r="I166" s="264"/>
      <c r="J166" s="261"/>
      <c r="K166" s="261"/>
      <c r="L166" s="265"/>
      <c r="M166" s="266"/>
      <c r="N166" s="267"/>
      <c r="O166" s="267"/>
      <c r="P166" s="267"/>
      <c r="Q166" s="267"/>
      <c r="R166" s="267"/>
      <c r="S166" s="267"/>
      <c r="T166" s="268"/>
      <c r="AT166" s="269" t="s">
        <v>166</v>
      </c>
      <c r="AU166" s="269" t="s">
        <v>88</v>
      </c>
      <c r="AV166" s="14" t="s">
        <v>86</v>
      </c>
      <c r="AW166" s="14" t="s">
        <v>32</v>
      </c>
      <c r="AX166" s="14" t="s">
        <v>78</v>
      </c>
      <c r="AY166" s="269" t="s">
        <v>151</v>
      </c>
    </row>
    <row r="167" spans="2:51" s="13" customFormat="1" ht="11.25">
      <c r="B167" s="230"/>
      <c r="C167" s="231"/>
      <c r="D167" s="226" t="s">
        <v>166</v>
      </c>
      <c r="E167" s="232" t="s">
        <v>1</v>
      </c>
      <c r="F167" s="233" t="s">
        <v>748</v>
      </c>
      <c r="G167" s="231"/>
      <c r="H167" s="234">
        <v>1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166</v>
      </c>
      <c r="AU167" s="240" t="s">
        <v>88</v>
      </c>
      <c r="AV167" s="13" t="s">
        <v>88</v>
      </c>
      <c r="AW167" s="13" t="s">
        <v>32</v>
      </c>
      <c r="AX167" s="13" t="s">
        <v>78</v>
      </c>
      <c r="AY167" s="240" t="s">
        <v>151</v>
      </c>
    </row>
    <row r="168" spans="2:51" s="16" customFormat="1" ht="11.25">
      <c r="B168" s="281"/>
      <c r="C168" s="282"/>
      <c r="D168" s="226" t="s">
        <v>166</v>
      </c>
      <c r="E168" s="283" t="s">
        <v>1</v>
      </c>
      <c r="F168" s="284" t="s">
        <v>811</v>
      </c>
      <c r="G168" s="282"/>
      <c r="H168" s="285">
        <v>8</v>
      </c>
      <c r="I168" s="286"/>
      <c r="J168" s="282"/>
      <c r="K168" s="282"/>
      <c r="L168" s="287"/>
      <c r="M168" s="288"/>
      <c r="N168" s="289"/>
      <c r="O168" s="289"/>
      <c r="P168" s="289"/>
      <c r="Q168" s="289"/>
      <c r="R168" s="289"/>
      <c r="S168" s="289"/>
      <c r="T168" s="290"/>
      <c r="AT168" s="291" t="s">
        <v>166</v>
      </c>
      <c r="AU168" s="291" t="s">
        <v>88</v>
      </c>
      <c r="AV168" s="16" t="s">
        <v>162</v>
      </c>
      <c r="AW168" s="16" t="s">
        <v>32</v>
      </c>
      <c r="AX168" s="16" t="s">
        <v>86</v>
      </c>
      <c r="AY168" s="291" t="s">
        <v>151</v>
      </c>
    </row>
    <row r="169" spans="1:65" s="2" customFormat="1" ht="21.75" customHeight="1">
      <c r="A169" s="36"/>
      <c r="B169" s="37"/>
      <c r="C169" s="214" t="s">
        <v>250</v>
      </c>
      <c r="D169" s="214" t="s">
        <v>153</v>
      </c>
      <c r="E169" s="215" t="s">
        <v>428</v>
      </c>
      <c r="F169" s="216" t="s">
        <v>812</v>
      </c>
      <c r="G169" s="217" t="s">
        <v>321</v>
      </c>
      <c r="H169" s="218">
        <v>2</v>
      </c>
      <c r="I169" s="219"/>
      <c r="J169" s="220">
        <f>ROUND(I169*H169,2)</f>
        <v>0</v>
      </c>
      <c r="K169" s="216" t="s">
        <v>161</v>
      </c>
      <c r="L169" s="39"/>
      <c r="M169" s="221" t="s">
        <v>1</v>
      </c>
      <c r="N169" s="222" t="s">
        <v>43</v>
      </c>
      <c r="O169" s="73"/>
      <c r="P169" s="223">
        <f>O169*H169</f>
        <v>0</v>
      </c>
      <c r="Q169" s="223">
        <v>0.00268</v>
      </c>
      <c r="R169" s="223">
        <f>Q169*H169</f>
        <v>0.00536</v>
      </c>
      <c r="S169" s="223">
        <v>0</v>
      </c>
      <c r="T169" s="224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5" t="s">
        <v>162</v>
      </c>
      <c r="AT169" s="225" t="s">
        <v>153</v>
      </c>
      <c r="AU169" s="225" t="s">
        <v>88</v>
      </c>
      <c r="AY169" s="18" t="s">
        <v>151</v>
      </c>
      <c r="BE169" s="114">
        <f>IF(N169="základní",J169,0)</f>
        <v>0</v>
      </c>
      <c r="BF169" s="114">
        <f>IF(N169="snížená",J169,0)</f>
        <v>0</v>
      </c>
      <c r="BG169" s="114">
        <f>IF(N169="zákl. přenesená",J169,0)</f>
        <v>0</v>
      </c>
      <c r="BH169" s="114">
        <f>IF(N169="sníž. přenesená",J169,0)</f>
        <v>0</v>
      </c>
      <c r="BI169" s="114">
        <f>IF(N169="nulová",J169,0)</f>
        <v>0</v>
      </c>
      <c r="BJ169" s="18" t="s">
        <v>86</v>
      </c>
      <c r="BK169" s="114">
        <f>ROUND(I169*H169,2)</f>
        <v>0</v>
      </c>
      <c r="BL169" s="18" t="s">
        <v>162</v>
      </c>
      <c r="BM169" s="225" t="s">
        <v>813</v>
      </c>
    </row>
    <row r="170" spans="2:51" s="14" customFormat="1" ht="11.25">
      <c r="B170" s="260"/>
      <c r="C170" s="261"/>
      <c r="D170" s="226" t="s">
        <v>166</v>
      </c>
      <c r="E170" s="262" t="s">
        <v>1</v>
      </c>
      <c r="F170" s="263" t="s">
        <v>814</v>
      </c>
      <c r="G170" s="261"/>
      <c r="H170" s="262" t="s">
        <v>1</v>
      </c>
      <c r="I170" s="264"/>
      <c r="J170" s="261"/>
      <c r="K170" s="261"/>
      <c r="L170" s="265"/>
      <c r="M170" s="266"/>
      <c r="N170" s="267"/>
      <c r="O170" s="267"/>
      <c r="P170" s="267"/>
      <c r="Q170" s="267"/>
      <c r="R170" s="267"/>
      <c r="S170" s="267"/>
      <c r="T170" s="268"/>
      <c r="AT170" s="269" t="s">
        <v>166</v>
      </c>
      <c r="AU170" s="269" t="s">
        <v>88</v>
      </c>
      <c r="AV170" s="14" t="s">
        <v>86</v>
      </c>
      <c r="AW170" s="14" t="s">
        <v>32</v>
      </c>
      <c r="AX170" s="14" t="s">
        <v>78</v>
      </c>
      <c r="AY170" s="269" t="s">
        <v>151</v>
      </c>
    </row>
    <row r="171" spans="2:51" s="13" customFormat="1" ht="11.25">
      <c r="B171" s="230"/>
      <c r="C171" s="231"/>
      <c r="D171" s="226" t="s">
        <v>166</v>
      </c>
      <c r="E171" s="232" t="s">
        <v>1</v>
      </c>
      <c r="F171" s="233" t="s">
        <v>815</v>
      </c>
      <c r="G171" s="231"/>
      <c r="H171" s="234">
        <v>2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166</v>
      </c>
      <c r="AU171" s="240" t="s">
        <v>88</v>
      </c>
      <c r="AV171" s="13" t="s">
        <v>88</v>
      </c>
      <c r="AW171" s="13" t="s">
        <v>32</v>
      </c>
      <c r="AX171" s="13" t="s">
        <v>86</v>
      </c>
      <c r="AY171" s="240" t="s">
        <v>151</v>
      </c>
    </row>
    <row r="172" spans="1:65" s="2" customFormat="1" ht="21.75" customHeight="1">
      <c r="A172" s="36"/>
      <c r="B172" s="37"/>
      <c r="C172" s="214" t="s">
        <v>256</v>
      </c>
      <c r="D172" s="214" t="s">
        <v>153</v>
      </c>
      <c r="E172" s="215" t="s">
        <v>816</v>
      </c>
      <c r="F172" s="216" t="s">
        <v>817</v>
      </c>
      <c r="G172" s="217" t="s">
        <v>435</v>
      </c>
      <c r="H172" s="218">
        <v>7</v>
      </c>
      <c r="I172" s="219"/>
      <c r="J172" s="220">
        <f>ROUND(I172*H172,2)</f>
        <v>0</v>
      </c>
      <c r="K172" s="216" t="s">
        <v>161</v>
      </c>
      <c r="L172" s="39"/>
      <c r="M172" s="221" t="s">
        <v>1</v>
      </c>
      <c r="N172" s="222" t="s">
        <v>43</v>
      </c>
      <c r="O172" s="73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5" t="s">
        <v>162</v>
      </c>
      <c r="AT172" s="225" t="s">
        <v>153</v>
      </c>
      <c r="AU172" s="225" t="s">
        <v>88</v>
      </c>
      <c r="AY172" s="18" t="s">
        <v>151</v>
      </c>
      <c r="BE172" s="114">
        <f>IF(N172="základní",J172,0)</f>
        <v>0</v>
      </c>
      <c r="BF172" s="114">
        <f>IF(N172="snížená",J172,0)</f>
        <v>0</v>
      </c>
      <c r="BG172" s="114">
        <f>IF(N172="zákl. přenesená",J172,0)</f>
        <v>0</v>
      </c>
      <c r="BH172" s="114">
        <f>IF(N172="sníž. přenesená",J172,0)</f>
        <v>0</v>
      </c>
      <c r="BI172" s="114">
        <f>IF(N172="nulová",J172,0)</f>
        <v>0</v>
      </c>
      <c r="BJ172" s="18" t="s">
        <v>86</v>
      </c>
      <c r="BK172" s="114">
        <f>ROUND(I172*H172,2)</f>
        <v>0</v>
      </c>
      <c r="BL172" s="18" t="s">
        <v>162</v>
      </c>
      <c r="BM172" s="225" t="s">
        <v>818</v>
      </c>
    </row>
    <row r="173" spans="2:51" s="14" customFormat="1" ht="11.25">
      <c r="B173" s="260"/>
      <c r="C173" s="261"/>
      <c r="D173" s="226" t="s">
        <v>166</v>
      </c>
      <c r="E173" s="262" t="s">
        <v>1</v>
      </c>
      <c r="F173" s="263" t="s">
        <v>819</v>
      </c>
      <c r="G173" s="261"/>
      <c r="H173" s="262" t="s">
        <v>1</v>
      </c>
      <c r="I173" s="264"/>
      <c r="J173" s="261"/>
      <c r="K173" s="261"/>
      <c r="L173" s="265"/>
      <c r="M173" s="266"/>
      <c r="N173" s="267"/>
      <c r="O173" s="267"/>
      <c r="P173" s="267"/>
      <c r="Q173" s="267"/>
      <c r="R173" s="267"/>
      <c r="S173" s="267"/>
      <c r="T173" s="268"/>
      <c r="AT173" s="269" t="s">
        <v>166</v>
      </c>
      <c r="AU173" s="269" t="s">
        <v>88</v>
      </c>
      <c r="AV173" s="14" t="s">
        <v>86</v>
      </c>
      <c r="AW173" s="14" t="s">
        <v>32</v>
      </c>
      <c r="AX173" s="14" t="s">
        <v>78</v>
      </c>
      <c r="AY173" s="269" t="s">
        <v>151</v>
      </c>
    </row>
    <row r="174" spans="2:51" s="13" customFormat="1" ht="11.25">
      <c r="B174" s="230"/>
      <c r="C174" s="231"/>
      <c r="D174" s="226" t="s">
        <v>166</v>
      </c>
      <c r="E174" s="232" t="s">
        <v>1</v>
      </c>
      <c r="F174" s="233" t="s">
        <v>809</v>
      </c>
      <c r="G174" s="231"/>
      <c r="H174" s="234">
        <v>7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166</v>
      </c>
      <c r="AU174" s="240" t="s">
        <v>88</v>
      </c>
      <c r="AV174" s="13" t="s">
        <v>88</v>
      </c>
      <c r="AW174" s="13" t="s">
        <v>32</v>
      </c>
      <c r="AX174" s="13" t="s">
        <v>86</v>
      </c>
      <c r="AY174" s="240" t="s">
        <v>151</v>
      </c>
    </row>
    <row r="175" spans="1:65" s="2" customFormat="1" ht="16.5" customHeight="1">
      <c r="A175" s="36"/>
      <c r="B175" s="37"/>
      <c r="C175" s="241" t="s">
        <v>7</v>
      </c>
      <c r="D175" s="241" t="s">
        <v>257</v>
      </c>
      <c r="E175" s="242" t="s">
        <v>820</v>
      </c>
      <c r="F175" s="243" t="s">
        <v>821</v>
      </c>
      <c r="G175" s="244" t="s">
        <v>435</v>
      </c>
      <c r="H175" s="245">
        <v>7</v>
      </c>
      <c r="I175" s="246"/>
      <c r="J175" s="247">
        <f>ROUND(I175*H175,2)</f>
        <v>0</v>
      </c>
      <c r="K175" s="243" t="s">
        <v>161</v>
      </c>
      <c r="L175" s="248"/>
      <c r="M175" s="249" t="s">
        <v>1</v>
      </c>
      <c r="N175" s="250" t="s">
        <v>43</v>
      </c>
      <c r="O175" s="73"/>
      <c r="P175" s="223">
        <f>O175*H175</f>
        <v>0</v>
      </c>
      <c r="Q175" s="223">
        <v>5E-05</v>
      </c>
      <c r="R175" s="223">
        <f>Q175*H175</f>
        <v>0.00035</v>
      </c>
      <c r="S175" s="223">
        <v>0</v>
      </c>
      <c r="T175" s="224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5" t="s">
        <v>193</v>
      </c>
      <c r="AT175" s="225" t="s">
        <v>257</v>
      </c>
      <c r="AU175" s="225" t="s">
        <v>88</v>
      </c>
      <c r="AY175" s="18" t="s">
        <v>151</v>
      </c>
      <c r="BE175" s="114">
        <f>IF(N175="základní",J175,0)</f>
        <v>0</v>
      </c>
      <c r="BF175" s="114">
        <f>IF(N175="snížená",J175,0)</f>
        <v>0</v>
      </c>
      <c r="BG175" s="114">
        <f>IF(N175="zákl. přenesená",J175,0)</f>
        <v>0</v>
      </c>
      <c r="BH175" s="114">
        <f>IF(N175="sníž. přenesená",J175,0)</f>
        <v>0</v>
      </c>
      <c r="BI175" s="114">
        <f>IF(N175="nulová",J175,0)</f>
        <v>0</v>
      </c>
      <c r="BJ175" s="18" t="s">
        <v>86</v>
      </c>
      <c r="BK175" s="114">
        <f>ROUND(I175*H175,2)</f>
        <v>0</v>
      </c>
      <c r="BL175" s="18" t="s">
        <v>162</v>
      </c>
      <c r="BM175" s="225" t="s">
        <v>822</v>
      </c>
    </row>
    <row r="176" spans="2:51" s="13" customFormat="1" ht="11.25">
      <c r="B176" s="230"/>
      <c r="C176" s="231"/>
      <c r="D176" s="226" t="s">
        <v>166</v>
      </c>
      <c r="E176" s="232" t="s">
        <v>1</v>
      </c>
      <c r="F176" s="233" t="s">
        <v>809</v>
      </c>
      <c r="G176" s="231"/>
      <c r="H176" s="234">
        <v>7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166</v>
      </c>
      <c r="AU176" s="240" t="s">
        <v>88</v>
      </c>
      <c r="AV176" s="13" t="s">
        <v>88</v>
      </c>
      <c r="AW176" s="13" t="s">
        <v>32</v>
      </c>
      <c r="AX176" s="13" t="s">
        <v>86</v>
      </c>
      <c r="AY176" s="240" t="s">
        <v>151</v>
      </c>
    </row>
    <row r="177" spans="1:65" s="2" customFormat="1" ht="21.75" customHeight="1">
      <c r="A177" s="36"/>
      <c r="B177" s="37"/>
      <c r="C177" s="214" t="s">
        <v>267</v>
      </c>
      <c r="D177" s="214" t="s">
        <v>153</v>
      </c>
      <c r="E177" s="215" t="s">
        <v>823</v>
      </c>
      <c r="F177" s="216" t="s">
        <v>824</v>
      </c>
      <c r="G177" s="217" t="s">
        <v>825</v>
      </c>
      <c r="H177" s="218">
        <v>3</v>
      </c>
      <c r="I177" s="219"/>
      <c r="J177" s="220">
        <f>ROUND(I177*H177,2)</f>
        <v>0</v>
      </c>
      <c r="K177" s="216" t="s">
        <v>161</v>
      </c>
      <c r="L177" s="39"/>
      <c r="M177" s="221" t="s">
        <v>1</v>
      </c>
      <c r="N177" s="222" t="s">
        <v>43</v>
      </c>
      <c r="O177" s="73"/>
      <c r="P177" s="223">
        <f>O177*H177</f>
        <v>0</v>
      </c>
      <c r="Q177" s="223">
        <v>0.00031</v>
      </c>
      <c r="R177" s="223">
        <f>Q177*H177</f>
        <v>0.00093</v>
      </c>
      <c r="S177" s="223">
        <v>0</v>
      </c>
      <c r="T177" s="224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5" t="s">
        <v>162</v>
      </c>
      <c r="AT177" s="225" t="s">
        <v>153</v>
      </c>
      <c r="AU177" s="225" t="s">
        <v>88</v>
      </c>
      <c r="AY177" s="18" t="s">
        <v>151</v>
      </c>
      <c r="BE177" s="114">
        <f>IF(N177="základní",J177,0)</f>
        <v>0</v>
      </c>
      <c r="BF177" s="114">
        <f>IF(N177="snížená",J177,0)</f>
        <v>0</v>
      </c>
      <c r="BG177" s="114">
        <f>IF(N177="zákl. přenesená",J177,0)</f>
        <v>0</v>
      </c>
      <c r="BH177" s="114">
        <f>IF(N177="sníž. přenesená",J177,0)</f>
        <v>0</v>
      </c>
      <c r="BI177" s="114">
        <f>IF(N177="nulová",J177,0)</f>
        <v>0</v>
      </c>
      <c r="BJ177" s="18" t="s">
        <v>86</v>
      </c>
      <c r="BK177" s="114">
        <f>ROUND(I177*H177,2)</f>
        <v>0</v>
      </c>
      <c r="BL177" s="18" t="s">
        <v>162</v>
      </c>
      <c r="BM177" s="225" t="s">
        <v>826</v>
      </c>
    </row>
    <row r="178" spans="2:51" s="13" customFormat="1" ht="11.25">
      <c r="B178" s="230"/>
      <c r="C178" s="231"/>
      <c r="D178" s="226" t="s">
        <v>166</v>
      </c>
      <c r="E178" s="232" t="s">
        <v>1</v>
      </c>
      <c r="F178" s="233" t="s">
        <v>827</v>
      </c>
      <c r="G178" s="231"/>
      <c r="H178" s="234">
        <v>3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166</v>
      </c>
      <c r="AU178" s="240" t="s">
        <v>88</v>
      </c>
      <c r="AV178" s="13" t="s">
        <v>88</v>
      </c>
      <c r="AW178" s="13" t="s">
        <v>32</v>
      </c>
      <c r="AX178" s="13" t="s">
        <v>86</v>
      </c>
      <c r="AY178" s="240" t="s">
        <v>151</v>
      </c>
    </row>
    <row r="179" spans="1:65" s="2" customFormat="1" ht="21.75" customHeight="1">
      <c r="A179" s="36"/>
      <c r="B179" s="37"/>
      <c r="C179" s="214" t="s">
        <v>272</v>
      </c>
      <c r="D179" s="214" t="s">
        <v>153</v>
      </c>
      <c r="E179" s="215" t="s">
        <v>828</v>
      </c>
      <c r="F179" s="216" t="s">
        <v>829</v>
      </c>
      <c r="G179" s="217" t="s">
        <v>435</v>
      </c>
      <c r="H179" s="218">
        <v>3</v>
      </c>
      <c r="I179" s="219"/>
      <c r="J179" s="220">
        <f>ROUND(I179*H179,2)</f>
        <v>0</v>
      </c>
      <c r="K179" s="216" t="s">
        <v>161</v>
      </c>
      <c r="L179" s="39"/>
      <c r="M179" s="221" t="s">
        <v>1</v>
      </c>
      <c r="N179" s="222" t="s">
        <v>43</v>
      </c>
      <c r="O179" s="73"/>
      <c r="P179" s="223">
        <f>O179*H179</f>
        <v>0</v>
      </c>
      <c r="Q179" s="223">
        <v>2.11676</v>
      </c>
      <c r="R179" s="223">
        <f>Q179*H179</f>
        <v>6.350280000000001</v>
      </c>
      <c r="S179" s="223">
        <v>0</v>
      </c>
      <c r="T179" s="22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5" t="s">
        <v>162</v>
      </c>
      <c r="AT179" s="225" t="s">
        <v>153</v>
      </c>
      <c r="AU179" s="225" t="s">
        <v>88</v>
      </c>
      <c r="AY179" s="18" t="s">
        <v>151</v>
      </c>
      <c r="BE179" s="114">
        <f>IF(N179="základní",J179,0)</f>
        <v>0</v>
      </c>
      <c r="BF179" s="114">
        <f>IF(N179="snížená",J179,0)</f>
        <v>0</v>
      </c>
      <c r="BG179" s="114">
        <f>IF(N179="zákl. přenesená",J179,0)</f>
        <v>0</v>
      </c>
      <c r="BH179" s="114">
        <f>IF(N179="sníž. přenesená",J179,0)</f>
        <v>0</v>
      </c>
      <c r="BI179" s="114">
        <f>IF(N179="nulová",J179,0)</f>
        <v>0</v>
      </c>
      <c r="BJ179" s="18" t="s">
        <v>86</v>
      </c>
      <c r="BK179" s="114">
        <f>ROUND(I179*H179,2)</f>
        <v>0</v>
      </c>
      <c r="BL179" s="18" t="s">
        <v>162</v>
      </c>
      <c r="BM179" s="225" t="s">
        <v>830</v>
      </c>
    </row>
    <row r="180" spans="2:51" s="14" customFormat="1" ht="11.25">
      <c r="B180" s="260"/>
      <c r="C180" s="261"/>
      <c r="D180" s="226" t="s">
        <v>166</v>
      </c>
      <c r="E180" s="262" t="s">
        <v>1</v>
      </c>
      <c r="F180" s="263" t="s">
        <v>831</v>
      </c>
      <c r="G180" s="261"/>
      <c r="H180" s="262" t="s">
        <v>1</v>
      </c>
      <c r="I180" s="264"/>
      <c r="J180" s="261"/>
      <c r="K180" s="261"/>
      <c r="L180" s="265"/>
      <c r="M180" s="266"/>
      <c r="N180" s="267"/>
      <c r="O180" s="267"/>
      <c r="P180" s="267"/>
      <c r="Q180" s="267"/>
      <c r="R180" s="267"/>
      <c r="S180" s="267"/>
      <c r="T180" s="268"/>
      <c r="AT180" s="269" t="s">
        <v>166</v>
      </c>
      <c r="AU180" s="269" t="s">
        <v>88</v>
      </c>
      <c r="AV180" s="14" t="s">
        <v>86</v>
      </c>
      <c r="AW180" s="14" t="s">
        <v>32</v>
      </c>
      <c r="AX180" s="14" t="s">
        <v>78</v>
      </c>
      <c r="AY180" s="269" t="s">
        <v>151</v>
      </c>
    </row>
    <row r="181" spans="2:51" s="13" customFormat="1" ht="11.25">
      <c r="B181" s="230"/>
      <c r="C181" s="231"/>
      <c r="D181" s="226" t="s">
        <v>166</v>
      </c>
      <c r="E181" s="232" t="s">
        <v>1</v>
      </c>
      <c r="F181" s="233" t="s">
        <v>827</v>
      </c>
      <c r="G181" s="231"/>
      <c r="H181" s="234">
        <v>3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166</v>
      </c>
      <c r="AU181" s="240" t="s">
        <v>88</v>
      </c>
      <c r="AV181" s="13" t="s">
        <v>88</v>
      </c>
      <c r="AW181" s="13" t="s">
        <v>32</v>
      </c>
      <c r="AX181" s="13" t="s">
        <v>86</v>
      </c>
      <c r="AY181" s="240" t="s">
        <v>151</v>
      </c>
    </row>
    <row r="182" spans="1:65" s="2" customFormat="1" ht="16.5" customHeight="1">
      <c r="A182" s="36"/>
      <c r="B182" s="37"/>
      <c r="C182" s="241" t="s">
        <v>277</v>
      </c>
      <c r="D182" s="241" t="s">
        <v>257</v>
      </c>
      <c r="E182" s="242" t="s">
        <v>832</v>
      </c>
      <c r="F182" s="243" t="s">
        <v>833</v>
      </c>
      <c r="G182" s="244" t="s">
        <v>435</v>
      </c>
      <c r="H182" s="245">
        <v>1</v>
      </c>
      <c r="I182" s="246"/>
      <c r="J182" s="247">
        <f>ROUND(I182*H182,2)</f>
        <v>0</v>
      </c>
      <c r="K182" s="243" t="s">
        <v>161</v>
      </c>
      <c r="L182" s="248"/>
      <c r="M182" s="249" t="s">
        <v>1</v>
      </c>
      <c r="N182" s="250" t="s">
        <v>43</v>
      </c>
      <c r="O182" s="73"/>
      <c r="P182" s="223">
        <f>O182*H182</f>
        <v>0</v>
      </c>
      <c r="Q182" s="223">
        <v>1.87</v>
      </c>
      <c r="R182" s="223">
        <f>Q182*H182</f>
        <v>1.87</v>
      </c>
      <c r="S182" s="223">
        <v>0</v>
      </c>
      <c r="T182" s="224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5" t="s">
        <v>193</v>
      </c>
      <c r="AT182" s="225" t="s">
        <v>257</v>
      </c>
      <c r="AU182" s="225" t="s">
        <v>88</v>
      </c>
      <c r="AY182" s="18" t="s">
        <v>151</v>
      </c>
      <c r="BE182" s="114">
        <f>IF(N182="základní",J182,0)</f>
        <v>0</v>
      </c>
      <c r="BF182" s="114">
        <f>IF(N182="snížená",J182,0)</f>
        <v>0</v>
      </c>
      <c r="BG182" s="114">
        <f>IF(N182="zákl. přenesená",J182,0)</f>
        <v>0</v>
      </c>
      <c r="BH182" s="114">
        <f>IF(N182="sníž. přenesená",J182,0)</f>
        <v>0</v>
      </c>
      <c r="BI182" s="114">
        <f>IF(N182="nulová",J182,0)</f>
        <v>0</v>
      </c>
      <c r="BJ182" s="18" t="s">
        <v>86</v>
      </c>
      <c r="BK182" s="114">
        <f>ROUND(I182*H182,2)</f>
        <v>0</v>
      </c>
      <c r="BL182" s="18" t="s">
        <v>162</v>
      </c>
      <c r="BM182" s="225" t="s">
        <v>834</v>
      </c>
    </row>
    <row r="183" spans="2:51" s="13" customFormat="1" ht="11.25">
      <c r="B183" s="230"/>
      <c r="C183" s="231"/>
      <c r="D183" s="226" t="s">
        <v>166</v>
      </c>
      <c r="E183" s="232" t="s">
        <v>1</v>
      </c>
      <c r="F183" s="233" t="s">
        <v>748</v>
      </c>
      <c r="G183" s="231"/>
      <c r="H183" s="234">
        <v>1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166</v>
      </c>
      <c r="AU183" s="240" t="s">
        <v>88</v>
      </c>
      <c r="AV183" s="13" t="s">
        <v>88</v>
      </c>
      <c r="AW183" s="13" t="s">
        <v>32</v>
      </c>
      <c r="AX183" s="13" t="s">
        <v>86</v>
      </c>
      <c r="AY183" s="240" t="s">
        <v>151</v>
      </c>
    </row>
    <row r="184" spans="1:65" s="2" customFormat="1" ht="16.5" customHeight="1">
      <c r="A184" s="36"/>
      <c r="B184" s="37"/>
      <c r="C184" s="241" t="s">
        <v>281</v>
      </c>
      <c r="D184" s="241" t="s">
        <v>257</v>
      </c>
      <c r="E184" s="242" t="s">
        <v>835</v>
      </c>
      <c r="F184" s="243" t="s">
        <v>836</v>
      </c>
      <c r="G184" s="244" t="s">
        <v>435</v>
      </c>
      <c r="H184" s="245">
        <v>2</v>
      </c>
      <c r="I184" s="246"/>
      <c r="J184" s="247">
        <f>ROUND(I184*H184,2)</f>
        <v>0</v>
      </c>
      <c r="K184" s="243" t="s">
        <v>161</v>
      </c>
      <c r="L184" s="248"/>
      <c r="M184" s="249" t="s">
        <v>1</v>
      </c>
      <c r="N184" s="250" t="s">
        <v>43</v>
      </c>
      <c r="O184" s="73"/>
      <c r="P184" s="223">
        <f>O184*H184</f>
        <v>0</v>
      </c>
      <c r="Q184" s="223">
        <v>1.6</v>
      </c>
      <c r="R184" s="223">
        <f>Q184*H184</f>
        <v>3.2</v>
      </c>
      <c r="S184" s="223">
        <v>0</v>
      </c>
      <c r="T184" s="22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5" t="s">
        <v>193</v>
      </c>
      <c r="AT184" s="225" t="s">
        <v>257</v>
      </c>
      <c r="AU184" s="225" t="s">
        <v>88</v>
      </c>
      <c r="AY184" s="18" t="s">
        <v>151</v>
      </c>
      <c r="BE184" s="114">
        <f>IF(N184="základní",J184,0)</f>
        <v>0</v>
      </c>
      <c r="BF184" s="114">
        <f>IF(N184="snížená",J184,0)</f>
        <v>0</v>
      </c>
      <c r="BG184" s="114">
        <f>IF(N184="zákl. přenesená",J184,0)</f>
        <v>0</v>
      </c>
      <c r="BH184" s="114">
        <f>IF(N184="sníž. přenesená",J184,0)</f>
        <v>0</v>
      </c>
      <c r="BI184" s="114">
        <f>IF(N184="nulová",J184,0)</f>
        <v>0</v>
      </c>
      <c r="BJ184" s="18" t="s">
        <v>86</v>
      </c>
      <c r="BK184" s="114">
        <f>ROUND(I184*H184,2)</f>
        <v>0</v>
      </c>
      <c r="BL184" s="18" t="s">
        <v>162</v>
      </c>
      <c r="BM184" s="225" t="s">
        <v>837</v>
      </c>
    </row>
    <row r="185" spans="2:51" s="13" customFormat="1" ht="11.25">
      <c r="B185" s="230"/>
      <c r="C185" s="231"/>
      <c r="D185" s="226" t="s">
        <v>166</v>
      </c>
      <c r="E185" s="232" t="s">
        <v>1</v>
      </c>
      <c r="F185" s="233" t="s">
        <v>815</v>
      </c>
      <c r="G185" s="231"/>
      <c r="H185" s="234">
        <v>2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166</v>
      </c>
      <c r="AU185" s="240" t="s">
        <v>88</v>
      </c>
      <c r="AV185" s="13" t="s">
        <v>88</v>
      </c>
      <c r="AW185" s="13" t="s">
        <v>32</v>
      </c>
      <c r="AX185" s="13" t="s">
        <v>86</v>
      </c>
      <c r="AY185" s="240" t="s">
        <v>151</v>
      </c>
    </row>
    <row r="186" spans="1:65" s="2" customFormat="1" ht="16.5" customHeight="1">
      <c r="A186" s="36"/>
      <c r="B186" s="37"/>
      <c r="C186" s="241" t="s">
        <v>287</v>
      </c>
      <c r="D186" s="241" t="s">
        <v>257</v>
      </c>
      <c r="E186" s="242" t="s">
        <v>838</v>
      </c>
      <c r="F186" s="243" t="s">
        <v>839</v>
      </c>
      <c r="G186" s="244" t="s">
        <v>435</v>
      </c>
      <c r="H186" s="245">
        <v>3</v>
      </c>
      <c r="I186" s="246"/>
      <c r="J186" s="247">
        <f>ROUND(I186*H186,2)</f>
        <v>0</v>
      </c>
      <c r="K186" s="243" t="s">
        <v>161</v>
      </c>
      <c r="L186" s="248"/>
      <c r="M186" s="249" t="s">
        <v>1</v>
      </c>
      <c r="N186" s="250" t="s">
        <v>43</v>
      </c>
      <c r="O186" s="73"/>
      <c r="P186" s="223">
        <f>O186*H186</f>
        <v>0</v>
      </c>
      <c r="Q186" s="223">
        <v>0.262</v>
      </c>
      <c r="R186" s="223">
        <f>Q186*H186</f>
        <v>0.786</v>
      </c>
      <c r="S186" s="223">
        <v>0</v>
      </c>
      <c r="T186" s="22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5" t="s">
        <v>193</v>
      </c>
      <c r="AT186" s="225" t="s">
        <v>257</v>
      </c>
      <c r="AU186" s="225" t="s">
        <v>88</v>
      </c>
      <c r="AY186" s="18" t="s">
        <v>151</v>
      </c>
      <c r="BE186" s="114">
        <f>IF(N186="základní",J186,0)</f>
        <v>0</v>
      </c>
      <c r="BF186" s="114">
        <f>IF(N186="snížená",J186,0)</f>
        <v>0</v>
      </c>
      <c r="BG186" s="114">
        <f>IF(N186="zákl. přenesená",J186,0)</f>
        <v>0</v>
      </c>
      <c r="BH186" s="114">
        <f>IF(N186="sníž. přenesená",J186,0)</f>
        <v>0</v>
      </c>
      <c r="BI186" s="114">
        <f>IF(N186="nulová",J186,0)</f>
        <v>0</v>
      </c>
      <c r="BJ186" s="18" t="s">
        <v>86</v>
      </c>
      <c r="BK186" s="114">
        <f>ROUND(I186*H186,2)</f>
        <v>0</v>
      </c>
      <c r="BL186" s="18" t="s">
        <v>162</v>
      </c>
      <c r="BM186" s="225" t="s">
        <v>840</v>
      </c>
    </row>
    <row r="187" spans="2:51" s="13" customFormat="1" ht="11.25">
      <c r="B187" s="230"/>
      <c r="C187" s="231"/>
      <c r="D187" s="226" t="s">
        <v>166</v>
      </c>
      <c r="E187" s="232" t="s">
        <v>1</v>
      </c>
      <c r="F187" s="233" t="s">
        <v>827</v>
      </c>
      <c r="G187" s="231"/>
      <c r="H187" s="234">
        <v>3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166</v>
      </c>
      <c r="AU187" s="240" t="s">
        <v>88</v>
      </c>
      <c r="AV187" s="13" t="s">
        <v>88</v>
      </c>
      <c r="AW187" s="13" t="s">
        <v>32</v>
      </c>
      <c r="AX187" s="13" t="s">
        <v>86</v>
      </c>
      <c r="AY187" s="240" t="s">
        <v>151</v>
      </c>
    </row>
    <row r="188" spans="1:65" s="2" customFormat="1" ht="16.5" customHeight="1">
      <c r="A188" s="36"/>
      <c r="B188" s="37"/>
      <c r="C188" s="241" t="s">
        <v>292</v>
      </c>
      <c r="D188" s="241" t="s">
        <v>257</v>
      </c>
      <c r="E188" s="242" t="s">
        <v>841</v>
      </c>
      <c r="F188" s="243" t="s">
        <v>842</v>
      </c>
      <c r="G188" s="244" t="s">
        <v>435</v>
      </c>
      <c r="H188" s="245">
        <v>2</v>
      </c>
      <c r="I188" s="246"/>
      <c r="J188" s="247">
        <f>ROUND(I188*H188,2)</f>
        <v>0</v>
      </c>
      <c r="K188" s="243" t="s">
        <v>161</v>
      </c>
      <c r="L188" s="248"/>
      <c r="M188" s="249" t="s">
        <v>1</v>
      </c>
      <c r="N188" s="250" t="s">
        <v>43</v>
      </c>
      <c r="O188" s="73"/>
      <c r="P188" s="223">
        <f>O188*H188</f>
        <v>0</v>
      </c>
      <c r="Q188" s="223">
        <v>0.526</v>
      </c>
      <c r="R188" s="223">
        <f>Q188*H188</f>
        <v>1.052</v>
      </c>
      <c r="S188" s="223">
        <v>0</v>
      </c>
      <c r="T188" s="224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5" t="s">
        <v>193</v>
      </c>
      <c r="AT188" s="225" t="s">
        <v>257</v>
      </c>
      <c r="AU188" s="225" t="s">
        <v>88</v>
      </c>
      <c r="AY188" s="18" t="s">
        <v>151</v>
      </c>
      <c r="BE188" s="114">
        <f>IF(N188="základní",J188,0)</f>
        <v>0</v>
      </c>
      <c r="BF188" s="114">
        <f>IF(N188="snížená",J188,0)</f>
        <v>0</v>
      </c>
      <c r="BG188" s="114">
        <f>IF(N188="zákl. přenesená",J188,0)</f>
        <v>0</v>
      </c>
      <c r="BH188" s="114">
        <f>IF(N188="sníž. přenesená",J188,0)</f>
        <v>0</v>
      </c>
      <c r="BI188" s="114">
        <f>IF(N188="nulová",J188,0)</f>
        <v>0</v>
      </c>
      <c r="BJ188" s="18" t="s">
        <v>86</v>
      </c>
      <c r="BK188" s="114">
        <f>ROUND(I188*H188,2)</f>
        <v>0</v>
      </c>
      <c r="BL188" s="18" t="s">
        <v>162</v>
      </c>
      <c r="BM188" s="225" t="s">
        <v>843</v>
      </c>
    </row>
    <row r="189" spans="2:51" s="13" customFormat="1" ht="11.25">
      <c r="B189" s="230"/>
      <c r="C189" s="231"/>
      <c r="D189" s="226" t="s">
        <v>166</v>
      </c>
      <c r="E189" s="232" t="s">
        <v>1</v>
      </c>
      <c r="F189" s="233" t="s">
        <v>815</v>
      </c>
      <c r="G189" s="231"/>
      <c r="H189" s="234">
        <v>2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166</v>
      </c>
      <c r="AU189" s="240" t="s">
        <v>88</v>
      </c>
      <c r="AV189" s="13" t="s">
        <v>88</v>
      </c>
      <c r="AW189" s="13" t="s">
        <v>32</v>
      </c>
      <c r="AX189" s="13" t="s">
        <v>86</v>
      </c>
      <c r="AY189" s="240" t="s">
        <v>151</v>
      </c>
    </row>
    <row r="190" spans="1:65" s="2" customFormat="1" ht="16.5" customHeight="1">
      <c r="A190" s="36"/>
      <c r="B190" s="37"/>
      <c r="C190" s="241" t="s">
        <v>296</v>
      </c>
      <c r="D190" s="241" t="s">
        <v>257</v>
      </c>
      <c r="E190" s="242" t="s">
        <v>844</v>
      </c>
      <c r="F190" s="243" t="s">
        <v>845</v>
      </c>
      <c r="G190" s="244" t="s">
        <v>435</v>
      </c>
      <c r="H190" s="245">
        <v>3</v>
      </c>
      <c r="I190" s="246"/>
      <c r="J190" s="247">
        <f>ROUND(I190*H190,2)</f>
        <v>0</v>
      </c>
      <c r="K190" s="243" t="s">
        <v>161</v>
      </c>
      <c r="L190" s="248"/>
      <c r="M190" s="249" t="s">
        <v>1</v>
      </c>
      <c r="N190" s="250" t="s">
        <v>43</v>
      </c>
      <c r="O190" s="73"/>
      <c r="P190" s="223">
        <f>O190*H190</f>
        <v>0</v>
      </c>
      <c r="Q190" s="223">
        <v>1.054</v>
      </c>
      <c r="R190" s="223">
        <f>Q190*H190</f>
        <v>3.162</v>
      </c>
      <c r="S190" s="223">
        <v>0</v>
      </c>
      <c r="T190" s="224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5" t="s">
        <v>193</v>
      </c>
      <c r="AT190" s="225" t="s">
        <v>257</v>
      </c>
      <c r="AU190" s="225" t="s">
        <v>88</v>
      </c>
      <c r="AY190" s="18" t="s">
        <v>151</v>
      </c>
      <c r="BE190" s="114">
        <f>IF(N190="základní",J190,0)</f>
        <v>0</v>
      </c>
      <c r="BF190" s="114">
        <f>IF(N190="snížená",J190,0)</f>
        <v>0</v>
      </c>
      <c r="BG190" s="114">
        <f>IF(N190="zákl. přenesená",J190,0)</f>
        <v>0</v>
      </c>
      <c r="BH190" s="114">
        <f>IF(N190="sníž. přenesená",J190,0)</f>
        <v>0</v>
      </c>
      <c r="BI190" s="114">
        <f>IF(N190="nulová",J190,0)</f>
        <v>0</v>
      </c>
      <c r="BJ190" s="18" t="s">
        <v>86</v>
      </c>
      <c r="BK190" s="114">
        <f>ROUND(I190*H190,2)</f>
        <v>0</v>
      </c>
      <c r="BL190" s="18" t="s">
        <v>162</v>
      </c>
      <c r="BM190" s="225" t="s">
        <v>846</v>
      </c>
    </row>
    <row r="191" spans="2:51" s="13" customFormat="1" ht="11.25">
      <c r="B191" s="230"/>
      <c r="C191" s="231"/>
      <c r="D191" s="226" t="s">
        <v>166</v>
      </c>
      <c r="E191" s="232" t="s">
        <v>1</v>
      </c>
      <c r="F191" s="233" t="s">
        <v>827</v>
      </c>
      <c r="G191" s="231"/>
      <c r="H191" s="234">
        <v>3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166</v>
      </c>
      <c r="AU191" s="240" t="s">
        <v>88</v>
      </c>
      <c r="AV191" s="13" t="s">
        <v>88</v>
      </c>
      <c r="AW191" s="13" t="s">
        <v>32</v>
      </c>
      <c r="AX191" s="13" t="s">
        <v>86</v>
      </c>
      <c r="AY191" s="240" t="s">
        <v>151</v>
      </c>
    </row>
    <row r="192" spans="1:65" s="2" customFormat="1" ht="21.75" customHeight="1">
      <c r="A192" s="36"/>
      <c r="B192" s="37"/>
      <c r="C192" s="241" t="s">
        <v>301</v>
      </c>
      <c r="D192" s="241" t="s">
        <v>257</v>
      </c>
      <c r="E192" s="242" t="s">
        <v>847</v>
      </c>
      <c r="F192" s="243" t="s">
        <v>848</v>
      </c>
      <c r="G192" s="244" t="s">
        <v>435</v>
      </c>
      <c r="H192" s="245">
        <v>3</v>
      </c>
      <c r="I192" s="246"/>
      <c r="J192" s="247">
        <f>ROUND(I192*H192,2)</f>
        <v>0</v>
      </c>
      <c r="K192" s="243" t="s">
        <v>161</v>
      </c>
      <c r="L192" s="248"/>
      <c r="M192" s="249" t="s">
        <v>1</v>
      </c>
      <c r="N192" s="250" t="s">
        <v>43</v>
      </c>
      <c r="O192" s="73"/>
      <c r="P192" s="223">
        <f>O192*H192</f>
        <v>0</v>
      </c>
      <c r="Q192" s="223">
        <v>0.585</v>
      </c>
      <c r="R192" s="223">
        <f>Q192*H192</f>
        <v>1.755</v>
      </c>
      <c r="S192" s="223">
        <v>0</v>
      </c>
      <c r="T192" s="224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5" t="s">
        <v>193</v>
      </c>
      <c r="AT192" s="225" t="s">
        <v>257</v>
      </c>
      <c r="AU192" s="225" t="s">
        <v>88</v>
      </c>
      <c r="AY192" s="18" t="s">
        <v>151</v>
      </c>
      <c r="BE192" s="114">
        <f>IF(N192="základní",J192,0)</f>
        <v>0</v>
      </c>
      <c r="BF192" s="114">
        <f>IF(N192="snížená",J192,0)</f>
        <v>0</v>
      </c>
      <c r="BG192" s="114">
        <f>IF(N192="zákl. přenesená",J192,0)</f>
        <v>0</v>
      </c>
      <c r="BH192" s="114">
        <f>IF(N192="sníž. přenesená",J192,0)</f>
        <v>0</v>
      </c>
      <c r="BI192" s="114">
        <f>IF(N192="nulová",J192,0)</f>
        <v>0</v>
      </c>
      <c r="BJ192" s="18" t="s">
        <v>86</v>
      </c>
      <c r="BK192" s="114">
        <f>ROUND(I192*H192,2)</f>
        <v>0</v>
      </c>
      <c r="BL192" s="18" t="s">
        <v>162</v>
      </c>
      <c r="BM192" s="225" t="s">
        <v>849</v>
      </c>
    </row>
    <row r="193" spans="2:51" s="13" customFormat="1" ht="11.25">
      <c r="B193" s="230"/>
      <c r="C193" s="231"/>
      <c r="D193" s="226" t="s">
        <v>166</v>
      </c>
      <c r="E193" s="232" t="s">
        <v>1</v>
      </c>
      <c r="F193" s="233" t="s">
        <v>827</v>
      </c>
      <c r="G193" s="231"/>
      <c r="H193" s="234">
        <v>3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166</v>
      </c>
      <c r="AU193" s="240" t="s">
        <v>88</v>
      </c>
      <c r="AV193" s="13" t="s">
        <v>88</v>
      </c>
      <c r="AW193" s="13" t="s">
        <v>32</v>
      </c>
      <c r="AX193" s="13" t="s">
        <v>86</v>
      </c>
      <c r="AY193" s="240" t="s">
        <v>151</v>
      </c>
    </row>
    <row r="194" spans="1:65" s="2" customFormat="1" ht="21.75" customHeight="1">
      <c r="A194" s="36"/>
      <c r="B194" s="37"/>
      <c r="C194" s="241" t="s">
        <v>307</v>
      </c>
      <c r="D194" s="241" t="s">
        <v>257</v>
      </c>
      <c r="E194" s="242" t="s">
        <v>850</v>
      </c>
      <c r="F194" s="243" t="s">
        <v>851</v>
      </c>
      <c r="G194" s="244" t="s">
        <v>435</v>
      </c>
      <c r="H194" s="245">
        <v>2</v>
      </c>
      <c r="I194" s="246"/>
      <c r="J194" s="247">
        <f>ROUND(I194*H194,2)</f>
        <v>0</v>
      </c>
      <c r="K194" s="243" t="s">
        <v>161</v>
      </c>
      <c r="L194" s="248"/>
      <c r="M194" s="249" t="s">
        <v>1</v>
      </c>
      <c r="N194" s="250" t="s">
        <v>43</v>
      </c>
      <c r="O194" s="73"/>
      <c r="P194" s="223">
        <f>O194*H194</f>
        <v>0</v>
      </c>
      <c r="Q194" s="223">
        <v>0.051</v>
      </c>
      <c r="R194" s="223">
        <f>Q194*H194</f>
        <v>0.102</v>
      </c>
      <c r="S194" s="223">
        <v>0</v>
      </c>
      <c r="T194" s="224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5" t="s">
        <v>193</v>
      </c>
      <c r="AT194" s="225" t="s">
        <v>257</v>
      </c>
      <c r="AU194" s="225" t="s">
        <v>88</v>
      </c>
      <c r="AY194" s="18" t="s">
        <v>151</v>
      </c>
      <c r="BE194" s="114">
        <f>IF(N194="základní",J194,0)</f>
        <v>0</v>
      </c>
      <c r="BF194" s="114">
        <f>IF(N194="snížená",J194,0)</f>
        <v>0</v>
      </c>
      <c r="BG194" s="114">
        <f>IF(N194="zákl. přenesená",J194,0)</f>
        <v>0</v>
      </c>
      <c r="BH194" s="114">
        <f>IF(N194="sníž. přenesená",J194,0)</f>
        <v>0</v>
      </c>
      <c r="BI194" s="114">
        <f>IF(N194="nulová",J194,0)</f>
        <v>0</v>
      </c>
      <c r="BJ194" s="18" t="s">
        <v>86</v>
      </c>
      <c r="BK194" s="114">
        <f>ROUND(I194*H194,2)</f>
        <v>0</v>
      </c>
      <c r="BL194" s="18" t="s">
        <v>162</v>
      </c>
      <c r="BM194" s="225" t="s">
        <v>852</v>
      </c>
    </row>
    <row r="195" spans="2:51" s="13" customFormat="1" ht="11.25">
      <c r="B195" s="230"/>
      <c r="C195" s="231"/>
      <c r="D195" s="226" t="s">
        <v>166</v>
      </c>
      <c r="E195" s="232" t="s">
        <v>1</v>
      </c>
      <c r="F195" s="233" t="s">
        <v>815</v>
      </c>
      <c r="G195" s="231"/>
      <c r="H195" s="234">
        <v>2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166</v>
      </c>
      <c r="AU195" s="240" t="s">
        <v>88</v>
      </c>
      <c r="AV195" s="13" t="s">
        <v>88</v>
      </c>
      <c r="AW195" s="13" t="s">
        <v>32</v>
      </c>
      <c r="AX195" s="13" t="s">
        <v>86</v>
      </c>
      <c r="AY195" s="240" t="s">
        <v>151</v>
      </c>
    </row>
    <row r="196" spans="1:65" s="2" customFormat="1" ht="21.75" customHeight="1">
      <c r="A196" s="36"/>
      <c r="B196" s="37"/>
      <c r="C196" s="241" t="s">
        <v>313</v>
      </c>
      <c r="D196" s="241" t="s">
        <v>257</v>
      </c>
      <c r="E196" s="242" t="s">
        <v>853</v>
      </c>
      <c r="F196" s="243" t="s">
        <v>854</v>
      </c>
      <c r="G196" s="244" t="s">
        <v>435</v>
      </c>
      <c r="H196" s="245">
        <v>2</v>
      </c>
      <c r="I196" s="246"/>
      <c r="J196" s="247">
        <f>ROUND(I196*H196,2)</f>
        <v>0</v>
      </c>
      <c r="K196" s="243" t="s">
        <v>161</v>
      </c>
      <c r="L196" s="248"/>
      <c r="M196" s="249" t="s">
        <v>1</v>
      </c>
      <c r="N196" s="250" t="s">
        <v>43</v>
      </c>
      <c r="O196" s="73"/>
      <c r="P196" s="223">
        <f>O196*H196</f>
        <v>0</v>
      </c>
      <c r="Q196" s="223">
        <v>0.068</v>
      </c>
      <c r="R196" s="223">
        <f>Q196*H196</f>
        <v>0.136</v>
      </c>
      <c r="S196" s="223">
        <v>0</v>
      </c>
      <c r="T196" s="224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5" t="s">
        <v>193</v>
      </c>
      <c r="AT196" s="225" t="s">
        <v>257</v>
      </c>
      <c r="AU196" s="225" t="s">
        <v>88</v>
      </c>
      <c r="AY196" s="18" t="s">
        <v>151</v>
      </c>
      <c r="BE196" s="114">
        <f>IF(N196="základní",J196,0)</f>
        <v>0</v>
      </c>
      <c r="BF196" s="114">
        <f>IF(N196="snížená",J196,0)</f>
        <v>0</v>
      </c>
      <c r="BG196" s="114">
        <f>IF(N196="zákl. přenesená",J196,0)</f>
        <v>0</v>
      </c>
      <c r="BH196" s="114">
        <f>IF(N196="sníž. přenesená",J196,0)</f>
        <v>0</v>
      </c>
      <c r="BI196" s="114">
        <f>IF(N196="nulová",J196,0)</f>
        <v>0</v>
      </c>
      <c r="BJ196" s="18" t="s">
        <v>86</v>
      </c>
      <c r="BK196" s="114">
        <f>ROUND(I196*H196,2)</f>
        <v>0</v>
      </c>
      <c r="BL196" s="18" t="s">
        <v>162</v>
      </c>
      <c r="BM196" s="225" t="s">
        <v>855</v>
      </c>
    </row>
    <row r="197" spans="2:51" s="13" customFormat="1" ht="11.25">
      <c r="B197" s="230"/>
      <c r="C197" s="231"/>
      <c r="D197" s="226" t="s">
        <v>166</v>
      </c>
      <c r="E197" s="232" t="s">
        <v>1</v>
      </c>
      <c r="F197" s="233" t="s">
        <v>815</v>
      </c>
      <c r="G197" s="231"/>
      <c r="H197" s="234">
        <v>2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166</v>
      </c>
      <c r="AU197" s="240" t="s">
        <v>88</v>
      </c>
      <c r="AV197" s="13" t="s">
        <v>88</v>
      </c>
      <c r="AW197" s="13" t="s">
        <v>32</v>
      </c>
      <c r="AX197" s="13" t="s">
        <v>86</v>
      </c>
      <c r="AY197" s="240" t="s">
        <v>151</v>
      </c>
    </row>
    <row r="198" spans="1:65" s="2" customFormat="1" ht="21.75" customHeight="1">
      <c r="A198" s="36"/>
      <c r="B198" s="37"/>
      <c r="C198" s="241" t="s">
        <v>318</v>
      </c>
      <c r="D198" s="241" t="s">
        <v>257</v>
      </c>
      <c r="E198" s="242" t="s">
        <v>856</v>
      </c>
      <c r="F198" s="243" t="s">
        <v>857</v>
      </c>
      <c r="G198" s="244" t="s">
        <v>435</v>
      </c>
      <c r="H198" s="245">
        <v>14</v>
      </c>
      <c r="I198" s="246"/>
      <c r="J198" s="247">
        <f>ROUND(I198*H198,2)</f>
        <v>0</v>
      </c>
      <c r="K198" s="243" t="s">
        <v>161</v>
      </c>
      <c r="L198" s="248"/>
      <c r="M198" s="249" t="s">
        <v>1</v>
      </c>
      <c r="N198" s="250" t="s">
        <v>43</v>
      </c>
      <c r="O198" s="73"/>
      <c r="P198" s="223">
        <f>O198*H198</f>
        <v>0</v>
      </c>
      <c r="Q198" s="223">
        <v>0.002</v>
      </c>
      <c r="R198" s="223">
        <f>Q198*H198</f>
        <v>0.028</v>
      </c>
      <c r="S198" s="223">
        <v>0</v>
      </c>
      <c r="T198" s="224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5" t="s">
        <v>193</v>
      </c>
      <c r="AT198" s="225" t="s">
        <v>257</v>
      </c>
      <c r="AU198" s="225" t="s">
        <v>88</v>
      </c>
      <c r="AY198" s="18" t="s">
        <v>151</v>
      </c>
      <c r="BE198" s="114">
        <f>IF(N198="základní",J198,0)</f>
        <v>0</v>
      </c>
      <c r="BF198" s="114">
        <f>IF(N198="snížená",J198,0)</f>
        <v>0</v>
      </c>
      <c r="BG198" s="114">
        <f>IF(N198="zákl. přenesená",J198,0)</f>
        <v>0</v>
      </c>
      <c r="BH198" s="114">
        <f>IF(N198="sníž. přenesená",J198,0)</f>
        <v>0</v>
      </c>
      <c r="BI198" s="114">
        <f>IF(N198="nulová",J198,0)</f>
        <v>0</v>
      </c>
      <c r="BJ198" s="18" t="s">
        <v>86</v>
      </c>
      <c r="BK198" s="114">
        <f>ROUND(I198*H198,2)</f>
        <v>0</v>
      </c>
      <c r="BL198" s="18" t="s">
        <v>162</v>
      </c>
      <c r="BM198" s="225" t="s">
        <v>858</v>
      </c>
    </row>
    <row r="199" spans="2:51" s="13" customFormat="1" ht="11.25">
      <c r="B199" s="230"/>
      <c r="C199" s="231"/>
      <c r="D199" s="226" t="s">
        <v>166</v>
      </c>
      <c r="E199" s="232" t="s">
        <v>1</v>
      </c>
      <c r="F199" s="233" t="s">
        <v>859</v>
      </c>
      <c r="G199" s="231"/>
      <c r="H199" s="234">
        <v>14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166</v>
      </c>
      <c r="AU199" s="240" t="s">
        <v>88</v>
      </c>
      <c r="AV199" s="13" t="s">
        <v>88</v>
      </c>
      <c r="AW199" s="13" t="s">
        <v>32</v>
      </c>
      <c r="AX199" s="13" t="s">
        <v>86</v>
      </c>
      <c r="AY199" s="240" t="s">
        <v>151</v>
      </c>
    </row>
    <row r="200" spans="1:65" s="2" customFormat="1" ht="21.75" customHeight="1">
      <c r="A200" s="36"/>
      <c r="B200" s="37"/>
      <c r="C200" s="214" t="s">
        <v>325</v>
      </c>
      <c r="D200" s="214" t="s">
        <v>153</v>
      </c>
      <c r="E200" s="215" t="s">
        <v>860</v>
      </c>
      <c r="F200" s="216" t="s">
        <v>861</v>
      </c>
      <c r="G200" s="217" t="s">
        <v>435</v>
      </c>
      <c r="H200" s="218">
        <v>2</v>
      </c>
      <c r="I200" s="219"/>
      <c r="J200" s="220">
        <f>ROUND(I200*H200,2)</f>
        <v>0</v>
      </c>
      <c r="K200" s="216" t="s">
        <v>161</v>
      </c>
      <c r="L200" s="39"/>
      <c r="M200" s="221" t="s">
        <v>1</v>
      </c>
      <c r="N200" s="222" t="s">
        <v>43</v>
      </c>
      <c r="O200" s="73"/>
      <c r="P200" s="223">
        <f>O200*H200</f>
        <v>0</v>
      </c>
      <c r="Q200" s="223">
        <v>0.21734</v>
      </c>
      <c r="R200" s="223">
        <f>Q200*H200</f>
        <v>0.43468</v>
      </c>
      <c r="S200" s="223">
        <v>0</v>
      </c>
      <c r="T200" s="224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5" t="s">
        <v>162</v>
      </c>
      <c r="AT200" s="225" t="s">
        <v>153</v>
      </c>
      <c r="AU200" s="225" t="s">
        <v>88</v>
      </c>
      <c r="AY200" s="18" t="s">
        <v>151</v>
      </c>
      <c r="BE200" s="114">
        <f>IF(N200="základní",J200,0)</f>
        <v>0</v>
      </c>
      <c r="BF200" s="114">
        <f>IF(N200="snížená",J200,0)</f>
        <v>0</v>
      </c>
      <c r="BG200" s="114">
        <f>IF(N200="zákl. přenesená",J200,0)</f>
        <v>0</v>
      </c>
      <c r="BH200" s="114">
        <f>IF(N200="sníž. přenesená",J200,0)</f>
        <v>0</v>
      </c>
      <c r="BI200" s="114">
        <f>IF(N200="nulová",J200,0)</f>
        <v>0</v>
      </c>
      <c r="BJ200" s="18" t="s">
        <v>86</v>
      </c>
      <c r="BK200" s="114">
        <f>ROUND(I200*H200,2)</f>
        <v>0</v>
      </c>
      <c r="BL200" s="18" t="s">
        <v>162</v>
      </c>
      <c r="BM200" s="225" t="s">
        <v>862</v>
      </c>
    </row>
    <row r="201" spans="2:51" s="14" customFormat="1" ht="11.25">
      <c r="B201" s="260"/>
      <c r="C201" s="261"/>
      <c r="D201" s="226" t="s">
        <v>166</v>
      </c>
      <c r="E201" s="262" t="s">
        <v>1</v>
      </c>
      <c r="F201" s="263" t="s">
        <v>863</v>
      </c>
      <c r="G201" s="261"/>
      <c r="H201" s="262" t="s">
        <v>1</v>
      </c>
      <c r="I201" s="264"/>
      <c r="J201" s="261"/>
      <c r="K201" s="261"/>
      <c r="L201" s="265"/>
      <c r="M201" s="266"/>
      <c r="N201" s="267"/>
      <c r="O201" s="267"/>
      <c r="P201" s="267"/>
      <c r="Q201" s="267"/>
      <c r="R201" s="267"/>
      <c r="S201" s="267"/>
      <c r="T201" s="268"/>
      <c r="AT201" s="269" t="s">
        <v>166</v>
      </c>
      <c r="AU201" s="269" t="s">
        <v>88</v>
      </c>
      <c r="AV201" s="14" t="s">
        <v>86</v>
      </c>
      <c r="AW201" s="14" t="s">
        <v>32</v>
      </c>
      <c r="AX201" s="14" t="s">
        <v>78</v>
      </c>
      <c r="AY201" s="269" t="s">
        <v>151</v>
      </c>
    </row>
    <row r="202" spans="2:51" s="13" customFormat="1" ht="11.25">
      <c r="B202" s="230"/>
      <c r="C202" s="231"/>
      <c r="D202" s="226" t="s">
        <v>166</v>
      </c>
      <c r="E202" s="232" t="s">
        <v>1</v>
      </c>
      <c r="F202" s="233" t="s">
        <v>815</v>
      </c>
      <c r="G202" s="231"/>
      <c r="H202" s="234">
        <v>2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166</v>
      </c>
      <c r="AU202" s="240" t="s">
        <v>88</v>
      </c>
      <c r="AV202" s="13" t="s">
        <v>88</v>
      </c>
      <c r="AW202" s="13" t="s">
        <v>32</v>
      </c>
      <c r="AX202" s="13" t="s">
        <v>86</v>
      </c>
      <c r="AY202" s="240" t="s">
        <v>151</v>
      </c>
    </row>
    <row r="203" spans="1:65" s="2" customFormat="1" ht="21.75" customHeight="1">
      <c r="A203" s="36"/>
      <c r="B203" s="37"/>
      <c r="C203" s="241" t="s">
        <v>331</v>
      </c>
      <c r="D203" s="241" t="s">
        <v>257</v>
      </c>
      <c r="E203" s="242" t="s">
        <v>864</v>
      </c>
      <c r="F203" s="243" t="s">
        <v>865</v>
      </c>
      <c r="G203" s="244" t="s">
        <v>435</v>
      </c>
      <c r="H203" s="245">
        <v>2</v>
      </c>
      <c r="I203" s="246"/>
      <c r="J203" s="247">
        <f>ROUND(I203*H203,2)</f>
        <v>0</v>
      </c>
      <c r="K203" s="243" t="s">
        <v>161</v>
      </c>
      <c r="L203" s="248"/>
      <c r="M203" s="249" t="s">
        <v>1</v>
      </c>
      <c r="N203" s="250" t="s">
        <v>43</v>
      </c>
      <c r="O203" s="73"/>
      <c r="P203" s="223">
        <f>O203*H203</f>
        <v>0</v>
      </c>
      <c r="Q203" s="223">
        <v>0.046</v>
      </c>
      <c r="R203" s="223">
        <f>Q203*H203</f>
        <v>0.092</v>
      </c>
      <c r="S203" s="223">
        <v>0</v>
      </c>
      <c r="T203" s="224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5" t="s">
        <v>193</v>
      </c>
      <c r="AT203" s="225" t="s">
        <v>257</v>
      </c>
      <c r="AU203" s="225" t="s">
        <v>88</v>
      </c>
      <c r="AY203" s="18" t="s">
        <v>151</v>
      </c>
      <c r="BE203" s="114">
        <f>IF(N203="základní",J203,0)</f>
        <v>0</v>
      </c>
      <c r="BF203" s="114">
        <f>IF(N203="snížená",J203,0)</f>
        <v>0</v>
      </c>
      <c r="BG203" s="114">
        <f>IF(N203="zákl. přenesená",J203,0)</f>
        <v>0</v>
      </c>
      <c r="BH203" s="114">
        <f>IF(N203="sníž. přenesená",J203,0)</f>
        <v>0</v>
      </c>
      <c r="BI203" s="114">
        <f>IF(N203="nulová",J203,0)</f>
        <v>0</v>
      </c>
      <c r="BJ203" s="18" t="s">
        <v>86</v>
      </c>
      <c r="BK203" s="114">
        <f>ROUND(I203*H203,2)</f>
        <v>0</v>
      </c>
      <c r="BL203" s="18" t="s">
        <v>162</v>
      </c>
      <c r="BM203" s="225" t="s">
        <v>866</v>
      </c>
    </row>
    <row r="204" spans="2:51" s="13" customFormat="1" ht="11.25">
      <c r="B204" s="230"/>
      <c r="C204" s="231"/>
      <c r="D204" s="226" t="s">
        <v>166</v>
      </c>
      <c r="E204" s="232" t="s">
        <v>1</v>
      </c>
      <c r="F204" s="233" t="s">
        <v>815</v>
      </c>
      <c r="G204" s="231"/>
      <c r="H204" s="234">
        <v>2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166</v>
      </c>
      <c r="AU204" s="240" t="s">
        <v>88</v>
      </c>
      <c r="AV204" s="13" t="s">
        <v>88</v>
      </c>
      <c r="AW204" s="13" t="s">
        <v>32</v>
      </c>
      <c r="AX204" s="13" t="s">
        <v>86</v>
      </c>
      <c r="AY204" s="240" t="s">
        <v>151</v>
      </c>
    </row>
    <row r="205" spans="1:65" s="2" customFormat="1" ht="16.5" customHeight="1">
      <c r="A205" s="36"/>
      <c r="B205" s="37"/>
      <c r="C205" s="214" t="s">
        <v>337</v>
      </c>
      <c r="D205" s="214" t="s">
        <v>153</v>
      </c>
      <c r="E205" s="215" t="s">
        <v>867</v>
      </c>
      <c r="F205" s="216" t="s">
        <v>868</v>
      </c>
      <c r="G205" s="217" t="s">
        <v>435</v>
      </c>
      <c r="H205" s="218">
        <v>1</v>
      </c>
      <c r="I205" s="219"/>
      <c r="J205" s="220">
        <f>ROUND(I205*H205,2)</f>
        <v>0</v>
      </c>
      <c r="K205" s="216" t="s">
        <v>161</v>
      </c>
      <c r="L205" s="39"/>
      <c r="M205" s="221" t="s">
        <v>1</v>
      </c>
      <c r="N205" s="222" t="s">
        <v>43</v>
      </c>
      <c r="O205" s="73"/>
      <c r="P205" s="223">
        <f>O205*H205</f>
        <v>0</v>
      </c>
      <c r="Q205" s="223">
        <v>0.21734</v>
      </c>
      <c r="R205" s="223">
        <f>Q205*H205</f>
        <v>0.21734</v>
      </c>
      <c r="S205" s="223">
        <v>0</v>
      </c>
      <c r="T205" s="224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5" t="s">
        <v>162</v>
      </c>
      <c r="AT205" s="225" t="s">
        <v>153</v>
      </c>
      <c r="AU205" s="225" t="s">
        <v>88</v>
      </c>
      <c r="AY205" s="18" t="s">
        <v>151</v>
      </c>
      <c r="BE205" s="114">
        <f>IF(N205="základní",J205,0)</f>
        <v>0</v>
      </c>
      <c r="BF205" s="114">
        <f>IF(N205="snížená",J205,0)</f>
        <v>0</v>
      </c>
      <c r="BG205" s="114">
        <f>IF(N205="zákl. přenesená",J205,0)</f>
        <v>0</v>
      </c>
      <c r="BH205" s="114">
        <f>IF(N205="sníž. přenesená",J205,0)</f>
        <v>0</v>
      </c>
      <c r="BI205" s="114">
        <f>IF(N205="nulová",J205,0)</f>
        <v>0</v>
      </c>
      <c r="BJ205" s="18" t="s">
        <v>86</v>
      </c>
      <c r="BK205" s="114">
        <f>ROUND(I205*H205,2)</f>
        <v>0</v>
      </c>
      <c r="BL205" s="18" t="s">
        <v>162</v>
      </c>
      <c r="BM205" s="225" t="s">
        <v>869</v>
      </c>
    </row>
    <row r="206" spans="2:51" s="14" customFormat="1" ht="11.25">
      <c r="B206" s="260"/>
      <c r="C206" s="261"/>
      <c r="D206" s="226" t="s">
        <v>166</v>
      </c>
      <c r="E206" s="262" t="s">
        <v>1</v>
      </c>
      <c r="F206" s="263" t="s">
        <v>870</v>
      </c>
      <c r="G206" s="261"/>
      <c r="H206" s="262" t="s">
        <v>1</v>
      </c>
      <c r="I206" s="264"/>
      <c r="J206" s="261"/>
      <c r="K206" s="261"/>
      <c r="L206" s="265"/>
      <c r="M206" s="266"/>
      <c r="N206" s="267"/>
      <c r="O206" s="267"/>
      <c r="P206" s="267"/>
      <c r="Q206" s="267"/>
      <c r="R206" s="267"/>
      <c r="S206" s="267"/>
      <c r="T206" s="268"/>
      <c r="AT206" s="269" t="s">
        <v>166</v>
      </c>
      <c r="AU206" s="269" t="s">
        <v>88</v>
      </c>
      <c r="AV206" s="14" t="s">
        <v>86</v>
      </c>
      <c r="AW206" s="14" t="s">
        <v>32</v>
      </c>
      <c r="AX206" s="14" t="s">
        <v>78</v>
      </c>
      <c r="AY206" s="269" t="s">
        <v>151</v>
      </c>
    </row>
    <row r="207" spans="2:51" s="13" customFormat="1" ht="11.25">
      <c r="B207" s="230"/>
      <c r="C207" s="231"/>
      <c r="D207" s="226" t="s">
        <v>166</v>
      </c>
      <c r="E207" s="232" t="s">
        <v>1</v>
      </c>
      <c r="F207" s="233" t="s">
        <v>748</v>
      </c>
      <c r="G207" s="231"/>
      <c r="H207" s="234">
        <v>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166</v>
      </c>
      <c r="AU207" s="240" t="s">
        <v>88</v>
      </c>
      <c r="AV207" s="13" t="s">
        <v>88</v>
      </c>
      <c r="AW207" s="13" t="s">
        <v>32</v>
      </c>
      <c r="AX207" s="13" t="s">
        <v>86</v>
      </c>
      <c r="AY207" s="240" t="s">
        <v>151</v>
      </c>
    </row>
    <row r="208" spans="1:65" s="2" customFormat="1" ht="21.75" customHeight="1">
      <c r="A208" s="36"/>
      <c r="B208" s="37"/>
      <c r="C208" s="241" t="s">
        <v>343</v>
      </c>
      <c r="D208" s="241" t="s">
        <v>257</v>
      </c>
      <c r="E208" s="242" t="s">
        <v>871</v>
      </c>
      <c r="F208" s="243" t="s">
        <v>872</v>
      </c>
      <c r="G208" s="244" t="s">
        <v>435</v>
      </c>
      <c r="H208" s="245">
        <v>1</v>
      </c>
      <c r="I208" s="246"/>
      <c r="J208" s="247">
        <f>ROUND(I208*H208,2)</f>
        <v>0</v>
      </c>
      <c r="K208" s="243" t="s">
        <v>161</v>
      </c>
      <c r="L208" s="248"/>
      <c r="M208" s="249" t="s">
        <v>1</v>
      </c>
      <c r="N208" s="250" t="s">
        <v>43</v>
      </c>
      <c r="O208" s="73"/>
      <c r="P208" s="223">
        <f>O208*H208</f>
        <v>0</v>
      </c>
      <c r="Q208" s="223">
        <v>0.101</v>
      </c>
      <c r="R208" s="223">
        <f>Q208*H208</f>
        <v>0.101</v>
      </c>
      <c r="S208" s="223">
        <v>0</v>
      </c>
      <c r="T208" s="224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5" t="s">
        <v>193</v>
      </c>
      <c r="AT208" s="225" t="s">
        <v>257</v>
      </c>
      <c r="AU208" s="225" t="s">
        <v>88</v>
      </c>
      <c r="AY208" s="18" t="s">
        <v>151</v>
      </c>
      <c r="BE208" s="114">
        <f>IF(N208="základní",J208,0)</f>
        <v>0</v>
      </c>
      <c r="BF208" s="114">
        <f>IF(N208="snížená",J208,0)</f>
        <v>0</v>
      </c>
      <c r="BG208" s="114">
        <f>IF(N208="zákl. přenesená",J208,0)</f>
        <v>0</v>
      </c>
      <c r="BH208" s="114">
        <f>IF(N208="sníž. přenesená",J208,0)</f>
        <v>0</v>
      </c>
      <c r="BI208" s="114">
        <f>IF(N208="nulová",J208,0)</f>
        <v>0</v>
      </c>
      <c r="BJ208" s="18" t="s">
        <v>86</v>
      </c>
      <c r="BK208" s="114">
        <f>ROUND(I208*H208,2)</f>
        <v>0</v>
      </c>
      <c r="BL208" s="18" t="s">
        <v>162</v>
      </c>
      <c r="BM208" s="225" t="s">
        <v>873</v>
      </c>
    </row>
    <row r="209" spans="2:51" s="13" customFormat="1" ht="11.25">
      <c r="B209" s="230"/>
      <c r="C209" s="231"/>
      <c r="D209" s="226" t="s">
        <v>166</v>
      </c>
      <c r="E209" s="232" t="s">
        <v>1</v>
      </c>
      <c r="F209" s="233" t="s">
        <v>748</v>
      </c>
      <c r="G209" s="231"/>
      <c r="H209" s="234">
        <v>1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166</v>
      </c>
      <c r="AU209" s="240" t="s">
        <v>88</v>
      </c>
      <c r="AV209" s="13" t="s">
        <v>88</v>
      </c>
      <c r="AW209" s="13" t="s">
        <v>32</v>
      </c>
      <c r="AX209" s="13" t="s">
        <v>86</v>
      </c>
      <c r="AY209" s="240" t="s">
        <v>151</v>
      </c>
    </row>
    <row r="210" spans="1:65" s="2" customFormat="1" ht="21.75" customHeight="1">
      <c r="A210" s="36"/>
      <c r="B210" s="37"/>
      <c r="C210" s="214" t="s">
        <v>349</v>
      </c>
      <c r="D210" s="214" t="s">
        <v>153</v>
      </c>
      <c r="E210" s="215" t="s">
        <v>874</v>
      </c>
      <c r="F210" s="216" t="s">
        <v>875</v>
      </c>
      <c r="G210" s="217" t="s">
        <v>435</v>
      </c>
      <c r="H210" s="218">
        <v>1</v>
      </c>
      <c r="I210" s="219"/>
      <c r="J210" s="220">
        <f>ROUND(I210*H210,2)</f>
        <v>0</v>
      </c>
      <c r="K210" s="216" t="s">
        <v>1</v>
      </c>
      <c r="L210" s="39"/>
      <c r="M210" s="221" t="s">
        <v>1</v>
      </c>
      <c r="N210" s="222" t="s">
        <v>43</v>
      </c>
      <c r="O210" s="73"/>
      <c r="P210" s="223">
        <f>O210*H210</f>
        <v>0</v>
      </c>
      <c r="Q210" s="223">
        <v>2.61488</v>
      </c>
      <c r="R210" s="223">
        <f>Q210*H210</f>
        <v>2.61488</v>
      </c>
      <c r="S210" s="223">
        <v>0</v>
      </c>
      <c r="T210" s="224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5" t="s">
        <v>162</v>
      </c>
      <c r="AT210" s="225" t="s">
        <v>153</v>
      </c>
      <c r="AU210" s="225" t="s">
        <v>88</v>
      </c>
      <c r="AY210" s="18" t="s">
        <v>151</v>
      </c>
      <c r="BE210" s="114">
        <f>IF(N210="základní",J210,0)</f>
        <v>0</v>
      </c>
      <c r="BF210" s="114">
        <f>IF(N210="snížená",J210,0)</f>
        <v>0</v>
      </c>
      <c r="BG210" s="114">
        <f>IF(N210="zákl. přenesená",J210,0)</f>
        <v>0</v>
      </c>
      <c r="BH210" s="114">
        <f>IF(N210="sníž. přenesená",J210,0)</f>
        <v>0</v>
      </c>
      <c r="BI210" s="114">
        <f>IF(N210="nulová",J210,0)</f>
        <v>0</v>
      </c>
      <c r="BJ210" s="18" t="s">
        <v>86</v>
      </c>
      <c r="BK210" s="114">
        <f>ROUND(I210*H210,2)</f>
        <v>0</v>
      </c>
      <c r="BL210" s="18" t="s">
        <v>162</v>
      </c>
      <c r="BM210" s="225" t="s">
        <v>876</v>
      </c>
    </row>
    <row r="211" spans="2:51" s="14" customFormat="1" ht="11.25">
      <c r="B211" s="260"/>
      <c r="C211" s="261"/>
      <c r="D211" s="226" t="s">
        <v>166</v>
      </c>
      <c r="E211" s="262" t="s">
        <v>1</v>
      </c>
      <c r="F211" s="263" t="s">
        <v>877</v>
      </c>
      <c r="G211" s="261"/>
      <c r="H211" s="262" t="s">
        <v>1</v>
      </c>
      <c r="I211" s="264"/>
      <c r="J211" s="261"/>
      <c r="K211" s="261"/>
      <c r="L211" s="265"/>
      <c r="M211" s="266"/>
      <c r="N211" s="267"/>
      <c r="O211" s="267"/>
      <c r="P211" s="267"/>
      <c r="Q211" s="267"/>
      <c r="R211" s="267"/>
      <c r="S211" s="267"/>
      <c r="T211" s="268"/>
      <c r="AT211" s="269" t="s">
        <v>166</v>
      </c>
      <c r="AU211" s="269" t="s">
        <v>88</v>
      </c>
      <c r="AV211" s="14" t="s">
        <v>86</v>
      </c>
      <c r="AW211" s="14" t="s">
        <v>32</v>
      </c>
      <c r="AX211" s="14" t="s">
        <v>78</v>
      </c>
      <c r="AY211" s="269" t="s">
        <v>151</v>
      </c>
    </row>
    <row r="212" spans="2:51" s="13" customFormat="1" ht="11.25">
      <c r="B212" s="230"/>
      <c r="C212" s="231"/>
      <c r="D212" s="226" t="s">
        <v>166</v>
      </c>
      <c r="E212" s="232" t="s">
        <v>1</v>
      </c>
      <c r="F212" s="233" t="s">
        <v>748</v>
      </c>
      <c r="G212" s="231"/>
      <c r="H212" s="234">
        <v>1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166</v>
      </c>
      <c r="AU212" s="240" t="s">
        <v>88</v>
      </c>
      <c r="AV212" s="13" t="s">
        <v>88</v>
      </c>
      <c r="AW212" s="13" t="s">
        <v>32</v>
      </c>
      <c r="AX212" s="13" t="s">
        <v>86</v>
      </c>
      <c r="AY212" s="240" t="s">
        <v>151</v>
      </c>
    </row>
    <row r="213" spans="1:65" s="2" customFormat="1" ht="16.5" customHeight="1">
      <c r="A213" s="36"/>
      <c r="B213" s="37"/>
      <c r="C213" s="214" t="s">
        <v>355</v>
      </c>
      <c r="D213" s="214" t="s">
        <v>153</v>
      </c>
      <c r="E213" s="215" t="s">
        <v>878</v>
      </c>
      <c r="F213" s="216" t="s">
        <v>879</v>
      </c>
      <c r="G213" s="217" t="s">
        <v>435</v>
      </c>
      <c r="H213" s="218">
        <v>1</v>
      </c>
      <c r="I213" s="219"/>
      <c r="J213" s="220">
        <f>ROUND(I213*H213,2)</f>
        <v>0</v>
      </c>
      <c r="K213" s="216" t="s">
        <v>1</v>
      </c>
      <c r="L213" s="39"/>
      <c r="M213" s="221" t="s">
        <v>1</v>
      </c>
      <c r="N213" s="222" t="s">
        <v>43</v>
      </c>
      <c r="O213" s="73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5" t="s">
        <v>162</v>
      </c>
      <c r="AT213" s="225" t="s">
        <v>153</v>
      </c>
      <c r="AU213" s="225" t="s">
        <v>88</v>
      </c>
      <c r="AY213" s="18" t="s">
        <v>151</v>
      </c>
      <c r="BE213" s="114">
        <f>IF(N213="základní",J213,0)</f>
        <v>0</v>
      </c>
      <c r="BF213" s="114">
        <f>IF(N213="snížená",J213,0)</f>
        <v>0</v>
      </c>
      <c r="BG213" s="114">
        <f>IF(N213="zákl. přenesená",J213,0)</f>
        <v>0</v>
      </c>
      <c r="BH213" s="114">
        <f>IF(N213="sníž. přenesená",J213,0)</f>
        <v>0</v>
      </c>
      <c r="BI213" s="114">
        <f>IF(N213="nulová",J213,0)</f>
        <v>0</v>
      </c>
      <c r="BJ213" s="18" t="s">
        <v>86</v>
      </c>
      <c r="BK213" s="114">
        <f>ROUND(I213*H213,2)</f>
        <v>0</v>
      </c>
      <c r="BL213" s="18" t="s">
        <v>162</v>
      </c>
      <c r="BM213" s="225" t="s">
        <v>880</v>
      </c>
    </row>
    <row r="214" spans="2:51" s="14" customFormat="1" ht="11.25">
      <c r="B214" s="260"/>
      <c r="C214" s="261"/>
      <c r="D214" s="226" t="s">
        <v>166</v>
      </c>
      <c r="E214" s="262" t="s">
        <v>1</v>
      </c>
      <c r="F214" s="263" t="s">
        <v>881</v>
      </c>
      <c r="G214" s="261"/>
      <c r="H214" s="262" t="s">
        <v>1</v>
      </c>
      <c r="I214" s="264"/>
      <c r="J214" s="261"/>
      <c r="K214" s="261"/>
      <c r="L214" s="265"/>
      <c r="M214" s="266"/>
      <c r="N214" s="267"/>
      <c r="O214" s="267"/>
      <c r="P214" s="267"/>
      <c r="Q214" s="267"/>
      <c r="R214" s="267"/>
      <c r="S214" s="267"/>
      <c r="T214" s="268"/>
      <c r="AT214" s="269" t="s">
        <v>166</v>
      </c>
      <c r="AU214" s="269" t="s">
        <v>88</v>
      </c>
      <c r="AV214" s="14" t="s">
        <v>86</v>
      </c>
      <c r="AW214" s="14" t="s">
        <v>32</v>
      </c>
      <c r="AX214" s="14" t="s">
        <v>78</v>
      </c>
      <c r="AY214" s="269" t="s">
        <v>151</v>
      </c>
    </row>
    <row r="215" spans="2:51" s="13" customFormat="1" ht="11.25">
      <c r="B215" s="230"/>
      <c r="C215" s="231"/>
      <c r="D215" s="226" t="s">
        <v>166</v>
      </c>
      <c r="E215" s="232" t="s">
        <v>1</v>
      </c>
      <c r="F215" s="233" t="s">
        <v>748</v>
      </c>
      <c r="G215" s="231"/>
      <c r="H215" s="234">
        <v>1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166</v>
      </c>
      <c r="AU215" s="240" t="s">
        <v>88</v>
      </c>
      <c r="AV215" s="13" t="s">
        <v>88</v>
      </c>
      <c r="AW215" s="13" t="s">
        <v>32</v>
      </c>
      <c r="AX215" s="13" t="s">
        <v>86</v>
      </c>
      <c r="AY215" s="240" t="s">
        <v>151</v>
      </c>
    </row>
    <row r="216" spans="2:63" s="12" customFormat="1" ht="22.9" customHeight="1">
      <c r="B216" s="198"/>
      <c r="C216" s="199"/>
      <c r="D216" s="200" t="s">
        <v>77</v>
      </c>
      <c r="E216" s="212" t="s">
        <v>622</v>
      </c>
      <c r="F216" s="212" t="s">
        <v>623</v>
      </c>
      <c r="G216" s="199"/>
      <c r="H216" s="199"/>
      <c r="I216" s="202"/>
      <c r="J216" s="213">
        <f>BK216</f>
        <v>0</v>
      </c>
      <c r="K216" s="199"/>
      <c r="L216" s="204"/>
      <c r="M216" s="205"/>
      <c r="N216" s="206"/>
      <c r="O216" s="206"/>
      <c r="P216" s="207">
        <f>P217</f>
        <v>0</v>
      </c>
      <c r="Q216" s="206"/>
      <c r="R216" s="207">
        <f>R217</f>
        <v>0</v>
      </c>
      <c r="S216" s="206"/>
      <c r="T216" s="208">
        <f>T217</f>
        <v>0</v>
      </c>
      <c r="AR216" s="209" t="s">
        <v>86</v>
      </c>
      <c r="AT216" s="210" t="s">
        <v>77</v>
      </c>
      <c r="AU216" s="210" t="s">
        <v>86</v>
      </c>
      <c r="AY216" s="209" t="s">
        <v>151</v>
      </c>
      <c r="BK216" s="211">
        <f>BK217</f>
        <v>0</v>
      </c>
    </row>
    <row r="217" spans="1:65" s="2" customFormat="1" ht="21.75" customHeight="1">
      <c r="A217" s="36"/>
      <c r="B217" s="37"/>
      <c r="C217" s="214" t="s">
        <v>361</v>
      </c>
      <c r="D217" s="214" t="s">
        <v>153</v>
      </c>
      <c r="E217" s="215" t="s">
        <v>882</v>
      </c>
      <c r="F217" s="216" t="s">
        <v>883</v>
      </c>
      <c r="G217" s="217" t="s">
        <v>260</v>
      </c>
      <c r="H217" s="218">
        <v>51.8</v>
      </c>
      <c r="I217" s="219"/>
      <c r="J217" s="220">
        <f>ROUND(I217*H217,2)</f>
        <v>0</v>
      </c>
      <c r="K217" s="216" t="s">
        <v>161</v>
      </c>
      <c r="L217" s="39"/>
      <c r="M217" s="255" t="s">
        <v>1</v>
      </c>
      <c r="N217" s="256" t="s">
        <v>43</v>
      </c>
      <c r="O217" s="257"/>
      <c r="P217" s="258">
        <f>O217*H217</f>
        <v>0</v>
      </c>
      <c r="Q217" s="258">
        <v>0</v>
      </c>
      <c r="R217" s="258">
        <f>Q217*H217</f>
        <v>0</v>
      </c>
      <c r="S217" s="258">
        <v>0</v>
      </c>
      <c r="T217" s="259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5" t="s">
        <v>162</v>
      </c>
      <c r="AT217" s="225" t="s">
        <v>153</v>
      </c>
      <c r="AU217" s="225" t="s">
        <v>88</v>
      </c>
      <c r="AY217" s="18" t="s">
        <v>151</v>
      </c>
      <c r="BE217" s="114">
        <f>IF(N217="základní",J217,0)</f>
        <v>0</v>
      </c>
      <c r="BF217" s="114">
        <f>IF(N217="snížená",J217,0)</f>
        <v>0</v>
      </c>
      <c r="BG217" s="114">
        <f>IF(N217="zákl. přenesená",J217,0)</f>
        <v>0</v>
      </c>
      <c r="BH217" s="114">
        <f>IF(N217="sníž. přenesená",J217,0)</f>
        <v>0</v>
      </c>
      <c r="BI217" s="114">
        <f>IF(N217="nulová",J217,0)</f>
        <v>0</v>
      </c>
      <c r="BJ217" s="18" t="s">
        <v>86</v>
      </c>
      <c r="BK217" s="114">
        <f>ROUND(I217*H217,2)</f>
        <v>0</v>
      </c>
      <c r="BL217" s="18" t="s">
        <v>162</v>
      </c>
      <c r="BM217" s="225" t="s">
        <v>884</v>
      </c>
    </row>
    <row r="218" spans="1:31" s="2" customFormat="1" ht="6.95" customHeight="1">
      <c r="A218" s="36"/>
      <c r="B218" s="56"/>
      <c r="C218" s="57"/>
      <c r="D218" s="57"/>
      <c r="E218" s="57"/>
      <c r="F218" s="57"/>
      <c r="G218" s="57"/>
      <c r="H218" s="57"/>
      <c r="I218" s="164"/>
      <c r="J218" s="57"/>
      <c r="K218" s="57"/>
      <c r="L218" s="39"/>
      <c r="M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</row>
  </sheetData>
  <sheetProtection algorithmName="SHA-512" hashValue="rwET+iFawqQsllDtOWasoz9z82mxsatoj8T/AwmZLv79OMMX4RVSLieW94ZOAUtvXyW4qrAGVzKLGB93e6W2nQ==" saltValue="yNYVIiz56X1HsoABDdKq0+r6UIx3F9+Z9VGJfz8CofOoNCZ0kxB6onrXdkFTX95RHcXX5Zjsb5zuQxdwNSUXoQ==" spinCount="100000" sheet="1" objects="1" scenarios="1" formatColumns="0" formatRows="0" autoFilter="0"/>
  <autoFilter ref="C120:K217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0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8" t="s">
        <v>101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21"/>
      <c r="AT3" s="18" t="s">
        <v>88</v>
      </c>
    </row>
    <row r="4" spans="2:46" s="1" customFormat="1" ht="24.95" customHeight="1">
      <c r="B4" s="21"/>
      <c r="D4" s="124" t="s">
        <v>118</v>
      </c>
      <c r="I4" s="120"/>
      <c r="L4" s="21"/>
      <c r="M4" s="125" t="s">
        <v>10</v>
      </c>
      <c r="AT4" s="18" t="s">
        <v>4</v>
      </c>
    </row>
    <row r="5" spans="2:12" s="1" customFormat="1" ht="6.95" customHeight="1">
      <c r="B5" s="21"/>
      <c r="I5" s="120"/>
      <c r="L5" s="21"/>
    </row>
    <row r="6" spans="2:12" s="1" customFormat="1" ht="12" customHeight="1">
      <c r="B6" s="21"/>
      <c r="D6" s="126" t="s">
        <v>16</v>
      </c>
      <c r="I6" s="120"/>
      <c r="L6" s="21"/>
    </row>
    <row r="7" spans="2:12" s="1" customFormat="1" ht="23.25" customHeight="1">
      <c r="B7" s="21"/>
      <c r="E7" s="339" t="str">
        <f>'Rekapitulace stavby'!K6</f>
        <v>SIL. II/169 BOJANOVICE - STAVEBNÍ ÚPRAVY A ODVODNĚNÍ KOMUNIKACE</v>
      </c>
      <c r="F7" s="340"/>
      <c r="G7" s="340"/>
      <c r="H7" s="340"/>
      <c r="I7" s="120"/>
      <c r="L7" s="21"/>
    </row>
    <row r="8" spans="1:31" s="2" customFormat="1" ht="12" customHeight="1">
      <c r="A8" s="36"/>
      <c r="B8" s="39"/>
      <c r="C8" s="36"/>
      <c r="D8" s="126" t="s">
        <v>119</v>
      </c>
      <c r="E8" s="36"/>
      <c r="F8" s="36"/>
      <c r="G8" s="36"/>
      <c r="H8" s="36"/>
      <c r="I8" s="12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24.75" customHeight="1">
      <c r="A9" s="36"/>
      <c r="B9" s="39"/>
      <c r="C9" s="36"/>
      <c r="D9" s="36"/>
      <c r="E9" s="341" t="s">
        <v>885</v>
      </c>
      <c r="F9" s="342"/>
      <c r="G9" s="342"/>
      <c r="H9" s="342"/>
      <c r="I9" s="12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39"/>
      <c r="C10" s="36"/>
      <c r="D10" s="36"/>
      <c r="E10" s="36"/>
      <c r="F10" s="36"/>
      <c r="G10" s="36"/>
      <c r="H10" s="36"/>
      <c r="I10" s="12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9"/>
      <c r="C11" s="36"/>
      <c r="D11" s="126" t="s">
        <v>18</v>
      </c>
      <c r="E11" s="36"/>
      <c r="F11" s="128" t="s">
        <v>1</v>
      </c>
      <c r="G11" s="36"/>
      <c r="H11" s="36"/>
      <c r="I11" s="129" t="s">
        <v>19</v>
      </c>
      <c r="J11" s="128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9"/>
      <c r="C12" s="36"/>
      <c r="D12" s="126" t="s">
        <v>20</v>
      </c>
      <c r="E12" s="36"/>
      <c r="F12" s="128" t="s">
        <v>21</v>
      </c>
      <c r="G12" s="36"/>
      <c r="H12" s="36"/>
      <c r="I12" s="129" t="s">
        <v>22</v>
      </c>
      <c r="J12" s="130" t="str">
        <f>'Rekapitulace stavby'!AN8</f>
        <v>2. 10. 2019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12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9"/>
      <c r="C14" s="36"/>
      <c r="D14" s="126" t="s">
        <v>24</v>
      </c>
      <c r="E14" s="36"/>
      <c r="F14" s="36"/>
      <c r="G14" s="36"/>
      <c r="H14" s="36"/>
      <c r="I14" s="129" t="s">
        <v>25</v>
      </c>
      <c r="J14" s="128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9"/>
      <c r="C15" s="36"/>
      <c r="D15" s="36"/>
      <c r="E15" s="128" t="s">
        <v>633</v>
      </c>
      <c r="F15" s="36"/>
      <c r="G15" s="36"/>
      <c r="H15" s="36"/>
      <c r="I15" s="129" t="s">
        <v>27</v>
      </c>
      <c r="J15" s="12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12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26" t="s">
        <v>28</v>
      </c>
      <c r="E17" s="36"/>
      <c r="F17" s="36"/>
      <c r="G17" s="36"/>
      <c r="H17" s="36"/>
      <c r="I17" s="129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43" t="str">
        <f>'Rekapitulace stavby'!E14</f>
        <v>Vyplň údaj</v>
      </c>
      <c r="F18" s="344"/>
      <c r="G18" s="344"/>
      <c r="H18" s="344"/>
      <c r="I18" s="129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12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26" t="s">
        <v>30</v>
      </c>
      <c r="E20" s="36"/>
      <c r="F20" s="36"/>
      <c r="G20" s="36"/>
      <c r="H20" s="36"/>
      <c r="I20" s="129" t="s">
        <v>25</v>
      </c>
      <c r="J20" s="128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28" t="s">
        <v>886</v>
      </c>
      <c r="F21" s="36"/>
      <c r="G21" s="36"/>
      <c r="H21" s="36"/>
      <c r="I21" s="129" t="s">
        <v>27</v>
      </c>
      <c r="J21" s="128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12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26" t="s">
        <v>33</v>
      </c>
      <c r="E23" s="36"/>
      <c r="F23" s="36"/>
      <c r="G23" s="36"/>
      <c r="H23" s="36"/>
      <c r="I23" s="129" t="s">
        <v>25</v>
      </c>
      <c r="J23" s="128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28" t="str">
        <f>IF('Rekapitulace stavby'!E20="","",'Rekapitulace stavby'!E20)</f>
        <v>KAREL MACÁN</v>
      </c>
      <c r="F24" s="36"/>
      <c r="G24" s="36"/>
      <c r="H24" s="36"/>
      <c r="I24" s="129" t="s">
        <v>27</v>
      </c>
      <c r="J24" s="128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12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26" t="s">
        <v>35</v>
      </c>
      <c r="E26" s="36"/>
      <c r="F26" s="36"/>
      <c r="G26" s="36"/>
      <c r="H26" s="36"/>
      <c r="I26" s="12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1"/>
      <c r="B27" s="132"/>
      <c r="C27" s="131"/>
      <c r="D27" s="131"/>
      <c r="E27" s="345" t="s">
        <v>1</v>
      </c>
      <c r="F27" s="345"/>
      <c r="G27" s="345"/>
      <c r="H27" s="345"/>
      <c r="I27" s="133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12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5"/>
      <c r="E29" s="135"/>
      <c r="F29" s="135"/>
      <c r="G29" s="135"/>
      <c r="H29" s="135"/>
      <c r="I29" s="136"/>
      <c r="J29" s="135"/>
      <c r="K29" s="13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39"/>
      <c r="C30" s="36"/>
      <c r="D30" s="137" t="s">
        <v>38</v>
      </c>
      <c r="E30" s="36"/>
      <c r="F30" s="36"/>
      <c r="G30" s="36"/>
      <c r="H30" s="36"/>
      <c r="I30" s="127"/>
      <c r="J30" s="138">
        <f>ROUND(J116,2)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5"/>
      <c r="E31" s="135"/>
      <c r="F31" s="135"/>
      <c r="G31" s="135"/>
      <c r="H31" s="135"/>
      <c r="I31" s="136"/>
      <c r="J31" s="135"/>
      <c r="K31" s="13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36"/>
      <c r="E32" s="36"/>
      <c r="F32" s="139" t="s">
        <v>40</v>
      </c>
      <c r="G32" s="36"/>
      <c r="H32" s="36"/>
      <c r="I32" s="140" t="s">
        <v>39</v>
      </c>
      <c r="J32" s="139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1" t="s">
        <v>42</v>
      </c>
      <c r="E33" s="126" t="s">
        <v>43</v>
      </c>
      <c r="F33" s="142">
        <f>ROUND((SUM(BE116:BE208)),2)</f>
        <v>0</v>
      </c>
      <c r="G33" s="36"/>
      <c r="H33" s="36"/>
      <c r="I33" s="143">
        <v>0.21</v>
      </c>
      <c r="J33" s="142">
        <f>ROUND(((SUM(BE116:BE208))*I33),2)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126" t="s">
        <v>44</v>
      </c>
      <c r="F34" s="142">
        <f>ROUND((SUM(BF116:BF208)),2)</f>
        <v>0</v>
      </c>
      <c r="G34" s="36"/>
      <c r="H34" s="36"/>
      <c r="I34" s="143">
        <v>0.15</v>
      </c>
      <c r="J34" s="142">
        <f>ROUND(((SUM(BF116:BF208))*I34),2)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39"/>
      <c r="C35" s="36"/>
      <c r="D35" s="36"/>
      <c r="E35" s="126" t="s">
        <v>45</v>
      </c>
      <c r="F35" s="142">
        <f>ROUND((SUM(BG116:BG208)),2)</f>
        <v>0</v>
      </c>
      <c r="G35" s="36"/>
      <c r="H35" s="36"/>
      <c r="I35" s="143">
        <v>0.21</v>
      </c>
      <c r="J35" s="14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39"/>
      <c r="C36" s="36"/>
      <c r="D36" s="36"/>
      <c r="E36" s="126" t="s">
        <v>46</v>
      </c>
      <c r="F36" s="142">
        <f>ROUND((SUM(BH116:BH208)),2)</f>
        <v>0</v>
      </c>
      <c r="G36" s="36"/>
      <c r="H36" s="36"/>
      <c r="I36" s="143">
        <v>0.15</v>
      </c>
      <c r="J36" s="14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39"/>
      <c r="C37" s="36"/>
      <c r="D37" s="36"/>
      <c r="E37" s="126" t="s">
        <v>47</v>
      </c>
      <c r="F37" s="142">
        <f>ROUND((SUM(BI116:BI208)),2)</f>
        <v>0</v>
      </c>
      <c r="G37" s="36"/>
      <c r="H37" s="36"/>
      <c r="I37" s="143">
        <v>0</v>
      </c>
      <c r="J37" s="14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9"/>
      <c r="C38" s="36"/>
      <c r="D38" s="36"/>
      <c r="E38" s="36"/>
      <c r="F38" s="36"/>
      <c r="G38" s="36"/>
      <c r="H38" s="36"/>
      <c r="I38" s="12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39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39"/>
      <c r="C40" s="36"/>
      <c r="D40" s="36"/>
      <c r="E40" s="36"/>
      <c r="F40" s="36"/>
      <c r="G40" s="36"/>
      <c r="H40" s="36"/>
      <c r="I40" s="12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1"/>
      <c r="I41" s="120"/>
      <c r="L41" s="21"/>
    </row>
    <row r="42" spans="2:12" s="1" customFormat="1" ht="14.45" customHeight="1">
      <c r="B42" s="21"/>
      <c r="I42" s="120"/>
      <c r="L42" s="21"/>
    </row>
    <row r="43" spans="2:12" s="1" customFormat="1" ht="14.45" customHeight="1">
      <c r="B43" s="21"/>
      <c r="I43" s="120"/>
      <c r="L43" s="21"/>
    </row>
    <row r="44" spans="2:12" s="1" customFormat="1" ht="14.45" customHeight="1">
      <c r="B44" s="21"/>
      <c r="I44" s="120"/>
      <c r="L44" s="21"/>
    </row>
    <row r="45" spans="2:12" s="1" customFormat="1" ht="14.45" customHeight="1">
      <c r="B45" s="21"/>
      <c r="I45" s="120"/>
      <c r="L45" s="21"/>
    </row>
    <row r="46" spans="2:12" s="1" customFormat="1" ht="14.45" customHeight="1">
      <c r="B46" s="21"/>
      <c r="I46" s="120"/>
      <c r="L46" s="21"/>
    </row>
    <row r="47" spans="2:12" s="1" customFormat="1" ht="14.45" customHeight="1">
      <c r="B47" s="21"/>
      <c r="I47" s="120"/>
      <c r="L47" s="21"/>
    </row>
    <row r="48" spans="2:12" s="1" customFormat="1" ht="14.45" customHeight="1">
      <c r="B48" s="21"/>
      <c r="I48" s="120"/>
      <c r="L48" s="21"/>
    </row>
    <row r="49" spans="2:12" s="1" customFormat="1" ht="14.45" customHeight="1">
      <c r="B49" s="21"/>
      <c r="I49" s="120"/>
      <c r="L49" s="21"/>
    </row>
    <row r="50" spans="2:12" s="2" customFormat="1" ht="14.45" customHeight="1">
      <c r="B50" s="53"/>
      <c r="D50" s="152" t="s">
        <v>51</v>
      </c>
      <c r="E50" s="153"/>
      <c r="F50" s="153"/>
      <c r="G50" s="152" t="s">
        <v>52</v>
      </c>
      <c r="H50" s="153"/>
      <c r="I50" s="154"/>
      <c r="J50" s="153"/>
      <c r="K50" s="153"/>
      <c r="L50" s="5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6"/>
      <c r="B61" s="39"/>
      <c r="C61" s="36"/>
      <c r="D61" s="155" t="s">
        <v>53</v>
      </c>
      <c r="E61" s="156"/>
      <c r="F61" s="157" t="s">
        <v>54</v>
      </c>
      <c r="G61" s="155" t="s">
        <v>53</v>
      </c>
      <c r="H61" s="156"/>
      <c r="I61" s="158"/>
      <c r="J61" s="159" t="s">
        <v>54</v>
      </c>
      <c r="K61" s="15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6"/>
      <c r="B65" s="39"/>
      <c r="C65" s="36"/>
      <c r="D65" s="152" t="s">
        <v>55</v>
      </c>
      <c r="E65" s="160"/>
      <c r="F65" s="160"/>
      <c r="G65" s="152" t="s">
        <v>56</v>
      </c>
      <c r="H65" s="160"/>
      <c r="I65" s="161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6"/>
      <c r="B76" s="39"/>
      <c r="C76" s="36"/>
      <c r="D76" s="155" t="s">
        <v>53</v>
      </c>
      <c r="E76" s="156"/>
      <c r="F76" s="157" t="s">
        <v>54</v>
      </c>
      <c r="G76" s="155" t="s">
        <v>53</v>
      </c>
      <c r="H76" s="156"/>
      <c r="I76" s="158"/>
      <c r="J76" s="159" t="s">
        <v>54</v>
      </c>
      <c r="K76" s="15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2"/>
      <c r="C77" s="163"/>
      <c r="D77" s="163"/>
      <c r="E77" s="163"/>
      <c r="F77" s="163"/>
      <c r="G77" s="163"/>
      <c r="H77" s="163"/>
      <c r="I77" s="164"/>
      <c r="J77" s="163"/>
      <c r="K77" s="16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5"/>
      <c r="C81" s="166"/>
      <c r="D81" s="166"/>
      <c r="E81" s="166"/>
      <c r="F81" s="166"/>
      <c r="G81" s="166"/>
      <c r="H81" s="166"/>
      <c r="I81" s="167"/>
      <c r="J81" s="166"/>
      <c r="K81" s="16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121</v>
      </c>
      <c r="D82" s="38"/>
      <c r="E82" s="38"/>
      <c r="F82" s="38"/>
      <c r="G82" s="38"/>
      <c r="H82" s="38"/>
      <c r="I82" s="12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2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46" t="str">
        <f>E7</f>
        <v>SIL. II/169 BOJANOVICE - STAVEBNÍ ÚPRAVY A ODVODNĚNÍ KOMUNIKACE</v>
      </c>
      <c r="F85" s="347"/>
      <c r="G85" s="347"/>
      <c r="H85" s="347"/>
      <c r="I85" s="12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119</v>
      </c>
      <c r="D86" s="38"/>
      <c r="E86" s="38"/>
      <c r="F86" s="38"/>
      <c r="G86" s="38"/>
      <c r="H86" s="38"/>
      <c r="I86" s="12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4.75" customHeight="1">
      <c r="A87" s="36"/>
      <c r="B87" s="37"/>
      <c r="C87" s="38"/>
      <c r="D87" s="38"/>
      <c r="E87" s="298" t="str">
        <f>E9</f>
        <v>1219-401 - SIL. II169 BOJANOVICE STAVEBNÍ ÚPRAVY A ODVODNĚNÍ SO 401 VEŘEJNÉ OSVĚTLENÍ</v>
      </c>
      <c r="F87" s="348"/>
      <c r="G87" s="348"/>
      <c r="H87" s="348"/>
      <c r="I87" s="12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8" t="str">
        <f>F12</f>
        <v>BOJANOVICE</v>
      </c>
      <c r="G89" s="38"/>
      <c r="H89" s="38"/>
      <c r="I89" s="129" t="s">
        <v>22</v>
      </c>
      <c r="J89" s="68" t="str">
        <f>IF(J12="","",J12)</f>
        <v>2. 10. 2019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0" t="s">
        <v>24</v>
      </c>
      <c r="D91" s="38"/>
      <c r="E91" s="38"/>
      <c r="F91" s="28" t="str">
        <f>E15</f>
        <v>OBEC RABÍ - INVESTOR</v>
      </c>
      <c r="G91" s="38"/>
      <c r="H91" s="38"/>
      <c r="I91" s="129" t="s">
        <v>30</v>
      </c>
      <c r="J91" s="33" t="str">
        <f>E21</f>
        <v>HG ELEKTRO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0" t="s">
        <v>28</v>
      </c>
      <c r="D92" s="38"/>
      <c r="E92" s="38"/>
      <c r="F92" s="28" t="str">
        <f>IF(E18="","",E18)</f>
        <v>Vyplň údaj</v>
      </c>
      <c r="G92" s="38"/>
      <c r="H92" s="38"/>
      <c r="I92" s="129" t="s">
        <v>33</v>
      </c>
      <c r="J92" s="33" t="str">
        <f>E24</f>
        <v>KAREL MACÁN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8" t="s">
        <v>122</v>
      </c>
      <c r="D94" s="119"/>
      <c r="E94" s="119"/>
      <c r="F94" s="119"/>
      <c r="G94" s="119"/>
      <c r="H94" s="119"/>
      <c r="I94" s="169"/>
      <c r="J94" s="170" t="s">
        <v>123</v>
      </c>
      <c r="K94" s="11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71" t="s">
        <v>124</v>
      </c>
      <c r="D96" s="38"/>
      <c r="E96" s="38"/>
      <c r="F96" s="38"/>
      <c r="G96" s="38"/>
      <c r="H96" s="38"/>
      <c r="I96" s="127"/>
      <c r="J96" s="86">
        <f>J116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125</v>
      </c>
    </row>
    <row r="97" spans="1:31" s="2" customFormat="1" ht="21.75" customHeight="1">
      <c r="A97" s="36"/>
      <c r="B97" s="37"/>
      <c r="C97" s="38"/>
      <c r="D97" s="38"/>
      <c r="E97" s="38"/>
      <c r="F97" s="38"/>
      <c r="G97" s="38"/>
      <c r="H97" s="38"/>
      <c r="I97" s="127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6.95" customHeight="1">
      <c r="A98" s="36"/>
      <c r="B98" s="56"/>
      <c r="C98" s="57"/>
      <c r="D98" s="57"/>
      <c r="E98" s="57"/>
      <c r="F98" s="57"/>
      <c r="G98" s="57"/>
      <c r="H98" s="57"/>
      <c r="I98" s="164"/>
      <c r="J98" s="57"/>
      <c r="K98" s="57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102" spans="1:31" s="2" customFormat="1" ht="6.95" customHeight="1">
      <c r="A102" s="36"/>
      <c r="B102" s="58"/>
      <c r="C102" s="59"/>
      <c r="D102" s="59"/>
      <c r="E102" s="59"/>
      <c r="F102" s="59"/>
      <c r="G102" s="59"/>
      <c r="H102" s="59"/>
      <c r="I102" s="167"/>
      <c r="J102" s="59"/>
      <c r="K102" s="59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24.95" customHeight="1">
      <c r="A103" s="36"/>
      <c r="B103" s="37"/>
      <c r="C103" s="24" t="s">
        <v>136</v>
      </c>
      <c r="D103" s="38"/>
      <c r="E103" s="38"/>
      <c r="F103" s="38"/>
      <c r="G103" s="38"/>
      <c r="H103" s="38"/>
      <c r="I103" s="127"/>
      <c r="J103" s="38"/>
      <c r="K103" s="38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37"/>
      <c r="C104" s="38"/>
      <c r="D104" s="38"/>
      <c r="E104" s="38"/>
      <c r="F104" s="38"/>
      <c r="G104" s="38"/>
      <c r="H104" s="38"/>
      <c r="I104" s="127"/>
      <c r="J104" s="38"/>
      <c r="K104" s="38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12" customHeight="1">
      <c r="A105" s="36"/>
      <c r="B105" s="37"/>
      <c r="C105" s="30" t="s">
        <v>16</v>
      </c>
      <c r="D105" s="38"/>
      <c r="E105" s="38"/>
      <c r="F105" s="38"/>
      <c r="G105" s="38"/>
      <c r="H105" s="38"/>
      <c r="I105" s="127"/>
      <c r="J105" s="38"/>
      <c r="K105" s="38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23.25" customHeight="1">
      <c r="A106" s="36"/>
      <c r="B106" s="37"/>
      <c r="C106" s="38"/>
      <c r="D106" s="38"/>
      <c r="E106" s="346" t="str">
        <f>E7</f>
        <v>SIL. II/169 BOJANOVICE - STAVEBNÍ ÚPRAVY A ODVODNĚNÍ KOMUNIKACE</v>
      </c>
      <c r="F106" s="347"/>
      <c r="G106" s="347"/>
      <c r="H106" s="347"/>
      <c r="I106" s="127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119</v>
      </c>
      <c r="D107" s="38"/>
      <c r="E107" s="38"/>
      <c r="F107" s="38"/>
      <c r="G107" s="38"/>
      <c r="H107" s="38"/>
      <c r="I107" s="127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75" customHeight="1">
      <c r="A108" s="36"/>
      <c r="B108" s="37"/>
      <c r="C108" s="38"/>
      <c r="D108" s="38"/>
      <c r="E108" s="298" t="str">
        <f>E9</f>
        <v>1219-401 - SIL. II169 BOJANOVICE STAVEBNÍ ÚPRAVY A ODVODNĚNÍ SO 401 VEŘEJNÉ OSVĚTLENÍ</v>
      </c>
      <c r="F108" s="348"/>
      <c r="G108" s="348"/>
      <c r="H108" s="348"/>
      <c r="I108" s="127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127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20</v>
      </c>
      <c r="D110" s="38"/>
      <c r="E110" s="38"/>
      <c r="F110" s="28" t="str">
        <f>F12</f>
        <v>BOJANOVICE</v>
      </c>
      <c r="G110" s="38"/>
      <c r="H110" s="38"/>
      <c r="I110" s="129" t="s">
        <v>22</v>
      </c>
      <c r="J110" s="68" t="str">
        <f>IF(J12="","",J12)</f>
        <v>2. 10. 2019</v>
      </c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127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5.2" customHeight="1">
      <c r="A112" s="36"/>
      <c r="B112" s="37"/>
      <c r="C112" s="30" t="s">
        <v>24</v>
      </c>
      <c r="D112" s="38"/>
      <c r="E112" s="38"/>
      <c r="F112" s="28" t="str">
        <f>E15</f>
        <v>OBEC RABÍ - INVESTOR</v>
      </c>
      <c r="G112" s="38"/>
      <c r="H112" s="38"/>
      <c r="I112" s="129" t="s">
        <v>30</v>
      </c>
      <c r="J112" s="33" t="str">
        <f>E21</f>
        <v>HG ELEKTRO</v>
      </c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5.2" customHeight="1">
      <c r="A113" s="36"/>
      <c r="B113" s="37"/>
      <c r="C113" s="30" t="s">
        <v>28</v>
      </c>
      <c r="D113" s="38"/>
      <c r="E113" s="38"/>
      <c r="F113" s="28" t="str">
        <f>IF(E18="","",E18)</f>
        <v>Vyplň údaj</v>
      </c>
      <c r="G113" s="38"/>
      <c r="H113" s="38"/>
      <c r="I113" s="129" t="s">
        <v>33</v>
      </c>
      <c r="J113" s="33" t="str">
        <f>E24</f>
        <v>KAREL MACÁN</v>
      </c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0.35" customHeight="1">
      <c r="A114" s="36"/>
      <c r="B114" s="37"/>
      <c r="C114" s="38"/>
      <c r="D114" s="38"/>
      <c r="E114" s="38"/>
      <c r="F114" s="38"/>
      <c r="G114" s="38"/>
      <c r="H114" s="38"/>
      <c r="I114" s="127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11" customFormat="1" ht="29.25" customHeight="1">
      <c r="A115" s="186"/>
      <c r="B115" s="187"/>
      <c r="C115" s="188" t="s">
        <v>137</v>
      </c>
      <c r="D115" s="189" t="s">
        <v>63</v>
      </c>
      <c r="E115" s="189" t="s">
        <v>59</v>
      </c>
      <c r="F115" s="189" t="s">
        <v>60</v>
      </c>
      <c r="G115" s="189" t="s">
        <v>138</v>
      </c>
      <c r="H115" s="189" t="s">
        <v>139</v>
      </c>
      <c r="I115" s="190" t="s">
        <v>140</v>
      </c>
      <c r="J115" s="189" t="s">
        <v>123</v>
      </c>
      <c r="K115" s="191" t="s">
        <v>141</v>
      </c>
      <c r="L115" s="192"/>
      <c r="M115" s="77" t="s">
        <v>1</v>
      </c>
      <c r="N115" s="78" t="s">
        <v>42</v>
      </c>
      <c r="O115" s="78" t="s">
        <v>142</v>
      </c>
      <c r="P115" s="78" t="s">
        <v>143</v>
      </c>
      <c r="Q115" s="78" t="s">
        <v>144</v>
      </c>
      <c r="R115" s="78" t="s">
        <v>145</v>
      </c>
      <c r="S115" s="78" t="s">
        <v>146</v>
      </c>
      <c r="T115" s="79" t="s">
        <v>147</v>
      </c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</row>
    <row r="116" spans="1:63" s="2" customFormat="1" ht="22.9" customHeight="1">
      <c r="A116" s="36"/>
      <c r="B116" s="37"/>
      <c r="C116" s="84" t="s">
        <v>148</v>
      </c>
      <c r="D116" s="38"/>
      <c r="E116" s="38"/>
      <c r="F116" s="38"/>
      <c r="G116" s="38"/>
      <c r="H116" s="38"/>
      <c r="I116" s="127"/>
      <c r="J116" s="193">
        <f>BK116</f>
        <v>0</v>
      </c>
      <c r="K116" s="38"/>
      <c r="L116" s="39"/>
      <c r="M116" s="80"/>
      <c r="N116" s="194"/>
      <c r="O116" s="81"/>
      <c r="P116" s="195">
        <f>SUM(P117:P208)</f>
        <v>0</v>
      </c>
      <c r="Q116" s="81"/>
      <c r="R116" s="195">
        <f>SUM(R117:R208)</f>
        <v>0</v>
      </c>
      <c r="S116" s="81"/>
      <c r="T116" s="196">
        <f>SUM(T117:T208)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8" t="s">
        <v>77</v>
      </c>
      <c r="AU116" s="18" t="s">
        <v>125</v>
      </c>
      <c r="BK116" s="197">
        <f>SUM(BK117:BK208)</f>
        <v>0</v>
      </c>
    </row>
    <row r="117" spans="1:65" s="2" customFormat="1" ht="16.5" customHeight="1">
      <c r="A117" s="36"/>
      <c r="B117" s="37"/>
      <c r="C117" s="241" t="s">
        <v>86</v>
      </c>
      <c r="D117" s="241" t="s">
        <v>257</v>
      </c>
      <c r="E117" s="242" t="s">
        <v>887</v>
      </c>
      <c r="F117" s="243" t="s">
        <v>888</v>
      </c>
      <c r="G117" s="244" t="s">
        <v>889</v>
      </c>
      <c r="H117" s="245">
        <v>15</v>
      </c>
      <c r="I117" s="246"/>
      <c r="J117" s="247">
        <f aca="true" t="shared" si="0" ref="J117:J134">ROUND(I117*H117,2)</f>
        <v>0</v>
      </c>
      <c r="K117" s="243" t="s">
        <v>1</v>
      </c>
      <c r="L117" s="248"/>
      <c r="M117" s="249" t="s">
        <v>1</v>
      </c>
      <c r="N117" s="250" t="s">
        <v>43</v>
      </c>
      <c r="O117" s="73"/>
      <c r="P117" s="223">
        <f aca="true" t="shared" si="1" ref="P117:P134">O117*H117</f>
        <v>0</v>
      </c>
      <c r="Q117" s="223">
        <v>0</v>
      </c>
      <c r="R117" s="223">
        <f aca="true" t="shared" si="2" ref="R117:R134">Q117*H117</f>
        <v>0</v>
      </c>
      <c r="S117" s="223">
        <v>0</v>
      </c>
      <c r="T117" s="224">
        <f aca="true" t="shared" si="3" ref="T117:T134"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25" t="s">
        <v>193</v>
      </c>
      <c r="AT117" s="225" t="s">
        <v>257</v>
      </c>
      <c r="AU117" s="225" t="s">
        <v>78</v>
      </c>
      <c r="AY117" s="18" t="s">
        <v>151</v>
      </c>
      <c r="BE117" s="114">
        <f aca="true" t="shared" si="4" ref="BE117:BE134">IF(N117="základní",J117,0)</f>
        <v>0</v>
      </c>
      <c r="BF117" s="114">
        <f aca="true" t="shared" si="5" ref="BF117:BF134">IF(N117="snížená",J117,0)</f>
        <v>0</v>
      </c>
      <c r="BG117" s="114">
        <f aca="true" t="shared" si="6" ref="BG117:BG134">IF(N117="zákl. přenesená",J117,0)</f>
        <v>0</v>
      </c>
      <c r="BH117" s="114">
        <f aca="true" t="shared" si="7" ref="BH117:BH134">IF(N117="sníž. přenesená",J117,0)</f>
        <v>0</v>
      </c>
      <c r="BI117" s="114">
        <f aca="true" t="shared" si="8" ref="BI117:BI134">IF(N117="nulová",J117,0)</f>
        <v>0</v>
      </c>
      <c r="BJ117" s="18" t="s">
        <v>86</v>
      </c>
      <c r="BK117" s="114">
        <f aca="true" t="shared" si="9" ref="BK117:BK134">ROUND(I117*H117,2)</f>
        <v>0</v>
      </c>
      <c r="BL117" s="18" t="s">
        <v>162</v>
      </c>
      <c r="BM117" s="225" t="s">
        <v>88</v>
      </c>
    </row>
    <row r="118" spans="1:65" s="2" customFormat="1" ht="16.5" customHeight="1">
      <c r="A118" s="36"/>
      <c r="B118" s="37"/>
      <c r="C118" s="214" t="s">
        <v>88</v>
      </c>
      <c r="D118" s="214" t="s">
        <v>153</v>
      </c>
      <c r="E118" s="215" t="s">
        <v>890</v>
      </c>
      <c r="F118" s="216" t="s">
        <v>891</v>
      </c>
      <c r="G118" s="217" t="s">
        <v>257</v>
      </c>
      <c r="H118" s="218">
        <v>30</v>
      </c>
      <c r="I118" s="219"/>
      <c r="J118" s="220">
        <f t="shared" si="0"/>
        <v>0</v>
      </c>
      <c r="K118" s="216" t="s">
        <v>1</v>
      </c>
      <c r="L118" s="39"/>
      <c r="M118" s="221" t="s">
        <v>1</v>
      </c>
      <c r="N118" s="222" t="s">
        <v>43</v>
      </c>
      <c r="O118" s="73"/>
      <c r="P118" s="223">
        <f t="shared" si="1"/>
        <v>0</v>
      </c>
      <c r="Q118" s="223">
        <v>0</v>
      </c>
      <c r="R118" s="223">
        <f t="shared" si="2"/>
        <v>0</v>
      </c>
      <c r="S118" s="223">
        <v>0</v>
      </c>
      <c r="T118" s="224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25" t="s">
        <v>162</v>
      </c>
      <c r="AT118" s="225" t="s">
        <v>153</v>
      </c>
      <c r="AU118" s="225" t="s">
        <v>78</v>
      </c>
      <c r="AY118" s="18" t="s">
        <v>151</v>
      </c>
      <c r="BE118" s="114">
        <f t="shared" si="4"/>
        <v>0</v>
      </c>
      <c r="BF118" s="114">
        <f t="shared" si="5"/>
        <v>0</v>
      </c>
      <c r="BG118" s="114">
        <f t="shared" si="6"/>
        <v>0</v>
      </c>
      <c r="BH118" s="114">
        <f t="shared" si="7"/>
        <v>0</v>
      </c>
      <c r="BI118" s="114">
        <f t="shared" si="8"/>
        <v>0</v>
      </c>
      <c r="BJ118" s="18" t="s">
        <v>86</v>
      </c>
      <c r="BK118" s="114">
        <f t="shared" si="9"/>
        <v>0</v>
      </c>
      <c r="BL118" s="18" t="s">
        <v>162</v>
      </c>
      <c r="BM118" s="225" t="s">
        <v>162</v>
      </c>
    </row>
    <row r="119" spans="1:65" s="2" customFormat="1" ht="16.5" customHeight="1">
      <c r="A119" s="36"/>
      <c r="B119" s="37"/>
      <c r="C119" s="241" t="s">
        <v>168</v>
      </c>
      <c r="D119" s="241" t="s">
        <v>257</v>
      </c>
      <c r="E119" s="242" t="s">
        <v>892</v>
      </c>
      <c r="F119" s="243" t="s">
        <v>893</v>
      </c>
      <c r="G119" s="244" t="s">
        <v>257</v>
      </c>
      <c r="H119" s="245">
        <v>30</v>
      </c>
      <c r="I119" s="246"/>
      <c r="J119" s="247">
        <f t="shared" si="0"/>
        <v>0</v>
      </c>
      <c r="K119" s="243" t="s">
        <v>1</v>
      </c>
      <c r="L119" s="248"/>
      <c r="M119" s="249" t="s">
        <v>1</v>
      </c>
      <c r="N119" s="250" t="s">
        <v>43</v>
      </c>
      <c r="O119" s="73"/>
      <c r="P119" s="223">
        <f t="shared" si="1"/>
        <v>0</v>
      </c>
      <c r="Q119" s="223">
        <v>0</v>
      </c>
      <c r="R119" s="223">
        <f t="shared" si="2"/>
        <v>0</v>
      </c>
      <c r="S119" s="223">
        <v>0</v>
      </c>
      <c r="T119" s="224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25" t="s">
        <v>193</v>
      </c>
      <c r="AT119" s="225" t="s">
        <v>257</v>
      </c>
      <c r="AU119" s="225" t="s">
        <v>78</v>
      </c>
      <c r="AY119" s="18" t="s">
        <v>151</v>
      </c>
      <c r="BE119" s="114">
        <f t="shared" si="4"/>
        <v>0</v>
      </c>
      <c r="BF119" s="114">
        <f t="shared" si="5"/>
        <v>0</v>
      </c>
      <c r="BG119" s="114">
        <f t="shared" si="6"/>
        <v>0</v>
      </c>
      <c r="BH119" s="114">
        <f t="shared" si="7"/>
        <v>0</v>
      </c>
      <c r="BI119" s="114">
        <f t="shared" si="8"/>
        <v>0</v>
      </c>
      <c r="BJ119" s="18" t="s">
        <v>86</v>
      </c>
      <c r="BK119" s="114">
        <f t="shared" si="9"/>
        <v>0</v>
      </c>
      <c r="BL119" s="18" t="s">
        <v>162</v>
      </c>
      <c r="BM119" s="225" t="s">
        <v>183</v>
      </c>
    </row>
    <row r="120" spans="1:65" s="2" customFormat="1" ht="16.5" customHeight="1">
      <c r="A120" s="36"/>
      <c r="B120" s="37"/>
      <c r="C120" s="214" t="s">
        <v>162</v>
      </c>
      <c r="D120" s="214" t="s">
        <v>153</v>
      </c>
      <c r="E120" s="215" t="s">
        <v>894</v>
      </c>
      <c r="F120" s="216" t="s">
        <v>895</v>
      </c>
      <c r="G120" s="217" t="s">
        <v>257</v>
      </c>
      <c r="H120" s="218">
        <v>575</v>
      </c>
      <c r="I120" s="219"/>
      <c r="J120" s="220">
        <f t="shared" si="0"/>
        <v>0</v>
      </c>
      <c r="K120" s="216" t="s">
        <v>1</v>
      </c>
      <c r="L120" s="39"/>
      <c r="M120" s="221" t="s">
        <v>1</v>
      </c>
      <c r="N120" s="222" t="s">
        <v>43</v>
      </c>
      <c r="O120" s="73"/>
      <c r="P120" s="223">
        <f t="shared" si="1"/>
        <v>0</v>
      </c>
      <c r="Q120" s="223">
        <v>0</v>
      </c>
      <c r="R120" s="223">
        <f t="shared" si="2"/>
        <v>0</v>
      </c>
      <c r="S120" s="223">
        <v>0</v>
      </c>
      <c r="T120" s="224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25" t="s">
        <v>162</v>
      </c>
      <c r="AT120" s="225" t="s">
        <v>153</v>
      </c>
      <c r="AU120" s="225" t="s">
        <v>78</v>
      </c>
      <c r="AY120" s="18" t="s">
        <v>151</v>
      </c>
      <c r="BE120" s="114">
        <f t="shared" si="4"/>
        <v>0</v>
      </c>
      <c r="BF120" s="114">
        <f t="shared" si="5"/>
        <v>0</v>
      </c>
      <c r="BG120" s="114">
        <f t="shared" si="6"/>
        <v>0</v>
      </c>
      <c r="BH120" s="114">
        <f t="shared" si="7"/>
        <v>0</v>
      </c>
      <c r="BI120" s="114">
        <f t="shared" si="8"/>
        <v>0</v>
      </c>
      <c r="BJ120" s="18" t="s">
        <v>86</v>
      </c>
      <c r="BK120" s="114">
        <f t="shared" si="9"/>
        <v>0</v>
      </c>
      <c r="BL120" s="18" t="s">
        <v>162</v>
      </c>
      <c r="BM120" s="225" t="s">
        <v>193</v>
      </c>
    </row>
    <row r="121" spans="1:65" s="2" customFormat="1" ht="16.5" customHeight="1">
      <c r="A121" s="36"/>
      <c r="B121" s="37"/>
      <c r="C121" s="214" t="s">
        <v>177</v>
      </c>
      <c r="D121" s="214" t="s">
        <v>153</v>
      </c>
      <c r="E121" s="215" t="s">
        <v>162</v>
      </c>
      <c r="F121" s="216" t="s">
        <v>896</v>
      </c>
      <c r="G121" s="217" t="s">
        <v>257</v>
      </c>
      <c r="H121" s="218">
        <v>100</v>
      </c>
      <c r="I121" s="219"/>
      <c r="J121" s="220">
        <f t="shared" si="0"/>
        <v>0</v>
      </c>
      <c r="K121" s="216" t="s">
        <v>1</v>
      </c>
      <c r="L121" s="39"/>
      <c r="M121" s="221" t="s">
        <v>1</v>
      </c>
      <c r="N121" s="222" t="s">
        <v>43</v>
      </c>
      <c r="O121" s="73"/>
      <c r="P121" s="223">
        <f t="shared" si="1"/>
        <v>0</v>
      </c>
      <c r="Q121" s="223">
        <v>0</v>
      </c>
      <c r="R121" s="223">
        <f t="shared" si="2"/>
        <v>0</v>
      </c>
      <c r="S121" s="223">
        <v>0</v>
      </c>
      <c r="T121" s="224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5" t="s">
        <v>162</v>
      </c>
      <c r="AT121" s="225" t="s">
        <v>153</v>
      </c>
      <c r="AU121" s="225" t="s">
        <v>78</v>
      </c>
      <c r="AY121" s="18" t="s">
        <v>151</v>
      </c>
      <c r="BE121" s="114">
        <f t="shared" si="4"/>
        <v>0</v>
      </c>
      <c r="BF121" s="114">
        <f t="shared" si="5"/>
        <v>0</v>
      </c>
      <c r="BG121" s="114">
        <f t="shared" si="6"/>
        <v>0</v>
      </c>
      <c r="BH121" s="114">
        <f t="shared" si="7"/>
        <v>0</v>
      </c>
      <c r="BI121" s="114">
        <f t="shared" si="8"/>
        <v>0</v>
      </c>
      <c r="BJ121" s="18" t="s">
        <v>86</v>
      </c>
      <c r="BK121" s="114">
        <f t="shared" si="9"/>
        <v>0</v>
      </c>
      <c r="BL121" s="18" t="s">
        <v>162</v>
      </c>
      <c r="BM121" s="225" t="s">
        <v>204</v>
      </c>
    </row>
    <row r="122" spans="1:65" s="2" customFormat="1" ht="16.5" customHeight="1">
      <c r="A122" s="36"/>
      <c r="B122" s="37"/>
      <c r="C122" s="214" t="s">
        <v>183</v>
      </c>
      <c r="D122" s="214" t="s">
        <v>153</v>
      </c>
      <c r="E122" s="215" t="s">
        <v>897</v>
      </c>
      <c r="F122" s="216" t="s">
        <v>898</v>
      </c>
      <c r="G122" s="217" t="s">
        <v>889</v>
      </c>
      <c r="H122" s="218">
        <v>90</v>
      </c>
      <c r="I122" s="219"/>
      <c r="J122" s="220">
        <f t="shared" si="0"/>
        <v>0</v>
      </c>
      <c r="K122" s="216" t="s">
        <v>1</v>
      </c>
      <c r="L122" s="39"/>
      <c r="M122" s="221" t="s">
        <v>1</v>
      </c>
      <c r="N122" s="222" t="s">
        <v>43</v>
      </c>
      <c r="O122" s="73"/>
      <c r="P122" s="223">
        <f t="shared" si="1"/>
        <v>0</v>
      </c>
      <c r="Q122" s="223">
        <v>0</v>
      </c>
      <c r="R122" s="223">
        <f t="shared" si="2"/>
        <v>0</v>
      </c>
      <c r="S122" s="223">
        <v>0</v>
      </c>
      <c r="T122" s="224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25" t="s">
        <v>162</v>
      </c>
      <c r="AT122" s="225" t="s">
        <v>153</v>
      </c>
      <c r="AU122" s="225" t="s">
        <v>78</v>
      </c>
      <c r="AY122" s="18" t="s">
        <v>151</v>
      </c>
      <c r="BE122" s="114">
        <f t="shared" si="4"/>
        <v>0</v>
      </c>
      <c r="BF122" s="114">
        <f t="shared" si="5"/>
        <v>0</v>
      </c>
      <c r="BG122" s="114">
        <f t="shared" si="6"/>
        <v>0</v>
      </c>
      <c r="BH122" s="114">
        <f t="shared" si="7"/>
        <v>0</v>
      </c>
      <c r="BI122" s="114">
        <f t="shared" si="8"/>
        <v>0</v>
      </c>
      <c r="BJ122" s="18" t="s">
        <v>86</v>
      </c>
      <c r="BK122" s="114">
        <f t="shared" si="9"/>
        <v>0</v>
      </c>
      <c r="BL122" s="18" t="s">
        <v>162</v>
      </c>
      <c r="BM122" s="225" t="s">
        <v>215</v>
      </c>
    </row>
    <row r="123" spans="1:65" s="2" customFormat="1" ht="16.5" customHeight="1">
      <c r="A123" s="36"/>
      <c r="B123" s="37"/>
      <c r="C123" s="214" t="s">
        <v>188</v>
      </c>
      <c r="D123" s="214" t="s">
        <v>153</v>
      </c>
      <c r="E123" s="215" t="s">
        <v>899</v>
      </c>
      <c r="F123" s="216" t="s">
        <v>900</v>
      </c>
      <c r="G123" s="217" t="s">
        <v>889</v>
      </c>
      <c r="H123" s="218">
        <v>1</v>
      </c>
      <c r="I123" s="219"/>
      <c r="J123" s="220">
        <f t="shared" si="0"/>
        <v>0</v>
      </c>
      <c r="K123" s="216" t="s">
        <v>1</v>
      </c>
      <c r="L123" s="39"/>
      <c r="M123" s="221" t="s">
        <v>1</v>
      </c>
      <c r="N123" s="222" t="s">
        <v>43</v>
      </c>
      <c r="O123" s="73"/>
      <c r="P123" s="223">
        <f t="shared" si="1"/>
        <v>0</v>
      </c>
      <c r="Q123" s="223">
        <v>0</v>
      </c>
      <c r="R123" s="223">
        <f t="shared" si="2"/>
        <v>0</v>
      </c>
      <c r="S123" s="223">
        <v>0</v>
      </c>
      <c r="T123" s="224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5" t="s">
        <v>162</v>
      </c>
      <c r="AT123" s="225" t="s">
        <v>153</v>
      </c>
      <c r="AU123" s="225" t="s">
        <v>78</v>
      </c>
      <c r="AY123" s="18" t="s">
        <v>151</v>
      </c>
      <c r="BE123" s="114">
        <f t="shared" si="4"/>
        <v>0</v>
      </c>
      <c r="BF123" s="114">
        <f t="shared" si="5"/>
        <v>0</v>
      </c>
      <c r="BG123" s="114">
        <f t="shared" si="6"/>
        <v>0</v>
      </c>
      <c r="BH123" s="114">
        <f t="shared" si="7"/>
        <v>0</v>
      </c>
      <c r="BI123" s="114">
        <f t="shared" si="8"/>
        <v>0</v>
      </c>
      <c r="BJ123" s="18" t="s">
        <v>86</v>
      </c>
      <c r="BK123" s="114">
        <f t="shared" si="9"/>
        <v>0</v>
      </c>
      <c r="BL123" s="18" t="s">
        <v>162</v>
      </c>
      <c r="BM123" s="225" t="s">
        <v>226</v>
      </c>
    </row>
    <row r="124" spans="1:65" s="2" customFormat="1" ht="16.5" customHeight="1">
      <c r="A124" s="36"/>
      <c r="B124" s="37"/>
      <c r="C124" s="214" t="s">
        <v>193</v>
      </c>
      <c r="D124" s="214" t="s">
        <v>153</v>
      </c>
      <c r="E124" s="215" t="s">
        <v>901</v>
      </c>
      <c r="F124" s="216" t="s">
        <v>902</v>
      </c>
      <c r="G124" s="217" t="s">
        <v>889</v>
      </c>
      <c r="H124" s="218">
        <v>8</v>
      </c>
      <c r="I124" s="219"/>
      <c r="J124" s="220">
        <f t="shared" si="0"/>
        <v>0</v>
      </c>
      <c r="K124" s="216" t="s">
        <v>1</v>
      </c>
      <c r="L124" s="39"/>
      <c r="M124" s="221" t="s">
        <v>1</v>
      </c>
      <c r="N124" s="222" t="s">
        <v>43</v>
      </c>
      <c r="O124" s="73"/>
      <c r="P124" s="223">
        <f t="shared" si="1"/>
        <v>0</v>
      </c>
      <c r="Q124" s="223">
        <v>0</v>
      </c>
      <c r="R124" s="223">
        <f t="shared" si="2"/>
        <v>0</v>
      </c>
      <c r="S124" s="223">
        <v>0</v>
      </c>
      <c r="T124" s="224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5" t="s">
        <v>162</v>
      </c>
      <c r="AT124" s="225" t="s">
        <v>153</v>
      </c>
      <c r="AU124" s="225" t="s">
        <v>78</v>
      </c>
      <c r="AY124" s="18" t="s">
        <v>151</v>
      </c>
      <c r="BE124" s="114">
        <f t="shared" si="4"/>
        <v>0</v>
      </c>
      <c r="BF124" s="114">
        <f t="shared" si="5"/>
        <v>0</v>
      </c>
      <c r="BG124" s="114">
        <f t="shared" si="6"/>
        <v>0</v>
      </c>
      <c r="BH124" s="114">
        <f t="shared" si="7"/>
        <v>0</v>
      </c>
      <c r="BI124" s="114">
        <f t="shared" si="8"/>
        <v>0</v>
      </c>
      <c r="BJ124" s="18" t="s">
        <v>86</v>
      </c>
      <c r="BK124" s="114">
        <f t="shared" si="9"/>
        <v>0</v>
      </c>
      <c r="BL124" s="18" t="s">
        <v>162</v>
      </c>
      <c r="BM124" s="225" t="s">
        <v>234</v>
      </c>
    </row>
    <row r="125" spans="1:65" s="2" customFormat="1" ht="16.5" customHeight="1">
      <c r="A125" s="36"/>
      <c r="B125" s="37"/>
      <c r="C125" s="241" t="s">
        <v>199</v>
      </c>
      <c r="D125" s="241" t="s">
        <v>257</v>
      </c>
      <c r="E125" s="242" t="s">
        <v>903</v>
      </c>
      <c r="F125" s="243" t="s">
        <v>904</v>
      </c>
      <c r="G125" s="244" t="s">
        <v>889</v>
      </c>
      <c r="H125" s="245">
        <v>15</v>
      </c>
      <c r="I125" s="246"/>
      <c r="J125" s="247">
        <f t="shared" si="0"/>
        <v>0</v>
      </c>
      <c r="K125" s="243" t="s">
        <v>1</v>
      </c>
      <c r="L125" s="248"/>
      <c r="M125" s="249" t="s">
        <v>1</v>
      </c>
      <c r="N125" s="250" t="s">
        <v>43</v>
      </c>
      <c r="O125" s="73"/>
      <c r="P125" s="223">
        <f t="shared" si="1"/>
        <v>0</v>
      </c>
      <c r="Q125" s="223">
        <v>0</v>
      </c>
      <c r="R125" s="223">
        <f t="shared" si="2"/>
        <v>0</v>
      </c>
      <c r="S125" s="223">
        <v>0</v>
      </c>
      <c r="T125" s="224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5" t="s">
        <v>193</v>
      </c>
      <c r="AT125" s="225" t="s">
        <v>257</v>
      </c>
      <c r="AU125" s="225" t="s">
        <v>78</v>
      </c>
      <c r="AY125" s="18" t="s">
        <v>151</v>
      </c>
      <c r="BE125" s="114">
        <f t="shared" si="4"/>
        <v>0</v>
      </c>
      <c r="BF125" s="114">
        <f t="shared" si="5"/>
        <v>0</v>
      </c>
      <c r="BG125" s="114">
        <f t="shared" si="6"/>
        <v>0</v>
      </c>
      <c r="BH125" s="114">
        <f t="shared" si="7"/>
        <v>0</v>
      </c>
      <c r="BI125" s="114">
        <f t="shared" si="8"/>
        <v>0</v>
      </c>
      <c r="BJ125" s="18" t="s">
        <v>86</v>
      </c>
      <c r="BK125" s="114">
        <f t="shared" si="9"/>
        <v>0</v>
      </c>
      <c r="BL125" s="18" t="s">
        <v>162</v>
      </c>
      <c r="BM125" s="225" t="s">
        <v>244</v>
      </c>
    </row>
    <row r="126" spans="1:65" s="2" customFormat="1" ht="16.5" customHeight="1">
      <c r="A126" s="36"/>
      <c r="B126" s="37"/>
      <c r="C126" s="241" t="s">
        <v>204</v>
      </c>
      <c r="D126" s="241" t="s">
        <v>257</v>
      </c>
      <c r="E126" s="242" t="s">
        <v>905</v>
      </c>
      <c r="F126" s="243" t="s">
        <v>906</v>
      </c>
      <c r="G126" s="244" t="s">
        <v>889</v>
      </c>
      <c r="H126" s="245">
        <v>13</v>
      </c>
      <c r="I126" s="246"/>
      <c r="J126" s="247">
        <f t="shared" si="0"/>
        <v>0</v>
      </c>
      <c r="K126" s="243" t="s">
        <v>1</v>
      </c>
      <c r="L126" s="248"/>
      <c r="M126" s="249" t="s">
        <v>1</v>
      </c>
      <c r="N126" s="250" t="s">
        <v>43</v>
      </c>
      <c r="O126" s="73"/>
      <c r="P126" s="223">
        <f t="shared" si="1"/>
        <v>0</v>
      </c>
      <c r="Q126" s="223">
        <v>0</v>
      </c>
      <c r="R126" s="223">
        <f t="shared" si="2"/>
        <v>0</v>
      </c>
      <c r="S126" s="223">
        <v>0</v>
      </c>
      <c r="T126" s="224">
        <f t="shared" si="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5" t="s">
        <v>193</v>
      </c>
      <c r="AT126" s="225" t="s">
        <v>257</v>
      </c>
      <c r="AU126" s="225" t="s">
        <v>78</v>
      </c>
      <c r="AY126" s="18" t="s">
        <v>151</v>
      </c>
      <c r="BE126" s="114">
        <f t="shared" si="4"/>
        <v>0</v>
      </c>
      <c r="BF126" s="114">
        <f t="shared" si="5"/>
        <v>0</v>
      </c>
      <c r="BG126" s="114">
        <f t="shared" si="6"/>
        <v>0</v>
      </c>
      <c r="BH126" s="114">
        <f t="shared" si="7"/>
        <v>0</v>
      </c>
      <c r="BI126" s="114">
        <f t="shared" si="8"/>
        <v>0</v>
      </c>
      <c r="BJ126" s="18" t="s">
        <v>86</v>
      </c>
      <c r="BK126" s="114">
        <f t="shared" si="9"/>
        <v>0</v>
      </c>
      <c r="BL126" s="18" t="s">
        <v>162</v>
      </c>
      <c r="BM126" s="225" t="s">
        <v>256</v>
      </c>
    </row>
    <row r="127" spans="1:65" s="2" customFormat="1" ht="16.5" customHeight="1">
      <c r="A127" s="36"/>
      <c r="B127" s="37"/>
      <c r="C127" s="214" t="s">
        <v>210</v>
      </c>
      <c r="D127" s="214" t="s">
        <v>153</v>
      </c>
      <c r="E127" s="215" t="s">
        <v>907</v>
      </c>
      <c r="F127" s="216" t="s">
        <v>908</v>
      </c>
      <c r="G127" s="217" t="s">
        <v>909</v>
      </c>
      <c r="H127" s="218">
        <v>10</v>
      </c>
      <c r="I127" s="219"/>
      <c r="J127" s="220">
        <f t="shared" si="0"/>
        <v>0</v>
      </c>
      <c r="K127" s="216" t="s">
        <v>1</v>
      </c>
      <c r="L127" s="39"/>
      <c r="M127" s="221" t="s">
        <v>1</v>
      </c>
      <c r="N127" s="222" t="s">
        <v>43</v>
      </c>
      <c r="O127" s="73"/>
      <c r="P127" s="223">
        <f t="shared" si="1"/>
        <v>0</v>
      </c>
      <c r="Q127" s="223">
        <v>0</v>
      </c>
      <c r="R127" s="223">
        <f t="shared" si="2"/>
        <v>0</v>
      </c>
      <c r="S127" s="223">
        <v>0</v>
      </c>
      <c r="T127" s="224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5" t="s">
        <v>162</v>
      </c>
      <c r="AT127" s="225" t="s">
        <v>153</v>
      </c>
      <c r="AU127" s="225" t="s">
        <v>78</v>
      </c>
      <c r="AY127" s="18" t="s">
        <v>151</v>
      </c>
      <c r="BE127" s="114">
        <f t="shared" si="4"/>
        <v>0</v>
      </c>
      <c r="BF127" s="114">
        <f t="shared" si="5"/>
        <v>0</v>
      </c>
      <c r="BG127" s="114">
        <f t="shared" si="6"/>
        <v>0</v>
      </c>
      <c r="BH127" s="114">
        <f t="shared" si="7"/>
        <v>0</v>
      </c>
      <c r="BI127" s="114">
        <f t="shared" si="8"/>
        <v>0</v>
      </c>
      <c r="BJ127" s="18" t="s">
        <v>86</v>
      </c>
      <c r="BK127" s="114">
        <f t="shared" si="9"/>
        <v>0</v>
      </c>
      <c r="BL127" s="18" t="s">
        <v>162</v>
      </c>
      <c r="BM127" s="225" t="s">
        <v>267</v>
      </c>
    </row>
    <row r="128" spans="1:65" s="2" customFormat="1" ht="21.75" customHeight="1">
      <c r="A128" s="36"/>
      <c r="B128" s="37"/>
      <c r="C128" s="214" t="s">
        <v>215</v>
      </c>
      <c r="D128" s="214" t="s">
        <v>153</v>
      </c>
      <c r="E128" s="215" t="s">
        <v>86</v>
      </c>
      <c r="F128" s="216" t="s">
        <v>910</v>
      </c>
      <c r="G128" s="217" t="s">
        <v>889</v>
      </c>
      <c r="H128" s="218">
        <v>15</v>
      </c>
      <c r="I128" s="219"/>
      <c r="J128" s="220">
        <f t="shared" si="0"/>
        <v>0</v>
      </c>
      <c r="K128" s="216" t="s">
        <v>1</v>
      </c>
      <c r="L128" s="39"/>
      <c r="M128" s="221" t="s">
        <v>1</v>
      </c>
      <c r="N128" s="222" t="s">
        <v>43</v>
      </c>
      <c r="O128" s="73"/>
      <c r="P128" s="223">
        <f t="shared" si="1"/>
        <v>0</v>
      </c>
      <c r="Q128" s="223">
        <v>0</v>
      </c>
      <c r="R128" s="223">
        <f t="shared" si="2"/>
        <v>0</v>
      </c>
      <c r="S128" s="223">
        <v>0</v>
      </c>
      <c r="T128" s="224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5" t="s">
        <v>162</v>
      </c>
      <c r="AT128" s="225" t="s">
        <v>153</v>
      </c>
      <c r="AU128" s="225" t="s">
        <v>78</v>
      </c>
      <c r="AY128" s="18" t="s">
        <v>151</v>
      </c>
      <c r="BE128" s="114">
        <f t="shared" si="4"/>
        <v>0</v>
      </c>
      <c r="BF128" s="114">
        <f t="shared" si="5"/>
        <v>0</v>
      </c>
      <c r="BG128" s="114">
        <f t="shared" si="6"/>
        <v>0</v>
      </c>
      <c r="BH128" s="114">
        <f t="shared" si="7"/>
        <v>0</v>
      </c>
      <c r="BI128" s="114">
        <f t="shared" si="8"/>
        <v>0</v>
      </c>
      <c r="BJ128" s="18" t="s">
        <v>86</v>
      </c>
      <c r="BK128" s="114">
        <f t="shared" si="9"/>
        <v>0</v>
      </c>
      <c r="BL128" s="18" t="s">
        <v>162</v>
      </c>
      <c r="BM128" s="225" t="s">
        <v>277</v>
      </c>
    </row>
    <row r="129" spans="1:65" s="2" customFormat="1" ht="16.5" customHeight="1">
      <c r="A129" s="36"/>
      <c r="B129" s="37"/>
      <c r="C129" s="214" t="s">
        <v>221</v>
      </c>
      <c r="D129" s="214" t="s">
        <v>153</v>
      </c>
      <c r="E129" s="215" t="s">
        <v>911</v>
      </c>
      <c r="F129" s="216" t="s">
        <v>912</v>
      </c>
      <c r="G129" s="217" t="s">
        <v>889</v>
      </c>
      <c r="H129" s="218">
        <v>15</v>
      </c>
      <c r="I129" s="219"/>
      <c r="J129" s="220">
        <f t="shared" si="0"/>
        <v>0</v>
      </c>
      <c r="K129" s="216" t="s">
        <v>1</v>
      </c>
      <c r="L129" s="39"/>
      <c r="M129" s="221" t="s">
        <v>1</v>
      </c>
      <c r="N129" s="222" t="s">
        <v>43</v>
      </c>
      <c r="O129" s="73"/>
      <c r="P129" s="223">
        <f t="shared" si="1"/>
        <v>0</v>
      </c>
      <c r="Q129" s="223">
        <v>0</v>
      </c>
      <c r="R129" s="223">
        <f t="shared" si="2"/>
        <v>0</v>
      </c>
      <c r="S129" s="223">
        <v>0</v>
      </c>
      <c r="T129" s="224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5" t="s">
        <v>162</v>
      </c>
      <c r="AT129" s="225" t="s">
        <v>153</v>
      </c>
      <c r="AU129" s="225" t="s">
        <v>78</v>
      </c>
      <c r="AY129" s="18" t="s">
        <v>151</v>
      </c>
      <c r="BE129" s="114">
        <f t="shared" si="4"/>
        <v>0</v>
      </c>
      <c r="BF129" s="114">
        <f t="shared" si="5"/>
        <v>0</v>
      </c>
      <c r="BG129" s="114">
        <f t="shared" si="6"/>
        <v>0</v>
      </c>
      <c r="BH129" s="114">
        <f t="shared" si="7"/>
        <v>0</v>
      </c>
      <c r="BI129" s="114">
        <f t="shared" si="8"/>
        <v>0</v>
      </c>
      <c r="BJ129" s="18" t="s">
        <v>86</v>
      </c>
      <c r="BK129" s="114">
        <f t="shared" si="9"/>
        <v>0</v>
      </c>
      <c r="BL129" s="18" t="s">
        <v>162</v>
      </c>
      <c r="BM129" s="225" t="s">
        <v>287</v>
      </c>
    </row>
    <row r="130" spans="1:65" s="2" customFormat="1" ht="16.5" customHeight="1">
      <c r="A130" s="36"/>
      <c r="B130" s="37"/>
      <c r="C130" s="214" t="s">
        <v>226</v>
      </c>
      <c r="D130" s="214" t="s">
        <v>153</v>
      </c>
      <c r="E130" s="215" t="s">
        <v>913</v>
      </c>
      <c r="F130" s="216" t="s">
        <v>914</v>
      </c>
      <c r="G130" s="217" t="s">
        <v>889</v>
      </c>
      <c r="H130" s="218">
        <v>15</v>
      </c>
      <c r="I130" s="219"/>
      <c r="J130" s="220">
        <f t="shared" si="0"/>
        <v>0</v>
      </c>
      <c r="K130" s="216" t="s">
        <v>1</v>
      </c>
      <c r="L130" s="39"/>
      <c r="M130" s="221" t="s">
        <v>1</v>
      </c>
      <c r="N130" s="222" t="s">
        <v>43</v>
      </c>
      <c r="O130" s="73"/>
      <c r="P130" s="223">
        <f t="shared" si="1"/>
        <v>0</v>
      </c>
      <c r="Q130" s="223">
        <v>0</v>
      </c>
      <c r="R130" s="223">
        <f t="shared" si="2"/>
        <v>0</v>
      </c>
      <c r="S130" s="223">
        <v>0</v>
      </c>
      <c r="T130" s="224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5" t="s">
        <v>162</v>
      </c>
      <c r="AT130" s="225" t="s">
        <v>153</v>
      </c>
      <c r="AU130" s="225" t="s">
        <v>78</v>
      </c>
      <c r="AY130" s="18" t="s">
        <v>151</v>
      </c>
      <c r="BE130" s="114">
        <f t="shared" si="4"/>
        <v>0</v>
      </c>
      <c r="BF130" s="114">
        <f t="shared" si="5"/>
        <v>0</v>
      </c>
      <c r="BG130" s="114">
        <f t="shared" si="6"/>
        <v>0</v>
      </c>
      <c r="BH130" s="114">
        <f t="shared" si="7"/>
        <v>0</v>
      </c>
      <c r="BI130" s="114">
        <f t="shared" si="8"/>
        <v>0</v>
      </c>
      <c r="BJ130" s="18" t="s">
        <v>86</v>
      </c>
      <c r="BK130" s="114">
        <f t="shared" si="9"/>
        <v>0</v>
      </c>
      <c r="BL130" s="18" t="s">
        <v>162</v>
      </c>
      <c r="BM130" s="225" t="s">
        <v>296</v>
      </c>
    </row>
    <row r="131" spans="1:65" s="2" customFormat="1" ht="16.5" customHeight="1">
      <c r="A131" s="36"/>
      <c r="B131" s="37"/>
      <c r="C131" s="241" t="s">
        <v>8</v>
      </c>
      <c r="D131" s="241" t="s">
        <v>257</v>
      </c>
      <c r="E131" s="242" t="s">
        <v>915</v>
      </c>
      <c r="F131" s="243" t="s">
        <v>916</v>
      </c>
      <c r="G131" s="244" t="s">
        <v>889</v>
      </c>
      <c r="H131" s="245">
        <v>1</v>
      </c>
      <c r="I131" s="246"/>
      <c r="J131" s="247">
        <f t="shared" si="0"/>
        <v>0</v>
      </c>
      <c r="K131" s="243" t="s">
        <v>1</v>
      </c>
      <c r="L131" s="248"/>
      <c r="M131" s="249" t="s">
        <v>1</v>
      </c>
      <c r="N131" s="250" t="s">
        <v>43</v>
      </c>
      <c r="O131" s="73"/>
      <c r="P131" s="223">
        <f t="shared" si="1"/>
        <v>0</v>
      </c>
      <c r="Q131" s="223">
        <v>0</v>
      </c>
      <c r="R131" s="223">
        <f t="shared" si="2"/>
        <v>0</v>
      </c>
      <c r="S131" s="223">
        <v>0</v>
      </c>
      <c r="T131" s="224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5" t="s">
        <v>193</v>
      </c>
      <c r="AT131" s="225" t="s">
        <v>257</v>
      </c>
      <c r="AU131" s="225" t="s">
        <v>78</v>
      </c>
      <c r="AY131" s="18" t="s">
        <v>151</v>
      </c>
      <c r="BE131" s="114">
        <f t="shared" si="4"/>
        <v>0</v>
      </c>
      <c r="BF131" s="114">
        <f t="shared" si="5"/>
        <v>0</v>
      </c>
      <c r="BG131" s="114">
        <f t="shared" si="6"/>
        <v>0</v>
      </c>
      <c r="BH131" s="114">
        <f t="shared" si="7"/>
        <v>0</v>
      </c>
      <c r="BI131" s="114">
        <f t="shared" si="8"/>
        <v>0</v>
      </c>
      <c r="BJ131" s="18" t="s">
        <v>86</v>
      </c>
      <c r="BK131" s="114">
        <f t="shared" si="9"/>
        <v>0</v>
      </c>
      <c r="BL131" s="18" t="s">
        <v>162</v>
      </c>
      <c r="BM131" s="225" t="s">
        <v>307</v>
      </c>
    </row>
    <row r="132" spans="1:65" s="2" customFormat="1" ht="16.5" customHeight="1">
      <c r="A132" s="36"/>
      <c r="B132" s="37"/>
      <c r="C132" s="214" t="s">
        <v>234</v>
      </c>
      <c r="D132" s="214" t="s">
        <v>153</v>
      </c>
      <c r="E132" s="215" t="s">
        <v>917</v>
      </c>
      <c r="F132" s="216" t="s">
        <v>918</v>
      </c>
      <c r="G132" s="217" t="s">
        <v>889</v>
      </c>
      <c r="H132" s="218">
        <v>6</v>
      </c>
      <c r="I132" s="219"/>
      <c r="J132" s="220">
        <f t="shared" si="0"/>
        <v>0</v>
      </c>
      <c r="K132" s="216" t="s">
        <v>1</v>
      </c>
      <c r="L132" s="39"/>
      <c r="M132" s="221" t="s">
        <v>1</v>
      </c>
      <c r="N132" s="222" t="s">
        <v>43</v>
      </c>
      <c r="O132" s="73"/>
      <c r="P132" s="223">
        <f t="shared" si="1"/>
        <v>0</v>
      </c>
      <c r="Q132" s="223">
        <v>0</v>
      </c>
      <c r="R132" s="223">
        <f t="shared" si="2"/>
        <v>0</v>
      </c>
      <c r="S132" s="223">
        <v>0</v>
      </c>
      <c r="T132" s="224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5" t="s">
        <v>162</v>
      </c>
      <c r="AT132" s="225" t="s">
        <v>153</v>
      </c>
      <c r="AU132" s="225" t="s">
        <v>78</v>
      </c>
      <c r="AY132" s="18" t="s">
        <v>151</v>
      </c>
      <c r="BE132" s="114">
        <f t="shared" si="4"/>
        <v>0</v>
      </c>
      <c r="BF132" s="114">
        <f t="shared" si="5"/>
        <v>0</v>
      </c>
      <c r="BG132" s="114">
        <f t="shared" si="6"/>
        <v>0</v>
      </c>
      <c r="BH132" s="114">
        <f t="shared" si="7"/>
        <v>0</v>
      </c>
      <c r="BI132" s="114">
        <f t="shared" si="8"/>
        <v>0</v>
      </c>
      <c r="BJ132" s="18" t="s">
        <v>86</v>
      </c>
      <c r="BK132" s="114">
        <f t="shared" si="9"/>
        <v>0</v>
      </c>
      <c r="BL132" s="18" t="s">
        <v>162</v>
      </c>
      <c r="BM132" s="225" t="s">
        <v>318</v>
      </c>
    </row>
    <row r="133" spans="1:65" s="2" customFormat="1" ht="16.5" customHeight="1">
      <c r="A133" s="36"/>
      <c r="B133" s="37"/>
      <c r="C133" s="241" t="s">
        <v>239</v>
      </c>
      <c r="D133" s="241" t="s">
        <v>257</v>
      </c>
      <c r="E133" s="242" t="s">
        <v>919</v>
      </c>
      <c r="F133" s="243" t="s">
        <v>920</v>
      </c>
      <c r="G133" s="244" t="s">
        <v>889</v>
      </c>
      <c r="H133" s="245">
        <v>6</v>
      </c>
      <c r="I133" s="246"/>
      <c r="J133" s="247">
        <f t="shared" si="0"/>
        <v>0</v>
      </c>
      <c r="K133" s="243" t="s">
        <v>1</v>
      </c>
      <c r="L133" s="248"/>
      <c r="M133" s="249" t="s">
        <v>1</v>
      </c>
      <c r="N133" s="250" t="s">
        <v>43</v>
      </c>
      <c r="O133" s="73"/>
      <c r="P133" s="223">
        <f t="shared" si="1"/>
        <v>0</v>
      </c>
      <c r="Q133" s="223">
        <v>0</v>
      </c>
      <c r="R133" s="223">
        <f t="shared" si="2"/>
        <v>0</v>
      </c>
      <c r="S133" s="223">
        <v>0</v>
      </c>
      <c r="T133" s="224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5" t="s">
        <v>193</v>
      </c>
      <c r="AT133" s="225" t="s">
        <v>257</v>
      </c>
      <c r="AU133" s="225" t="s">
        <v>78</v>
      </c>
      <c r="AY133" s="18" t="s">
        <v>151</v>
      </c>
      <c r="BE133" s="114">
        <f t="shared" si="4"/>
        <v>0</v>
      </c>
      <c r="BF133" s="114">
        <f t="shared" si="5"/>
        <v>0</v>
      </c>
      <c r="BG133" s="114">
        <f t="shared" si="6"/>
        <v>0</v>
      </c>
      <c r="BH133" s="114">
        <f t="shared" si="7"/>
        <v>0</v>
      </c>
      <c r="BI133" s="114">
        <f t="shared" si="8"/>
        <v>0</v>
      </c>
      <c r="BJ133" s="18" t="s">
        <v>86</v>
      </c>
      <c r="BK133" s="114">
        <f t="shared" si="9"/>
        <v>0</v>
      </c>
      <c r="BL133" s="18" t="s">
        <v>162</v>
      </c>
      <c r="BM133" s="225" t="s">
        <v>331</v>
      </c>
    </row>
    <row r="134" spans="1:65" s="2" customFormat="1" ht="16.5" customHeight="1">
      <c r="A134" s="36"/>
      <c r="B134" s="37"/>
      <c r="C134" s="241" t="s">
        <v>244</v>
      </c>
      <c r="D134" s="241" t="s">
        <v>257</v>
      </c>
      <c r="E134" s="242" t="s">
        <v>921</v>
      </c>
      <c r="F134" s="243" t="s">
        <v>922</v>
      </c>
      <c r="G134" s="244" t="s">
        <v>257</v>
      </c>
      <c r="H134" s="245">
        <v>7.2</v>
      </c>
      <c r="I134" s="246"/>
      <c r="J134" s="247">
        <f t="shared" si="0"/>
        <v>0</v>
      </c>
      <c r="K134" s="243" t="s">
        <v>1</v>
      </c>
      <c r="L134" s="248"/>
      <c r="M134" s="249" t="s">
        <v>1</v>
      </c>
      <c r="N134" s="250" t="s">
        <v>43</v>
      </c>
      <c r="O134" s="73"/>
      <c r="P134" s="223">
        <f t="shared" si="1"/>
        <v>0</v>
      </c>
      <c r="Q134" s="223">
        <v>0</v>
      </c>
      <c r="R134" s="223">
        <f t="shared" si="2"/>
        <v>0</v>
      </c>
      <c r="S134" s="223">
        <v>0</v>
      </c>
      <c r="T134" s="224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5" t="s">
        <v>193</v>
      </c>
      <c r="AT134" s="225" t="s">
        <v>257</v>
      </c>
      <c r="AU134" s="225" t="s">
        <v>78</v>
      </c>
      <c r="AY134" s="18" t="s">
        <v>151</v>
      </c>
      <c r="BE134" s="114">
        <f t="shared" si="4"/>
        <v>0</v>
      </c>
      <c r="BF134" s="114">
        <f t="shared" si="5"/>
        <v>0</v>
      </c>
      <c r="BG134" s="114">
        <f t="shared" si="6"/>
        <v>0</v>
      </c>
      <c r="BH134" s="114">
        <f t="shared" si="7"/>
        <v>0</v>
      </c>
      <c r="BI134" s="114">
        <f t="shared" si="8"/>
        <v>0</v>
      </c>
      <c r="BJ134" s="18" t="s">
        <v>86</v>
      </c>
      <c r="BK134" s="114">
        <f t="shared" si="9"/>
        <v>0</v>
      </c>
      <c r="BL134" s="18" t="s">
        <v>162</v>
      </c>
      <c r="BM134" s="225" t="s">
        <v>343</v>
      </c>
    </row>
    <row r="135" spans="2:51" s="13" customFormat="1" ht="11.25">
      <c r="B135" s="230"/>
      <c r="C135" s="231"/>
      <c r="D135" s="226" t="s">
        <v>166</v>
      </c>
      <c r="E135" s="232" t="s">
        <v>1</v>
      </c>
      <c r="F135" s="233" t="s">
        <v>923</v>
      </c>
      <c r="G135" s="231"/>
      <c r="H135" s="234">
        <v>7.2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166</v>
      </c>
      <c r="AU135" s="240" t="s">
        <v>78</v>
      </c>
      <c r="AV135" s="13" t="s">
        <v>88</v>
      </c>
      <c r="AW135" s="13" t="s">
        <v>32</v>
      </c>
      <c r="AX135" s="13" t="s">
        <v>78</v>
      </c>
      <c r="AY135" s="240" t="s">
        <v>151</v>
      </c>
    </row>
    <row r="136" spans="2:51" s="16" customFormat="1" ht="11.25">
      <c r="B136" s="281"/>
      <c r="C136" s="282"/>
      <c r="D136" s="226" t="s">
        <v>166</v>
      </c>
      <c r="E136" s="283" t="s">
        <v>1</v>
      </c>
      <c r="F136" s="284" t="s">
        <v>811</v>
      </c>
      <c r="G136" s="282"/>
      <c r="H136" s="285">
        <v>7.2</v>
      </c>
      <c r="I136" s="286"/>
      <c r="J136" s="282"/>
      <c r="K136" s="282"/>
      <c r="L136" s="287"/>
      <c r="M136" s="288"/>
      <c r="N136" s="289"/>
      <c r="O136" s="289"/>
      <c r="P136" s="289"/>
      <c r="Q136" s="289"/>
      <c r="R136" s="289"/>
      <c r="S136" s="289"/>
      <c r="T136" s="290"/>
      <c r="AT136" s="291" t="s">
        <v>166</v>
      </c>
      <c r="AU136" s="291" t="s">
        <v>78</v>
      </c>
      <c r="AV136" s="16" t="s">
        <v>162</v>
      </c>
      <c r="AW136" s="16" t="s">
        <v>32</v>
      </c>
      <c r="AX136" s="16" t="s">
        <v>86</v>
      </c>
      <c r="AY136" s="291" t="s">
        <v>151</v>
      </c>
    </row>
    <row r="137" spans="1:65" s="2" customFormat="1" ht="16.5" customHeight="1">
      <c r="A137" s="36"/>
      <c r="B137" s="37"/>
      <c r="C137" s="241" t="s">
        <v>250</v>
      </c>
      <c r="D137" s="241" t="s">
        <v>257</v>
      </c>
      <c r="E137" s="242" t="s">
        <v>924</v>
      </c>
      <c r="F137" s="243" t="s">
        <v>925</v>
      </c>
      <c r="G137" s="244" t="s">
        <v>889</v>
      </c>
      <c r="H137" s="245">
        <v>6</v>
      </c>
      <c r="I137" s="246"/>
      <c r="J137" s="247">
        <f aca="true" t="shared" si="10" ref="J137:J142">ROUND(I137*H137,2)</f>
        <v>0</v>
      </c>
      <c r="K137" s="243" t="s">
        <v>1</v>
      </c>
      <c r="L137" s="248"/>
      <c r="M137" s="249" t="s">
        <v>1</v>
      </c>
      <c r="N137" s="250" t="s">
        <v>43</v>
      </c>
      <c r="O137" s="73"/>
      <c r="P137" s="223">
        <f aca="true" t="shared" si="11" ref="P137:P142">O137*H137</f>
        <v>0</v>
      </c>
      <c r="Q137" s="223">
        <v>0</v>
      </c>
      <c r="R137" s="223">
        <f aca="true" t="shared" si="12" ref="R137:R142">Q137*H137</f>
        <v>0</v>
      </c>
      <c r="S137" s="223">
        <v>0</v>
      </c>
      <c r="T137" s="224">
        <f aca="true" t="shared" si="13" ref="T137:T142"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5" t="s">
        <v>193</v>
      </c>
      <c r="AT137" s="225" t="s">
        <v>257</v>
      </c>
      <c r="AU137" s="225" t="s">
        <v>78</v>
      </c>
      <c r="AY137" s="18" t="s">
        <v>151</v>
      </c>
      <c r="BE137" s="114">
        <f aca="true" t="shared" si="14" ref="BE137:BE142">IF(N137="základní",J137,0)</f>
        <v>0</v>
      </c>
      <c r="BF137" s="114">
        <f aca="true" t="shared" si="15" ref="BF137:BF142">IF(N137="snížená",J137,0)</f>
        <v>0</v>
      </c>
      <c r="BG137" s="114">
        <f aca="true" t="shared" si="16" ref="BG137:BG142">IF(N137="zákl. přenesená",J137,0)</f>
        <v>0</v>
      </c>
      <c r="BH137" s="114">
        <f aca="true" t="shared" si="17" ref="BH137:BH142">IF(N137="sníž. přenesená",J137,0)</f>
        <v>0</v>
      </c>
      <c r="BI137" s="114">
        <f aca="true" t="shared" si="18" ref="BI137:BI142">IF(N137="nulová",J137,0)</f>
        <v>0</v>
      </c>
      <c r="BJ137" s="18" t="s">
        <v>86</v>
      </c>
      <c r="BK137" s="114">
        <f aca="true" t="shared" si="19" ref="BK137:BK142">ROUND(I137*H137,2)</f>
        <v>0</v>
      </c>
      <c r="BL137" s="18" t="s">
        <v>162</v>
      </c>
      <c r="BM137" s="225" t="s">
        <v>355</v>
      </c>
    </row>
    <row r="138" spans="1:65" s="2" customFormat="1" ht="16.5" customHeight="1">
      <c r="A138" s="36"/>
      <c r="B138" s="37"/>
      <c r="C138" s="214" t="s">
        <v>256</v>
      </c>
      <c r="D138" s="214" t="s">
        <v>153</v>
      </c>
      <c r="E138" s="215" t="s">
        <v>926</v>
      </c>
      <c r="F138" s="216" t="s">
        <v>927</v>
      </c>
      <c r="G138" s="217" t="s">
        <v>889</v>
      </c>
      <c r="H138" s="218">
        <v>2</v>
      </c>
      <c r="I138" s="219"/>
      <c r="J138" s="220">
        <f t="shared" si="10"/>
        <v>0</v>
      </c>
      <c r="K138" s="216" t="s">
        <v>1</v>
      </c>
      <c r="L138" s="39"/>
      <c r="M138" s="221" t="s">
        <v>1</v>
      </c>
      <c r="N138" s="222" t="s">
        <v>43</v>
      </c>
      <c r="O138" s="73"/>
      <c r="P138" s="223">
        <f t="shared" si="11"/>
        <v>0</v>
      </c>
      <c r="Q138" s="223">
        <v>0</v>
      </c>
      <c r="R138" s="223">
        <f t="shared" si="12"/>
        <v>0</v>
      </c>
      <c r="S138" s="223">
        <v>0</v>
      </c>
      <c r="T138" s="224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5" t="s">
        <v>162</v>
      </c>
      <c r="AT138" s="225" t="s">
        <v>153</v>
      </c>
      <c r="AU138" s="225" t="s">
        <v>78</v>
      </c>
      <c r="AY138" s="18" t="s">
        <v>151</v>
      </c>
      <c r="BE138" s="114">
        <f t="shared" si="14"/>
        <v>0</v>
      </c>
      <c r="BF138" s="114">
        <f t="shared" si="15"/>
        <v>0</v>
      </c>
      <c r="BG138" s="114">
        <f t="shared" si="16"/>
        <v>0</v>
      </c>
      <c r="BH138" s="114">
        <f t="shared" si="17"/>
        <v>0</v>
      </c>
      <c r="BI138" s="114">
        <f t="shared" si="18"/>
        <v>0</v>
      </c>
      <c r="BJ138" s="18" t="s">
        <v>86</v>
      </c>
      <c r="BK138" s="114">
        <f t="shared" si="19"/>
        <v>0</v>
      </c>
      <c r="BL138" s="18" t="s">
        <v>162</v>
      </c>
      <c r="BM138" s="225" t="s">
        <v>365</v>
      </c>
    </row>
    <row r="139" spans="1:65" s="2" customFormat="1" ht="16.5" customHeight="1">
      <c r="A139" s="36"/>
      <c r="B139" s="37"/>
      <c r="C139" s="241" t="s">
        <v>7</v>
      </c>
      <c r="D139" s="241" t="s">
        <v>257</v>
      </c>
      <c r="E139" s="242" t="s">
        <v>928</v>
      </c>
      <c r="F139" s="243" t="s">
        <v>929</v>
      </c>
      <c r="G139" s="244" t="s">
        <v>889</v>
      </c>
      <c r="H139" s="245">
        <v>2</v>
      </c>
      <c r="I139" s="246"/>
      <c r="J139" s="247">
        <f t="shared" si="10"/>
        <v>0</v>
      </c>
      <c r="K139" s="243" t="s">
        <v>1</v>
      </c>
      <c r="L139" s="248"/>
      <c r="M139" s="249" t="s">
        <v>1</v>
      </c>
      <c r="N139" s="250" t="s">
        <v>43</v>
      </c>
      <c r="O139" s="73"/>
      <c r="P139" s="223">
        <f t="shared" si="11"/>
        <v>0</v>
      </c>
      <c r="Q139" s="223">
        <v>0</v>
      </c>
      <c r="R139" s="223">
        <f t="shared" si="12"/>
        <v>0</v>
      </c>
      <c r="S139" s="223">
        <v>0</v>
      </c>
      <c r="T139" s="224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5" t="s">
        <v>193</v>
      </c>
      <c r="AT139" s="225" t="s">
        <v>257</v>
      </c>
      <c r="AU139" s="225" t="s">
        <v>78</v>
      </c>
      <c r="AY139" s="18" t="s">
        <v>151</v>
      </c>
      <c r="BE139" s="114">
        <f t="shared" si="14"/>
        <v>0</v>
      </c>
      <c r="BF139" s="114">
        <f t="shared" si="15"/>
        <v>0</v>
      </c>
      <c r="BG139" s="114">
        <f t="shared" si="16"/>
        <v>0</v>
      </c>
      <c r="BH139" s="114">
        <f t="shared" si="17"/>
        <v>0</v>
      </c>
      <c r="BI139" s="114">
        <f t="shared" si="18"/>
        <v>0</v>
      </c>
      <c r="BJ139" s="18" t="s">
        <v>86</v>
      </c>
      <c r="BK139" s="114">
        <f t="shared" si="19"/>
        <v>0</v>
      </c>
      <c r="BL139" s="18" t="s">
        <v>162</v>
      </c>
      <c r="BM139" s="225" t="s">
        <v>374</v>
      </c>
    </row>
    <row r="140" spans="1:65" s="2" customFormat="1" ht="16.5" customHeight="1">
      <c r="A140" s="36"/>
      <c r="B140" s="37"/>
      <c r="C140" s="214" t="s">
        <v>267</v>
      </c>
      <c r="D140" s="214" t="s">
        <v>153</v>
      </c>
      <c r="E140" s="215" t="s">
        <v>930</v>
      </c>
      <c r="F140" s="216" t="s">
        <v>931</v>
      </c>
      <c r="G140" s="217" t="s">
        <v>889</v>
      </c>
      <c r="H140" s="218">
        <v>1</v>
      </c>
      <c r="I140" s="219"/>
      <c r="J140" s="220">
        <f t="shared" si="10"/>
        <v>0</v>
      </c>
      <c r="K140" s="216" t="s">
        <v>1</v>
      </c>
      <c r="L140" s="39"/>
      <c r="M140" s="221" t="s">
        <v>1</v>
      </c>
      <c r="N140" s="222" t="s">
        <v>43</v>
      </c>
      <c r="O140" s="73"/>
      <c r="P140" s="223">
        <f t="shared" si="11"/>
        <v>0</v>
      </c>
      <c r="Q140" s="223">
        <v>0</v>
      </c>
      <c r="R140" s="223">
        <f t="shared" si="12"/>
        <v>0</v>
      </c>
      <c r="S140" s="223">
        <v>0</v>
      </c>
      <c r="T140" s="224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5" t="s">
        <v>162</v>
      </c>
      <c r="AT140" s="225" t="s">
        <v>153</v>
      </c>
      <c r="AU140" s="225" t="s">
        <v>78</v>
      </c>
      <c r="AY140" s="18" t="s">
        <v>151</v>
      </c>
      <c r="BE140" s="114">
        <f t="shared" si="14"/>
        <v>0</v>
      </c>
      <c r="BF140" s="114">
        <f t="shared" si="15"/>
        <v>0</v>
      </c>
      <c r="BG140" s="114">
        <f t="shared" si="16"/>
        <v>0</v>
      </c>
      <c r="BH140" s="114">
        <f t="shared" si="17"/>
        <v>0</v>
      </c>
      <c r="BI140" s="114">
        <f t="shared" si="18"/>
        <v>0</v>
      </c>
      <c r="BJ140" s="18" t="s">
        <v>86</v>
      </c>
      <c r="BK140" s="114">
        <f t="shared" si="19"/>
        <v>0</v>
      </c>
      <c r="BL140" s="18" t="s">
        <v>162</v>
      </c>
      <c r="BM140" s="225" t="s">
        <v>383</v>
      </c>
    </row>
    <row r="141" spans="1:65" s="2" customFormat="1" ht="16.5" customHeight="1">
      <c r="A141" s="36"/>
      <c r="B141" s="37"/>
      <c r="C141" s="241" t="s">
        <v>272</v>
      </c>
      <c r="D141" s="241" t="s">
        <v>257</v>
      </c>
      <c r="E141" s="242" t="s">
        <v>932</v>
      </c>
      <c r="F141" s="243" t="s">
        <v>933</v>
      </c>
      <c r="G141" s="244" t="s">
        <v>889</v>
      </c>
      <c r="H141" s="245">
        <v>1</v>
      </c>
      <c r="I141" s="246"/>
      <c r="J141" s="247">
        <f t="shared" si="10"/>
        <v>0</v>
      </c>
      <c r="K141" s="243" t="s">
        <v>1</v>
      </c>
      <c r="L141" s="248"/>
      <c r="M141" s="249" t="s">
        <v>1</v>
      </c>
      <c r="N141" s="250" t="s">
        <v>43</v>
      </c>
      <c r="O141" s="73"/>
      <c r="P141" s="223">
        <f t="shared" si="11"/>
        <v>0</v>
      </c>
      <c r="Q141" s="223">
        <v>0</v>
      </c>
      <c r="R141" s="223">
        <f t="shared" si="12"/>
        <v>0</v>
      </c>
      <c r="S141" s="223">
        <v>0</v>
      </c>
      <c r="T141" s="224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5" t="s">
        <v>193</v>
      </c>
      <c r="AT141" s="225" t="s">
        <v>257</v>
      </c>
      <c r="AU141" s="225" t="s">
        <v>78</v>
      </c>
      <c r="AY141" s="18" t="s">
        <v>151</v>
      </c>
      <c r="BE141" s="114">
        <f t="shared" si="14"/>
        <v>0</v>
      </c>
      <c r="BF141" s="114">
        <f t="shared" si="15"/>
        <v>0</v>
      </c>
      <c r="BG141" s="114">
        <f t="shared" si="16"/>
        <v>0</v>
      </c>
      <c r="BH141" s="114">
        <f t="shared" si="17"/>
        <v>0</v>
      </c>
      <c r="BI141" s="114">
        <f t="shared" si="18"/>
        <v>0</v>
      </c>
      <c r="BJ141" s="18" t="s">
        <v>86</v>
      </c>
      <c r="BK141" s="114">
        <f t="shared" si="19"/>
        <v>0</v>
      </c>
      <c r="BL141" s="18" t="s">
        <v>162</v>
      </c>
      <c r="BM141" s="225" t="s">
        <v>392</v>
      </c>
    </row>
    <row r="142" spans="1:65" s="2" customFormat="1" ht="16.5" customHeight="1">
      <c r="A142" s="36"/>
      <c r="B142" s="37"/>
      <c r="C142" s="241" t="s">
        <v>277</v>
      </c>
      <c r="D142" s="241" t="s">
        <v>257</v>
      </c>
      <c r="E142" s="242" t="s">
        <v>934</v>
      </c>
      <c r="F142" s="243" t="s">
        <v>935</v>
      </c>
      <c r="G142" s="244" t="s">
        <v>257</v>
      </c>
      <c r="H142" s="245">
        <v>1.2</v>
      </c>
      <c r="I142" s="246"/>
      <c r="J142" s="247">
        <f t="shared" si="10"/>
        <v>0</v>
      </c>
      <c r="K142" s="243" t="s">
        <v>1</v>
      </c>
      <c r="L142" s="248"/>
      <c r="M142" s="249" t="s">
        <v>1</v>
      </c>
      <c r="N142" s="250" t="s">
        <v>43</v>
      </c>
      <c r="O142" s="73"/>
      <c r="P142" s="223">
        <f t="shared" si="11"/>
        <v>0</v>
      </c>
      <c r="Q142" s="223">
        <v>0</v>
      </c>
      <c r="R142" s="223">
        <f t="shared" si="12"/>
        <v>0</v>
      </c>
      <c r="S142" s="223">
        <v>0</v>
      </c>
      <c r="T142" s="224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5" t="s">
        <v>193</v>
      </c>
      <c r="AT142" s="225" t="s">
        <v>257</v>
      </c>
      <c r="AU142" s="225" t="s">
        <v>78</v>
      </c>
      <c r="AY142" s="18" t="s">
        <v>151</v>
      </c>
      <c r="BE142" s="114">
        <f t="shared" si="14"/>
        <v>0</v>
      </c>
      <c r="BF142" s="114">
        <f t="shared" si="15"/>
        <v>0</v>
      </c>
      <c r="BG142" s="114">
        <f t="shared" si="16"/>
        <v>0</v>
      </c>
      <c r="BH142" s="114">
        <f t="shared" si="17"/>
        <v>0</v>
      </c>
      <c r="BI142" s="114">
        <f t="shared" si="18"/>
        <v>0</v>
      </c>
      <c r="BJ142" s="18" t="s">
        <v>86</v>
      </c>
      <c r="BK142" s="114">
        <f t="shared" si="19"/>
        <v>0</v>
      </c>
      <c r="BL142" s="18" t="s">
        <v>162</v>
      </c>
      <c r="BM142" s="225" t="s">
        <v>403</v>
      </c>
    </row>
    <row r="143" spans="2:51" s="13" customFormat="1" ht="11.25">
      <c r="B143" s="230"/>
      <c r="C143" s="231"/>
      <c r="D143" s="226" t="s">
        <v>166</v>
      </c>
      <c r="E143" s="232" t="s">
        <v>1</v>
      </c>
      <c r="F143" s="233" t="s">
        <v>936</v>
      </c>
      <c r="G143" s="231"/>
      <c r="H143" s="234">
        <v>1.2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166</v>
      </c>
      <c r="AU143" s="240" t="s">
        <v>78</v>
      </c>
      <c r="AV143" s="13" t="s">
        <v>88</v>
      </c>
      <c r="AW143" s="13" t="s">
        <v>32</v>
      </c>
      <c r="AX143" s="13" t="s">
        <v>78</v>
      </c>
      <c r="AY143" s="240" t="s">
        <v>151</v>
      </c>
    </row>
    <row r="144" spans="2:51" s="16" customFormat="1" ht="11.25">
      <c r="B144" s="281"/>
      <c r="C144" s="282"/>
      <c r="D144" s="226" t="s">
        <v>166</v>
      </c>
      <c r="E144" s="283" t="s">
        <v>1</v>
      </c>
      <c r="F144" s="284" t="s">
        <v>811</v>
      </c>
      <c r="G144" s="282"/>
      <c r="H144" s="285">
        <v>1.2</v>
      </c>
      <c r="I144" s="286"/>
      <c r="J144" s="282"/>
      <c r="K144" s="282"/>
      <c r="L144" s="287"/>
      <c r="M144" s="288"/>
      <c r="N144" s="289"/>
      <c r="O144" s="289"/>
      <c r="P144" s="289"/>
      <c r="Q144" s="289"/>
      <c r="R144" s="289"/>
      <c r="S144" s="289"/>
      <c r="T144" s="290"/>
      <c r="AT144" s="291" t="s">
        <v>166</v>
      </c>
      <c r="AU144" s="291" t="s">
        <v>78</v>
      </c>
      <c r="AV144" s="16" t="s">
        <v>162</v>
      </c>
      <c r="AW144" s="16" t="s">
        <v>32</v>
      </c>
      <c r="AX144" s="16" t="s">
        <v>86</v>
      </c>
      <c r="AY144" s="291" t="s">
        <v>151</v>
      </c>
    </row>
    <row r="145" spans="1:65" s="2" customFormat="1" ht="16.5" customHeight="1">
      <c r="A145" s="36"/>
      <c r="B145" s="37"/>
      <c r="C145" s="241" t="s">
        <v>281</v>
      </c>
      <c r="D145" s="241" t="s">
        <v>257</v>
      </c>
      <c r="E145" s="242" t="s">
        <v>937</v>
      </c>
      <c r="F145" s="243" t="s">
        <v>938</v>
      </c>
      <c r="G145" s="244" t="s">
        <v>889</v>
      </c>
      <c r="H145" s="245">
        <v>1</v>
      </c>
      <c r="I145" s="246"/>
      <c r="J145" s="247">
        <f aca="true" t="shared" si="20" ref="J145:J150">ROUND(I145*H145,2)</f>
        <v>0</v>
      </c>
      <c r="K145" s="243" t="s">
        <v>1</v>
      </c>
      <c r="L145" s="248"/>
      <c r="M145" s="249" t="s">
        <v>1</v>
      </c>
      <c r="N145" s="250" t="s">
        <v>43</v>
      </c>
      <c r="O145" s="73"/>
      <c r="P145" s="223">
        <f aca="true" t="shared" si="21" ref="P145:P150">O145*H145</f>
        <v>0</v>
      </c>
      <c r="Q145" s="223">
        <v>0</v>
      </c>
      <c r="R145" s="223">
        <f aca="true" t="shared" si="22" ref="R145:R150">Q145*H145</f>
        <v>0</v>
      </c>
      <c r="S145" s="223">
        <v>0</v>
      </c>
      <c r="T145" s="224">
        <f aca="true" t="shared" si="23" ref="T145:T150"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5" t="s">
        <v>193</v>
      </c>
      <c r="AT145" s="225" t="s">
        <v>257</v>
      </c>
      <c r="AU145" s="225" t="s">
        <v>78</v>
      </c>
      <c r="AY145" s="18" t="s">
        <v>151</v>
      </c>
      <c r="BE145" s="114">
        <f aca="true" t="shared" si="24" ref="BE145:BE150">IF(N145="základní",J145,0)</f>
        <v>0</v>
      </c>
      <c r="BF145" s="114">
        <f aca="true" t="shared" si="25" ref="BF145:BF150">IF(N145="snížená",J145,0)</f>
        <v>0</v>
      </c>
      <c r="BG145" s="114">
        <f aca="true" t="shared" si="26" ref="BG145:BG150">IF(N145="zákl. přenesená",J145,0)</f>
        <v>0</v>
      </c>
      <c r="BH145" s="114">
        <f aca="true" t="shared" si="27" ref="BH145:BH150">IF(N145="sníž. přenesená",J145,0)</f>
        <v>0</v>
      </c>
      <c r="BI145" s="114">
        <f aca="true" t="shared" si="28" ref="BI145:BI150">IF(N145="nulová",J145,0)</f>
        <v>0</v>
      </c>
      <c r="BJ145" s="18" t="s">
        <v>86</v>
      </c>
      <c r="BK145" s="114">
        <f aca="true" t="shared" si="29" ref="BK145:BK150">ROUND(I145*H145,2)</f>
        <v>0</v>
      </c>
      <c r="BL145" s="18" t="s">
        <v>162</v>
      </c>
      <c r="BM145" s="225" t="s">
        <v>413</v>
      </c>
    </row>
    <row r="146" spans="1:65" s="2" customFormat="1" ht="16.5" customHeight="1">
      <c r="A146" s="36"/>
      <c r="B146" s="37"/>
      <c r="C146" s="214" t="s">
        <v>287</v>
      </c>
      <c r="D146" s="214" t="s">
        <v>153</v>
      </c>
      <c r="E146" s="215" t="s">
        <v>939</v>
      </c>
      <c r="F146" s="216" t="s">
        <v>940</v>
      </c>
      <c r="G146" s="217" t="s">
        <v>257</v>
      </c>
      <c r="H146" s="218">
        <v>594</v>
      </c>
      <c r="I146" s="219"/>
      <c r="J146" s="220">
        <f t="shared" si="20"/>
        <v>0</v>
      </c>
      <c r="K146" s="216" t="s">
        <v>1</v>
      </c>
      <c r="L146" s="39"/>
      <c r="M146" s="221" t="s">
        <v>1</v>
      </c>
      <c r="N146" s="222" t="s">
        <v>43</v>
      </c>
      <c r="O146" s="73"/>
      <c r="P146" s="223">
        <f t="shared" si="21"/>
        <v>0</v>
      </c>
      <c r="Q146" s="223">
        <v>0</v>
      </c>
      <c r="R146" s="223">
        <f t="shared" si="22"/>
        <v>0</v>
      </c>
      <c r="S146" s="223">
        <v>0</v>
      </c>
      <c r="T146" s="224">
        <f t="shared" si="2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5" t="s">
        <v>162</v>
      </c>
      <c r="AT146" s="225" t="s">
        <v>153</v>
      </c>
      <c r="AU146" s="225" t="s">
        <v>78</v>
      </c>
      <c r="AY146" s="18" t="s">
        <v>151</v>
      </c>
      <c r="BE146" s="114">
        <f t="shared" si="24"/>
        <v>0</v>
      </c>
      <c r="BF146" s="114">
        <f t="shared" si="25"/>
        <v>0</v>
      </c>
      <c r="BG146" s="114">
        <f t="shared" si="26"/>
        <v>0</v>
      </c>
      <c r="BH146" s="114">
        <f t="shared" si="27"/>
        <v>0</v>
      </c>
      <c r="BI146" s="114">
        <f t="shared" si="28"/>
        <v>0</v>
      </c>
      <c r="BJ146" s="18" t="s">
        <v>86</v>
      </c>
      <c r="BK146" s="114">
        <f t="shared" si="29"/>
        <v>0</v>
      </c>
      <c r="BL146" s="18" t="s">
        <v>162</v>
      </c>
      <c r="BM146" s="225" t="s">
        <v>422</v>
      </c>
    </row>
    <row r="147" spans="1:65" s="2" customFormat="1" ht="16.5" customHeight="1">
      <c r="A147" s="36"/>
      <c r="B147" s="37"/>
      <c r="C147" s="241" t="s">
        <v>292</v>
      </c>
      <c r="D147" s="241" t="s">
        <v>257</v>
      </c>
      <c r="E147" s="242" t="s">
        <v>941</v>
      </c>
      <c r="F147" s="243" t="s">
        <v>942</v>
      </c>
      <c r="G147" s="244" t="s">
        <v>257</v>
      </c>
      <c r="H147" s="245">
        <v>594</v>
      </c>
      <c r="I147" s="246"/>
      <c r="J147" s="247">
        <f t="shared" si="20"/>
        <v>0</v>
      </c>
      <c r="K147" s="243" t="s">
        <v>1</v>
      </c>
      <c r="L147" s="248"/>
      <c r="M147" s="249" t="s">
        <v>1</v>
      </c>
      <c r="N147" s="250" t="s">
        <v>43</v>
      </c>
      <c r="O147" s="73"/>
      <c r="P147" s="223">
        <f t="shared" si="21"/>
        <v>0</v>
      </c>
      <c r="Q147" s="223">
        <v>0</v>
      </c>
      <c r="R147" s="223">
        <f t="shared" si="22"/>
        <v>0</v>
      </c>
      <c r="S147" s="223">
        <v>0</v>
      </c>
      <c r="T147" s="224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5" t="s">
        <v>193</v>
      </c>
      <c r="AT147" s="225" t="s">
        <v>257</v>
      </c>
      <c r="AU147" s="225" t="s">
        <v>78</v>
      </c>
      <c r="AY147" s="18" t="s">
        <v>151</v>
      </c>
      <c r="BE147" s="114">
        <f t="shared" si="24"/>
        <v>0</v>
      </c>
      <c r="BF147" s="114">
        <f t="shared" si="25"/>
        <v>0</v>
      </c>
      <c r="BG147" s="114">
        <f t="shared" si="26"/>
        <v>0</v>
      </c>
      <c r="BH147" s="114">
        <f t="shared" si="27"/>
        <v>0</v>
      </c>
      <c r="BI147" s="114">
        <f t="shared" si="28"/>
        <v>0</v>
      </c>
      <c r="BJ147" s="18" t="s">
        <v>86</v>
      </c>
      <c r="BK147" s="114">
        <f t="shared" si="29"/>
        <v>0</v>
      </c>
      <c r="BL147" s="18" t="s">
        <v>162</v>
      </c>
      <c r="BM147" s="225" t="s">
        <v>432</v>
      </c>
    </row>
    <row r="148" spans="1:65" s="2" customFormat="1" ht="16.5" customHeight="1">
      <c r="A148" s="36"/>
      <c r="B148" s="37"/>
      <c r="C148" s="241" t="s">
        <v>296</v>
      </c>
      <c r="D148" s="241" t="s">
        <v>257</v>
      </c>
      <c r="E148" s="242" t="s">
        <v>943</v>
      </c>
      <c r="F148" s="243" t="s">
        <v>944</v>
      </c>
      <c r="G148" s="244" t="s">
        <v>889</v>
      </c>
      <c r="H148" s="245">
        <v>40</v>
      </c>
      <c r="I148" s="246"/>
      <c r="J148" s="247">
        <f t="shared" si="20"/>
        <v>0</v>
      </c>
      <c r="K148" s="243" t="s">
        <v>1</v>
      </c>
      <c r="L148" s="248"/>
      <c r="M148" s="249" t="s">
        <v>1</v>
      </c>
      <c r="N148" s="250" t="s">
        <v>43</v>
      </c>
      <c r="O148" s="73"/>
      <c r="P148" s="223">
        <f t="shared" si="21"/>
        <v>0</v>
      </c>
      <c r="Q148" s="223">
        <v>0</v>
      </c>
      <c r="R148" s="223">
        <f t="shared" si="22"/>
        <v>0</v>
      </c>
      <c r="S148" s="223">
        <v>0</v>
      </c>
      <c r="T148" s="224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5" t="s">
        <v>193</v>
      </c>
      <c r="AT148" s="225" t="s">
        <v>257</v>
      </c>
      <c r="AU148" s="225" t="s">
        <v>78</v>
      </c>
      <c r="AY148" s="18" t="s">
        <v>151</v>
      </c>
      <c r="BE148" s="114">
        <f t="shared" si="24"/>
        <v>0</v>
      </c>
      <c r="BF148" s="114">
        <f t="shared" si="25"/>
        <v>0</v>
      </c>
      <c r="BG148" s="114">
        <f t="shared" si="26"/>
        <v>0</v>
      </c>
      <c r="BH148" s="114">
        <f t="shared" si="27"/>
        <v>0</v>
      </c>
      <c r="BI148" s="114">
        <f t="shared" si="28"/>
        <v>0</v>
      </c>
      <c r="BJ148" s="18" t="s">
        <v>86</v>
      </c>
      <c r="BK148" s="114">
        <f t="shared" si="29"/>
        <v>0</v>
      </c>
      <c r="BL148" s="18" t="s">
        <v>162</v>
      </c>
      <c r="BM148" s="225" t="s">
        <v>443</v>
      </c>
    </row>
    <row r="149" spans="1:65" s="2" customFormat="1" ht="16.5" customHeight="1">
      <c r="A149" s="36"/>
      <c r="B149" s="37"/>
      <c r="C149" s="214" t="s">
        <v>301</v>
      </c>
      <c r="D149" s="214" t="s">
        <v>153</v>
      </c>
      <c r="E149" s="215" t="s">
        <v>945</v>
      </c>
      <c r="F149" s="216" t="s">
        <v>946</v>
      </c>
      <c r="G149" s="217" t="s">
        <v>257</v>
      </c>
      <c r="H149" s="218">
        <v>250</v>
      </c>
      <c r="I149" s="219"/>
      <c r="J149" s="220">
        <f t="shared" si="20"/>
        <v>0</v>
      </c>
      <c r="K149" s="216" t="s">
        <v>1</v>
      </c>
      <c r="L149" s="39"/>
      <c r="M149" s="221" t="s">
        <v>1</v>
      </c>
      <c r="N149" s="222" t="s">
        <v>43</v>
      </c>
      <c r="O149" s="73"/>
      <c r="P149" s="223">
        <f t="shared" si="21"/>
        <v>0</v>
      </c>
      <c r="Q149" s="223">
        <v>0</v>
      </c>
      <c r="R149" s="223">
        <f t="shared" si="22"/>
        <v>0</v>
      </c>
      <c r="S149" s="223">
        <v>0</v>
      </c>
      <c r="T149" s="224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5" t="s">
        <v>162</v>
      </c>
      <c r="AT149" s="225" t="s">
        <v>153</v>
      </c>
      <c r="AU149" s="225" t="s">
        <v>78</v>
      </c>
      <c r="AY149" s="18" t="s">
        <v>151</v>
      </c>
      <c r="BE149" s="114">
        <f t="shared" si="24"/>
        <v>0</v>
      </c>
      <c r="BF149" s="114">
        <f t="shared" si="25"/>
        <v>0</v>
      </c>
      <c r="BG149" s="114">
        <f t="shared" si="26"/>
        <v>0</v>
      </c>
      <c r="BH149" s="114">
        <f t="shared" si="27"/>
        <v>0</v>
      </c>
      <c r="BI149" s="114">
        <f t="shared" si="28"/>
        <v>0</v>
      </c>
      <c r="BJ149" s="18" t="s">
        <v>86</v>
      </c>
      <c r="BK149" s="114">
        <f t="shared" si="29"/>
        <v>0</v>
      </c>
      <c r="BL149" s="18" t="s">
        <v>162</v>
      </c>
      <c r="BM149" s="225" t="s">
        <v>451</v>
      </c>
    </row>
    <row r="150" spans="1:65" s="2" customFormat="1" ht="16.5" customHeight="1">
      <c r="A150" s="36"/>
      <c r="B150" s="37"/>
      <c r="C150" s="241" t="s">
        <v>307</v>
      </c>
      <c r="D150" s="241" t="s">
        <v>257</v>
      </c>
      <c r="E150" s="242" t="s">
        <v>947</v>
      </c>
      <c r="F150" s="243" t="s">
        <v>948</v>
      </c>
      <c r="G150" s="244" t="s">
        <v>257</v>
      </c>
      <c r="H150" s="245">
        <v>262.5</v>
      </c>
      <c r="I150" s="246"/>
      <c r="J150" s="247">
        <f t="shared" si="20"/>
        <v>0</v>
      </c>
      <c r="K150" s="243" t="s">
        <v>1</v>
      </c>
      <c r="L150" s="248"/>
      <c r="M150" s="249" t="s">
        <v>1</v>
      </c>
      <c r="N150" s="250" t="s">
        <v>43</v>
      </c>
      <c r="O150" s="73"/>
      <c r="P150" s="223">
        <f t="shared" si="21"/>
        <v>0</v>
      </c>
      <c r="Q150" s="223">
        <v>0</v>
      </c>
      <c r="R150" s="223">
        <f t="shared" si="22"/>
        <v>0</v>
      </c>
      <c r="S150" s="223">
        <v>0</v>
      </c>
      <c r="T150" s="224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5" t="s">
        <v>193</v>
      </c>
      <c r="AT150" s="225" t="s">
        <v>257</v>
      </c>
      <c r="AU150" s="225" t="s">
        <v>78</v>
      </c>
      <c r="AY150" s="18" t="s">
        <v>151</v>
      </c>
      <c r="BE150" s="114">
        <f t="shared" si="24"/>
        <v>0</v>
      </c>
      <c r="BF150" s="114">
        <f t="shared" si="25"/>
        <v>0</v>
      </c>
      <c r="BG150" s="114">
        <f t="shared" si="26"/>
        <v>0</v>
      </c>
      <c r="BH150" s="114">
        <f t="shared" si="27"/>
        <v>0</v>
      </c>
      <c r="BI150" s="114">
        <f t="shared" si="28"/>
        <v>0</v>
      </c>
      <c r="BJ150" s="18" t="s">
        <v>86</v>
      </c>
      <c r="BK150" s="114">
        <f t="shared" si="29"/>
        <v>0</v>
      </c>
      <c r="BL150" s="18" t="s">
        <v>162</v>
      </c>
      <c r="BM150" s="225" t="s">
        <v>459</v>
      </c>
    </row>
    <row r="151" spans="2:51" s="13" customFormat="1" ht="11.25">
      <c r="B151" s="230"/>
      <c r="C151" s="231"/>
      <c r="D151" s="226" t="s">
        <v>166</v>
      </c>
      <c r="E151" s="232" t="s">
        <v>1</v>
      </c>
      <c r="F151" s="233" t="s">
        <v>949</v>
      </c>
      <c r="G151" s="231"/>
      <c r="H151" s="234">
        <v>262.5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166</v>
      </c>
      <c r="AU151" s="240" t="s">
        <v>78</v>
      </c>
      <c r="AV151" s="13" t="s">
        <v>88</v>
      </c>
      <c r="AW151" s="13" t="s">
        <v>32</v>
      </c>
      <c r="AX151" s="13" t="s">
        <v>78</v>
      </c>
      <c r="AY151" s="240" t="s">
        <v>151</v>
      </c>
    </row>
    <row r="152" spans="2:51" s="16" customFormat="1" ht="11.25">
      <c r="B152" s="281"/>
      <c r="C152" s="282"/>
      <c r="D152" s="226" t="s">
        <v>166</v>
      </c>
      <c r="E152" s="283" t="s">
        <v>1</v>
      </c>
      <c r="F152" s="284" t="s">
        <v>811</v>
      </c>
      <c r="G152" s="282"/>
      <c r="H152" s="285">
        <v>262.5</v>
      </c>
      <c r="I152" s="286"/>
      <c r="J152" s="282"/>
      <c r="K152" s="282"/>
      <c r="L152" s="287"/>
      <c r="M152" s="288"/>
      <c r="N152" s="289"/>
      <c r="O152" s="289"/>
      <c r="P152" s="289"/>
      <c r="Q152" s="289"/>
      <c r="R152" s="289"/>
      <c r="S152" s="289"/>
      <c r="T152" s="290"/>
      <c r="AT152" s="291" t="s">
        <v>166</v>
      </c>
      <c r="AU152" s="291" t="s">
        <v>78</v>
      </c>
      <c r="AV152" s="16" t="s">
        <v>162</v>
      </c>
      <c r="AW152" s="16" t="s">
        <v>32</v>
      </c>
      <c r="AX152" s="16" t="s">
        <v>86</v>
      </c>
      <c r="AY152" s="291" t="s">
        <v>151</v>
      </c>
    </row>
    <row r="153" spans="1:65" s="2" customFormat="1" ht="16.5" customHeight="1">
      <c r="A153" s="36"/>
      <c r="B153" s="37"/>
      <c r="C153" s="214" t="s">
        <v>313</v>
      </c>
      <c r="D153" s="214" t="s">
        <v>153</v>
      </c>
      <c r="E153" s="215" t="s">
        <v>950</v>
      </c>
      <c r="F153" s="216" t="s">
        <v>951</v>
      </c>
      <c r="G153" s="217" t="s">
        <v>952</v>
      </c>
      <c r="H153" s="218">
        <v>3</v>
      </c>
      <c r="I153" s="219"/>
      <c r="J153" s="220">
        <f aca="true" t="shared" si="30" ref="J153:J166">ROUND(I153*H153,2)</f>
        <v>0</v>
      </c>
      <c r="K153" s="216" t="s">
        <v>1</v>
      </c>
      <c r="L153" s="39"/>
      <c r="M153" s="221" t="s">
        <v>1</v>
      </c>
      <c r="N153" s="222" t="s">
        <v>43</v>
      </c>
      <c r="O153" s="73"/>
      <c r="P153" s="223">
        <f aca="true" t="shared" si="31" ref="P153:P166">O153*H153</f>
        <v>0</v>
      </c>
      <c r="Q153" s="223">
        <v>0</v>
      </c>
      <c r="R153" s="223">
        <f aca="true" t="shared" si="32" ref="R153:R166">Q153*H153</f>
        <v>0</v>
      </c>
      <c r="S153" s="223">
        <v>0</v>
      </c>
      <c r="T153" s="224">
        <f aca="true" t="shared" si="33" ref="T153:T166"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5" t="s">
        <v>162</v>
      </c>
      <c r="AT153" s="225" t="s">
        <v>153</v>
      </c>
      <c r="AU153" s="225" t="s">
        <v>78</v>
      </c>
      <c r="AY153" s="18" t="s">
        <v>151</v>
      </c>
      <c r="BE153" s="114">
        <f aca="true" t="shared" si="34" ref="BE153:BE166">IF(N153="základní",J153,0)</f>
        <v>0</v>
      </c>
      <c r="BF153" s="114">
        <f aca="true" t="shared" si="35" ref="BF153:BF166">IF(N153="snížená",J153,0)</f>
        <v>0</v>
      </c>
      <c r="BG153" s="114">
        <f aca="true" t="shared" si="36" ref="BG153:BG166">IF(N153="zákl. přenesená",J153,0)</f>
        <v>0</v>
      </c>
      <c r="BH153" s="114">
        <f aca="true" t="shared" si="37" ref="BH153:BH166">IF(N153="sníž. přenesená",J153,0)</f>
        <v>0</v>
      </c>
      <c r="BI153" s="114">
        <f aca="true" t="shared" si="38" ref="BI153:BI166">IF(N153="nulová",J153,0)</f>
        <v>0</v>
      </c>
      <c r="BJ153" s="18" t="s">
        <v>86</v>
      </c>
      <c r="BK153" s="114">
        <f aca="true" t="shared" si="39" ref="BK153:BK166">ROUND(I153*H153,2)</f>
        <v>0</v>
      </c>
      <c r="BL153" s="18" t="s">
        <v>162</v>
      </c>
      <c r="BM153" s="225" t="s">
        <v>467</v>
      </c>
    </row>
    <row r="154" spans="1:65" s="2" customFormat="1" ht="16.5" customHeight="1">
      <c r="A154" s="36"/>
      <c r="B154" s="37"/>
      <c r="C154" s="214" t="s">
        <v>318</v>
      </c>
      <c r="D154" s="214" t="s">
        <v>153</v>
      </c>
      <c r="E154" s="215" t="s">
        <v>953</v>
      </c>
      <c r="F154" s="216" t="s">
        <v>954</v>
      </c>
      <c r="G154" s="217" t="s">
        <v>257</v>
      </c>
      <c r="H154" s="218">
        <v>505</v>
      </c>
      <c r="I154" s="219"/>
      <c r="J154" s="220">
        <f t="shared" si="30"/>
        <v>0</v>
      </c>
      <c r="K154" s="216" t="s">
        <v>1</v>
      </c>
      <c r="L154" s="39"/>
      <c r="M154" s="221" t="s">
        <v>1</v>
      </c>
      <c r="N154" s="222" t="s">
        <v>43</v>
      </c>
      <c r="O154" s="73"/>
      <c r="P154" s="223">
        <f t="shared" si="31"/>
        <v>0</v>
      </c>
      <c r="Q154" s="223">
        <v>0</v>
      </c>
      <c r="R154" s="223">
        <f t="shared" si="32"/>
        <v>0</v>
      </c>
      <c r="S154" s="223">
        <v>0</v>
      </c>
      <c r="T154" s="224">
        <f t="shared" si="3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5" t="s">
        <v>162</v>
      </c>
      <c r="AT154" s="225" t="s">
        <v>153</v>
      </c>
      <c r="AU154" s="225" t="s">
        <v>78</v>
      </c>
      <c r="AY154" s="18" t="s">
        <v>151</v>
      </c>
      <c r="BE154" s="114">
        <f t="shared" si="34"/>
        <v>0</v>
      </c>
      <c r="BF154" s="114">
        <f t="shared" si="35"/>
        <v>0</v>
      </c>
      <c r="BG154" s="114">
        <f t="shared" si="36"/>
        <v>0</v>
      </c>
      <c r="BH154" s="114">
        <f t="shared" si="37"/>
        <v>0</v>
      </c>
      <c r="BI154" s="114">
        <f t="shared" si="38"/>
        <v>0</v>
      </c>
      <c r="BJ154" s="18" t="s">
        <v>86</v>
      </c>
      <c r="BK154" s="114">
        <f t="shared" si="39"/>
        <v>0</v>
      </c>
      <c r="BL154" s="18" t="s">
        <v>162</v>
      </c>
      <c r="BM154" s="225" t="s">
        <v>476</v>
      </c>
    </row>
    <row r="155" spans="1:65" s="2" customFormat="1" ht="16.5" customHeight="1">
      <c r="A155" s="36"/>
      <c r="B155" s="37"/>
      <c r="C155" s="214" t="s">
        <v>325</v>
      </c>
      <c r="D155" s="214" t="s">
        <v>153</v>
      </c>
      <c r="E155" s="215" t="s">
        <v>955</v>
      </c>
      <c r="F155" s="216" t="s">
        <v>956</v>
      </c>
      <c r="G155" s="217" t="s">
        <v>257</v>
      </c>
      <c r="H155" s="218">
        <v>575</v>
      </c>
      <c r="I155" s="219"/>
      <c r="J155" s="220">
        <f t="shared" si="30"/>
        <v>0</v>
      </c>
      <c r="K155" s="216" t="s">
        <v>1</v>
      </c>
      <c r="L155" s="39"/>
      <c r="M155" s="221" t="s">
        <v>1</v>
      </c>
      <c r="N155" s="222" t="s">
        <v>43</v>
      </c>
      <c r="O155" s="73"/>
      <c r="P155" s="223">
        <f t="shared" si="31"/>
        <v>0</v>
      </c>
      <c r="Q155" s="223">
        <v>0</v>
      </c>
      <c r="R155" s="223">
        <f t="shared" si="32"/>
        <v>0</v>
      </c>
      <c r="S155" s="223">
        <v>0</v>
      </c>
      <c r="T155" s="224">
        <f t="shared" si="3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5" t="s">
        <v>162</v>
      </c>
      <c r="AT155" s="225" t="s">
        <v>153</v>
      </c>
      <c r="AU155" s="225" t="s">
        <v>78</v>
      </c>
      <c r="AY155" s="18" t="s">
        <v>151</v>
      </c>
      <c r="BE155" s="114">
        <f t="shared" si="34"/>
        <v>0</v>
      </c>
      <c r="BF155" s="114">
        <f t="shared" si="35"/>
        <v>0</v>
      </c>
      <c r="BG155" s="114">
        <f t="shared" si="36"/>
        <v>0</v>
      </c>
      <c r="BH155" s="114">
        <f t="shared" si="37"/>
        <v>0</v>
      </c>
      <c r="BI155" s="114">
        <f t="shared" si="38"/>
        <v>0</v>
      </c>
      <c r="BJ155" s="18" t="s">
        <v>86</v>
      </c>
      <c r="BK155" s="114">
        <f t="shared" si="39"/>
        <v>0</v>
      </c>
      <c r="BL155" s="18" t="s">
        <v>162</v>
      </c>
      <c r="BM155" s="225" t="s">
        <v>484</v>
      </c>
    </row>
    <row r="156" spans="1:65" s="2" customFormat="1" ht="16.5" customHeight="1">
      <c r="A156" s="36"/>
      <c r="B156" s="37"/>
      <c r="C156" s="241" t="s">
        <v>331</v>
      </c>
      <c r="D156" s="241" t="s">
        <v>257</v>
      </c>
      <c r="E156" s="242" t="s">
        <v>957</v>
      </c>
      <c r="F156" s="243" t="s">
        <v>958</v>
      </c>
      <c r="G156" s="244" t="s">
        <v>257</v>
      </c>
      <c r="H156" s="245">
        <v>575</v>
      </c>
      <c r="I156" s="246"/>
      <c r="J156" s="247">
        <f t="shared" si="30"/>
        <v>0</v>
      </c>
      <c r="K156" s="243" t="s">
        <v>1</v>
      </c>
      <c r="L156" s="248"/>
      <c r="M156" s="249" t="s">
        <v>1</v>
      </c>
      <c r="N156" s="250" t="s">
        <v>43</v>
      </c>
      <c r="O156" s="73"/>
      <c r="P156" s="223">
        <f t="shared" si="31"/>
        <v>0</v>
      </c>
      <c r="Q156" s="223">
        <v>0</v>
      </c>
      <c r="R156" s="223">
        <f t="shared" si="32"/>
        <v>0</v>
      </c>
      <c r="S156" s="223">
        <v>0</v>
      </c>
      <c r="T156" s="224">
        <f t="shared" si="3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5" t="s">
        <v>193</v>
      </c>
      <c r="AT156" s="225" t="s">
        <v>257</v>
      </c>
      <c r="AU156" s="225" t="s">
        <v>78</v>
      </c>
      <c r="AY156" s="18" t="s">
        <v>151</v>
      </c>
      <c r="BE156" s="114">
        <f t="shared" si="34"/>
        <v>0</v>
      </c>
      <c r="BF156" s="114">
        <f t="shared" si="35"/>
        <v>0</v>
      </c>
      <c r="BG156" s="114">
        <f t="shared" si="36"/>
        <v>0</v>
      </c>
      <c r="BH156" s="114">
        <f t="shared" si="37"/>
        <v>0</v>
      </c>
      <c r="BI156" s="114">
        <f t="shared" si="38"/>
        <v>0</v>
      </c>
      <c r="BJ156" s="18" t="s">
        <v>86</v>
      </c>
      <c r="BK156" s="114">
        <f t="shared" si="39"/>
        <v>0</v>
      </c>
      <c r="BL156" s="18" t="s">
        <v>162</v>
      </c>
      <c r="BM156" s="225" t="s">
        <v>492</v>
      </c>
    </row>
    <row r="157" spans="1:65" s="2" customFormat="1" ht="16.5" customHeight="1">
      <c r="A157" s="36"/>
      <c r="B157" s="37"/>
      <c r="C157" s="214" t="s">
        <v>337</v>
      </c>
      <c r="D157" s="214" t="s">
        <v>153</v>
      </c>
      <c r="E157" s="215" t="s">
        <v>959</v>
      </c>
      <c r="F157" s="216" t="s">
        <v>960</v>
      </c>
      <c r="G157" s="217" t="s">
        <v>257</v>
      </c>
      <c r="H157" s="218">
        <v>594</v>
      </c>
      <c r="I157" s="219"/>
      <c r="J157" s="220">
        <f t="shared" si="30"/>
        <v>0</v>
      </c>
      <c r="K157" s="216" t="s">
        <v>1</v>
      </c>
      <c r="L157" s="39"/>
      <c r="M157" s="221" t="s">
        <v>1</v>
      </c>
      <c r="N157" s="222" t="s">
        <v>43</v>
      </c>
      <c r="O157" s="73"/>
      <c r="P157" s="223">
        <f t="shared" si="31"/>
        <v>0</v>
      </c>
      <c r="Q157" s="223">
        <v>0</v>
      </c>
      <c r="R157" s="223">
        <f t="shared" si="32"/>
        <v>0</v>
      </c>
      <c r="S157" s="223">
        <v>0</v>
      </c>
      <c r="T157" s="224">
        <f t="shared" si="3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5" t="s">
        <v>162</v>
      </c>
      <c r="AT157" s="225" t="s">
        <v>153</v>
      </c>
      <c r="AU157" s="225" t="s">
        <v>78</v>
      </c>
      <c r="AY157" s="18" t="s">
        <v>151</v>
      </c>
      <c r="BE157" s="114">
        <f t="shared" si="34"/>
        <v>0</v>
      </c>
      <c r="BF157" s="114">
        <f t="shared" si="35"/>
        <v>0</v>
      </c>
      <c r="BG157" s="114">
        <f t="shared" si="36"/>
        <v>0</v>
      </c>
      <c r="BH157" s="114">
        <f t="shared" si="37"/>
        <v>0</v>
      </c>
      <c r="BI157" s="114">
        <f t="shared" si="38"/>
        <v>0</v>
      </c>
      <c r="BJ157" s="18" t="s">
        <v>86</v>
      </c>
      <c r="BK157" s="114">
        <f t="shared" si="39"/>
        <v>0</v>
      </c>
      <c r="BL157" s="18" t="s">
        <v>162</v>
      </c>
      <c r="BM157" s="225" t="s">
        <v>500</v>
      </c>
    </row>
    <row r="158" spans="1:65" s="2" customFormat="1" ht="16.5" customHeight="1">
      <c r="A158" s="36"/>
      <c r="B158" s="37"/>
      <c r="C158" s="241" t="s">
        <v>343</v>
      </c>
      <c r="D158" s="241" t="s">
        <v>257</v>
      </c>
      <c r="E158" s="242" t="s">
        <v>961</v>
      </c>
      <c r="F158" s="243" t="s">
        <v>962</v>
      </c>
      <c r="G158" s="244" t="s">
        <v>963</v>
      </c>
      <c r="H158" s="245">
        <v>5</v>
      </c>
      <c r="I158" s="246"/>
      <c r="J158" s="247">
        <f t="shared" si="30"/>
        <v>0</v>
      </c>
      <c r="K158" s="243" t="s">
        <v>1</v>
      </c>
      <c r="L158" s="248"/>
      <c r="M158" s="249" t="s">
        <v>1</v>
      </c>
      <c r="N158" s="250" t="s">
        <v>43</v>
      </c>
      <c r="O158" s="73"/>
      <c r="P158" s="223">
        <f t="shared" si="31"/>
        <v>0</v>
      </c>
      <c r="Q158" s="223">
        <v>0</v>
      </c>
      <c r="R158" s="223">
        <f t="shared" si="32"/>
        <v>0</v>
      </c>
      <c r="S158" s="223">
        <v>0</v>
      </c>
      <c r="T158" s="224">
        <f t="shared" si="3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5" t="s">
        <v>193</v>
      </c>
      <c r="AT158" s="225" t="s">
        <v>257</v>
      </c>
      <c r="AU158" s="225" t="s">
        <v>78</v>
      </c>
      <c r="AY158" s="18" t="s">
        <v>151</v>
      </c>
      <c r="BE158" s="114">
        <f t="shared" si="34"/>
        <v>0</v>
      </c>
      <c r="BF158" s="114">
        <f t="shared" si="35"/>
        <v>0</v>
      </c>
      <c r="BG158" s="114">
        <f t="shared" si="36"/>
        <v>0</v>
      </c>
      <c r="BH158" s="114">
        <f t="shared" si="37"/>
        <v>0</v>
      </c>
      <c r="BI158" s="114">
        <f t="shared" si="38"/>
        <v>0</v>
      </c>
      <c r="BJ158" s="18" t="s">
        <v>86</v>
      </c>
      <c r="BK158" s="114">
        <f t="shared" si="39"/>
        <v>0</v>
      </c>
      <c r="BL158" s="18" t="s">
        <v>162</v>
      </c>
      <c r="BM158" s="225" t="s">
        <v>508</v>
      </c>
    </row>
    <row r="159" spans="1:65" s="2" customFormat="1" ht="16.5" customHeight="1">
      <c r="A159" s="36"/>
      <c r="B159" s="37"/>
      <c r="C159" s="241" t="s">
        <v>349</v>
      </c>
      <c r="D159" s="241" t="s">
        <v>257</v>
      </c>
      <c r="E159" s="242" t="s">
        <v>964</v>
      </c>
      <c r="F159" s="243" t="s">
        <v>965</v>
      </c>
      <c r="G159" s="244" t="s">
        <v>963</v>
      </c>
      <c r="H159" s="245">
        <v>345.6</v>
      </c>
      <c r="I159" s="246"/>
      <c r="J159" s="247">
        <f t="shared" si="30"/>
        <v>0</v>
      </c>
      <c r="K159" s="243" t="s">
        <v>1</v>
      </c>
      <c r="L159" s="248"/>
      <c r="M159" s="249" t="s">
        <v>1</v>
      </c>
      <c r="N159" s="250" t="s">
        <v>43</v>
      </c>
      <c r="O159" s="73"/>
      <c r="P159" s="223">
        <f t="shared" si="31"/>
        <v>0</v>
      </c>
      <c r="Q159" s="223">
        <v>0</v>
      </c>
      <c r="R159" s="223">
        <f t="shared" si="32"/>
        <v>0</v>
      </c>
      <c r="S159" s="223">
        <v>0</v>
      </c>
      <c r="T159" s="224">
        <f t="shared" si="3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5" t="s">
        <v>193</v>
      </c>
      <c r="AT159" s="225" t="s">
        <v>257</v>
      </c>
      <c r="AU159" s="225" t="s">
        <v>78</v>
      </c>
      <c r="AY159" s="18" t="s">
        <v>151</v>
      </c>
      <c r="BE159" s="114">
        <f t="shared" si="34"/>
        <v>0</v>
      </c>
      <c r="BF159" s="114">
        <f t="shared" si="35"/>
        <v>0</v>
      </c>
      <c r="BG159" s="114">
        <f t="shared" si="36"/>
        <v>0</v>
      </c>
      <c r="BH159" s="114">
        <f t="shared" si="37"/>
        <v>0</v>
      </c>
      <c r="BI159" s="114">
        <f t="shared" si="38"/>
        <v>0</v>
      </c>
      <c r="BJ159" s="18" t="s">
        <v>86</v>
      </c>
      <c r="BK159" s="114">
        <f t="shared" si="39"/>
        <v>0</v>
      </c>
      <c r="BL159" s="18" t="s">
        <v>162</v>
      </c>
      <c r="BM159" s="225" t="s">
        <v>516</v>
      </c>
    </row>
    <row r="160" spans="1:65" s="2" customFormat="1" ht="16.5" customHeight="1">
      <c r="A160" s="36"/>
      <c r="B160" s="37"/>
      <c r="C160" s="214" t="s">
        <v>355</v>
      </c>
      <c r="D160" s="214" t="s">
        <v>153</v>
      </c>
      <c r="E160" s="215" t="s">
        <v>966</v>
      </c>
      <c r="F160" s="216" t="s">
        <v>967</v>
      </c>
      <c r="G160" s="217" t="s">
        <v>889</v>
      </c>
      <c r="H160" s="218">
        <v>10</v>
      </c>
      <c r="I160" s="219"/>
      <c r="J160" s="220">
        <f t="shared" si="30"/>
        <v>0</v>
      </c>
      <c r="K160" s="216" t="s">
        <v>1</v>
      </c>
      <c r="L160" s="39"/>
      <c r="M160" s="221" t="s">
        <v>1</v>
      </c>
      <c r="N160" s="222" t="s">
        <v>43</v>
      </c>
      <c r="O160" s="73"/>
      <c r="P160" s="223">
        <f t="shared" si="31"/>
        <v>0</v>
      </c>
      <c r="Q160" s="223">
        <v>0</v>
      </c>
      <c r="R160" s="223">
        <f t="shared" si="32"/>
        <v>0</v>
      </c>
      <c r="S160" s="223">
        <v>0</v>
      </c>
      <c r="T160" s="224">
        <f t="shared" si="3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5" t="s">
        <v>162</v>
      </c>
      <c r="AT160" s="225" t="s">
        <v>153</v>
      </c>
      <c r="AU160" s="225" t="s">
        <v>78</v>
      </c>
      <c r="AY160" s="18" t="s">
        <v>151</v>
      </c>
      <c r="BE160" s="114">
        <f t="shared" si="34"/>
        <v>0</v>
      </c>
      <c r="BF160" s="114">
        <f t="shared" si="35"/>
        <v>0</v>
      </c>
      <c r="BG160" s="114">
        <f t="shared" si="36"/>
        <v>0</v>
      </c>
      <c r="BH160" s="114">
        <f t="shared" si="37"/>
        <v>0</v>
      </c>
      <c r="BI160" s="114">
        <f t="shared" si="38"/>
        <v>0</v>
      </c>
      <c r="BJ160" s="18" t="s">
        <v>86</v>
      </c>
      <c r="BK160" s="114">
        <f t="shared" si="39"/>
        <v>0</v>
      </c>
      <c r="BL160" s="18" t="s">
        <v>162</v>
      </c>
      <c r="BM160" s="225" t="s">
        <v>524</v>
      </c>
    </row>
    <row r="161" spans="1:65" s="2" customFormat="1" ht="16.5" customHeight="1">
      <c r="A161" s="36"/>
      <c r="B161" s="37"/>
      <c r="C161" s="214" t="s">
        <v>361</v>
      </c>
      <c r="D161" s="214" t="s">
        <v>153</v>
      </c>
      <c r="E161" s="215" t="s">
        <v>968</v>
      </c>
      <c r="F161" s="216" t="s">
        <v>969</v>
      </c>
      <c r="G161" s="217" t="s">
        <v>952</v>
      </c>
      <c r="H161" s="218">
        <v>9</v>
      </c>
      <c r="I161" s="219"/>
      <c r="J161" s="220">
        <f t="shared" si="30"/>
        <v>0</v>
      </c>
      <c r="K161" s="216" t="s">
        <v>1</v>
      </c>
      <c r="L161" s="39"/>
      <c r="M161" s="221" t="s">
        <v>1</v>
      </c>
      <c r="N161" s="222" t="s">
        <v>43</v>
      </c>
      <c r="O161" s="73"/>
      <c r="P161" s="223">
        <f t="shared" si="31"/>
        <v>0</v>
      </c>
      <c r="Q161" s="223">
        <v>0</v>
      </c>
      <c r="R161" s="223">
        <f t="shared" si="32"/>
        <v>0</v>
      </c>
      <c r="S161" s="223">
        <v>0</v>
      </c>
      <c r="T161" s="224">
        <f t="shared" si="3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5" t="s">
        <v>162</v>
      </c>
      <c r="AT161" s="225" t="s">
        <v>153</v>
      </c>
      <c r="AU161" s="225" t="s">
        <v>78</v>
      </c>
      <c r="AY161" s="18" t="s">
        <v>151</v>
      </c>
      <c r="BE161" s="114">
        <f t="shared" si="34"/>
        <v>0</v>
      </c>
      <c r="BF161" s="114">
        <f t="shared" si="35"/>
        <v>0</v>
      </c>
      <c r="BG161" s="114">
        <f t="shared" si="36"/>
        <v>0</v>
      </c>
      <c r="BH161" s="114">
        <f t="shared" si="37"/>
        <v>0</v>
      </c>
      <c r="BI161" s="114">
        <f t="shared" si="38"/>
        <v>0</v>
      </c>
      <c r="BJ161" s="18" t="s">
        <v>86</v>
      </c>
      <c r="BK161" s="114">
        <f t="shared" si="39"/>
        <v>0</v>
      </c>
      <c r="BL161" s="18" t="s">
        <v>162</v>
      </c>
      <c r="BM161" s="225" t="s">
        <v>534</v>
      </c>
    </row>
    <row r="162" spans="1:65" s="2" customFormat="1" ht="16.5" customHeight="1">
      <c r="A162" s="36"/>
      <c r="B162" s="37"/>
      <c r="C162" s="214" t="s">
        <v>365</v>
      </c>
      <c r="D162" s="214" t="s">
        <v>153</v>
      </c>
      <c r="E162" s="215" t="s">
        <v>970</v>
      </c>
      <c r="F162" s="216" t="s">
        <v>971</v>
      </c>
      <c r="G162" s="217" t="s">
        <v>257</v>
      </c>
      <c r="H162" s="218">
        <v>505</v>
      </c>
      <c r="I162" s="219"/>
      <c r="J162" s="220">
        <f t="shared" si="30"/>
        <v>0</v>
      </c>
      <c r="K162" s="216" t="s">
        <v>1</v>
      </c>
      <c r="L162" s="39"/>
      <c r="M162" s="221" t="s">
        <v>1</v>
      </c>
      <c r="N162" s="222" t="s">
        <v>43</v>
      </c>
      <c r="O162" s="73"/>
      <c r="P162" s="223">
        <f t="shared" si="31"/>
        <v>0</v>
      </c>
      <c r="Q162" s="223">
        <v>0</v>
      </c>
      <c r="R162" s="223">
        <f t="shared" si="32"/>
        <v>0</v>
      </c>
      <c r="S162" s="223">
        <v>0</v>
      </c>
      <c r="T162" s="224">
        <f t="shared" si="3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5" t="s">
        <v>162</v>
      </c>
      <c r="AT162" s="225" t="s">
        <v>153</v>
      </c>
      <c r="AU162" s="225" t="s">
        <v>78</v>
      </c>
      <c r="AY162" s="18" t="s">
        <v>151</v>
      </c>
      <c r="BE162" s="114">
        <f t="shared" si="34"/>
        <v>0</v>
      </c>
      <c r="BF162" s="114">
        <f t="shared" si="35"/>
        <v>0</v>
      </c>
      <c r="BG162" s="114">
        <f t="shared" si="36"/>
        <v>0</v>
      </c>
      <c r="BH162" s="114">
        <f t="shared" si="37"/>
        <v>0</v>
      </c>
      <c r="BI162" s="114">
        <f t="shared" si="38"/>
        <v>0</v>
      </c>
      <c r="BJ162" s="18" t="s">
        <v>86</v>
      </c>
      <c r="BK162" s="114">
        <f t="shared" si="39"/>
        <v>0</v>
      </c>
      <c r="BL162" s="18" t="s">
        <v>162</v>
      </c>
      <c r="BM162" s="225" t="s">
        <v>543</v>
      </c>
    </row>
    <row r="163" spans="1:65" s="2" customFormat="1" ht="16.5" customHeight="1">
      <c r="A163" s="36"/>
      <c r="B163" s="37"/>
      <c r="C163" s="241" t="s">
        <v>370</v>
      </c>
      <c r="D163" s="241" t="s">
        <v>257</v>
      </c>
      <c r="E163" s="242" t="s">
        <v>972</v>
      </c>
      <c r="F163" s="243" t="s">
        <v>973</v>
      </c>
      <c r="G163" s="244" t="s">
        <v>889</v>
      </c>
      <c r="H163" s="245">
        <v>15</v>
      </c>
      <c r="I163" s="246"/>
      <c r="J163" s="247">
        <f t="shared" si="30"/>
        <v>0</v>
      </c>
      <c r="K163" s="243" t="s">
        <v>1</v>
      </c>
      <c r="L163" s="248"/>
      <c r="M163" s="249" t="s">
        <v>1</v>
      </c>
      <c r="N163" s="250" t="s">
        <v>43</v>
      </c>
      <c r="O163" s="73"/>
      <c r="P163" s="223">
        <f t="shared" si="31"/>
        <v>0</v>
      </c>
      <c r="Q163" s="223">
        <v>0</v>
      </c>
      <c r="R163" s="223">
        <f t="shared" si="32"/>
        <v>0</v>
      </c>
      <c r="S163" s="223">
        <v>0</v>
      </c>
      <c r="T163" s="224">
        <f t="shared" si="3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5" t="s">
        <v>193</v>
      </c>
      <c r="AT163" s="225" t="s">
        <v>257</v>
      </c>
      <c r="AU163" s="225" t="s">
        <v>78</v>
      </c>
      <c r="AY163" s="18" t="s">
        <v>151</v>
      </c>
      <c r="BE163" s="114">
        <f t="shared" si="34"/>
        <v>0</v>
      </c>
      <c r="BF163" s="114">
        <f t="shared" si="35"/>
        <v>0</v>
      </c>
      <c r="BG163" s="114">
        <f t="shared" si="36"/>
        <v>0</v>
      </c>
      <c r="BH163" s="114">
        <f t="shared" si="37"/>
        <v>0</v>
      </c>
      <c r="BI163" s="114">
        <f t="shared" si="38"/>
        <v>0</v>
      </c>
      <c r="BJ163" s="18" t="s">
        <v>86</v>
      </c>
      <c r="BK163" s="114">
        <f t="shared" si="39"/>
        <v>0</v>
      </c>
      <c r="BL163" s="18" t="s">
        <v>162</v>
      </c>
      <c r="BM163" s="225" t="s">
        <v>551</v>
      </c>
    </row>
    <row r="164" spans="1:65" s="2" customFormat="1" ht="16.5" customHeight="1">
      <c r="A164" s="36"/>
      <c r="B164" s="37"/>
      <c r="C164" s="214" t="s">
        <v>374</v>
      </c>
      <c r="D164" s="214" t="s">
        <v>153</v>
      </c>
      <c r="E164" s="215" t="s">
        <v>974</v>
      </c>
      <c r="F164" s="216" t="s">
        <v>975</v>
      </c>
      <c r="G164" s="217" t="s">
        <v>889</v>
      </c>
      <c r="H164" s="218">
        <v>56</v>
      </c>
      <c r="I164" s="219"/>
      <c r="J164" s="220">
        <f t="shared" si="30"/>
        <v>0</v>
      </c>
      <c r="K164" s="216" t="s">
        <v>1</v>
      </c>
      <c r="L164" s="39"/>
      <c r="M164" s="221" t="s">
        <v>1</v>
      </c>
      <c r="N164" s="222" t="s">
        <v>43</v>
      </c>
      <c r="O164" s="73"/>
      <c r="P164" s="223">
        <f t="shared" si="31"/>
        <v>0</v>
      </c>
      <c r="Q164" s="223">
        <v>0</v>
      </c>
      <c r="R164" s="223">
        <f t="shared" si="32"/>
        <v>0</v>
      </c>
      <c r="S164" s="223">
        <v>0</v>
      </c>
      <c r="T164" s="224">
        <f t="shared" si="3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5" t="s">
        <v>162</v>
      </c>
      <c r="AT164" s="225" t="s">
        <v>153</v>
      </c>
      <c r="AU164" s="225" t="s">
        <v>78</v>
      </c>
      <c r="AY164" s="18" t="s">
        <v>151</v>
      </c>
      <c r="BE164" s="114">
        <f t="shared" si="34"/>
        <v>0</v>
      </c>
      <c r="BF164" s="114">
        <f t="shared" si="35"/>
        <v>0</v>
      </c>
      <c r="BG164" s="114">
        <f t="shared" si="36"/>
        <v>0</v>
      </c>
      <c r="BH164" s="114">
        <f t="shared" si="37"/>
        <v>0</v>
      </c>
      <c r="BI164" s="114">
        <f t="shared" si="38"/>
        <v>0</v>
      </c>
      <c r="BJ164" s="18" t="s">
        <v>86</v>
      </c>
      <c r="BK164" s="114">
        <f t="shared" si="39"/>
        <v>0</v>
      </c>
      <c r="BL164" s="18" t="s">
        <v>162</v>
      </c>
      <c r="BM164" s="225" t="s">
        <v>561</v>
      </c>
    </row>
    <row r="165" spans="1:65" s="2" customFormat="1" ht="16.5" customHeight="1">
      <c r="A165" s="36"/>
      <c r="B165" s="37"/>
      <c r="C165" s="241" t="s">
        <v>378</v>
      </c>
      <c r="D165" s="241" t="s">
        <v>257</v>
      </c>
      <c r="E165" s="242" t="s">
        <v>976</v>
      </c>
      <c r="F165" s="243" t="s">
        <v>977</v>
      </c>
      <c r="G165" s="244" t="s">
        <v>889</v>
      </c>
      <c r="H165" s="245">
        <v>56</v>
      </c>
      <c r="I165" s="246"/>
      <c r="J165" s="247">
        <f t="shared" si="30"/>
        <v>0</v>
      </c>
      <c r="K165" s="243" t="s">
        <v>1</v>
      </c>
      <c r="L165" s="248"/>
      <c r="M165" s="249" t="s">
        <v>1</v>
      </c>
      <c r="N165" s="250" t="s">
        <v>43</v>
      </c>
      <c r="O165" s="73"/>
      <c r="P165" s="223">
        <f t="shared" si="31"/>
        <v>0</v>
      </c>
      <c r="Q165" s="223">
        <v>0</v>
      </c>
      <c r="R165" s="223">
        <f t="shared" si="32"/>
        <v>0</v>
      </c>
      <c r="S165" s="223">
        <v>0</v>
      </c>
      <c r="T165" s="224">
        <f t="shared" si="3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5" t="s">
        <v>193</v>
      </c>
      <c r="AT165" s="225" t="s">
        <v>257</v>
      </c>
      <c r="AU165" s="225" t="s">
        <v>78</v>
      </c>
      <c r="AY165" s="18" t="s">
        <v>151</v>
      </c>
      <c r="BE165" s="114">
        <f t="shared" si="34"/>
        <v>0</v>
      </c>
      <c r="BF165" s="114">
        <f t="shared" si="35"/>
        <v>0</v>
      </c>
      <c r="BG165" s="114">
        <f t="shared" si="36"/>
        <v>0</v>
      </c>
      <c r="BH165" s="114">
        <f t="shared" si="37"/>
        <v>0</v>
      </c>
      <c r="BI165" s="114">
        <f t="shared" si="38"/>
        <v>0</v>
      </c>
      <c r="BJ165" s="18" t="s">
        <v>86</v>
      </c>
      <c r="BK165" s="114">
        <f t="shared" si="39"/>
        <v>0</v>
      </c>
      <c r="BL165" s="18" t="s">
        <v>162</v>
      </c>
      <c r="BM165" s="225" t="s">
        <v>571</v>
      </c>
    </row>
    <row r="166" spans="1:65" s="2" customFormat="1" ht="16.5" customHeight="1">
      <c r="A166" s="36"/>
      <c r="B166" s="37"/>
      <c r="C166" s="241" t="s">
        <v>383</v>
      </c>
      <c r="D166" s="241" t="s">
        <v>257</v>
      </c>
      <c r="E166" s="242" t="s">
        <v>978</v>
      </c>
      <c r="F166" s="243" t="s">
        <v>979</v>
      </c>
      <c r="G166" s="244" t="s">
        <v>980</v>
      </c>
      <c r="H166" s="245">
        <v>0.56</v>
      </c>
      <c r="I166" s="246"/>
      <c r="J166" s="247">
        <f t="shared" si="30"/>
        <v>0</v>
      </c>
      <c r="K166" s="243" t="s">
        <v>1</v>
      </c>
      <c r="L166" s="248"/>
      <c r="M166" s="249" t="s">
        <v>1</v>
      </c>
      <c r="N166" s="250" t="s">
        <v>43</v>
      </c>
      <c r="O166" s="73"/>
      <c r="P166" s="223">
        <f t="shared" si="31"/>
        <v>0</v>
      </c>
      <c r="Q166" s="223">
        <v>0</v>
      </c>
      <c r="R166" s="223">
        <f t="shared" si="32"/>
        <v>0</v>
      </c>
      <c r="S166" s="223">
        <v>0</v>
      </c>
      <c r="T166" s="224">
        <f t="shared" si="3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5" t="s">
        <v>193</v>
      </c>
      <c r="AT166" s="225" t="s">
        <v>257</v>
      </c>
      <c r="AU166" s="225" t="s">
        <v>78</v>
      </c>
      <c r="AY166" s="18" t="s">
        <v>151</v>
      </c>
      <c r="BE166" s="114">
        <f t="shared" si="34"/>
        <v>0</v>
      </c>
      <c r="BF166" s="114">
        <f t="shared" si="35"/>
        <v>0</v>
      </c>
      <c r="BG166" s="114">
        <f t="shared" si="36"/>
        <v>0</v>
      </c>
      <c r="BH166" s="114">
        <f t="shared" si="37"/>
        <v>0</v>
      </c>
      <c r="BI166" s="114">
        <f t="shared" si="38"/>
        <v>0</v>
      </c>
      <c r="BJ166" s="18" t="s">
        <v>86</v>
      </c>
      <c r="BK166" s="114">
        <f t="shared" si="39"/>
        <v>0</v>
      </c>
      <c r="BL166" s="18" t="s">
        <v>162</v>
      </c>
      <c r="BM166" s="225" t="s">
        <v>580</v>
      </c>
    </row>
    <row r="167" spans="2:51" s="13" customFormat="1" ht="11.25">
      <c r="B167" s="230"/>
      <c r="C167" s="231"/>
      <c r="D167" s="226" t="s">
        <v>166</v>
      </c>
      <c r="E167" s="232" t="s">
        <v>1</v>
      </c>
      <c r="F167" s="233" t="s">
        <v>981</v>
      </c>
      <c r="G167" s="231"/>
      <c r="H167" s="234">
        <v>0.56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166</v>
      </c>
      <c r="AU167" s="240" t="s">
        <v>78</v>
      </c>
      <c r="AV167" s="13" t="s">
        <v>88</v>
      </c>
      <c r="AW167" s="13" t="s">
        <v>32</v>
      </c>
      <c r="AX167" s="13" t="s">
        <v>78</v>
      </c>
      <c r="AY167" s="240" t="s">
        <v>151</v>
      </c>
    </row>
    <row r="168" spans="2:51" s="16" customFormat="1" ht="11.25">
      <c r="B168" s="281"/>
      <c r="C168" s="282"/>
      <c r="D168" s="226" t="s">
        <v>166</v>
      </c>
      <c r="E168" s="283" t="s">
        <v>1</v>
      </c>
      <c r="F168" s="284" t="s">
        <v>811</v>
      </c>
      <c r="G168" s="282"/>
      <c r="H168" s="285">
        <v>0.56</v>
      </c>
      <c r="I168" s="286"/>
      <c r="J168" s="282"/>
      <c r="K168" s="282"/>
      <c r="L168" s="287"/>
      <c r="M168" s="288"/>
      <c r="N168" s="289"/>
      <c r="O168" s="289"/>
      <c r="P168" s="289"/>
      <c r="Q168" s="289"/>
      <c r="R168" s="289"/>
      <c r="S168" s="289"/>
      <c r="T168" s="290"/>
      <c r="AT168" s="291" t="s">
        <v>166</v>
      </c>
      <c r="AU168" s="291" t="s">
        <v>78</v>
      </c>
      <c r="AV168" s="16" t="s">
        <v>162</v>
      </c>
      <c r="AW168" s="16" t="s">
        <v>32</v>
      </c>
      <c r="AX168" s="16" t="s">
        <v>86</v>
      </c>
      <c r="AY168" s="291" t="s">
        <v>151</v>
      </c>
    </row>
    <row r="169" spans="1:65" s="2" customFormat="1" ht="16.5" customHeight="1">
      <c r="A169" s="36"/>
      <c r="B169" s="37"/>
      <c r="C169" s="214" t="s">
        <v>387</v>
      </c>
      <c r="D169" s="214" t="s">
        <v>153</v>
      </c>
      <c r="E169" s="215" t="s">
        <v>982</v>
      </c>
      <c r="F169" s="216" t="s">
        <v>983</v>
      </c>
      <c r="G169" s="217" t="s">
        <v>909</v>
      </c>
      <c r="H169" s="218">
        <v>8</v>
      </c>
      <c r="I169" s="219"/>
      <c r="J169" s="220">
        <f aca="true" t="shared" si="40" ref="J169:J182">ROUND(I169*H169,2)</f>
        <v>0</v>
      </c>
      <c r="K169" s="216" t="s">
        <v>1</v>
      </c>
      <c r="L169" s="39"/>
      <c r="M169" s="221" t="s">
        <v>1</v>
      </c>
      <c r="N169" s="222" t="s">
        <v>43</v>
      </c>
      <c r="O169" s="73"/>
      <c r="P169" s="223">
        <f aca="true" t="shared" si="41" ref="P169:P182">O169*H169</f>
        <v>0</v>
      </c>
      <c r="Q169" s="223">
        <v>0</v>
      </c>
      <c r="R169" s="223">
        <f aca="true" t="shared" si="42" ref="R169:R182">Q169*H169</f>
        <v>0</v>
      </c>
      <c r="S169" s="223">
        <v>0</v>
      </c>
      <c r="T169" s="224">
        <f aca="true" t="shared" si="43" ref="T169:T182"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5" t="s">
        <v>162</v>
      </c>
      <c r="AT169" s="225" t="s">
        <v>153</v>
      </c>
      <c r="AU169" s="225" t="s">
        <v>78</v>
      </c>
      <c r="AY169" s="18" t="s">
        <v>151</v>
      </c>
      <c r="BE169" s="114">
        <f aca="true" t="shared" si="44" ref="BE169:BE182">IF(N169="základní",J169,0)</f>
        <v>0</v>
      </c>
      <c r="BF169" s="114">
        <f aca="true" t="shared" si="45" ref="BF169:BF182">IF(N169="snížená",J169,0)</f>
        <v>0</v>
      </c>
      <c r="BG169" s="114">
        <f aca="true" t="shared" si="46" ref="BG169:BG182">IF(N169="zákl. přenesená",J169,0)</f>
        <v>0</v>
      </c>
      <c r="BH169" s="114">
        <f aca="true" t="shared" si="47" ref="BH169:BH182">IF(N169="sníž. přenesená",J169,0)</f>
        <v>0</v>
      </c>
      <c r="BI169" s="114">
        <f aca="true" t="shared" si="48" ref="BI169:BI182">IF(N169="nulová",J169,0)</f>
        <v>0</v>
      </c>
      <c r="BJ169" s="18" t="s">
        <v>86</v>
      </c>
      <c r="BK169" s="114">
        <f aca="true" t="shared" si="49" ref="BK169:BK182">ROUND(I169*H169,2)</f>
        <v>0</v>
      </c>
      <c r="BL169" s="18" t="s">
        <v>162</v>
      </c>
      <c r="BM169" s="225" t="s">
        <v>588</v>
      </c>
    </row>
    <row r="170" spans="1:65" s="2" customFormat="1" ht="16.5" customHeight="1">
      <c r="A170" s="36"/>
      <c r="B170" s="37"/>
      <c r="C170" s="241" t="s">
        <v>392</v>
      </c>
      <c r="D170" s="241" t="s">
        <v>257</v>
      </c>
      <c r="E170" s="242" t="s">
        <v>984</v>
      </c>
      <c r="F170" s="243" t="s">
        <v>985</v>
      </c>
      <c r="G170" s="244" t="s">
        <v>889</v>
      </c>
      <c r="H170" s="245">
        <v>13</v>
      </c>
      <c r="I170" s="246"/>
      <c r="J170" s="247">
        <f t="shared" si="40"/>
        <v>0</v>
      </c>
      <c r="K170" s="243" t="s">
        <v>1</v>
      </c>
      <c r="L170" s="248"/>
      <c r="M170" s="249" t="s">
        <v>1</v>
      </c>
      <c r="N170" s="250" t="s">
        <v>43</v>
      </c>
      <c r="O170" s="73"/>
      <c r="P170" s="223">
        <f t="shared" si="41"/>
        <v>0</v>
      </c>
      <c r="Q170" s="223">
        <v>0</v>
      </c>
      <c r="R170" s="223">
        <f t="shared" si="42"/>
        <v>0</v>
      </c>
      <c r="S170" s="223">
        <v>0</v>
      </c>
      <c r="T170" s="224">
        <f t="shared" si="4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5" t="s">
        <v>193</v>
      </c>
      <c r="AT170" s="225" t="s">
        <v>257</v>
      </c>
      <c r="AU170" s="225" t="s">
        <v>78</v>
      </c>
      <c r="AY170" s="18" t="s">
        <v>151</v>
      </c>
      <c r="BE170" s="114">
        <f t="shared" si="44"/>
        <v>0</v>
      </c>
      <c r="BF170" s="114">
        <f t="shared" si="45"/>
        <v>0</v>
      </c>
      <c r="BG170" s="114">
        <f t="shared" si="46"/>
        <v>0</v>
      </c>
      <c r="BH170" s="114">
        <f t="shared" si="47"/>
        <v>0</v>
      </c>
      <c r="BI170" s="114">
        <f t="shared" si="48"/>
        <v>0</v>
      </c>
      <c r="BJ170" s="18" t="s">
        <v>86</v>
      </c>
      <c r="BK170" s="114">
        <f t="shared" si="49"/>
        <v>0</v>
      </c>
      <c r="BL170" s="18" t="s">
        <v>162</v>
      </c>
      <c r="BM170" s="225" t="s">
        <v>598</v>
      </c>
    </row>
    <row r="171" spans="1:65" s="2" customFormat="1" ht="16.5" customHeight="1">
      <c r="A171" s="36"/>
      <c r="B171" s="37"/>
      <c r="C171" s="241" t="s">
        <v>397</v>
      </c>
      <c r="D171" s="241" t="s">
        <v>257</v>
      </c>
      <c r="E171" s="242" t="s">
        <v>986</v>
      </c>
      <c r="F171" s="243" t="s">
        <v>987</v>
      </c>
      <c r="G171" s="244" t="s">
        <v>889</v>
      </c>
      <c r="H171" s="245">
        <v>4</v>
      </c>
      <c r="I171" s="246"/>
      <c r="J171" s="247">
        <f t="shared" si="40"/>
        <v>0</v>
      </c>
      <c r="K171" s="243" t="s">
        <v>1</v>
      </c>
      <c r="L171" s="248"/>
      <c r="M171" s="249" t="s">
        <v>1</v>
      </c>
      <c r="N171" s="250" t="s">
        <v>43</v>
      </c>
      <c r="O171" s="73"/>
      <c r="P171" s="223">
        <f t="shared" si="41"/>
        <v>0</v>
      </c>
      <c r="Q171" s="223">
        <v>0</v>
      </c>
      <c r="R171" s="223">
        <f t="shared" si="42"/>
        <v>0</v>
      </c>
      <c r="S171" s="223">
        <v>0</v>
      </c>
      <c r="T171" s="224">
        <f t="shared" si="4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5" t="s">
        <v>193</v>
      </c>
      <c r="AT171" s="225" t="s">
        <v>257</v>
      </c>
      <c r="AU171" s="225" t="s">
        <v>78</v>
      </c>
      <c r="AY171" s="18" t="s">
        <v>151</v>
      </c>
      <c r="BE171" s="114">
        <f t="shared" si="44"/>
        <v>0</v>
      </c>
      <c r="BF171" s="114">
        <f t="shared" si="45"/>
        <v>0</v>
      </c>
      <c r="BG171" s="114">
        <f t="shared" si="46"/>
        <v>0</v>
      </c>
      <c r="BH171" s="114">
        <f t="shared" si="47"/>
        <v>0</v>
      </c>
      <c r="BI171" s="114">
        <f t="shared" si="48"/>
        <v>0</v>
      </c>
      <c r="BJ171" s="18" t="s">
        <v>86</v>
      </c>
      <c r="BK171" s="114">
        <f t="shared" si="49"/>
        <v>0</v>
      </c>
      <c r="BL171" s="18" t="s">
        <v>162</v>
      </c>
      <c r="BM171" s="225" t="s">
        <v>606</v>
      </c>
    </row>
    <row r="172" spans="1:65" s="2" customFormat="1" ht="16.5" customHeight="1">
      <c r="A172" s="36"/>
      <c r="B172" s="37"/>
      <c r="C172" s="241" t="s">
        <v>403</v>
      </c>
      <c r="D172" s="241" t="s">
        <v>257</v>
      </c>
      <c r="E172" s="242" t="s">
        <v>988</v>
      </c>
      <c r="F172" s="243" t="s">
        <v>989</v>
      </c>
      <c r="G172" s="244" t="s">
        <v>889</v>
      </c>
      <c r="H172" s="245">
        <v>13</v>
      </c>
      <c r="I172" s="246"/>
      <c r="J172" s="247">
        <f t="shared" si="40"/>
        <v>0</v>
      </c>
      <c r="K172" s="243" t="s">
        <v>1</v>
      </c>
      <c r="L172" s="248"/>
      <c r="M172" s="249" t="s">
        <v>1</v>
      </c>
      <c r="N172" s="250" t="s">
        <v>43</v>
      </c>
      <c r="O172" s="73"/>
      <c r="P172" s="223">
        <f t="shared" si="41"/>
        <v>0</v>
      </c>
      <c r="Q172" s="223">
        <v>0</v>
      </c>
      <c r="R172" s="223">
        <f t="shared" si="42"/>
        <v>0</v>
      </c>
      <c r="S172" s="223">
        <v>0</v>
      </c>
      <c r="T172" s="224">
        <f t="shared" si="4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5" t="s">
        <v>193</v>
      </c>
      <c r="AT172" s="225" t="s">
        <v>257</v>
      </c>
      <c r="AU172" s="225" t="s">
        <v>78</v>
      </c>
      <c r="AY172" s="18" t="s">
        <v>151</v>
      </c>
      <c r="BE172" s="114">
        <f t="shared" si="44"/>
        <v>0</v>
      </c>
      <c r="BF172" s="114">
        <f t="shared" si="45"/>
        <v>0</v>
      </c>
      <c r="BG172" s="114">
        <f t="shared" si="46"/>
        <v>0</v>
      </c>
      <c r="BH172" s="114">
        <f t="shared" si="47"/>
        <v>0</v>
      </c>
      <c r="BI172" s="114">
        <f t="shared" si="48"/>
        <v>0</v>
      </c>
      <c r="BJ172" s="18" t="s">
        <v>86</v>
      </c>
      <c r="BK172" s="114">
        <f t="shared" si="49"/>
        <v>0</v>
      </c>
      <c r="BL172" s="18" t="s">
        <v>162</v>
      </c>
      <c r="BM172" s="225" t="s">
        <v>616</v>
      </c>
    </row>
    <row r="173" spans="1:65" s="2" customFormat="1" ht="16.5" customHeight="1">
      <c r="A173" s="36"/>
      <c r="B173" s="37"/>
      <c r="C173" s="241" t="s">
        <v>408</v>
      </c>
      <c r="D173" s="241" t="s">
        <v>257</v>
      </c>
      <c r="E173" s="242" t="s">
        <v>990</v>
      </c>
      <c r="F173" s="243" t="s">
        <v>991</v>
      </c>
      <c r="G173" s="244" t="s">
        <v>889</v>
      </c>
      <c r="H173" s="245">
        <v>2</v>
      </c>
      <c r="I173" s="246"/>
      <c r="J173" s="247">
        <f t="shared" si="40"/>
        <v>0</v>
      </c>
      <c r="K173" s="243" t="s">
        <v>1</v>
      </c>
      <c r="L173" s="248"/>
      <c r="M173" s="249" t="s">
        <v>1</v>
      </c>
      <c r="N173" s="250" t="s">
        <v>43</v>
      </c>
      <c r="O173" s="73"/>
      <c r="P173" s="223">
        <f t="shared" si="41"/>
        <v>0</v>
      </c>
      <c r="Q173" s="223">
        <v>0</v>
      </c>
      <c r="R173" s="223">
        <f t="shared" si="42"/>
        <v>0</v>
      </c>
      <c r="S173" s="223">
        <v>0</v>
      </c>
      <c r="T173" s="224">
        <f t="shared" si="4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5" t="s">
        <v>193</v>
      </c>
      <c r="AT173" s="225" t="s">
        <v>257</v>
      </c>
      <c r="AU173" s="225" t="s">
        <v>78</v>
      </c>
      <c r="AY173" s="18" t="s">
        <v>151</v>
      </c>
      <c r="BE173" s="114">
        <f t="shared" si="44"/>
        <v>0</v>
      </c>
      <c r="BF173" s="114">
        <f t="shared" si="45"/>
        <v>0</v>
      </c>
      <c r="BG173" s="114">
        <f t="shared" si="46"/>
        <v>0</v>
      </c>
      <c r="BH173" s="114">
        <f t="shared" si="47"/>
        <v>0</v>
      </c>
      <c r="BI173" s="114">
        <f t="shared" si="48"/>
        <v>0</v>
      </c>
      <c r="BJ173" s="18" t="s">
        <v>86</v>
      </c>
      <c r="BK173" s="114">
        <f t="shared" si="49"/>
        <v>0</v>
      </c>
      <c r="BL173" s="18" t="s">
        <v>162</v>
      </c>
      <c r="BM173" s="225" t="s">
        <v>992</v>
      </c>
    </row>
    <row r="174" spans="1:65" s="2" customFormat="1" ht="16.5" customHeight="1">
      <c r="A174" s="36"/>
      <c r="B174" s="37"/>
      <c r="C174" s="214" t="s">
        <v>413</v>
      </c>
      <c r="D174" s="214" t="s">
        <v>153</v>
      </c>
      <c r="E174" s="215" t="s">
        <v>993</v>
      </c>
      <c r="F174" s="216" t="s">
        <v>994</v>
      </c>
      <c r="G174" s="217" t="s">
        <v>889</v>
      </c>
      <c r="H174" s="218">
        <v>3</v>
      </c>
      <c r="I174" s="219"/>
      <c r="J174" s="220">
        <f t="shared" si="40"/>
        <v>0</v>
      </c>
      <c r="K174" s="216" t="s">
        <v>1</v>
      </c>
      <c r="L174" s="39"/>
      <c r="M174" s="221" t="s">
        <v>1</v>
      </c>
      <c r="N174" s="222" t="s">
        <v>43</v>
      </c>
      <c r="O174" s="73"/>
      <c r="P174" s="223">
        <f t="shared" si="41"/>
        <v>0</v>
      </c>
      <c r="Q174" s="223">
        <v>0</v>
      </c>
      <c r="R174" s="223">
        <f t="shared" si="42"/>
        <v>0</v>
      </c>
      <c r="S174" s="223">
        <v>0</v>
      </c>
      <c r="T174" s="224">
        <f t="shared" si="4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5" t="s">
        <v>162</v>
      </c>
      <c r="AT174" s="225" t="s">
        <v>153</v>
      </c>
      <c r="AU174" s="225" t="s">
        <v>78</v>
      </c>
      <c r="AY174" s="18" t="s">
        <v>151</v>
      </c>
      <c r="BE174" s="114">
        <f t="shared" si="44"/>
        <v>0</v>
      </c>
      <c r="BF174" s="114">
        <f t="shared" si="45"/>
        <v>0</v>
      </c>
      <c r="BG174" s="114">
        <f t="shared" si="46"/>
        <v>0</v>
      </c>
      <c r="BH174" s="114">
        <f t="shared" si="47"/>
        <v>0</v>
      </c>
      <c r="BI174" s="114">
        <f t="shared" si="48"/>
        <v>0</v>
      </c>
      <c r="BJ174" s="18" t="s">
        <v>86</v>
      </c>
      <c r="BK174" s="114">
        <f t="shared" si="49"/>
        <v>0</v>
      </c>
      <c r="BL174" s="18" t="s">
        <v>162</v>
      </c>
      <c r="BM174" s="225" t="s">
        <v>995</v>
      </c>
    </row>
    <row r="175" spans="1:65" s="2" customFormat="1" ht="16.5" customHeight="1">
      <c r="A175" s="36"/>
      <c r="B175" s="37"/>
      <c r="C175" s="214" t="s">
        <v>417</v>
      </c>
      <c r="D175" s="214" t="s">
        <v>153</v>
      </c>
      <c r="E175" s="215" t="s">
        <v>996</v>
      </c>
      <c r="F175" s="216" t="s">
        <v>997</v>
      </c>
      <c r="G175" s="217" t="s">
        <v>257</v>
      </c>
      <c r="H175" s="218">
        <v>535</v>
      </c>
      <c r="I175" s="219"/>
      <c r="J175" s="220">
        <f t="shared" si="40"/>
        <v>0</v>
      </c>
      <c r="K175" s="216" t="s">
        <v>1</v>
      </c>
      <c r="L175" s="39"/>
      <c r="M175" s="221" t="s">
        <v>1</v>
      </c>
      <c r="N175" s="222" t="s">
        <v>43</v>
      </c>
      <c r="O175" s="73"/>
      <c r="P175" s="223">
        <f t="shared" si="41"/>
        <v>0</v>
      </c>
      <c r="Q175" s="223">
        <v>0</v>
      </c>
      <c r="R175" s="223">
        <f t="shared" si="42"/>
        <v>0</v>
      </c>
      <c r="S175" s="223">
        <v>0</v>
      </c>
      <c r="T175" s="224">
        <f t="shared" si="4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5" t="s">
        <v>162</v>
      </c>
      <c r="AT175" s="225" t="s">
        <v>153</v>
      </c>
      <c r="AU175" s="225" t="s">
        <v>78</v>
      </c>
      <c r="AY175" s="18" t="s">
        <v>151</v>
      </c>
      <c r="BE175" s="114">
        <f t="shared" si="44"/>
        <v>0</v>
      </c>
      <c r="BF175" s="114">
        <f t="shared" si="45"/>
        <v>0</v>
      </c>
      <c r="BG175" s="114">
        <f t="shared" si="46"/>
        <v>0</v>
      </c>
      <c r="BH175" s="114">
        <f t="shared" si="47"/>
        <v>0</v>
      </c>
      <c r="BI175" s="114">
        <f t="shared" si="48"/>
        <v>0</v>
      </c>
      <c r="BJ175" s="18" t="s">
        <v>86</v>
      </c>
      <c r="BK175" s="114">
        <f t="shared" si="49"/>
        <v>0</v>
      </c>
      <c r="BL175" s="18" t="s">
        <v>162</v>
      </c>
      <c r="BM175" s="225" t="s">
        <v>998</v>
      </c>
    </row>
    <row r="176" spans="1:65" s="2" customFormat="1" ht="16.5" customHeight="1">
      <c r="A176" s="36"/>
      <c r="B176" s="37"/>
      <c r="C176" s="214" t="s">
        <v>422</v>
      </c>
      <c r="D176" s="214" t="s">
        <v>153</v>
      </c>
      <c r="E176" s="215" t="s">
        <v>999</v>
      </c>
      <c r="F176" s="216" t="s">
        <v>1000</v>
      </c>
      <c r="G176" s="217" t="s">
        <v>257</v>
      </c>
      <c r="H176" s="218">
        <v>535</v>
      </c>
      <c r="I176" s="219"/>
      <c r="J176" s="220">
        <f t="shared" si="40"/>
        <v>0</v>
      </c>
      <c r="K176" s="216" t="s">
        <v>1</v>
      </c>
      <c r="L176" s="39"/>
      <c r="M176" s="221" t="s">
        <v>1</v>
      </c>
      <c r="N176" s="222" t="s">
        <v>43</v>
      </c>
      <c r="O176" s="73"/>
      <c r="P176" s="223">
        <f t="shared" si="41"/>
        <v>0</v>
      </c>
      <c r="Q176" s="223">
        <v>0</v>
      </c>
      <c r="R176" s="223">
        <f t="shared" si="42"/>
        <v>0</v>
      </c>
      <c r="S176" s="223">
        <v>0</v>
      </c>
      <c r="T176" s="224">
        <f t="shared" si="4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5" t="s">
        <v>162</v>
      </c>
      <c r="AT176" s="225" t="s">
        <v>153</v>
      </c>
      <c r="AU176" s="225" t="s">
        <v>78</v>
      </c>
      <c r="AY176" s="18" t="s">
        <v>151</v>
      </c>
      <c r="BE176" s="114">
        <f t="shared" si="44"/>
        <v>0</v>
      </c>
      <c r="BF176" s="114">
        <f t="shared" si="45"/>
        <v>0</v>
      </c>
      <c r="BG176" s="114">
        <f t="shared" si="46"/>
        <v>0</v>
      </c>
      <c r="BH176" s="114">
        <f t="shared" si="47"/>
        <v>0</v>
      </c>
      <c r="BI176" s="114">
        <f t="shared" si="48"/>
        <v>0</v>
      </c>
      <c r="BJ176" s="18" t="s">
        <v>86</v>
      </c>
      <c r="BK176" s="114">
        <f t="shared" si="49"/>
        <v>0</v>
      </c>
      <c r="BL176" s="18" t="s">
        <v>162</v>
      </c>
      <c r="BM176" s="225" t="s">
        <v>1001</v>
      </c>
    </row>
    <row r="177" spans="1:65" s="2" customFormat="1" ht="16.5" customHeight="1">
      <c r="A177" s="36"/>
      <c r="B177" s="37"/>
      <c r="C177" s="214" t="s">
        <v>427</v>
      </c>
      <c r="D177" s="214" t="s">
        <v>153</v>
      </c>
      <c r="E177" s="215" t="s">
        <v>1002</v>
      </c>
      <c r="F177" s="216" t="s">
        <v>1003</v>
      </c>
      <c r="G177" s="217" t="s">
        <v>1004</v>
      </c>
      <c r="H177" s="218">
        <v>65</v>
      </c>
      <c r="I177" s="219"/>
      <c r="J177" s="220">
        <f t="shared" si="40"/>
        <v>0</v>
      </c>
      <c r="K177" s="216" t="s">
        <v>1</v>
      </c>
      <c r="L177" s="39"/>
      <c r="M177" s="221" t="s">
        <v>1</v>
      </c>
      <c r="N177" s="222" t="s">
        <v>43</v>
      </c>
      <c r="O177" s="73"/>
      <c r="P177" s="223">
        <f t="shared" si="41"/>
        <v>0</v>
      </c>
      <c r="Q177" s="223">
        <v>0</v>
      </c>
      <c r="R177" s="223">
        <f t="shared" si="42"/>
        <v>0</v>
      </c>
      <c r="S177" s="223">
        <v>0</v>
      </c>
      <c r="T177" s="224">
        <f t="shared" si="4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5" t="s">
        <v>162</v>
      </c>
      <c r="AT177" s="225" t="s">
        <v>153</v>
      </c>
      <c r="AU177" s="225" t="s">
        <v>78</v>
      </c>
      <c r="AY177" s="18" t="s">
        <v>151</v>
      </c>
      <c r="BE177" s="114">
        <f t="shared" si="44"/>
        <v>0</v>
      </c>
      <c r="BF177" s="114">
        <f t="shared" si="45"/>
        <v>0</v>
      </c>
      <c r="BG177" s="114">
        <f t="shared" si="46"/>
        <v>0</v>
      </c>
      <c r="BH177" s="114">
        <f t="shared" si="47"/>
        <v>0</v>
      </c>
      <c r="BI177" s="114">
        <f t="shared" si="48"/>
        <v>0</v>
      </c>
      <c r="BJ177" s="18" t="s">
        <v>86</v>
      </c>
      <c r="BK177" s="114">
        <f t="shared" si="49"/>
        <v>0</v>
      </c>
      <c r="BL177" s="18" t="s">
        <v>162</v>
      </c>
      <c r="BM177" s="225" t="s">
        <v>1005</v>
      </c>
    </row>
    <row r="178" spans="1:65" s="2" customFormat="1" ht="16.5" customHeight="1">
      <c r="A178" s="36"/>
      <c r="B178" s="37"/>
      <c r="C178" s="214" t="s">
        <v>432</v>
      </c>
      <c r="D178" s="214" t="s">
        <v>153</v>
      </c>
      <c r="E178" s="215" t="s">
        <v>1006</v>
      </c>
      <c r="F178" s="216" t="s">
        <v>1007</v>
      </c>
      <c r="G178" s="217" t="s">
        <v>952</v>
      </c>
      <c r="H178" s="218">
        <v>45</v>
      </c>
      <c r="I178" s="219"/>
      <c r="J178" s="220">
        <f t="shared" si="40"/>
        <v>0</v>
      </c>
      <c r="K178" s="216" t="s">
        <v>1</v>
      </c>
      <c r="L178" s="39"/>
      <c r="M178" s="221" t="s">
        <v>1</v>
      </c>
      <c r="N178" s="222" t="s">
        <v>43</v>
      </c>
      <c r="O178" s="73"/>
      <c r="P178" s="223">
        <f t="shared" si="41"/>
        <v>0</v>
      </c>
      <c r="Q178" s="223">
        <v>0</v>
      </c>
      <c r="R178" s="223">
        <f t="shared" si="42"/>
        <v>0</v>
      </c>
      <c r="S178" s="223">
        <v>0</v>
      </c>
      <c r="T178" s="224">
        <f t="shared" si="4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5" t="s">
        <v>162</v>
      </c>
      <c r="AT178" s="225" t="s">
        <v>153</v>
      </c>
      <c r="AU178" s="225" t="s">
        <v>78</v>
      </c>
      <c r="AY178" s="18" t="s">
        <v>151</v>
      </c>
      <c r="BE178" s="114">
        <f t="shared" si="44"/>
        <v>0</v>
      </c>
      <c r="BF178" s="114">
        <f t="shared" si="45"/>
        <v>0</v>
      </c>
      <c r="BG178" s="114">
        <f t="shared" si="46"/>
        <v>0</v>
      </c>
      <c r="BH178" s="114">
        <f t="shared" si="47"/>
        <v>0</v>
      </c>
      <c r="BI178" s="114">
        <f t="shared" si="48"/>
        <v>0</v>
      </c>
      <c r="BJ178" s="18" t="s">
        <v>86</v>
      </c>
      <c r="BK178" s="114">
        <f t="shared" si="49"/>
        <v>0</v>
      </c>
      <c r="BL178" s="18" t="s">
        <v>162</v>
      </c>
      <c r="BM178" s="225" t="s">
        <v>1008</v>
      </c>
    </row>
    <row r="179" spans="1:65" s="2" customFormat="1" ht="16.5" customHeight="1">
      <c r="A179" s="36"/>
      <c r="B179" s="37"/>
      <c r="C179" s="214" t="s">
        <v>439</v>
      </c>
      <c r="D179" s="214" t="s">
        <v>153</v>
      </c>
      <c r="E179" s="215" t="s">
        <v>1009</v>
      </c>
      <c r="F179" s="216" t="s">
        <v>1010</v>
      </c>
      <c r="G179" s="217" t="s">
        <v>889</v>
      </c>
      <c r="H179" s="218">
        <v>30</v>
      </c>
      <c r="I179" s="219"/>
      <c r="J179" s="220">
        <f t="shared" si="40"/>
        <v>0</v>
      </c>
      <c r="K179" s="216" t="s">
        <v>1</v>
      </c>
      <c r="L179" s="39"/>
      <c r="M179" s="221" t="s">
        <v>1</v>
      </c>
      <c r="N179" s="222" t="s">
        <v>43</v>
      </c>
      <c r="O179" s="73"/>
      <c r="P179" s="223">
        <f t="shared" si="41"/>
        <v>0</v>
      </c>
      <c r="Q179" s="223">
        <v>0</v>
      </c>
      <c r="R179" s="223">
        <f t="shared" si="42"/>
        <v>0</v>
      </c>
      <c r="S179" s="223">
        <v>0</v>
      </c>
      <c r="T179" s="224">
        <f t="shared" si="4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5" t="s">
        <v>162</v>
      </c>
      <c r="AT179" s="225" t="s">
        <v>153</v>
      </c>
      <c r="AU179" s="225" t="s">
        <v>78</v>
      </c>
      <c r="AY179" s="18" t="s">
        <v>151</v>
      </c>
      <c r="BE179" s="114">
        <f t="shared" si="44"/>
        <v>0</v>
      </c>
      <c r="BF179" s="114">
        <f t="shared" si="45"/>
        <v>0</v>
      </c>
      <c r="BG179" s="114">
        <f t="shared" si="46"/>
        <v>0</v>
      </c>
      <c r="BH179" s="114">
        <f t="shared" si="47"/>
        <v>0</v>
      </c>
      <c r="BI179" s="114">
        <f t="shared" si="48"/>
        <v>0</v>
      </c>
      <c r="BJ179" s="18" t="s">
        <v>86</v>
      </c>
      <c r="BK179" s="114">
        <f t="shared" si="49"/>
        <v>0</v>
      </c>
      <c r="BL179" s="18" t="s">
        <v>162</v>
      </c>
      <c r="BM179" s="225" t="s">
        <v>1011</v>
      </c>
    </row>
    <row r="180" spans="1:65" s="2" customFormat="1" ht="16.5" customHeight="1">
      <c r="A180" s="36"/>
      <c r="B180" s="37"/>
      <c r="C180" s="214" t="s">
        <v>443</v>
      </c>
      <c r="D180" s="214" t="s">
        <v>153</v>
      </c>
      <c r="E180" s="215" t="s">
        <v>1012</v>
      </c>
      <c r="F180" s="216" t="s">
        <v>1013</v>
      </c>
      <c r="G180" s="217" t="s">
        <v>889</v>
      </c>
      <c r="H180" s="218">
        <v>2</v>
      </c>
      <c r="I180" s="219"/>
      <c r="J180" s="220">
        <f t="shared" si="40"/>
        <v>0</v>
      </c>
      <c r="K180" s="216" t="s">
        <v>1</v>
      </c>
      <c r="L180" s="39"/>
      <c r="M180" s="221" t="s">
        <v>1</v>
      </c>
      <c r="N180" s="222" t="s">
        <v>43</v>
      </c>
      <c r="O180" s="73"/>
      <c r="P180" s="223">
        <f t="shared" si="41"/>
        <v>0</v>
      </c>
      <c r="Q180" s="223">
        <v>0</v>
      </c>
      <c r="R180" s="223">
        <f t="shared" si="42"/>
        <v>0</v>
      </c>
      <c r="S180" s="223">
        <v>0</v>
      </c>
      <c r="T180" s="224">
        <f t="shared" si="4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5" t="s">
        <v>162</v>
      </c>
      <c r="AT180" s="225" t="s">
        <v>153</v>
      </c>
      <c r="AU180" s="225" t="s">
        <v>78</v>
      </c>
      <c r="AY180" s="18" t="s">
        <v>151</v>
      </c>
      <c r="BE180" s="114">
        <f t="shared" si="44"/>
        <v>0</v>
      </c>
      <c r="BF180" s="114">
        <f t="shared" si="45"/>
        <v>0</v>
      </c>
      <c r="BG180" s="114">
        <f t="shared" si="46"/>
        <v>0</v>
      </c>
      <c r="BH180" s="114">
        <f t="shared" si="47"/>
        <v>0</v>
      </c>
      <c r="BI180" s="114">
        <f t="shared" si="48"/>
        <v>0</v>
      </c>
      <c r="BJ180" s="18" t="s">
        <v>86</v>
      </c>
      <c r="BK180" s="114">
        <f t="shared" si="49"/>
        <v>0</v>
      </c>
      <c r="BL180" s="18" t="s">
        <v>162</v>
      </c>
      <c r="BM180" s="225" t="s">
        <v>1014</v>
      </c>
    </row>
    <row r="181" spans="1:65" s="2" customFormat="1" ht="16.5" customHeight="1">
      <c r="A181" s="36"/>
      <c r="B181" s="37"/>
      <c r="C181" s="241" t="s">
        <v>447</v>
      </c>
      <c r="D181" s="241" t="s">
        <v>257</v>
      </c>
      <c r="E181" s="242" t="s">
        <v>1015</v>
      </c>
      <c r="F181" s="243" t="s">
        <v>1016</v>
      </c>
      <c r="G181" s="244" t="s">
        <v>889</v>
      </c>
      <c r="H181" s="245">
        <v>2</v>
      </c>
      <c r="I181" s="246"/>
      <c r="J181" s="247">
        <f t="shared" si="40"/>
        <v>0</v>
      </c>
      <c r="K181" s="243" t="s">
        <v>1</v>
      </c>
      <c r="L181" s="248"/>
      <c r="M181" s="249" t="s">
        <v>1</v>
      </c>
      <c r="N181" s="250" t="s">
        <v>43</v>
      </c>
      <c r="O181" s="73"/>
      <c r="P181" s="223">
        <f t="shared" si="41"/>
        <v>0</v>
      </c>
      <c r="Q181" s="223">
        <v>0</v>
      </c>
      <c r="R181" s="223">
        <f t="shared" si="42"/>
        <v>0</v>
      </c>
      <c r="S181" s="223">
        <v>0</v>
      </c>
      <c r="T181" s="224">
        <f t="shared" si="4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5" t="s">
        <v>193</v>
      </c>
      <c r="AT181" s="225" t="s">
        <v>257</v>
      </c>
      <c r="AU181" s="225" t="s">
        <v>78</v>
      </c>
      <c r="AY181" s="18" t="s">
        <v>151</v>
      </c>
      <c r="BE181" s="114">
        <f t="shared" si="44"/>
        <v>0</v>
      </c>
      <c r="BF181" s="114">
        <f t="shared" si="45"/>
        <v>0</v>
      </c>
      <c r="BG181" s="114">
        <f t="shared" si="46"/>
        <v>0</v>
      </c>
      <c r="BH181" s="114">
        <f t="shared" si="47"/>
        <v>0</v>
      </c>
      <c r="BI181" s="114">
        <f t="shared" si="48"/>
        <v>0</v>
      </c>
      <c r="BJ181" s="18" t="s">
        <v>86</v>
      </c>
      <c r="BK181" s="114">
        <f t="shared" si="49"/>
        <v>0</v>
      </c>
      <c r="BL181" s="18" t="s">
        <v>162</v>
      </c>
      <c r="BM181" s="225" t="s">
        <v>1017</v>
      </c>
    </row>
    <row r="182" spans="1:65" s="2" customFormat="1" ht="16.5" customHeight="1">
      <c r="A182" s="36"/>
      <c r="B182" s="37"/>
      <c r="C182" s="241" t="s">
        <v>451</v>
      </c>
      <c r="D182" s="241" t="s">
        <v>257</v>
      </c>
      <c r="E182" s="242" t="s">
        <v>1018</v>
      </c>
      <c r="F182" s="243" t="s">
        <v>1019</v>
      </c>
      <c r="G182" s="244" t="s">
        <v>889</v>
      </c>
      <c r="H182" s="245">
        <v>8</v>
      </c>
      <c r="I182" s="246"/>
      <c r="J182" s="247">
        <f t="shared" si="40"/>
        <v>0</v>
      </c>
      <c r="K182" s="243" t="s">
        <v>1</v>
      </c>
      <c r="L182" s="248"/>
      <c r="M182" s="249" t="s">
        <v>1</v>
      </c>
      <c r="N182" s="250" t="s">
        <v>43</v>
      </c>
      <c r="O182" s="73"/>
      <c r="P182" s="223">
        <f t="shared" si="41"/>
        <v>0</v>
      </c>
      <c r="Q182" s="223">
        <v>0</v>
      </c>
      <c r="R182" s="223">
        <f t="shared" si="42"/>
        <v>0</v>
      </c>
      <c r="S182" s="223">
        <v>0</v>
      </c>
      <c r="T182" s="224">
        <f t="shared" si="4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5" t="s">
        <v>193</v>
      </c>
      <c r="AT182" s="225" t="s">
        <v>257</v>
      </c>
      <c r="AU182" s="225" t="s">
        <v>78</v>
      </c>
      <c r="AY182" s="18" t="s">
        <v>151</v>
      </c>
      <c r="BE182" s="114">
        <f t="shared" si="44"/>
        <v>0</v>
      </c>
      <c r="BF182" s="114">
        <f t="shared" si="45"/>
        <v>0</v>
      </c>
      <c r="BG182" s="114">
        <f t="shared" si="46"/>
        <v>0</v>
      </c>
      <c r="BH182" s="114">
        <f t="shared" si="47"/>
        <v>0</v>
      </c>
      <c r="BI182" s="114">
        <f t="shared" si="48"/>
        <v>0</v>
      </c>
      <c r="BJ182" s="18" t="s">
        <v>86</v>
      </c>
      <c r="BK182" s="114">
        <f t="shared" si="49"/>
        <v>0</v>
      </c>
      <c r="BL182" s="18" t="s">
        <v>162</v>
      </c>
      <c r="BM182" s="225" t="s">
        <v>1020</v>
      </c>
    </row>
    <row r="183" spans="2:51" s="13" customFormat="1" ht="11.25">
      <c r="B183" s="230"/>
      <c r="C183" s="231"/>
      <c r="D183" s="226" t="s">
        <v>166</v>
      </c>
      <c r="E183" s="232" t="s">
        <v>1</v>
      </c>
      <c r="F183" s="233" t="s">
        <v>1021</v>
      </c>
      <c r="G183" s="231"/>
      <c r="H183" s="234">
        <v>8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166</v>
      </c>
      <c r="AU183" s="240" t="s">
        <v>78</v>
      </c>
      <c r="AV183" s="13" t="s">
        <v>88</v>
      </c>
      <c r="AW183" s="13" t="s">
        <v>32</v>
      </c>
      <c r="AX183" s="13" t="s">
        <v>78</v>
      </c>
      <c r="AY183" s="240" t="s">
        <v>151</v>
      </c>
    </row>
    <row r="184" spans="2:51" s="16" customFormat="1" ht="11.25">
      <c r="B184" s="281"/>
      <c r="C184" s="282"/>
      <c r="D184" s="226" t="s">
        <v>166</v>
      </c>
      <c r="E184" s="283" t="s">
        <v>1</v>
      </c>
      <c r="F184" s="284" t="s">
        <v>811</v>
      </c>
      <c r="G184" s="282"/>
      <c r="H184" s="285">
        <v>8</v>
      </c>
      <c r="I184" s="286"/>
      <c r="J184" s="282"/>
      <c r="K184" s="282"/>
      <c r="L184" s="287"/>
      <c r="M184" s="288"/>
      <c r="N184" s="289"/>
      <c r="O184" s="289"/>
      <c r="P184" s="289"/>
      <c r="Q184" s="289"/>
      <c r="R184" s="289"/>
      <c r="S184" s="289"/>
      <c r="T184" s="290"/>
      <c r="AT184" s="291" t="s">
        <v>166</v>
      </c>
      <c r="AU184" s="291" t="s">
        <v>78</v>
      </c>
      <c r="AV184" s="16" t="s">
        <v>162</v>
      </c>
      <c r="AW184" s="16" t="s">
        <v>32</v>
      </c>
      <c r="AX184" s="16" t="s">
        <v>86</v>
      </c>
      <c r="AY184" s="291" t="s">
        <v>151</v>
      </c>
    </row>
    <row r="185" spans="1:65" s="2" customFormat="1" ht="16.5" customHeight="1">
      <c r="A185" s="36"/>
      <c r="B185" s="37"/>
      <c r="C185" s="214" t="s">
        <v>455</v>
      </c>
      <c r="D185" s="214" t="s">
        <v>153</v>
      </c>
      <c r="E185" s="215" t="s">
        <v>1022</v>
      </c>
      <c r="F185" s="216" t="s">
        <v>1023</v>
      </c>
      <c r="G185" s="217" t="s">
        <v>257</v>
      </c>
      <c r="H185" s="218">
        <v>505</v>
      </c>
      <c r="I185" s="219"/>
      <c r="J185" s="220">
        <f>ROUND(I185*H185,2)</f>
        <v>0</v>
      </c>
      <c r="K185" s="216" t="s">
        <v>1</v>
      </c>
      <c r="L185" s="39"/>
      <c r="M185" s="221" t="s">
        <v>1</v>
      </c>
      <c r="N185" s="222" t="s">
        <v>43</v>
      </c>
      <c r="O185" s="73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5" t="s">
        <v>162</v>
      </c>
      <c r="AT185" s="225" t="s">
        <v>153</v>
      </c>
      <c r="AU185" s="225" t="s">
        <v>78</v>
      </c>
      <c r="AY185" s="18" t="s">
        <v>151</v>
      </c>
      <c r="BE185" s="114">
        <f>IF(N185="základní",J185,0)</f>
        <v>0</v>
      </c>
      <c r="BF185" s="114">
        <f>IF(N185="snížená",J185,0)</f>
        <v>0</v>
      </c>
      <c r="BG185" s="114">
        <f>IF(N185="zákl. přenesená",J185,0)</f>
        <v>0</v>
      </c>
      <c r="BH185" s="114">
        <f>IF(N185="sníž. přenesená",J185,0)</f>
        <v>0</v>
      </c>
      <c r="BI185" s="114">
        <f>IF(N185="nulová",J185,0)</f>
        <v>0</v>
      </c>
      <c r="BJ185" s="18" t="s">
        <v>86</v>
      </c>
      <c r="BK185" s="114">
        <f>ROUND(I185*H185,2)</f>
        <v>0</v>
      </c>
      <c r="BL185" s="18" t="s">
        <v>162</v>
      </c>
      <c r="BM185" s="225" t="s">
        <v>1024</v>
      </c>
    </row>
    <row r="186" spans="1:65" s="2" customFormat="1" ht="16.5" customHeight="1">
      <c r="A186" s="36"/>
      <c r="B186" s="37"/>
      <c r="C186" s="214" t="s">
        <v>459</v>
      </c>
      <c r="D186" s="214" t="s">
        <v>153</v>
      </c>
      <c r="E186" s="215" t="s">
        <v>1025</v>
      </c>
      <c r="F186" s="216" t="s">
        <v>1026</v>
      </c>
      <c r="G186" s="217" t="s">
        <v>952</v>
      </c>
      <c r="H186" s="218">
        <v>12</v>
      </c>
      <c r="I186" s="219"/>
      <c r="J186" s="220">
        <f>ROUND(I186*H186,2)</f>
        <v>0</v>
      </c>
      <c r="K186" s="216" t="s">
        <v>1</v>
      </c>
      <c r="L186" s="39"/>
      <c r="M186" s="221" t="s">
        <v>1</v>
      </c>
      <c r="N186" s="222" t="s">
        <v>43</v>
      </c>
      <c r="O186" s="73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5" t="s">
        <v>162</v>
      </c>
      <c r="AT186" s="225" t="s">
        <v>153</v>
      </c>
      <c r="AU186" s="225" t="s">
        <v>78</v>
      </c>
      <c r="AY186" s="18" t="s">
        <v>151</v>
      </c>
      <c r="BE186" s="114">
        <f>IF(N186="základní",J186,0)</f>
        <v>0</v>
      </c>
      <c r="BF186" s="114">
        <f>IF(N186="snížená",J186,0)</f>
        <v>0</v>
      </c>
      <c r="BG186" s="114">
        <f>IF(N186="zákl. přenesená",J186,0)</f>
        <v>0</v>
      </c>
      <c r="BH186" s="114">
        <f>IF(N186="sníž. přenesená",J186,0)</f>
        <v>0</v>
      </c>
      <c r="BI186" s="114">
        <f>IF(N186="nulová",J186,0)</f>
        <v>0</v>
      </c>
      <c r="BJ186" s="18" t="s">
        <v>86</v>
      </c>
      <c r="BK186" s="114">
        <f>ROUND(I186*H186,2)</f>
        <v>0</v>
      </c>
      <c r="BL186" s="18" t="s">
        <v>162</v>
      </c>
      <c r="BM186" s="225" t="s">
        <v>1027</v>
      </c>
    </row>
    <row r="187" spans="1:65" s="2" customFormat="1" ht="16.5" customHeight="1">
      <c r="A187" s="36"/>
      <c r="B187" s="37"/>
      <c r="C187" s="214" t="s">
        <v>463</v>
      </c>
      <c r="D187" s="214" t="s">
        <v>153</v>
      </c>
      <c r="E187" s="215" t="s">
        <v>1028</v>
      </c>
      <c r="F187" s="216" t="s">
        <v>1029</v>
      </c>
      <c r="G187" s="217" t="s">
        <v>952</v>
      </c>
      <c r="H187" s="218">
        <v>12</v>
      </c>
      <c r="I187" s="219"/>
      <c r="J187" s="220">
        <f>ROUND(I187*H187,2)</f>
        <v>0</v>
      </c>
      <c r="K187" s="216" t="s">
        <v>1</v>
      </c>
      <c r="L187" s="39"/>
      <c r="M187" s="221" t="s">
        <v>1</v>
      </c>
      <c r="N187" s="222" t="s">
        <v>43</v>
      </c>
      <c r="O187" s="73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5" t="s">
        <v>162</v>
      </c>
      <c r="AT187" s="225" t="s">
        <v>153</v>
      </c>
      <c r="AU187" s="225" t="s">
        <v>78</v>
      </c>
      <c r="AY187" s="18" t="s">
        <v>151</v>
      </c>
      <c r="BE187" s="114">
        <f>IF(N187="základní",J187,0)</f>
        <v>0</v>
      </c>
      <c r="BF187" s="114">
        <f>IF(N187="snížená",J187,0)</f>
        <v>0</v>
      </c>
      <c r="BG187" s="114">
        <f>IF(N187="zákl. přenesená",J187,0)</f>
        <v>0</v>
      </c>
      <c r="BH187" s="114">
        <f>IF(N187="sníž. přenesená",J187,0)</f>
        <v>0</v>
      </c>
      <c r="BI187" s="114">
        <f>IF(N187="nulová",J187,0)</f>
        <v>0</v>
      </c>
      <c r="BJ187" s="18" t="s">
        <v>86</v>
      </c>
      <c r="BK187" s="114">
        <f>ROUND(I187*H187,2)</f>
        <v>0</v>
      </c>
      <c r="BL187" s="18" t="s">
        <v>162</v>
      </c>
      <c r="BM187" s="225" t="s">
        <v>1030</v>
      </c>
    </row>
    <row r="188" spans="1:65" s="2" customFormat="1" ht="16.5" customHeight="1">
      <c r="A188" s="36"/>
      <c r="B188" s="37"/>
      <c r="C188" s="214" t="s">
        <v>467</v>
      </c>
      <c r="D188" s="214" t="s">
        <v>153</v>
      </c>
      <c r="E188" s="215" t="s">
        <v>1031</v>
      </c>
      <c r="F188" s="216" t="s">
        <v>1032</v>
      </c>
      <c r="G188" s="217" t="s">
        <v>257</v>
      </c>
      <c r="H188" s="218">
        <v>505</v>
      </c>
      <c r="I188" s="219"/>
      <c r="J188" s="220">
        <f>ROUND(I188*H188,2)</f>
        <v>0</v>
      </c>
      <c r="K188" s="216" t="s">
        <v>1</v>
      </c>
      <c r="L188" s="39"/>
      <c r="M188" s="221" t="s">
        <v>1</v>
      </c>
      <c r="N188" s="222" t="s">
        <v>43</v>
      </c>
      <c r="O188" s="73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5" t="s">
        <v>162</v>
      </c>
      <c r="AT188" s="225" t="s">
        <v>153</v>
      </c>
      <c r="AU188" s="225" t="s">
        <v>78</v>
      </c>
      <c r="AY188" s="18" t="s">
        <v>151</v>
      </c>
      <c r="BE188" s="114">
        <f>IF(N188="základní",J188,0)</f>
        <v>0</v>
      </c>
      <c r="BF188" s="114">
        <f>IF(N188="snížená",J188,0)</f>
        <v>0</v>
      </c>
      <c r="BG188" s="114">
        <f>IF(N188="zákl. přenesená",J188,0)</f>
        <v>0</v>
      </c>
      <c r="BH188" s="114">
        <f>IF(N188="sníž. přenesená",J188,0)</f>
        <v>0</v>
      </c>
      <c r="BI188" s="114">
        <f>IF(N188="nulová",J188,0)</f>
        <v>0</v>
      </c>
      <c r="BJ188" s="18" t="s">
        <v>86</v>
      </c>
      <c r="BK188" s="114">
        <f>ROUND(I188*H188,2)</f>
        <v>0</v>
      </c>
      <c r="BL188" s="18" t="s">
        <v>162</v>
      </c>
      <c r="BM188" s="225" t="s">
        <v>1033</v>
      </c>
    </row>
    <row r="189" spans="1:65" s="2" customFormat="1" ht="16.5" customHeight="1">
      <c r="A189" s="36"/>
      <c r="B189" s="37"/>
      <c r="C189" s="241" t="s">
        <v>471</v>
      </c>
      <c r="D189" s="241" t="s">
        <v>257</v>
      </c>
      <c r="E189" s="242" t="s">
        <v>1034</v>
      </c>
      <c r="F189" s="243" t="s">
        <v>1035</v>
      </c>
      <c r="G189" s="244" t="s">
        <v>889</v>
      </c>
      <c r="H189" s="245">
        <v>4.04</v>
      </c>
      <c r="I189" s="246"/>
      <c r="J189" s="247">
        <f>ROUND(I189*H189,2)</f>
        <v>0</v>
      </c>
      <c r="K189" s="243" t="s">
        <v>1</v>
      </c>
      <c r="L189" s="248"/>
      <c r="M189" s="249" t="s">
        <v>1</v>
      </c>
      <c r="N189" s="250" t="s">
        <v>43</v>
      </c>
      <c r="O189" s="73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5" t="s">
        <v>193</v>
      </c>
      <c r="AT189" s="225" t="s">
        <v>257</v>
      </c>
      <c r="AU189" s="225" t="s">
        <v>78</v>
      </c>
      <c r="AY189" s="18" t="s">
        <v>151</v>
      </c>
      <c r="BE189" s="114">
        <f>IF(N189="základní",J189,0)</f>
        <v>0</v>
      </c>
      <c r="BF189" s="114">
        <f>IF(N189="snížená",J189,0)</f>
        <v>0</v>
      </c>
      <c r="BG189" s="114">
        <f>IF(N189="zákl. přenesená",J189,0)</f>
        <v>0</v>
      </c>
      <c r="BH189" s="114">
        <f>IF(N189="sníž. přenesená",J189,0)</f>
        <v>0</v>
      </c>
      <c r="BI189" s="114">
        <f>IF(N189="nulová",J189,0)</f>
        <v>0</v>
      </c>
      <c r="BJ189" s="18" t="s">
        <v>86</v>
      </c>
      <c r="BK189" s="114">
        <f>ROUND(I189*H189,2)</f>
        <v>0</v>
      </c>
      <c r="BL189" s="18" t="s">
        <v>162</v>
      </c>
      <c r="BM189" s="225" t="s">
        <v>1036</v>
      </c>
    </row>
    <row r="190" spans="2:51" s="13" customFormat="1" ht="11.25">
      <c r="B190" s="230"/>
      <c r="C190" s="231"/>
      <c r="D190" s="226" t="s">
        <v>166</v>
      </c>
      <c r="E190" s="232" t="s">
        <v>1</v>
      </c>
      <c r="F190" s="233" t="s">
        <v>1037</v>
      </c>
      <c r="G190" s="231"/>
      <c r="H190" s="234">
        <v>4.04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166</v>
      </c>
      <c r="AU190" s="240" t="s">
        <v>78</v>
      </c>
      <c r="AV190" s="13" t="s">
        <v>88</v>
      </c>
      <c r="AW190" s="13" t="s">
        <v>32</v>
      </c>
      <c r="AX190" s="13" t="s">
        <v>78</v>
      </c>
      <c r="AY190" s="240" t="s">
        <v>151</v>
      </c>
    </row>
    <row r="191" spans="2:51" s="16" customFormat="1" ht="11.25">
      <c r="B191" s="281"/>
      <c r="C191" s="282"/>
      <c r="D191" s="226" t="s">
        <v>166</v>
      </c>
      <c r="E191" s="283" t="s">
        <v>1</v>
      </c>
      <c r="F191" s="284" t="s">
        <v>811</v>
      </c>
      <c r="G191" s="282"/>
      <c r="H191" s="285">
        <v>4.04</v>
      </c>
      <c r="I191" s="286"/>
      <c r="J191" s="282"/>
      <c r="K191" s="282"/>
      <c r="L191" s="287"/>
      <c r="M191" s="288"/>
      <c r="N191" s="289"/>
      <c r="O191" s="289"/>
      <c r="P191" s="289"/>
      <c r="Q191" s="289"/>
      <c r="R191" s="289"/>
      <c r="S191" s="289"/>
      <c r="T191" s="290"/>
      <c r="AT191" s="291" t="s">
        <v>166</v>
      </c>
      <c r="AU191" s="291" t="s">
        <v>78</v>
      </c>
      <c r="AV191" s="16" t="s">
        <v>162</v>
      </c>
      <c r="AW191" s="16" t="s">
        <v>32</v>
      </c>
      <c r="AX191" s="16" t="s">
        <v>86</v>
      </c>
      <c r="AY191" s="291" t="s">
        <v>151</v>
      </c>
    </row>
    <row r="192" spans="1:65" s="2" customFormat="1" ht="16.5" customHeight="1">
      <c r="A192" s="36"/>
      <c r="B192" s="37"/>
      <c r="C192" s="214" t="s">
        <v>476</v>
      </c>
      <c r="D192" s="214" t="s">
        <v>153</v>
      </c>
      <c r="E192" s="215" t="s">
        <v>1038</v>
      </c>
      <c r="F192" s="216" t="s">
        <v>1039</v>
      </c>
      <c r="G192" s="217" t="s">
        <v>257</v>
      </c>
      <c r="H192" s="218">
        <v>505</v>
      </c>
      <c r="I192" s="219"/>
      <c r="J192" s="220">
        <f>ROUND(I192*H192,2)</f>
        <v>0</v>
      </c>
      <c r="K192" s="216" t="s">
        <v>1</v>
      </c>
      <c r="L192" s="39"/>
      <c r="M192" s="221" t="s">
        <v>1</v>
      </c>
      <c r="N192" s="222" t="s">
        <v>43</v>
      </c>
      <c r="O192" s="73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5" t="s">
        <v>162</v>
      </c>
      <c r="AT192" s="225" t="s">
        <v>153</v>
      </c>
      <c r="AU192" s="225" t="s">
        <v>78</v>
      </c>
      <c r="AY192" s="18" t="s">
        <v>151</v>
      </c>
      <c r="BE192" s="114">
        <f>IF(N192="základní",J192,0)</f>
        <v>0</v>
      </c>
      <c r="BF192" s="114">
        <f>IF(N192="snížená",J192,0)</f>
        <v>0</v>
      </c>
      <c r="BG192" s="114">
        <f>IF(N192="zákl. přenesená",J192,0)</f>
        <v>0</v>
      </c>
      <c r="BH192" s="114">
        <f>IF(N192="sníž. přenesená",J192,0)</f>
        <v>0</v>
      </c>
      <c r="BI192" s="114">
        <f>IF(N192="nulová",J192,0)</f>
        <v>0</v>
      </c>
      <c r="BJ192" s="18" t="s">
        <v>86</v>
      </c>
      <c r="BK192" s="114">
        <f>ROUND(I192*H192,2)</f>
        <v>0</v>
      </c>
      <c r="BL192" s="18" t="s">
        <v>162</v>
      </c>
      <c r="BM192" s="225" t="s">
        <v>1040</v>
      </c>
    </row>
    <row r="193" spans="1:65" s="2" customFormat="1" ht="16.5" customHeight="1">
      <c r="A193" s="36"/>
      <c r="B193" s="37"/>
      <c r="C193" s="241" t="s">
        <v>480</v>
      </c>
      <c r="D193" s="241" t="s">
        <v>257</v>
      </c>
      <c r="E193" s="242" t="s">
        <v>1041</v>
      </c>
      <c r="F193" s="243" t="s">
        <v>1042</v>
      </c>
      <c r="G193" s="244" t="s">
        <v>963</v>
      </c>
      <c r="H193" s="245">
        <v>64640</v>
      </c>
      <c r="I193" s="246"/>
      <c r="J193" s="247">
        <f>ROUND(I193*H193,2)</f>
        <v>0</v>
      </c>
      <c r="K193" s="243" t="s">
        <v>1</v>
      </c>
      <c r="L193" s="248"/>
      <c r="M193" s="249" t="s">
        <v>1</v>
      </c>
      <c r="N193" s="250" t="s">
        <v>43</v>
      </c>
      <c r="O193" s="73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5" t="s">
        <v>193</v>
      </c>
      <c r="AT193" s="225" t="s">
        <v>257</v>
      </c>
      <c r="AU193" s="225" t="s">
        <v>78</v>
      </c>
      <c r="AY193" s="18" t="s">
        <v>151</v>
      </c>
      <c r="BE193" s="114">
        <f>IF(N193="základní",J193,0)</f>
        <v>0</v>
      </c>
      <c r="BF193" s="114">
        <f>IF(N193="snížená",J193,0)</f>
        <v>0</v>
      </c>
      <c r="BG193" s="114">
        <f>IF(N193="zákl. přenesená",J193,0)</f>
        <v>0</v>
      </c>
      <c r="BH193" s="114">
        <f>IF(N193="sníž. přenesená",J193,0)</f>
        <v>0</v>
      </c>
      <c r="BI193" s="114">
        <f>IF(N193="nulová",J193,0)</f>
        <v>0</v>
      </c>
      <c r="BJ193" s="18" t="s">
        <v>86</v>
      </c>
      <c r="BK193" s="114">
        <f>ROUND(I193*H193,2)</f>
        <v>0</v>
      </c>
      <c r="BL193" s="18" t="s">
        <v>162</v>
      </c>
      <c r="BM193" s="225" t="s">
        <v>1043</v>
      </c>
    </row>
    <row r="194" spans="2:51" s="13" customFormat="1" ht="11.25">
      <c r="B194" s="230"/>
      <c r="C194" s="231"/>
      <c r="D194" s="226" t="s">
        <v>166</v>
      </c>
      <c r="E194" s="232" t="s">
        <v>1</v>
      </c>
      <c r="F194" s="233" t="s">
        <v>1044</v>
      </c>
      <c r="G194" s="231"/>
      <c r="H194" s="234">
        <v>64640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166</v>
      </c>
      <c r="AU194" s="240" t="s">
        <v>78</v>
      </c>
      <c r="AV194" s="13" t="s">
        <v>88</v>
      </c>
      <c r="AW194" s="13" t="s">
        <v>32</v>
      </c>
      <c r="AX194" s="13" t="s">
        <v>78</v>
      </c>
      <c r="AY194" s="240" t="s">
        <v>151</v>
      </c>
    </row>
    <row r="195" spans="2:51" s="16" customFormat="1" ht="11.25">
      <c r="B195" s="281"/>
      <c r="C195" s="282"/>
      <c r="D195" s="226" t="s">
        <v>166</v>
      </c>
      <c r="E195" s="283" t="s">
        <v>1</v>
      </c>
      <c r="F195" s="284" t="s">
        <v>811</v>
      </c>
      <c r="G195" s="282"/>
      <c r="H195" s="285">
        <v>64640</v>
      </c>
      <c r="I195" s="286"/>
      <c r="J195" s="282"/>
      <c r="K195" s="282"/>
      <c r="L195" s="287"/>
      <c r="M195" s="288"/>
      <c r="N195" s="289"/>
      <c r="O195" s="289"/>
      <c r="P195" s="289"/>
      <c r="Q195" s="289"/>
      <c r="R195" s="289"/>
      <c r="S195" s="289"/>
      <c r="T195" s="290"/>
      <c r="AT195" s="291" t="s">
        <v>166</v>
      </c>
      <c r="AU195" s="291" t="s">
        <v>78</v>
      </c>
      <c r="AV195" s="16" t="s">
        <v>162</v>
      </c>
      <c r="AW195" s="16" t="s">
        <v>32</v>
      </c>
      <c r="AX195" s="16" t="s">
        <v>86</v>
      </c>
      <c r="AY195" s="291" t="s">
        <v>151</v>
      </c>
    </row>
    <row r="196" spans="1:65" s="2" customFormat="1" ht="16.5" customHeight="1">
      <c r="A196" s="36"/>
      <c r="B196" s="37"/>
      <c r="C196" s="214" t="s">
        <v>484</v>
      </c>
      <c r="D196" s="214" t="s">
        <v>153</v>
      </c>
      <c r="E196" s="215" t="s">
        <v>1045</v>
      </c>
      <c r="F196" s="216" t="s">
        <v>1046</v>
      </c>
      <c r="G196" s="217" t="s">
        <v>952</v>
      </c>
      <c r="H196" s="218">
        <v>8</v>
      </c>
      <c r="I196" s="219"/>
      <c r="J196" s="220">
        <f aca="true" t="shared" si="50" ref="J196:J208">ROUND(I196*H196,2)</f>
        <v>0</v>
      </c>
      <c r="K196" s="216" t="s">
        <v>1</v>
      </c>
      <c r="L196" s="39"/>
      <c r="M196" s="221" t="s">
        <v>1</v>
      </c>
      <c r="N196" s="222" t="s">
        <v>43</v>
      </c>
      <c r="O196" s="73"/>
      <c r="P196" s="223">
        <f aca="true" t="shared" si="51" ref="P196:P208">O196*H196</f>
        <v>0</v>
      </c>
      <c r="Q196" s="223">
        <v>0</v>
      </c>
      <c r="R196" s="223">
        <f aca="true" t="shared" si="52" ref="R196:R208">Q196*H196</f>
        <v>0</v>
      </c>
      <c r="S196" s="223">
        <v>0</v>
      </c>
      <c r="T196" s="224">
        <f aca="true" t="shared" si="53" ref="T196:T208"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5" t="s">
        <v>162</v>
      </c>
      <c r="AT196" s="225" t="s">
        <v>153</v>
      </c>
      <c r="AU196" s="225" t="s">
        <v>78</v>
      </c>
      <c r="AY196" s="18" t="s">
        <v>151</v>
      </c>
      <c r="BE196" s="114">
        <f aca="true" t="shared" si="54" ref="BE196:BE208">IF(N196="základní",J196,0)</f>
        <v>0</v>
      </c>
      <c r="BF196" s="114">
        <f aca="true" t="shared" si="55" ref="BF196:BF208">IF(N196="snížená",J196,0)</f>
        <v>0</v>
      </c>
      <c r="BG196" s="114">
        <f aca="true" t="shared" si="56" ref="BG196:BG208">IF(N196="zákl. přenesená",J196,0)</f>
        <v>0</v>
      </c>
      <c r="BH196" s="114">
        <f aca="true" t="shared" si="57" ref="BH196:BH208">IF(N196="sníž. přenesená",J196,0)</f>
        <v>0</v>
      </c>
      <c r="BI196" s="114">
        <f aca="true" t="shared" si="58" ref="BI196:BI208">IF(N196="nulová",J196,0)</f>
        <v>0</v>
      </c>
      <c r="BJ196" s="18" t="s">
        <v>86</v>
      </c>
      <c r="BK196" s="114">
        <f aca="true" t="shared" si="59" ref="BK196:BK208">ROUND(I196*H196,2)</f>
        <v>0</v>
      </c>
      <c r="BL196" s="18" t="s">
        <v>162</v>
      </c>
      <c r="BM196" s="225" t="s">
        <v>1047</v>
      </c>
    </row>
    <row r="197" spans="1:65" s="2" customFormat="1" ht="16.5" customHeight="1">
      <c r="A197" s="36"/>
      <c r="B197" s="37"/>
      <c r="C197" s="241" t="s">
        <v>488</v>
      </c>
      <c r="D197" s="241" t="s">
        <v>257</v>
      </c>
      <c r="E197" s="242" t="s">
        <v>1048</v>
      </c>
      <c r="F197" s="243" t="s">
        <v>1049</v>
      </c>
      <c r="G197" s="244" t="s">
        <v>952</v>
      </c>
      <c r="H197" s="245">
        <v>8</v>
      </c>
      <c r="I197" s="246"/>
      <c r="J197" s="247">
        <f t="shared" si="50"/>
        <v>0</v>
      </c>
      <c r="K197" s="243" t="s">
        <v>1</v>
      </c>
      <c r="L197" s="248"/>
      <c r="M197" s="249" t="s">
        <v>1</v>
      </c>
      <c r="N197" s="250" t="s">
        <v>43</v>
      </c>
      <c r="O197" s="73"/>
      <c r="P197" s="223">
        <f t="shared" si="51"/>
        <v>0</v>
      </c>
      <c r="Q197" s="223">
        <v>0</v>
      </c>
      <c r="R197" s="223">
        <f t="shared" si="52"/>
        <v>0</v>
      </c>
      <c r="S197" s="223">
        <v>0</v>
      </c>
      <c r="T197" s="224">
        <f t="shared" si="5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5" t="s">
        <v>193</v>
      </c>
      <c r="AT197" s="225" t="s">
        <v>257</v>
      </c>
      <c r="AU197" s="225" t="s">
        <v>78</v>
      </c>
      <c r="AY197" s="18" t="s">
        <v>151</v>
      </c>
      <c r="BE197" s="114">
        <f t="shared" si="54"/>
        <v>0</v>
      </c>
      <c r="BF197" s="114">
        <f t="shared" si="55"/>
        <v>0</v>
      </c>
      <c r="BG197" s="114">
        <f t="shared" si="56"/>
        <v>0</v>
      </c>
      <c r="BH197" s="114">
        <f t="shared" si="57"/>
        <v>0</v>
      </c>
      <c r="BI197" s="114">
        <f t="shared" si="58"/>
        <v>0</v>
      </c>
      <c r="BJ197" s="18" t="s">
        <v>86</v>
      </c>
      <c r="BK197" s="114">
        <f t="shared" si="59"/>
        <v>0</v>
      </c>
      <c r="BL197" s="18" t="s">
        <v>162</v>
      </c>
      <c r="BM197" s="225" t="s">
        <v>1050</v>
      </c>
    </row>
    <row r="198" spans="1:65" s="2" customFormat="1" ht="16.5" customHeight="1">
      <c r="A198" s="36"/>
      <c r="B198" s="37"/>
      <c r="C198" s="241" t="s">
        <v>492</v>
      </c>
      <c r="D198" s="241" t="s">
        <v>257</v>
      </c>
      <c r="E198" s="242" t="s">
        <v>1051</v>
      </c>
      <c r="F198" s="243" t="s">
        <v>1052</v>
      </c>
      <c r="G198" s="244" t="s">
        <v>889</v>
      </c>
      <c r="H198" s="245">
        <v>15</v>
      </c>
      <c r="I198" s="246"/>
      <c r="J198" s="247">
        <f t="shared" si="50"/>
        <v>0</v>
      </c>
      <c r="K198" s="243" t="s">
        <v>1</v>
      </c>
      <c r="L198" s="248"/>
      <c r="M198" s="249" t="s">
        <v>1</v>
      </c>
      <c r="N198" s="250" t="s">
        <v>43</v>
      </c>
      <c r="O198" s="73"/>
      <c r="P198" s="223">
        <f t="shared" si="51"/>
        <v>0</v>
      </c>
      <c r="Q198" s="223">
        <v>0</v>
      </c>
      <c r="R198" s="223">
        <f t="shared" si="52"/>
        <v>0</v>
      </c>
      <c r="S198" s="223">
        <v>0</v>
      </c>
      <c r="T198" s="224">
        <f t="shared" si="5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5" t="s">
        <v>193</v>
      </c>
      <c r="AT198" s="225" t="s">
        <v>257</v>
      </c>
      <c r="AU198" s="225" t="s">
        <v>78</v>
      </c>
      <c r="AY198" s="18" t="s">
        <v>151</v>
      </c>
      <c r="BE198" s="114">
        <f t="shared" si="54"/>
        <v>0</v>
      </c>
      <c r="BF198" s="114">
        <f t="shared" si="55"/>
        <v>0</v>
      </c>
      <c r="BG198" s="114">
        <f t="shared" si="56"/>
        <v>0</v>
      </c>
      <c r="BH198" s="114">
        <f t="shared" si="57"/>
        <v>0</v>
      </c>
      <c r="BI198" s="114">
        <f t="shared" si="58"/>
        <v>0</v>
      </c>
      <c r="BJ198" s="18" t="s">
        <v>86</v>
      </c>
      <c r="BK198" s="114">
        <f t="shared" si="59"/>
        <v>0</v>
      </c>
      <c r="BL198" s="18" t="s">
        <v>162</v>
      </c>
      <c r="BM198" s="225" t="s">
        <v>1053</v>
      </c>
    </row>
    <row r="199" spans="1:65" s="2" customFormat="1" ht="16.5" customHeight="1">
      <c r="A199" s="36"/>
      <c r="B199" s="37"/>
      <c r="C199" s="241" t="s">
        <v>496</v>
      </c>
      <c r="D199" s="241" t="s">
        <v>257</v>
      </c>
      <c r="E199" s="242" t="s">
        <v>1054</v>
      </c>
      <c r="F199" s="243" t="s">
        <v>1055</v>
      </c>
      <c r="G199" s="244" t="s">
        <v>889</v>
      </c>
      <c r="H199" s="245">
        <v>15</v>
      </c>
      <c r="I199" s="246"/>
      <c r="J199" s="247">
        <f t="shared" si="50"/>
        <v>0</v>
      </c>
      <c r="K199" s="243" t="s">
        <v>1</v>
      </c>
      <c r="L199" s="248"/>
      <c r="M199" s="249" t="s">
        <v>1</v>
      </c>
      <c r="N199" s="250" t="s">
        <v>43</v>
      </c>
      <c r="O199" s="73"/>
      <c r="P199" s="223">
        <f t="shared" si="51"/>
        <v>0</v>
      </c>
      <c r="Q199" s="223">
        <v>0</v>
      </c>
      <c r="R199" s="223">
        <f t="shared" si="52"/>
        <v>0</v>
      </c>
      <c r="S199" s="223">
        <v>0</v>
      </c>
      <c r="T199" s="224">
        <f t="shared" si="5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5" t="s">
        <v>193</v>
      </c>
      <c r="AT199" s="225" t="s">
        <v>257</v>
      </c>
      <c r="AU199" s="225" t="s">
        <v>78</v>
      </c>
      <c r="AY199" s="18" t="s">
        <v>151</v>
      </c>
      <c r="BE199" s="114">
        <f t="shared" si="54"/>
        <v>0</v>
      </c>
      <c r="BF199" s="114">
        <f t="shared" si="55"/>
        <v>0</v>
      </c>
      <c r="BG199" s="114">
        <f t="shared" si="56"/>
        <v>0</v>
      </c>
      <c r="BH199" s="114">
        <f t="shared" si="57"/>
        <v>0</v>
      </c>
      <c r="BI199" s="114">
        <f t="shared" si="58"/>
        <v>0</v>
      </c>
      <c r="BJ199" s="18" t="s">
        <v>86</v>
      </c>
      <c r="BK199" s="114">
        <f t="shared" si="59"/>
        <v>0</v>
      </c>
      <c r="BL199" s="18" t="s">
        <v>162</v>
      </c>
      <c r="BM199" s="225" t="s">
        <v>1056</v>
      </c>
    </row>
    <row r="200" spans="1:65" s="2" customFormat="1" ht="16.5" customHeight="1">
      <c r="A200" s="36"/>
      <c r="B200" s="37"/>
      <c r="C200" s="241" t="s">
        <v>500</v>
      </c>
      <c r="D200" s="241" t="s">
        <v>257</v>
      </c>
      <c r="E200" s="242" t="s">
        <v>1057</v>
      </c>
      <c r="F200" s="243" t="s">
        <v>1058</v>
      </c>
      <c r="G200" s="244" t="s">
        <v>889</v>
      </c>
      <c r="H200" s="245">
        <v>15</v>
      </c>
      <c r="I200" s="246"/>
      <c r="J200" s="247">
        <f t="shared" si="50"/>
        <v>0</v>
      </c>
      <c r="K200" s="243" t="s">
        <v>1</v>
      </c>
      <c r="L200" s="248"/>
      <c r="M200" s="249" t="s">
        <v>1</v>
      </c>
      <c r="N200" s="250" t="s">
        <v>43</v>
      </c>
      <c r="O200" s="73"/>
      <c r="P200" s="223">
        <f t="shared" si="51"/>
        <v>0</v>
      </c>
      <c r="Q200" s="223">
        <v>0</v>
      </c>
      <c r="R200" s="223">
        <f t="shared" si="52"/>
        <v>0</v>
      </c>
      <c r="S200" s="223">
        <v>0</v>
      </c>
      <c r="T200" s="224">
        <f t="shared" si="5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5" t="s">
        <v>193</v>
      </c>
      <c r="AT200" s="225" t="s">
        <v>257</v>
      </c>
      <c r="AU200" s="225" t="s">
        <v>78</v>
      </c>
      <c r="AY200" s="18" t="s">
        <v>151</v>
      </c>
      <c r="BE200" s="114">
        <f t="shared" si="54"/>
        <v>0</v>
      </c>
      <c r="BF200" s="114">
        <f t="shared" si="55"/>
        <v>0</v>
      </c>
      <c r="BG200" s="114">
        <f t="shared" si="56"/>
        <v>0</v>
      </c>
      <c r="BH200" s="114">
        <f t="shared" si="57"/>
        <v>0</v>
      </c>
      <c r="BI200" s="114">
        <f t="shared" si="58"/>
        <v>0</v>
      </c>
      <c r="BJ200" s="18" t="s">
        <v>86</v>
      </c>
      <c r="BK200" s="114">
        <f t="shared" si="59"/>
        <v>0</v>
      </c>
      <c r="BL200" s="18" t="s">
        <v>162</v>
      </c>
      <c r="BM200" s="225" t="s">
        <v>1059</v>
      </c>
    </row>
    <row r="201" spans="1:65" s="2" customFormat="1" ht="16.5" customHeight="1">
      <c r="A201" s="36"/>
      <c r="B201" s="37"/>
      <c r="C201" s="241" t="s">
        <v>504</v>
      </c>
      <c r="D201" s="241" t="s">
        <v>257</v>
      </c>
      <c r="E201" s="242" t="s">
        <v>1060</v>
      </c>
      <c r="F201" s="243" t="s">
        <v>1061</v>
      </c>
      <c r="G201" s="244" t="s">
        <v>889</v>
      </c>
      <c r="H201" s="245">
        <v>15</v>
      </c>
      <c r="I201" s="246"/>
      <c r="J201" s="247">
        <f t="shared" si="50"/>
        <v>0</v>
      </c>
      <c r="K201" s="243" t="s">
        <v>1</v>
      </c>
      <c r="L201" s="248"/>
      <c r="M201" s="249" t="s">
        <v>1</v>
      </c>
      <c r="N201" s="250" t="s">
        <v>43</v>
      </c>
      <c r="O201" s="73"/>
      <c r="P201" s="223">
        <f t="shared" si="51"/>
        <v>0</v>
      </c>
      <c r="Q201" s="223">
        <v>0</v>
      </c>
      <c r="R201" s="223">
        <f t="shared" si="52"/>
        <v>0</v>
      </c>
      <c r="S201" s="223">
        <v>0</v>
      </c>
      <c r="T201" s="224">
        <f t="shared" si="5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5" t="s">
        <v>193</v>
      </c>
      <c r="AT201" s="225" t="s">
        <v>257</v>
      </c>
      <c r="AU201" s="225" t="s">
        <v>78</v>
      </c>
      <c r="AY201" s="18" t="s">
        <v>151</v>
      </c>
      <c r="BE201" s="114">
        <f t="shared" si="54"/>
        <v>0</v>
      </c>
      <c r="BF201" s="114">
        <f t="shared" si="55"/>
        <v>0</v>
      </c>
      <c r="BG201" s="114">
        <f t="shared" si="56"/>
        <v>0</v>
      </c>
      <c r="BH201" s="114">
        <f t="shared" si="57"/>
        <v>0</v>
      </c>
      <c r="BI201" s="114">
        <f t="shared" si="58"/>
        <v>0</v>
      </c>
      <c r="BJ201" s="18" t="s">
        <v>86</v>
      </c>
      <c r="BK201" s="114">
        <f t="shared" si="59"/>
        <v>0</v>
      </c>
      <c r="BL201" s="18" t="s">
        <v>162</v>
      </c>
      <c r="BM201" s="225" t="s">
        <v>1062</v>
      </c>
    </row>
    <row r="202" spans="1:65" s="2" customFormat="1" ht="16.5" customHeight="1">
      <c r="A202" s="36"/>
      <c r="B202" s="37"/>
      <c r="C202" s="214" t="s">
        <v>508</v>
      </c>
      <c r="D202" s="214" t="s">
        <v>153</v>
      </c>
      <c r="E202" s="215" t="s">
        <v>177</v>
      </c>
      <c r="F202" s="216" t="s">
        <v>1063</v>
      </c>
      <c r="G202" s="217" t="s">
        <v>1064</v>
      </c>
      <c r="H202" s="218">
        <v>450</v>
      </c>
      <c r="I202" s="219"/>
      <c r="J202" s="220">
        <f t="shared" si="50"/>
        <v>0</v>
      </c>
      <c r="K202" s="216" t="s">
        <v>1</v>
      </c>
      <c r="L202" s="39"/>
      <c r="M202" s="221" t="s">
        <v>1</v>
      </c>
      <c r="N202" s="222" t="s">
        <v>43</v>
      </c>
      <c r="O202" s="73"/>
      <c r="P202" s="223">
        <f t="shared" si="51"/>
        <v>0</v>
      </c>
      <c r="Q202" s="223">
        <v>0</v>
      </c>
      <c r="R202" s="223">
        <f t="shared" si="52"/>
        <v>0</v>
      </c>
      <c r="S202" s="223">
        <v>0</v>
      </c>
      <c r="T202" s="224">
        <f t="shared" si="5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5" t="s">
        <v>162</v>
      </c>
      <c r="AT202" s="225" t="s">
        <v>153</v>
      </c>
      <c r="AU202" s="225" t="s">
        <v>78</v>
      </c>
      <c r="AY202" s="18" t="s">
        <v>151</v>
      </c>
      <c r="BE202" s="114">
        <f t="shared" si="54"/>
        <v>0</v>
      </c>
      <c r="BF202" s="114">
        <f t="shared" si="55"/>
        <v>0</v>
      </c>
      <c r="BG202" s="114">
        <f t="shared" si="56"/>
        <v>0</v>
      </c>
      <c r="BH202" s="114">
        <f t="shared" si="57"/>
        <v>0</v>
      </c>
      <c r="BI202" s="114">
        <f t="shared" si="58"/>
        <v>0</v>
      </c>
      <c r="BJ202" s="18" t="s">
        <v>86</v>
      </c>
      <c r="BK202" s="114">
        <f t="shared" si="59"/>
        <v>0</v>
      </c>
      <c r="BL202" s="18" t="s">
        <v>162</v>
      </c>
      <c r="BM202" s="225" t="s">
        <v>1065</v>
      </c>
    </row>
    <row r="203" spans="1:65" s="2" customFormat="1" ht="16.5" customHeight="1">
      <c r="A203" s="36"/>
      <c r="B203" s="37"/>
      <c r="C203" s="214" t="s">
        <v>512</v>
      </c>
      <c r="D203" s="214" t="s">
        <v>153</v>
      </c>
      <c r="E203" s="215" t="s">
        <v>1066</v>
      </c>
      <c r="F203" s="216" t="s">
        <v>1067</v>
      </c>
      <c r="G203" s="217" t="s">
        <v>257</v>
      </c>
      <c r="H203" s="218">
        <v>576</v>
      </c>
      <c r="I203" s="219"/>
      <c r="J203" s="220">
        <f t="shared" si="50"/>
        <v>0</v>
      </c>
      <c r="K203" s="216" t="s">
        <v>1</v>
      </c>
      <c r="L203" s="39"/>
      <c r="M203" s="221" t="s">
        <v>1</v>
      </c>
      <c r="N203" s="222" t="s">
        <v>43</v>
      </c>
      <c r="O203" s="73"/>
      <c r="P203" s="223">
        <f t="shared" si="51"/>
        <v>0</v>
      </c>
      <c r="Q203" s="223">
        <v>0</v>
      </c>
      <c r="R203" s="223">
        <f t="shared" si="52"/>
        <v>0</v>
      </c>
      <c r="S203" s="223">
        <v>0</v>
      </c>
      <c r="T203" s="224">
        <f t="shared" si="5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5" t="s">
        <v>162</v>
      </c>
      <c r="AT203" s="225" t="s">
        <v>153</v>
      </c>
      <c r="AU203" s="225" t="s">
        <v>78</v>
      </c>
      <c r="AY203" s="18" t="s">
        <v>151</v>
      </c>
      <c r="BE203" s="114">
        <f t="shared" si="54"/>
        <v>0</v>
      </c>
      <c r="BF203" s="114">
        <f t="shared" si="55"/>
        <v>0</v>
      </c>
      <c r="BG203" s="114">
        <f t="shared" si="56"/>
        <v>0</v>
      </c>
      <c r="BH203" s="114">
        <f t="shared" si="57"/>
        <v>0</v>
      </c>
      <c r="BI203" s="114">
        <f t="shared" si="58"/>
        <v>0</v>
      </c>
      <c r="BJ203" s="18" t="s">
        <v>86</v>
      </c>
      <c r="BK203" s="114">
        <f t="shared" si="59"/>
        <v>0</v>
      </c>
      <c r="BL203" s="18" t="s">
        <v>162</v>
      </c>
      <c r="BM203" s="225" t="s">
        <v>1068</v>
      </c>
    </row>
    <row r="204" spans="1:65" s="2" customFormat="1" ht="16.5" customHeight="1">
      <c r="A204" s="36"/>
      <c r="B204" s="37"/>
      <c r="C204" s="241" t="s">
        <v>516</v>
      </c>
      <c r="D204" s="241" t="s">
        <v>257</v>
      </c>
      <c r="E204" s="242" t="s">
        <v>1069</v>
      </c>
      <c r="F204" s="243" t="s">
        <v>944</v>
      </c>
      <c r="G204" s="244" t="s">
        <v>889</v>
      </c>
      <c r="H204" s="245">
        <v>20</v>
      </c>
      <c r="I204" s="246"/>
      <c r="J204" s="247">
        <f t="shared" si="50"/>
        <v>0</v>
      </c>
      <c r="K204" s="243" t="s">
        <v>1</v>
      </c>
      <c r="L204" s="248"/>
      <c r="M204" s="249" t="s">
        <v>1</v>
      </c>
      <c r="N204" s="250" t="s">
        <v>43</v>
      </c>
      <c r="O204" s="73"/>
      <c r="P204" s="223">
        <f t="shared" si="51"/>
        <v>0</v>
      </c>
      <c r="Q204" s="223">
        <v>0</v>
      </c>
      <c r="R204" s="223">
        <f t="shared" si="52"/>
        <v>0</v>
      </c>
      <c r="S204" s="223">
        <v>0</v>
      </c>
      <c r="T204" s="224">
        <f t="shared" si="5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5" t="s">
        <v>193</v>
      </c>
      <c r="AT204" s="225" t="s">
        <v>257</v>
      </c>
      <c r="AU204" s="225" t="s">
        <v>78</v>
      </c>
      <c r="AY204" s="18" t="s">
        <v>151</v>
      </c>
      <c r="BE204" s="114">
        <f t="shared" si="54"/>
        <v>0</v>
      </c>
      <c r="BF204" s="114">
        <f t="shared" si="55"/>
        <v>0</v>
      </c>
      <c r="BG204" s="114">
        <f t="shared" si="56"/>
        <v>0</v>
      </c>
      <c r="BH204" s="114">
        <f t="shared" si="57"/>
        <v>0</v>
      </c>
      <c r="BI204" s="114">
        <f t="shared" si="58"/>
        <v>0</v>
      </c>
      <c r="BJ204" s="18" t="s">
        <v>86</v>
      </c>
      <c r="BK204" s="114">
        <f t="shared" si="59"/>
        <v>0</v>
      </c>
      <c r="BL204" s="18" t="s">
        <v>162</v>
      </c>
      <c r="BM204" s="225" t="s">
        <v>1070</v>
      </c>
    </row>
    <row r="205" spans="1:65" s="2" customFormat="1" ht="16.5" customHeight="1">
      <c r="A205" s="36"/>
      <c r="B205" s="37"/>
      <c r="C205" s="241" t="s">
        <v>520</v>
      </c>
      <c r="D205" s="241" t="s">
        <v>257</v>
      </c>
      <c r="E205" s="242" t="s">
        <v>1071</v>
      </c>
      <c r="F205" s="243" t="s">
        <v>973</v>
      </c>
      <c r="G205" s="244" t="s">
        <v>889</v>
      </c>
      <c r="H205" s="245">
        <v>20</v>
      </c>
      <c r="I205" s="246"/>
      <c r="J205" s="247">
        <f t="shared" si="50"/>
        <v>0</v>
      </c>
      <c r="K205" s="243" t="s">
        <v>1</v>
      </c>
      <c r="L205" s="248"/>
      <c r="M205" s="249" t="s">
        <v>1</v>
      </c>
      <c r="N205" s="250" t="s">
        <v>43</v>
      </c>
      <c r="O205" s="73"/>
      <c r="P205" s="223">
        <f t="shared" si="51"/>
        <v>0</v>
      </c>
      <c r="Q205" s="223">
        <v>0</v>
      </c>
      <c r="R205" s="223">
        <f t="shared" si="52"/>
        <v>0</v>
      </c>
      <c r="S205" s="223">
        <v>0</v>
      </c>
      <c r="T205" s="224">
        <f t="shared" si="5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5" t="s">
        <v>193</v>
      </c>
      <c r="AT205" s="225" t="s">
        <v>257</v>
      </c>
      <c r="AU205" s="225" t="s">
        <v>78</v>
      </c>
      <c r="AY205" s="18" t="s">
        <v>151</v>
      </c>
      <c r="BE205" s="114">
        <f t="shared" si="54"/>
        <v>0</v>
      </c>
      <c r="BF205" s="114">
        <f t="shared" si="55"/>
        <v>0</v>
      </c>
      <c r="BG205" s="114">
        <f t="shared" si="56"/>
        <v>0</v>
      </c>
      <c r="BH205" s="114">
        <f t="shared" si="57"/>
        <v>0</v>
      </c>
      <c r="BI205" s="114">
        <f t="shared" si="58"/>
        <v>0</v>
      </c>
      <c r="BJ205" s="18" t="s">
        <v>86</v>
      </c>
      <c r="BK205" s="114">
        <f t="shared" si="59"/>
        <v>0</v>
      </c>
      <c r="BL205" s="18" t="s">
        <v>162</v>
      </c>
      <c r="BM205" s="225" t="s">
        <v>1072</v>
      </c>
    </row>
    <row r="206" spans="1:65" s="2" customFormat="1" ht="16.5" customHeight="1">
      <c r="A206" s="36"/>
      <c r="B206" s="37"/>
      <c r="C206" s="214" t="s">
        <v>524</v>
      </c>
      <c r="D206" s="214" t="s">
        <v>153</v>
      </c>
      <c r="E206" s="215" t="s">
        <v>1073</v>
      </c>
      <c r="F206" s="216" t="s">
        <v>1074</v>
      </c>
      <c r="G206" s="217" t="s">
        <v>257</v>
      </c>
      <c r="H206" s="218">
        <v>535</v>
      </c>
      <c r="I206" s="219"/>
      <c r="J206" s="220">
        <f t="shared" si="50"/>
        <v>0</v>
      </c>
      <c r="K206" s="216" t="s">
        <v>1</v>
      </c>
      <c r="L206" s="39"/>
      <c r="M206" s="221" t="s">
        <v>1</v>
      </c>
      <c r="N206" s="222" t="s">
        <v>43</v>
      </c>
      <c r="O206" s="73"/>
      <c r="P206" s="223">
        <f t="shared" si="51"/>
        <v>0</v>
      </c>
      <c r="Q206" s="223">
        <v>0</v>
      </c>
      <c r="R206" s="223">
        <f t="shared" si="52"/>
        <v>0</v>
      </c>
      <c r="S206" s="223">
        <v>0</v>
      </c>
      <c r="T206" s="224">
        <f t="shared" si="5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5" t="s">
        <v>162</v>
      </c>
      <c r="AT206" s="225" t="s">
        <v>153</v>
      </c>
      <c r="AU206" s="225" t="s">
        <v>78</v>
      </c>
      <c r="AY206" s="18" t="s">
        <v>151</v>
      </c>
      <c r="BE206" s="114">
        <f t="shared" si="54"/>
        <v>0</v>
      </c>
      <c r="BF206" s="114">
        <f t="shared" si="55"/>
        <v>0</v>
      </c>
      <c r="BG206" s="114">
        <f t="shared" si="56"/>
        <v>0</v>
      </c>
      <c r="BH206" s="114">
        <f t="shared" si="57"/>
        <v>0</v>
      </c>
      <c r="BI206" s="114">
        <f t="shared" si="58"/>
        <v>0</v>
      </c>
      <c r="BJ206" s="18" t="s">
        <v>86</v>
      </c>
      <c r="BK206" s="114">
        <f t="shared" si="59"/>
        <v>0</v>
      </c>
      <c r="BL206" s="18" t="s">
        <v>162</v>
      </c>
      <c r="BM206" s="225" t="s">
        <v>1075</v>
      </c>
    </row>
    <row r="207" spans="1:65" s="2" customFormat="1" ht="16.5" customHeight="1">
      <c r="A207" s="36"/>
      <c r="B207" s="37"/>
      <c r="C207" s="214" t="s">
        <v>529</v>
      </c>
      <c r="D207" s="214" t="s">
        <v>153</v>
      </c>
      <c r="E207" s="215" t="s">
        <v>204</v>
      </c>
      <c r="F207" s="216" t="s">
        <v>1076</v>
      </c>
      <c r="G207" s="217" t="s">
        <v>257</v>
      </c>
      <c r="H207" s="218">
        <v>535</v>
      </c>
      <c r="I207" s="219"/>
      <c r="J207" s="220">
        <f t="shared" si="50"/>
        <v>0</v>
      </c>
      <c r="K207" s="216" t="s">
        <v>1</v>
      </c>
      <c r="L207" s="39"/>
      <c r="M207" s="221" t="s">
        <v>1</v>
      </c>
      <c r="N207" s="222" t="s">
        <v>43</v>
      </c>
      <c r="O207" s="73"/>
      <c r="P207" s="223">
        <f t="shared" si="51"/>
        <v>0</v>
      </c>
      <c r="Q207" s="223">
        <v>0</v>
      </c>
      <c r="R207" s="223">
        <f t="shared" si="52"/>
        <v>0</v>
      </c>
      <c r="S207" s="223">
        <v>0</v>
      </c>
      <c r="T207" s="224">
        <f t="shared" si="5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5" t="s">
        <v>162</v>
      </c>
      <c r="AT207" s="225" t="s">
        <v>153</v>
      </c>
      <c r="AU207" s="225" t="s">
        <v>78</v>
      </c>
      <c r="AY207" s="18" t="s">
        <v>151</v>
      </c>
      <c r="BE207" s="114">
        <f t="shared" si="54"/>
        <v>0</v>
      </c>
      <c r="BF207" s="114">
        <f t="shared" si="55"/>
        <v>0</v>
      </c>
      <c r="BG207" s="114">
        <f t="shared" si="56"/>
        <v>0</v>
      </c>
      <c r="BH207" s="114">
        <f t="shared" si="57"/>
        <v>0</v>
      </c>
      <c r="BI207" s="114">
        <f t="shared" si="58"/>
        <v>0</v>
      </c>
      <c r="BJ207" s="18" t="s">
        <v>86</v>
      </c>
      <c r="BK207" s="114">
        <f t="shared" si="59"/>
        <v>0</v>
      </c>
      <c r="BL207" s="18" t="s">
        <v>162</v>
      </c>
      <c r="BM207" s="225" t="s">
        <v>1077</v>
      </c>
    </row>
    <row r="208" spans="1:65" s="2" customFormat="1" ht="16.5" customHeight="1">
      <c r="A208" s="36"/>
      <c r="B208" s="37"/>
      <c r="C208" s="214" t="s">
        <v>534</v>
      </c>
      <c r="D208" s="214" t="s">
        <v>153</v>
      </c>
      <c r="E208" s="215" t="s">
        <v>1078</v>
      </c>
      <c r="F208" s="216" t="s">
        <v>1079</v>
      </c>
      <c r="G208" s="217" t="s">
        <v>889</v>
      </c>
      <c r="H208" s="218">
        <v>120</v>
      </c>
      <c r="I208" s="219"/>
      <c r="J208" s="220">
        <f t="shared" si="50"/>
        <v>0</v>
      </c>
      <c r="K208" s="216" t="s">
        <v>1</v>
      </c>
      <c r="L208" s="39"/>
      <c r="M208" s="255" t="s">
        <v>1</v>
      </c>
      <c r="N208" s="256" t="s">
        <v>43</v>
      </c>
      <c r="O208" s="257"/>
      <c r="P208" s="258">
        <f t="shared" si="51"/>
        <v>0</v>
      </c>
      <c r="Q208" s="258">
        <v>0</v>
      </c>
      <c r="R208" s="258">
        <f t="shared" si="52"/>
        <v>0</v>
      </c>
      <c r="S208" s="258">
        <v>0</v>
      </c>
      <c r="T208" s="259">
        <f t="shared" si="5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5" t="s">
        <v>162</v>
      </c>
      <c r="AT208" s="225" t="s">
        <v>153</v>
      </c>
      <c r="AU208" s="225" t="s">
        <v>78</v>
      </c>
      <c r="AY208" s="18" t="s">
        <v>151</v>
      </c>
      <c r="BE208" s="114">
        <f t="shared" si="54"/>
        <v>0</v>
      </c>
      <c r="BF208" s="114">
        <f t="shared" si="55"/>
        <v>0</v>
      </c>
      <c r="BG208" s="114">
        <f t="shared" si="56"/>
        <v>0</v>
      </c>
      <c r="BH208" s="114">
        <f t="shared" si="57"/>
        <v>0</v>
      </c>
      <c r="BI208" s="114">
        <f t="shared" si="58"/>
        <v>0</v>
      </c>
      <c r="BJ208" s="18" t="s">
        <v>86</v>
      </c>
      <c r="BK208" s="114">
        <f t="shared" si="59"/>
        <v>0</v>
      </c>
      <c r="BL208" s="18" t="s">
        <v>162</v>
      </c>
      <c r="BM208" s="225" t="s">
        <v>1080</v>
      </c>
    </row>
    <row r="209" spans="1:31" s="2" customFormat="1" ht="6.95" customHeight="1">
      <c r="A209" s="36"/>
      <c r="B209" s="56"/>
      <c r="C209" s="57"/>
      <c r="D209" s="57"/>
      <c r="E209" s="57"/>
      <c r="F209" s="57"/>
      <c r="G209" s="57"/>
      <c r="H209" s="57"/>
      <c r="I209" s="164"/>
      <c r="J209" s="57"/>
      <c r="K209" s="57"/>
      <c r="L209" s="39"/>
      <c r="M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</row>
  </sheetData>
  <sheetProtection algorithmName="SHA-512" hashValue="pOXPw4paYJPp6UZWomoj3QvMNbQUOfWYw7RaRxrvmOFOzDYk3Gcv3M6zk/lJCz2U42Yh7Ad1elF2mD7YypZIZg==" saltValue="2jrS0cQIp5IrICk64d+VcCSMPIoYI9xRIXC6HfpiPdxi8blw1f+L5YK6iyOiHdaMxYFv6uJtrpzSF9CTFrNckw==" spinCount="100000" sheet="1" objects="1" scenarios="1" formatColumns="0" formatRows="0" autoFilter="0"/>
  <autoFilter ref="C115:K208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0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8" t="s">
        <v>105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21"/>
      <c r="AT3" s="18" t="s">
        <v>88</v>
      </c>
    </row>
    <row r="4" spans="2:46" s="1" customFormat="1" ht="24.95" customHeight="1">
      <c r="B4" s="21"/>
      <c r="D4" s="124" t="s">
        <v>118</v>
      </c>
      <c r="I4" s="120"/>
      <c r="L4" s="21"/>
      <c r="M4" s="125" t="s">
        <v>10</v>
      </c>
      <c r="AT4" s="18" t="s">
        <v>4</v>
      </c>
    </row>
    <row r="5" spans="2:12" s="1" customFormat="1" ht="6.95" customHeight="1">
      <c r="B5" s="21"/>
      <c r="I5" s="120"/>
      <c r="L5" s="21"/>
    </row>
    <row r="6" spans="2:12" s="1" customFormat="1" ht="12" customHeight="1">
      <c r="B6" s="21"/>
      <c r="D6" s="126" t="s">
        <v>16</v>
      </c>
      <c r="I6" s="120"/>
      <c r="L6" s="21"/>
    </row>
    <row r="7" spans="2:12" s="1" customFormat="1" ht="23.25" customHeight="1">
      <c r="B7" s="21"/>
      <c r="E7" s="339" t="str">
        <f>'Rekapitulace stavby'!K6</f>
        <v>SIL. II/169 BOJANOVICE - STAVEBNÍ ÚPRAVY A ODVODNĚNÍ KOMUNIKACE</v>
      </c>
      <c r="F7" s="340"/>
      <c r="G7" s="340"/>
      <c r="H7" s="340"/>
      <c r="I7" s="120"/>
      <c r="L7" s="21"/>
    </row>
    <row r="8" spans="1:31" s="2" customFormat="1" ht="12" customHeight="1">
      <c r="A8" s="36"/>
      <c r="B8" s="39"/>
      <c r="C8" s="36"/>
      <c r="D8" s="126" t="s">
        <v>119</v>
      </c>
      <c r="E8" s="36"/>
      <c r="F8" s="36"/>
      <c r="G8" s="36"/>
      <c r="H8" s="36"/>
      <c r="I8" s="12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24.75" customHeight="1">
      <c r="A9" s="36"/>
      <c r="B9" s="39"/>
      <c r="C9" s="36"/>
      <c r="D9" s="36"/>
      <c r="E9" s="341" t="s">
        <v>1081</v>
      </c>
      <c r="F9" s="342"/>
      <c r="G9" s="342"/>
      <c r="H9" s="342"/>
      <c r="I9" s="12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39"/>
      <c r="C10" s="36"/>
      <c r="D10" s="36"/>
      <c r="E10" s="36"/>
      <c r="F10" s="36"/>
      <c r="G10" s="36"/>
      <c r="H10" s="36"/>
      <c r="I10" s="12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9"/>
      <c r="C11" s="36"/>
      <c r="D11" s="126" t="s">
        <v>18</v>
      </c>
      <c r="E11" s="36"/>
      <c r="F11" s="128" t="s">
        <v>1</v>
      </c>
      <c r="G11" s="36"/>
      <c r="H11" s="36"/>
      <c r="I11" s="129" t="s">
        <v>19</v>
      </c>
      <c r="J11" s="128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9"/>
      <c r="C12" s="36"/>
      <c r="D12" s="126" t="s">
        <v>20</v>
      </c>
      <c r="E12" s="36"/>
      <c r="F12" s="128" t="s">
        <v>21</v>
      </c>
      <c r="G12" s="36"/>
      <c r="H12" s="36"/>
      <c r="I12" s="129" t="s">
        <v>22</v>
      </c>
      <c r="J12" s="130" t="str">
        <f>'Rekapitulace stavby'!AN8</f>
        <v>2. 10. 2019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12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9"/>
      <c r="C14" s="36"/>
      <c r="D14" s="126" t="s">
        <v>24</v>
      </c>
      <c r="E14" s="36"/>
      <c r="F14" s="36"/>
      <c r="G14" s="36"/>
      <c r="H14" s="36"/>
      <c r="I14" s="129" t="s">
        <v>25</v>
      </c>
      <c r="J14" s="128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9"/>
      <c r="C15" s="36"/>
      <c r="D15" s="36"/>
      <c r="E15" s="128" t="s">
        <v>26</v>
      </c>
      <c r="F15" s="36"/>
      <c r="G15" s="36"/>
      <c r="H15" s="36"/>
      <c r="I15" s="129" t="s">
        <v>27</v>
      </c>
      <c r="J15" s="12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12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26" t="s">
        <v>28</v>
      </c>
      <c r="E17" s="36"/>
      <c r="F17" s="36"/>
      <c r="G17" s="36"/>
      <c r="H17" s="36"/>
      <c r="I17" s="129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43" t="str">
        <f>'Rekapitulace stavby'!E14</f>
        <v>Vyplň údaj</v>
      </c>
      <c r="F18" s="344"/>
      <c r="G18" s="344"/>
      <c r="H18" s="344"/>
      <c r="I18" s="129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12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26" t="s">
        <v>30</v>
      </c>
      <c r="E20" s="36"/>
      <c r="F20" s="36"/>
      <c r="G20" s="36"/>
      <c r="H20" s="36"/>
      <c r="I20" s="129" t="s">
        <v>25</v>
      </c>
      <c r="J20" s="128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28" t="s">
        <v>31</v>
      </c>
      <c r="F21" s="36"/>
      <c r="G21" s="36"/>
      <c r="H21" s="36"/>
      <c r="I21" s="129" t="s">
        <v>27</v>
      </c>
      <c r="J21" s="128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12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26" t="s">
        <v>33</v>
      </c>
      <c r="E23" s="36"/>
      <c r="F23" s="36"/>
      <c r="G23" s="36"/>
      <c r="H23" s="36"/>
      <c r="I23" s="129" t="s">
        <v>25</v>
      </c>
      <c r="J23" s="128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28" t="str">
        <f>IF('Rekapitulace stavby'!E20="","",'Rekapitulace stavby'!E20)</f>
        <v>KAREL MACÁN</v>
      </c>
      <c r="F24" s="36"/>
      <c r="G24" s="36"/>
      <c r="H24" s="36"/>
      <c r="I24" s="129" t="s">
        <v>27</v>
      </c>
      <c r="J24" s="128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12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26" t="s">
        <v>35</v>
      </c>
      <c r="E26" s="36"/>
      <c r="F26" s="36"/>
      <c r="G26" s="36"/>
      <c r="H26" s="36"/>
      <c r="I26" s="12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1"/>
      <c r="B27" s="132"/>
      <c r="C27" s="131"/>
      <c r="D27" s="131"/>
      <c r="E27" s="345" t="s">
        <v>1</v>
      </c>
      <c r="F27" s="345"/>
      <c r="G27" s="345"/>
      <c r="H27" s="345"/>
      <c r="I27" s="133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12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5"/>
      <c r="E29" s="135"/>
      <c r="F29" s="135"/>
      <c r="G29" s="135"/>
      <c r="H29" s="135"/>
      <c r="I29" s="136"/>
      <c r="J29" s="135"/>
      <c r="K29" s="13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39"/>
      <c r="C30" s="36"/>
      <c r="D30" s="137" t="s">
        <v>38</v>
      </c>
      <c r="E30" s="36"/>
      <c r="F30" s="36"/>
      <c r="G30" s="36"/>
      <c r="H30" s="36"/>
      <c r="I30" s="127"/>
      <c r="J30" s="138">
        <f>ROUND(J123,2)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5"/>
      <c r="E31" s="135"/>
      <c r="F31" s="135"/>
      <c r="G31" s="135"/>
      <c r="H31" s="135"/>
      <c r="I31" s="136"/>
      <c r="J31" s="135"/>
      <c r="K31" s="13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36"/>
      <c r="E32" s="36"/>
      <c r="F32" s="139" t="s">
        <v>40</v>
      </c>
      <c r="G32" s="36"/>
      <c r="H32" s="36"/>
      <c r="I32" s="140" t="s">
        <v>39</v>
      </c>
      <c r="J32" s="139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1" t="s">
        <v>42</v>
      </c>
      <c r="E33" s="126" t="s">
        <v>43</v>
      </c>
      <c r="F33" s="142">
        <f>ROUND((SUM(BE123:BE142)),2)</f>
        <v>0</v>
      </c>
      <c r="G33" s="36"/>
      <c r="H33" s="36"/>
      <c r="I33" s="143">
        <v>0.21</v>
      </c>
      <c r="J33" s="142">
        <f>ROUND(((SUM(BE123:BE142))*I33),2)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126" t="s">
        <v>44</v>
      </c>
      <c r="F34" s="142">
        <f>ROUND((SUM(BF123:BF142)),2)</f>
        <v>0</v>
      </c>
      <c r="G34" s="36"/>
      <c r="H34" s="36"/>
      <c r="I34" s="143">
        <v>0.15</v>
      </c>
      <c r="J34" s="142">
        <f>ROUND(((SUM(BF123:BF142))*I34),2)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39"/>
      <c r="C35" s="36"/>
      <c r="D35" s="36"/>
      <c r="E35" s="126" t="s">
        <v>45</v>
      </c>
      <c r="F35" s="142">
        <f>ROUND((SUM(BG123:BG142)),2)</f>
        <v>0</v>
      </c>
      <c r="G35" s="36"/>
      <c r="H35" s="36"/>
      <c r="I35" s="143">
        <v>0.21</v>
      </c>
      <c r="J35" s="14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39"/>
      <c r="C36" s="36"/>
      <c r="D36" s="36"/>
      <c r="E36" s="126" t="s">
        <v>46</v>
      </c>
      <c r="F36" s="142">
        <f>ROUND((SUM(BH123:BH142)),2)</f>
        <v>0</v>
      </c>
      <c r="G36" s="36"/>
      <c r="H36" s="36"/>
      <c r="I36" s="143">
        <v>0.15</v>
      </c>
      <c r="J36" s="14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39"/>
      <c r="C37" s="36"/>
      <c r="D37" s="36"/>
      <c r="E37" s="126" t="s">
        <v>47</v>
      </c>
      <c r="F37" s="142">
        <f>ROUND((SUM(BI123:BI142)),2)</f>
        <v>0</v>
      </c>
      <c r="G37" s="36"/>
      <c r="H37" s="36"/>
      <c r="I37" s="143">
        <v>0</v>
      </c>
      <c r="J37" s="14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9"/>
      <c r="C38" s="36"/>
      <c r="D38" s="36"/>
      <c r="E38" s="36"/>
      <c r="F38" s="36"/>
      <c r="G38" s="36"/>
      <c r="H38" s="36"/>
      <c r="I38" s="12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39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39"/>
      <c r="C40" s="36"/>
      <c r="D40" s="36"/>
      <c r="E40" s="36"/>
      <c r="F40" s="36"/>
      <c r="G40" s="36"/>
      <c r="H40" s="36"/>
      <c r="I40" s="12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1"/>
      <c r="I41" s="120"/>
      <c r="L41" s="21"/>
    </row>
    <row r="42" spans="2:12" s="1" customFormat="1" ht="14.45" customHeight="1">
      <c r="B42" s="21"/>
      <c r="I42" s="120"/>
      <c r="L42" s="21"/>
    </row>
    <row r="43" spans="2:12" s="1" customFormat="1" ht="14.45" customHeight="1">
      <c r="B43" s="21"/>
      <c r="I43" s="120"/>
      <c r="L43" s="21"/>
    </row>
    <row r="44" spans="2:12" s="1" customFormat="1" ht="14.45" customHeight="1">
      <c r="B44" s="21"/>
      <c r="I44" s="120"/>
      <c r="L44" s="21"/>
    </row>
    <row r="45" spans="2:12" s="1" customFormat="1" ht="14.45" customHeight="1">
      <c r="B45" s="21"/>
      <c r="I45" s="120"/>
      <c r="L45" s="21"/>
    </row>
    <row r="46" spans="2:12" s="1" customFormat="1" ht="14.45" customHeight="1">
      <c r="B46" s="21"/>
      <c r="I46" s="120"/>
      <c r="L46" s="21"/>
    </row>
    <row r="47" spans="2:12" s="1" customFormat="1" ht="14.45" customHeight="1">
      <c r="B47" s="21"/>
      <c r="I47" s="120"/>
      <c r="L47" s="21"/>
    </row>
    <row r="48" spans="2:12" s="1" customFormat="1" ht="14.45" customHeight="1">
      <c r="B48" s="21"/>
      <c r="I48" s="120"/>
      <c r="L48" s="21"/>
    </row>
    <row r="49" spans="2:12" s="1" customFormat="1" ht="14.45" customHeight="1">
      <c r="B49" s="21"/>
      <c r="I49" s="120"/>
      <c r="L49" s="21"/>
    </row>
    <row r="50" spans="2:12" s="2" customFormat="1" ht="14.45" customHeight="1">
      <c r="B50" s="53"/>
      <c r="D50" s="152" t="s">
        <v>51</v>
      </c>
      <c r="E50" s="153"/>
      <c r="F50" s="153"/>
      <c r="G50" s="152" t="s">
        <v>52</v>
      </c>
      <c r="H50" s="153"/>
      <c r="I50" s="154"/>
      <c r="J50" s="153"/>
      <c r="K50" s="153"/>
      <c r="L50" s="5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6"/>
      <c r="B61" s="39"/>
      <c r="C61" s="36"/>
      <c r="D61" s="155" t="s">
        <v>53</v>
      </c>
      <c r="E61" s="156"/>
      <c r="F61" s="157" t="s">
        <v>54</v>
      </c>
      <c r="G61" s="155" t="s">
        <v>53</v>
      </c>
      <c r="H61" s="156"/>
      <c r="I61" s="158"/>
      <c r="J61" s="159" t="s">
        <v>54</v>
      </c>
      <c r="K61" s="15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6"/>
      <c r="B65" s="39"/>
      <c r="C65" s="36"/>
      <c r="D65" s="152" t="s">
        <v>55</v>
      </c>
      <c r="E65" s="160"/>
      <c r="F65" s="160"/>
      <c r="G65" s="152" t="s">
        <v>56</v>
      </c>
      <c r="H65" s="160"/>
      <c r="I65" s="161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6"/>
      <c r="B76" s="39"/>
      <c r="C76" s="36"/>
      <c r="D76" s="155" t="s">
        <v>53</v>
      </c>
      <c r="E76" s="156"/>
      <c r="F76" s="157" t="s">
        <v>54</v>
      </c>
      <c r="G76" s="155" t="s">
        <v>53</v>
      </c>
      <c r="H76" s="156"/>
      <c r="I76" s="158"/>
      <c r="J76" s="159" t="s">
        <v>54</v>
      </c>
      <c r="K76" s="15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2"/>
      <c r="C77" s="163"/>
      <c r="D77" s="163"/>
      <c r="E77" s="163"/>
      <c r="F77" s="163"/>
      <c r="G77" s="163"/>
      <c r="H77" s="163"/>
      <c r="I77" s="164"/>
      <c r="J77" s="163"/>
      <c r="K77" s="16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5"/>
      <c r="C81" s="166"/>
      <c r="D81" s="166"/>
      <c r="E81" s="166"/>
      <c r="F81" s="166"/>
      <c r="G81" s="166"/>
      <c r="H81" s="166"/>
      <c r="I81" s="167"/>
      <c r="J81" s="166"/>
      <c r="K81" s="16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121</v>
      </c>
      <c r="D82" s="38"/>
      <c r="E82" s="38"/>
      <c r="F82" s="38"/>
      <c r="G82" s="38"/>
      <c r="H82" s="38"/>
      <c r="I82" s="12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2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46" t="str">
        <f>E7</f>
        <v>SIL. II/169 BOJANOVICE - STAVEBNÍ ÚPRAVY A ODVODNĚNÍ KOMUNIKACE</v>
      </c>
      <c r="F85" s="347"/>
      <c r="G85" s="347"/>
      <c r="H85" s="347"/>
      <c r="I85" s="12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119</v>
      </c>
      <c r="D86" s="38"/>
      <c r="E86" s="38"/>
      <c r="F86" s="38"/>
      <c r="G86" s="38"/>
      <c r="H86" s="38"/>
      <c r="I86" s="12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4.75" customHeight="1">
      <c r="A87" s="36"/>
      <c r="B87" s="37"/>
      <c r="C87" s="38"/>
      <c r="D87" s="38"/>
      <c r="E87" s="298" t="str">
        <f>E9</f>
        <v>SO 000-1 - VEDLEJŠÍ ROZPOČTOVÉ NÁKLADY - SÚS PLZEŇSKÉHO KRAJE</v>
      </c>
      <c r="F87" s="348"/>
      <c r="G87" s="348"/>
      <c r="H87" s="348"/>
      <c r="I87" s="12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8" t="str">
        <f>F12</f>
        <v>BOJANOVICE</v>
      </c>
      <c r="G89" s="38"/>
      <c r="H89" s="38"/>
      <c r="I89" s="129" t="s">
        <v>22</v>
      </c>
      <c r="J89" s="68" t="str">
        <f>IF(J12="","",J12)</f>
        <v>2. 10. 2019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15" customHeight="1">
      <c r="A91" s="36"/>
      <c r="B91" s="37"/>
      <c r="C91" s="30" t="s">
        <v>24</v>
      </c>
      <c r="D91" s="38"/>
      <c r="E91" s="38"/>
      <c r="F91" s="28" t="str">
        <f>E15</f>
        <v>SÚS PK</v>
      </c>
      <c r="G91" s="38"/>
      <c r="H91" s="38"/>
      <c r="I91" s="129" t="s">
        <v>30</v>
      </c>
      <c r="J91" s="33" t="str">
        <f>E21</f>
        <v>MACÁN PROJEKCE DS s.r.o.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0" t="s">
        <v>28</v>
      </c>
      <c r="D92" s="38"/>
      <c r="E92" s="38"/>
      <c r="F92" s="28" t="str">
        <f>IF(E18="","",E18)</f>
        <v>Vyplň údaj</v>
      </c>
      <c r="G92" s="38"/>
      <c r="H92" s="38"/>
      <c r="I92" s="129" t="s">
        <v>33</v>
      </c>
      <c r="J92" s="33" t="str">
        <f>E24</f>
        <v>KAREL MACÁN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8" t="s">
        <v>122</v>
      </c>
      <c r="D94" s="119"/>
      <c r="E94" s="119"/>
      <c r="F94" s="119"/>
      <c r="G94" s="119"/>
      <c r="H94" s="119"/>
      <c r="I94" s="169"/>
      <c r="J94" s="170" t="s">
        <v>123</v>
      </c>
      <c r="K94" s="11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71" t="s">
        <v>124</v>
      </c>
      <c r="D96" s="38"/>
      <c r="E96" s="38"/>
      <c r="F96" s="38"/>
      <c r="G96" s="38"/>
      <c r="H96" s="38"/>
      <c r="I96" s="127"/>
      <c r="J96" s="86">
        <f>J123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125</v>
      </c>
    </row>
    <row r="97" spans="2:12" s="9" customFormat="1" ht="24.95" customHeight="1">
      <c r="B97" s="172"/>
      <c r="C97" s="173"/>
      <c r="D97" s="174" t="s">
        <v>126</v>
      </c>
      <c r="E97" s="175"/>
      <c r="F97" s="175"/>
      <c r="G97" s="175"/>
      <c r="H97" s="175"/>
      <c r="I97" s="176"/>
      <c r="J97" s="177">
        <f>J124</f>
        <v>0</v>
      </c>
      <c r="K97" s="173"/>
      <c r="L97" s="178"/>
    </row>
    <row r="98" spans="2:12" s="9" customFormat="1" ht="24.95" customHeight="1">
      <c r="B98" s="172"/>
      <c r="C98" s="173"/>
      <c r="D98" s="174" t="s">
        <v>1082</v>
      </c>
      <c r="E98" s="175"/>
      <c r="F98" s="175"/>
      <c r="G98" s="175"/>
      <c r="H98" s="175"/>
      <c r="I98" s="176"/>
      <c r="J98" s="177">
        <f>J125</f>
        <v>0</v>
      </c>
      <c r="K98" s="173"/>
      <c r="L98" s="178"/>
    </row>
    <row r="99" spans="2:12" s="10" customFormat="1" ht="19.9" customHeight="1">
      <c r="B99" s="179"/>
      <c r="C99" s="180"/>
      <c r="D99" s="181" t="s">
        <v>1083</v>
      </c>
      <c r="E99" s="182"/>
      <c r="F99" s="182"/>
      <c r="G99" s="182"/>
      <c r="H99" s="182"/>
      <c r="I99" s="183"/>
      <c r="J99" s="184">
        <f>J126</f>
        <v>0</v>
      </c>
      <c r="K99" s="180"/>
      <c r="L99" s="185"/>
    </row>
    <row r="100" spans="2:12" s="10" customFormat="1" ht="19.9" customHeight="1">
      <c r="B100" s="179"/>
      <c r="C100" s="180"/>
      <c r="D100" s="181" t="s">
        <v>1084</v>
      </c>
      <c r="E100" s="182"/>
      <c r="F100" s="182"/>
      <c r="G100" s="182"/>
      <c r="H100" s="182"/>
      <c r="I100" s="183"/>
      <c r="J100" s="184">
        <f>J132</f>
        <v>0</v>
      </c>
      <c r="K100" s="180"/>
      <c r="L100" s="185"/>
    </row>
    <row r="101" spans="2:12" s="10" customFormat="1" ht="19.9" customHeight="1">
      <c r="B101" s="179"/>
      <c r="C101" s="180"/>
      <c r="D101" s="181" t="s">
        <v>1085</v>
      </c>
      <c r="E101" s="182"/>
      <c r="F101" s="182"/>
      <c r="G101" s="182"/>
      <c r="H101" s="182"/>
      <c r="I101" s="183"/>
      <c r="J101" s="184">
        <f>J136</f>
        <v>0</v>
      </c>
      <c r="K101" s="180"/>
      <c r="L101" s="185"/>
    </row>
    <row r="102" spans="2:12" s="10" customFormat="1" ht="19.9" customHeight="1">
      <c r="B102" s="179"/>
      <c r="C102" s="180"/>
      <c r="D102" s="181" t="s">
        <v>1086</v>
      </c>
      <c r="E102" s="182"/>
      <c r="F102" s="182"/>
      <c r="G102" s="182"/>
      <c r="H102" s="182"/>
      <c r="I102" s="183"/>
      <c r="J102" s="184">
        <f>J141</f>
        <v>0</v>
      </c>
      <c r="K102" s="180"/>
      <c r="L102" s="185"/>
    </row>
    <row r="103" spans="2:12" s="10" customFormat="1" ht="19.9" customHeight="1">
      <c r="B103" s="179"/>
      <c r="C103" s="180"/>
      <c r="D103" s="181" t="s">
        <v>1087</v>
      </c>
      <c r="E103" s="182"/>
      <c r="F103" s="182"/>
      <c r="G103" s="182"/>
      <c r="H103" s="182"/>
      <c r="I103" s="183"/>
      <c r="J103" s="184">
        <f>J142</f>
        <v>0</v>
      </c>
      <c r="K103" s="180"/>
      <c r="L103" s="185"/>
    </row>
    <row r="104" spans="1:31" s="2" customFormat="1" ht="21.75" customHeight="1">
      <c r="A104" s="36"/>
      <c r="B104" s="37"/>
      <c r="C104" s="38"/>
      <c r="D104" s="38"/>
      <c r="E104" s="38"/>
      <c r="F104" s="38"/>
      <c r="G104" s="38"/>
      <c r="H104" s="38"/>
      <c r="I104" s="127"/>
      <c r="J104" s="38"/>
      <c r="K104" s="38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56"/>
      <c r="C105" s="57"/>
      <c r="D105" s="57"/>
      <c r="E105" s="57"/>
      <c r="F105" s="57"/>
      <c r="G105" s="57"/>
      <c r="H105" s="57"/>
      <c r="I105" s="164"/>
      <c r="J105" s="57"/>
      <c r="K105" s="57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58"/>
      <c r="C109" s="59"/>
      <c r="D109" s="59"/>
      <c r="E109" s="59"/>
      <c r="F109" s="59"/>
      <c r="G109" s="59"/>
      <c r="H109" s="59"/>
      <c r="I109" s="167"/>
      <c r="J109" s="59"/>
      <c r="K109" s="59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4" t="s">
        <v>136</v>
      </c>
      <c r="D110" s="38"/>
      <c r="E110" s="38"/>
      <c r="F110" s="38"/>
      <c r="G110" s="38"/>
      <c r="H110" s="38"/>
      <c r="I110" s="127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127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127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3.25" customHeight="1">
      <c r="A113" s="36"/>
      <c r="B113" s="37"/>
      <c r="C113" s="38"/>
      <c r="D113" s="38"/>
      <c r="E113" s="346" t="str">
        <f>E7</f>
        <v>SIL. II/169 BOJANOVICE - STAVEBNÍ ÚPRAVY A ODVODNĚNÍ KOMUNIKACE</v>
      </c>
      <c r="F113" s="347"/>
      <c r="G113" s="347"/>
      <c r="H113" s="347"/>
      <c r="I113" s="127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119</v>
      </c>
      <c r="D114" s="38"/>
      <c r="E114" s="38"/>
      <c r="F114" s="38"/>
      <c r="G114" s="38"/>
      <c r="H114" s="38"/>
      <c r="I114" s="127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24.75" customHeight="1">
      <c r="A115" s="36"/>
      <c r="B115" s="37"/>
      <c r="C115" s="38"/>
      <c r="D115" s="38"/>
      <c r="E115" s="298" t="str">
        <f>E9</f>
        <v>SO 000-1 - VEDLEJŠÍ ROZPOČTOVÉ NÁKLADY - SÚS PLZEŇSKÉHO KRAJE</v>
      </c>
      <c r="F115" s="348"/>
      <c r="G115" s="348"/>
      <c r="H115" s="348"/>
      <c r="I115" s="127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127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8" t="str">
        <f>F12</f>
        <v>BOJANOVICE</v>
      </c>
      <c r="G117" s="38"/>
      <c r="H117" s="38"/>
      <c r="I117" s="129" t="s">
        <v>22</v>
      </c>
      <c r="J117" s="68" t="str">
        <f>IF(J12="","",J12)</f>
        <v>2. 10. 2019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127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40.15" customHeight="1">
      <c r="A119" s="36"/>
      <c r="B119" s="37"/>
      <c r="C119" s="30" t="s">
        <v>24</v>
      </c>
      <c r="D119" s="38"/>
      <c r="E119" s="38"/>
      <c r="F119" s="28" t="str">
        <f>E15</f>
        <v>SÚS PK</v>
      </c>
      <c r="G119" s="38"/>
      <c r="H119" s="38"/>
      <c r="I119" s="129" t="s">
        <v>30</v>
      </c>
      <c r="J119" s="33" t="str">
        <f>E21</f>
        <v>MACÁN PROJEKCE DS s.r.o.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0" t="s">
        <v>28</v>
      </c>
      <c r="D120" s="38"/>
      <c r="E120" s="38"/>
      <c r="F120" s="28" t="str">
        <f>IF(E18="","",E18)</f>
        <v>Vyplň údaj</v>
      </c>
      <c r="G120" s="38"/>
      <c r="H120" s="38"/>
      <c r="I120" s="129" t="s">
        <v>33</v>
      </c>
      <c r="J120" s="33" t="str">
        <f>E24</f>
        <v>KAREL MACÁN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5" customHeight="1">
      <c r="A121" s="36"/>
      <c r="B121" s="37"/>
      <c r="C121" s="38"/>
      <c r="D121" s="38"/>
      <c r="E121" s="38"/>
      <c r="F121" s="38"/>
      <c r="G121" s="38"/>
      <c r="H121" s="38"/>
      <c r="I121" s="127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86"/>
      <c r="B122" s="187"/>
      <c r="C122" s="188" t="s">
        <v>137</v>
      </c>
      <c r="D122" s="189" t="s">
        <v>63</v>
      </c>
      <c r="E122" s="189" t="s">
        <v>59</v>
      </c>
      <c r="F122" s="189" t="s">
        <v>60</v>
      </c>
      <c r="G122" s="189" t="s">
        <v>138</v>
      </c>
      <c r="H122" s="189" t="s">
        <v>139</v>
      </c>
      <c r="I122" s="190" t="s">
        <v>140</v>
      </c>
      <c r="J122" s="189" t="s">
        <v>123</v>
      </c>
      <c r="K122" s="191" t="s">
        <v>141</v>
      </c>
      <c r="L122" s="192"/>
      <c r="M122" s="77" t="s">
        <v>1</v>
      </c>
      <c r="N122" s="78" t="s">
        <v>42</v>
      </c>
      <c r="O122" s="78" t="s">
        <v>142</v>
      </c>
      <c r="P122" s="78" t="s">
        <v>143</v>
      </c>
      <c r="Q122" s="78" t="s">
        <v>144</v>
      </c>
      <c r="R122" s="78" t="s">
        <v>145</v>
      </c>
      <c r="S122" s="78" t="s">
        <v>146</v>
      </c>
      <c r="T122" s="79" t="s">
        <v>147</v>
      </c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</row>
    <row r="123" spans="1:63" s="2" customFormat="1" ht="22.9" customHeight="1">
      <c r="A123" s="36"/>
      <c r="B123" s="37"/>
      <c r="C123" s="84" t="s">
        <v>148</v>
      </c>
      <c r="D123" s="38"/>
      <c r="E123" s="38"/>
      <c r="F123" s="38"/>
      <c r="G123" s="38"/>
      <c r="H123" s="38"/>
      <c r="I123" s="127"/>
      <c r="J123" s="193">
        <f>BK123</f>
        <v>0</v>
      </c>
      <c r="K123" s="38"/>
      <c r="L123" s="39"/>
      <c r="M123" s="80"/>
      <c r="N123" s="194"/>
      <c r="O123" s="81"/>
      <c r="P123" s="195">
        <f>P124+P125</f>
        <v>0</v>
      </c>
      <c r="Q123" s="81"/>
      <c r="R123" s="195">
        <f>R124+R125</f>
        <v>0</v>
      </c>
      <c r="S123" s="81"/>
      <c r="T123" s="196">
        <f>T124+T125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77</v>
      </c>
      <c r="AU123" s="18" t="s">
        <v>125</v>
      </c>
      <c r="BK123" s="197">
        <f>BK124+BK125</f>
        <v>0</v>
      </c>
    </row>
    <row r="124" spans="2:63" s="12" customFormat="1" ht="25.9" customHeight="1">
      <c r="B124" s="198"/>
      <c r="C124" s="199"/>
      <c r="D124" s="200" t="s">
        <v>77</v>
      </c>
      <c r="E124" s="201" t="s">
        <v>149</v>
      </c>
      <c r="F124" s="201" t="s">
        <v>150</v>
      </c>
      <c r="G124" s="199"/>
      <c r="H124" s="199"/>
      <c r="I124" s="202"/>
      <c r="J124" s="203">
        <f>BK124</f>
        <v>0</v>
      </c>
      <c r="K124" s="199"/>
      <c r="L124" s="204"/>
      <c r="M124" s="205"/>
      <c r="N124" s="206"/>
      <c r="O124" s="206"/>
      <c r="P124" s="207">
        <v>0</v>
      </c>
      <c r="Q124" s="206"/>
      <c r="R124" s="207">
        <v>0</v>
      </c>
      <c r="S124" s="206"/>
      <c r="T124" s="208">
        <v>0</v>
      </c>
      <c r="AR124" s="209" t="s">
        <v>86</v>
      </c>
      <c r="AT124" s="210" t="s">
        <v>77</v>
      </c>
      <c r="AU124" s="210" t="s">
        <v>78</v>
      </c>
      <c r="AY124" s="209" t="s">
        <v>151</v>
      </c>
      <c r="BK124" s="211">
        <v>0</v>
      </c>
    </row>
    <row r="125" spans="2:63" s="12" customFormat="1" ht="25.9" customHeight="1">
      <c r="B125" s="198"/>
      <c r="C125" s="199"/>
      <c r="D125" s="200" t="s">
        <v>77</v>
      </c>
      <c r="E125" s="201" t="s">
        <v>1088</v>
      </c>
      <c r="F125" s="201" t="s">
        <v>1089</v>
      </c>
      <c r="G125" s="199"/>
      <c r="H125" s="199"/>
      <c r="I125" s="202"/>
      <c r="J125" s="203">
        <f>BK125</f>
        <v>0</v>
      </c>
      <c r="K125" s="199"/>
      <c r="L125" s="204"/>
      <c r="M125" s="205"/>
      <c r="N125" s="206"/>
      <c r="O125" s="206"/>
      <c r="P125" s="207">
        <f>P126+P132+P136+P141+P142</f>
        <v>0</v>
      </c>
      <c r="Q125" s="206"/>
      <c r="R125" s="207">
        <f>R126+R132+R136+R141+R142</f>
        <v>0</v>
      </c>
      <c r="S125" s="206"/>
      <c r="T125" s="208">
        <f>T126+T132+T136+T141+T142</f>
        <v>0</v>
      </c>
      <c r="AR125" s="209" t="s">
        <v>177</v>
      </c>
      <c r="AT125" s="210" t="s">
        <v>77</v>
      </c>
      <c r="AU125" s="210" t="s">
        <v>78</v>
      </c>
      <c r="AY125" s="209" t="s">
        <v>151</v>
      </c>
      <c r="BK125" s="211">
        <f>BK126+BK132+BK136+BK141+BK142</f>
        <v>0</v>
      </c>
    </row>
    <row r="126" spans="2:63" s="12" customFormat="1" ht="22.9" customHeight="1">
      <c r="B126" s="198"/>
      <c r="C126" s="199"/>
      <c r="D126" s="200" t="s">
        <v>77</v>
      </c>
      <c r="E126" s="212" t="s">
        <v>1090</v>
      </c>
      <c r="F126" s="212" t="s">
        <v>1091</v>
      </c>
      <c r="G126" s="199"/>
      <c r="H126" s="199"/>
      <c r="I126" s="202"/>
      <c r="J126" s="213">
        <f>BK126</f>
        <v>0</v>
      </c>
      <c r="K126" s="199"/>
      <c r="L126" s="204"/>
      <c r="M126" s="205"/>
      <c r="N126" s="206"/>
      <c r="O126" s="206"/>
      <c r="P126" s="207">
        <f>SUM(P127:P131)</f>
        <v>0</v>
      </c>
      <c r="Q126" s="206"/>
      <c r="R126" s="207">
        <f>SUM(R127:R131)</f>
        <v>0</v>
      </c>
      <c r="S126" s="206"/>
      <c r="T126" s="208">
        <f>SUM(T127:T131)</f>
        <v>0</v>
      </c>
      <c r="AR126" s="209" t="s">
        <v>177</v>
      </c>
      <c r="AT126" s="210" t="s">
        <v>77</v>
      </c>
      <c r="AU126" s="210" t="s">
        <v>86</v>
      </c>
      <c r="AY126" s="209" t="s">
        <v>151</v>
      </c>
      <c r="BK126" s="211">
        <f>SUM(BK127:BK131)</f>
        <v>0</v>
      </c>
    </row>
    <row r="127" spans="1:65" s="2" customFormat="1" ht="21.75" customHeight="1">
      <c r="A127" s="36"/>
      <c r="B127" s="37"/>
      <c r="C127" s="214" t="s">
        <v>86</v>
      </c>
      <c r="D127" s="214" t="s">
        <v>153</v>
      </c>
      <c r="E127" s="215" t="s">
        <v>1092</v>
      </c>
      <c r="F127" s="216" t="s">
        <v>1093</v>
      </c>
      <c r="G127" s="217" t="s">
        <v>1094</v>
      </c>
      <c r="H127" s="218">
        <v>1</v>
      </c>
      <c r="I127" s="219"/>
      <c r="J127" s="220">
        <f>ROUND(I127*H127,2)</f>
        <v>0</v>
      </c>
      <c r="K127" s="216" t="s">
        <v>310</v>
      </c>
      <c r="L127" s="39"/>
      <c r="M127" s="221" t="s">
        <v>1</v>
      </c>
      <c r="N127" s="222" t="s">
        <v>43</v>
      </c>
      <c r="O127" s="73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5" t="s">
        <v>1095</v>
      </c>
      <c r="AT127" s="225" t="s">
        <v>153</v>
      </c>
      <c r="AU127" s="225" t="s">
        <v>88</v>
      </c>
      <c r="AY127" s="18" t="s">
        <v>151</v>
      </c>
      <c r="BE127" s="114">
        <f>IF(N127="základní",J127,0)</f>
        <v>0</v>
      </c>
      <c r="BF127" s="114">
        <f>IF(N127="snížená",J127,0)</f>
        <v>0</v>
      </c>
      <c r="BG127" s="114">
        <f>IF(N127="zákl. přenesená",J127,0)</f>
        <v>0</v>
      </c>
      <c r="BH127" s="114">
        <f>IF(N127="sníž. přenesená",J127,0)</f>
        <v>0</v>
      </c>
      <c r="BI127" s="114">
        <f>IF(N127="nulová",J127,0)</f>
        <v>0</v>
      </c>
      <c r="BJ127" s="18" t="s">
        <v>86</v>
      </c>
      <c r="BK127" s="114">
        <f>ROUND(I127*H127,2)</f>
        <v>0</v>
      </c>
      <c r="BL127" s="18" t="s">
        <v>1095</v>
      </c>
      <c r="BM127" s="225" t="s">
        <v>1096</v>
      </c>
    </row>
    <row r="128" spans="1:65" s="2" customFormat="1" ht="21.75" customHeight="1">
      <c r="A128" s="36"/>
      <c r="B128" s="37"/>
      <c r="C128" s="214" t="s">
        <v>88</v>
      </c>
      <c r="D128" s="214" t="s">
        <v>153</v>
      </c>
      <c r="E128" s="215" t="s">
        <v>1097</v>
      </c>
      <c r="F128" s="216" t="s">
        <v>1098</v>
      </c>
      <c r="G128" s="217" t="s">
        <v>1094</v>
      </c>
      <c r="H128" s="218">
        <v>1</v>
      </c>
      <c r="I128" s="219"/>
      <c r="J128" s="220">
        <f>ROUND(I128*H128,2)</f>
        <v>0</v>
      </c>
      <c r="K128" s="216" t="s">
        <v>310</v>
      </c>
      <c r="L128" s="39"/>
      <c r="M128" s="221" t="s">
        <v>1</v>
      </c>
      <c r="N128" s="222" t="s">
        <v>43</v>
      </c>
      <c r="O128" s="73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5" t="s">
        <v>1095</v>
      </c>
      <c r="AT128" s="225" t="s">
        <v>153</v>
      </c>
      <c r="AU128" s="225" t="s">
        <v>88</v>
      </c>
      <c r="AY128" s="18" t="s">
        <v>151</v>
      </c>
      <c r="BE128" s="114">
        <f>IF(N128="základní",J128,0)</f>
        <v>0</v>
      </c>
      <c r="BF128" s="114">
        <f>IF(N128="snížená",J128,0)</f>
        <v>0</v>
      </c>
      <c r="BG128" s="114">
        <f>IF(N128="zákl. přenesená",J128,0)</f>
        <v>0</v>
      </c>
      <c r="BH128" s="114">
        <f>IF(N128="sníž. přenesená",J128,0)</f>
        <v>0</v>
      </c>
      <c r="BI128" s="114">
        <f>IF(N128="nulová",J128,0)</f>
        <v>0</v>
      </c>
      <c r="BJ128" s="18" t="s">
        <v>86</v>
      </c>
      <c r="BK128" s="114">
        <f>ROUND(I128*H128,2)</f>
        <v>0</v>
      </c>
      <c r="BL128" s="18" t="s">
        <v>1095</v>
      </c>
      <c r="BM128" s="225" t="s">
        <v>1099</v>
      </c>
    </row>
    <row r="129" spans="1:65" s="2" customFormat="1" ht="16.5" customHeight="1">
      <c r="A129" s="36"/>
      <c r="B129" s="37"/>
      <c r="C129" s="214" t="s">
        <v>168</v>
      </c>
      <c r="D129" s="214" t="s">
        <v>153</v>
      </c>
      <c r="E129" s="215" t="s">
        <v>1100</v>
      </c>
      <c r="F129" s="216" t="s">
        <v>1101</v>
      </c>
      <c r="G129" s="217" t="s">
        <v>1102</v>
      </c>
      <c r="H129" s="218">
        <v>1</v>
      </c>
      <c r="I129" s="219"/>
      <c r="J129" s="220">
        <f>ROUND(I129*H129,2)</f>
        <v>0</v>
      </c>
      <c r="K129" s="216" t="s">
        <v>310</v>
      </c>
      <c r="L129" s="39"/>
      <c r="M129" s="221" t="s">
        <v>1</v>
      </c>
      <c r="N129" s="222" t="s">
        <v>43</v>
      </c>
      <c r="O129" s="73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5" t="s">
        <v>1095</v>
      </c>
      <c r="AT129" s="225" t="s">
        <v>153</v>
      </c>
      <c r="AU129" s="225" t="s">
        <v>88</v>
      </c>
      <c r="AY129" s="18" t="s">
        <v>151</v>
      </c>
      <c r="BE129" s="114">
        <f>IF(N129="základní",J129,0)</f>
        <v>0</v>
      </c>
      <c r="BF129" s="114">
        <f>IF(N129="snížená",J129,0)</f>
        <v>0</v>
      </c>
      <c r="BG129" s="114">
        <f>IF(N129="zákl. přenesená",J129,0)</f>
        <v>0</v>
      </c>
      <c r="BH129" s="114">
        <f>IF(N129="sníž. přenesená",J129,0)</f>
        <v>0</v>
      </c>
      <c r="BI129" s="114">
        <f>IF(N129="nulová",J129,0)</f>
        <v>0</v>
      </c>
      <c r="BJ129" s="18" t="s">
        <v>86</v>
      </c>
      <c r="BK129" s="114">
        <f>ROUND(I129*H129,2)</f>
        <v>0</v>
      </c>
      <c r="BL129" s="18" t="s">
        <v>1095</v>
      </c>
      <c r="BM129" s="225" t="s">
        <v>1103</v>
      </c>
    </row>
    <row r="130" spans="1:47" s="2" customFormat="1" ht="19.5">
      <c r="A130" s="36"/>
      <c r="B130" s="37"/>
      <c r="C130" s="38"/>
      <c r="D130" s="226" t="s">
        <v>164</v>
      </c>
      <c r="E130" s="38"/>
      <c r="F130" s="227" t="s">
        <v>1104</v>
      </c>
      <c r="G130" s="38"/>
      <c r="H130" s="38"/>
      <c r="I130" s="127"/>
      <c r="J130" s="38"/>
      <c r="K130" s="38"/>
      <c r="L130" s="39"/>
      <c r="M130" s="228"/>
      <c r="N130" s="229"/>
      <c r="O130" s="73"/>
      <c r="P130" s="73"/>
      <c r="Q130" s="73"/>
      <c r="R130" s="73"/>
      <c r="S130" s="73"/>
      <c r="T130" s="74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8" t="s">
        <v>164</v>
      </c>
      <c r="AU130" s="18" t="s">
        <v>88</v>
      </c>
    </row>
    <row r="131" spans="1:65" s="2" customFormat="1" ht="33" customHeight="1">
      <c r="A131" s="36"/>
      <c r="B131" s="37"/>
      <c r="C131" s="214" t="s">
        <v>162</v>
      </c>
      <c r="D131" s="214" t="s">
        <v>153</v>
      </c>
      <c r="E131" s="215" t="s">
        <v>1105</v>
      </c>
      <c r="F131" s="216" t="s">
        <v>1106</v>
      </c>
      <c r="G131" s="217" t="s">
        <v>1094</v>
      </c>
      <c r="H131" s="218">
        <v>1</v>
      </c>
      <c r="I131" s="219"/>
      <c r="J131" s="220">
        <f>ROUND(I131*H131,2)</f>
        <v>0</v>
      </c>
      <c r="K131" s="216" t="s">
        <v>310</v>
      </c>
      <c r="L131" s="39"/>
      <c r="M131" s="221" t="s">
        <v>1</v>
      </c>
      <c r="N131" s="222" t="s">
        <v>43</v>
      </c>
      <c r="O131" s="73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5" t="s">
        <v>1095</v>
      </c>
      <c r="AT131" s="225" t="s">
        <v>153</v>
      </c>
      <c r="AU131" s="225" t="s">
        <v>88</v>
      </c>
      <c r="AY131" s="18" t="s">
        <v>151</v>
      </c>
      <c r="BE131" s="114">
        <f>IF(N131="základní",J131,0)</f>
        <v>0</v>
      </c>
      <c r="BF131" s="114">
        <f>IF(N131="snížená",J131,0)</f>
        <v>0</v>
      </c>
      <c r="BG131" s="114">
        <f>IF(N131="zákl. přenesená",J131,0)</f>
        <v>0</v>
      </c>
      <c r="BH131" s="114">
        <f>IF(N131="sníž. přenesená",J131,0)</f>
        <v>0</v>
      </c>
      <c r="BI131" s="114">
        <f>IF(N131="nulová",J131,0)</f>
        <v>0</v>
      </c>
      <c r="BJ131" s="18" t="s">
        <v>86</v>
      </c>
      <c r="BK131" s="114">
        <f>ROUND(I131*H131,2)</f>
        <v>0</v>
      </c>
      <c r="BL131" s="18" t="s">
        <v>1095</v>
      </c>
      <c r="BM131" s="225" t="s">
        <v>1107</v>
      </c>
    </row>
    <row r="132" spans="2:63" s="12" customFormat="1" ht="22.9" customHeight="1">
      <c r="B132" s="198"/>
      <c r="C132" s="199"/>
      <c r="D132" s="200" t="s">
        <v>77</v>
      </c>
      <c r="E132" s="212" t="s">
        <v>1108</v>
      </c>
      <c r="F132" s="212" t="s">
        <v>1109</v>
      </c>
      <c r="G132" s="199"/>
      <c r="H132" s="199"/>
      <c r="I132" s="202"/>
      <c r="J132" s="213">
        <f>BK132</f>
        <v>0</v>
      </c>
      <c r="K132" s="199"/>
      <c r="L132" s="204"/>
      <c r="M132" s="205"/>
      <c r="N132" s="206"/>
      <c r="O132" s="206"/>
      <c r="P132" s="207">
        <f>SUM(P133:P135)</f>
        <v>0</v>
      </c>
      <c r="Q132" s="206"/>
      <c r="R132" s="207">
        <f>SUM(R133:R135)</f>
        <v>0</v>
      </c>
      <c r="S132" s="206"/>
      <c r="T132" s="208">
        <f>SUM(T133:T135)</f>
        <v>0</v>
      </c>
      <c r="AR132" s="209" t="s">
        <v>177</v>
      </c>
      <c r="AT132" s="210" t="s">
        <v>77</v>
      </c>
      <c r="AU132" s="210" t="s">
        <v>86</v>
      </c>
      <c r="AY132" s="209" t="s">
        <v>151</v>
      </c>
      <c r="BK132" s="211">
        <f>SUM(BK133:BK135)</f>
        <v>0</v>
      </c>
    </row>
    <row r="133" spans="1:65" s="2" customFormat="1" ht="21.75" customHeight="1">
      <c r="A133" s="36"/>
      <c r="B133" s="37"/>
      <c r="C133" s="214" t="s">
        <v>177</v>
      </c>
      <c r="D133" s="214" t="s">
        <v>153</v>
      </c>
      <c r="E133" s="215" t="s">
        <v>1110</v>
      </c>
      <c r="F133" s="216" t="s">
        <v>1111</v>
      </c>
      <c r="G133" s="217" t="s">
        <v>1094</v>
      </c>
      <c r="H133" s="218">
        <v>1</v>
      </c>
      <c r="I133" s="219"/>
      <c r="J133" s="220">
        <f>ROUND(I133*H133,2)</f>
        <v>0</v>
      </c>
      <c r="K133" s="216" t="s">
        <v>310</v>
      </c>
      <c r="L133" s="39"/>
      <c r="M133" s="221" t="s">
        <v>1</v>
      </c>
      <c r="N133" s="222" t="s">
        <v>43</v>
      </c>
      <c r="O133" s="73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5" t="s">
        <v>1095</v>
      </c>
      <c r="AT133" s="225" t="s">
        <v>153</v>
      </c>
      <c r="AU133" s="225" t="s">
        <v>88</v>
      </c>
      <c r="AY133" s="18" t="s">
        <v>151</v>
      </c>
      <c r="BE133" s="114">
        <f>IF(N133="základní",J133,0)</f>
        <v>0</v>
      </c>
      <c r="BF133" s="114">
        <f>IF(N133="snížená",J133,0)</f>
        <v>0</v>
      </c>
      <c r="BG133" s="114">
        <f>IF(N133="zákl. přenesená",J133,0)</f>
        <v>0</v>
      </c>
      <c r="BH133" s="114">
        <f>IF(N133="sníž. přenesená",J133,0)</f>
        <v>0</v>
      </c>
      <c r="BI133" s="114">
        <f>IF(N133="nulová",J133,0)</f>
        <v>0</v>
      </c>
      <c r="BJ133" s="18" t="s">
        <v>86</v>
      </c>
      <c r="BK133" s="114">
        <f>ROUND(I133*H133,2)</f>
        <v>0</v>
      </c>
      <c r="BL133" s="18" t="s">
        <v>1095</v>
      </c>
      <c r="BM133" s="225" t="s">
        <v>1112</v>
      </c>
    </row>
    <row r="134" spans="1:65" s="2" customFormat="1" ht="16.5" customHeight="1">
      <c r="A134" s="36"/>
      <c r="B134" s="37"/>
      <c r="C134" s="214" t="s">
        <v>183</v>
      </c>
      <c r="D134" s="214" t="s">
        <v>153</v>
      </c>
      <c r="E134" s="215" t="s">
        <v>1113</v>
      </c>
      <c r="F134" s="216" t="s">
        <v>1114</v>
      </c>
      <c r="G134" s="217" t="s">
        <v>1094</v>
      </c>
      <c r="H134" s="218">
        <v>1</v>
      </c>
      <c r="I134" s="219"/>
      <c r="J134" s="220">
        <f>ROUND(I134*H134,2)</f>
        <v>0</v>
      </c>
      <c r="K134" s="216" t="s">
        <v>310</v>
      </c>
      <c r="L134" s="39"/>
      <c r="M134" s="221" t="s">
        <v>1</v>
      </c>
      <c r="N134" s="222" t="s">
        <v>43</v>
      </c>
      <c r="O134" s="73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5" t="s">
        <v>1095</v>
      </c>
      <c r="AT134" s="225" t="s">
        <v>153</v>
      </c>
      <c r="AU134" s="225" t="s">
        <v>88</v>
      </c>
      <c r="AY134" s="18" t="s">
        <v>151</v>
      </c>
      <c r="BE134" s="114">
        <f>IF(N134="základní",J134,0)</f>
        <v>0</v>
      </c>
      <c r="BF134" s="114">
        <f>IF(N134="snížená",J134,0)</f>
        <v>0</v>
      </c>
      <c r="BG134" s="114">
        <f>IF(N134="zákl. přenesená",J134,0)</f>
        <v>0</v>
      </c>
      <c r="BH134" s="114">
        <f>IF(N134="sníž. přenesená",J134,0)</f>
        <v>0</v>
      </c>
      <c r="BI134" s="114">
        <f>IF(N134="nulová",J134,0)</f>
        <v>0</v>
      </c>
      <c r="BJ134" s="18" t="s">
        <v>86</v>
      </c>
      <c r="BK134" s="114">
        <f>ROUND(I134*H134,2)</f>
        <v>0</v>
      </c>
      <c r="BL134" s="18" t="s">
        <v>1095</v>
      </c>
      <c r="BM134" s="225" t="s">
        <v>1115</v>
      </c>
    </row>
    <row r="135" spans="1:47" s="2" customFormat="1" ht="19.5">
      <c r="A135" s="36"/>
      <c r="B135" s="37"/>
      <c r="C135" s="38"/>
      <c r="D135" s="226" t="s">
        <v>164</v>
      </c>
      <c r="E135" s="38"/>
      <c r="F135" s="227" t="s">
        <v>1116</v>
      </c>
      <c r="G135" s="38"/>
      <c r="H135" s="38"/>
      <c r="I135" s="127"/>
      <c r="J135" s="38"/>
      <c r="K135" s="38"/>
      <c r="L135" s="39"/>
      <c r="M135" s="228"/>
      <c r="N135" s="229"/>
      <c r="O135" s="73"/>
      <c r="P135" s="73"/>
      <c r="Q135" s="73"/>
      <c r="R135" s="73"/>
      <c r="S135" s="73"/>
      <c r="T135" s="74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8" t="s">
        <v>164</v>
      </c>
      <c r="AU135" s="18" t="s">
        <v>88</v>
      </c>
    </row>
    <row r="136" spans="2:63" s="12" customFormat="1" ht="22.9" customHeight="1">
      <c r="B136" s="198"/>
      <c r="C136" s="199"/>
      <c r="D136" s="200" t="s">
        <v>77</v>
      </c>
      <c r="E136" s="212" t="s">
        <v>1117</v>
      </c>
      <c r="F136" s="212" t="s">
        <v>1118</v>
      </c>
      <c r="G136" s="199"/>
      <c r="H136" s="199"/>
      <c r="I136" s="202"/>
      <c r="J136" s="213">
        <f>BK136</f>
        <v>0</v>
      </c>
      <c r="K136" s="199"/>
      <c r="L136" s="204"/>
      <c r="M136" s="205"/>
      <c r="N136" s="206"/>
      <c r="O136" s="206"/>
      <c r="P136" s="207">
        <f>SUM(P137:P140)</f>
        <v>0</v>
      </c>
      <c r="Q136" s="206"/>
      <c r="R136" s="207">
        <f>SUM(R137:R140)</f>
        <v>0</v>
      </c>
      <c r="S136" s="206"/>
      <c r="T136" s="208">
        <f>SUM(T137:T140)</f>
        <v>0</v>
      </c>
      <c r="AR136" s="209" t="s">
        <v>177</v>
      </c>
      <c r="AT136" s="210" t="s">
        <v>77</v>
      </c>
      <c r="AU136" s="210" t="s">
        <v>86</v>
      </c>
      <c r="AY136" s="209" t="s">
        <v>151</v>
      </c>
      <c r="BK136" s="211">
        <f>SUM(BK137:BK140)</f>
        <v>0</v>
      </c>
    </row>
    <row r="137" spans="1:65" s="2" customFormat="1" ht="21.75" customHeight="1">
      <c r="A137" s="36"/>
      <c r="B137" s="37"/>
      <c r="C137" s="214" t="s">
        <v>188</v>
      </c>
      <c r="D137" s="214" t="s">
        <v>153</v>
      </c>
      <c r="E137" s="215" t="s">
        <v>1119</v>
      </c>
      <c r="F137" s="216" t="s">
        <v>1120</v>
      </c>
      <c r="G137" s="217" t="s">
        <v>1094</v>
      </c>
      <c r="H137" s="218">
        <v>1</v>
      </c>
      <c r="I137" s="219"/>
      <c r="J137" s="220">
        <f>ROUND(I137*H137,2)</f>
        <v>0</v>
      </c>
      <c r="K137" s="216" t="s">
        <v>310</v>
      </c>
      <c r="L137" s="39"/>
      <c r="M137" s="221" t="s">
        <v>1</v>
      </c>
      <c r="N137" s="222" t="s">
        <v>43</v>
      </c>
      <c r="O137" s="73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5" t="s">
        <v>1095</v>
      </c>
      <c r="AT137" s="225" t="s">
        <v>153</v>
      </c>
      <c r="AU137" s="225" t="s">
        <v>88</v>
      </c>
      <c r="AY137" s="18" t="s">
        <v>151</v>
      </c>
      <c r="BE137" s="114">
        <f>IF(N137="základní",J137,0)</f>
        <v>0</v>
      </c>
      <c r="BF137" s="114">
        <f>IF(N137="snížená",J137,0)</f>
        <v>0</v>
      </c>
      <c r="BG137" s="114">
        <f>IF(N137="zákl. přenesená",J137,0)</f>
        <v>0</v>
      </c>
      <c r="BH137" s="114">
        <f>IF(N137="sníž. přenesená",J137,0)</f>
        <v>0</v>
      </c>
      <c r="BI137" s="114">
        <f>IF(N137="nulová",J137,0)</f>
        <v>0</v>
      </c>
      <c r="BJ137" s="18" t="s">
        <v>86</v>
      </c>
      <c r="BK137" s="114">
        <f>ROUND(I137*H137,2)</f>
        <v>0</v>
      </c>
      <c r="BL137" s="18" t="s">
        <v>1095</v>
      </c>
      <c r="BM137" s="225" t="s">
        <v>1121</v>
      </c>
    </row>
    <row r="138" spans="1:47" s="2" customFormat="1" ht="19.5">
      <c r="A138" s="36"/>
      <c r="B138" s="37"/>
      <c r="C138" s="38"/>
      <c r="D138" s="226" t="s">
        <v>164</v>
      </c>
      <c r="E138" s="38"/>
      <c r="F138" s="227" t="s">
        <v>1122</v>
      </c>
      <c r="G138" s="38"/>
      <c r="H138" s="38"/>
      <c r="I138" s="127"/>
      <c r="J138" s="38"/>
      <c r="K138" s="38"/>
      <c r="L138" s="39"/>
      <c r="M138" s="228"/>
      <c r="N138" s="229"/>
      <c r="O138" s="73"/>
      <c r="P138" s="73"/>
      <c r="Q138" s="73"/>
      <c r="R138" s="73"/>
      <c r="S138" s="73"/>
      <c r="T138" s="74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8" t="s">
        <v>164</v>
      </c>
      <c r="AU138" s="18" t="s">
        <v>88</v>
      </c>
    </row>
    <row r="139" spans="1:65" s="2" customFormat="1" ht="16.5" customHeight="1">
      <c r="A139" s="36"/>
      <c r="B139" s="37"/>
      <c r="C139" s="214" t="s">
        <v>193</v>
      </c>
      <c r="D139" s="214" t="s">
        <v>153</v>
      </c>
      <c r="E139" s="215" t="s">
        <v>1123</v>
      </c>
      <c r="F139" s="216" t="s">
        <v>1124</v>
      </c>
      <c r="G139" s="217" t="s">
        <v>321</v>
      </c>
      <c r="H139" s="218">
        <v>139</v>
      </c>
      <c r="I139" s="219"/>
      <c r="J139" s="220">
        <f>ROUND(I139*H139,2)</f>
        <v>0</v>
      </c>
      <c r="K139" s="216" t="s">
        <v>1</v>
      </c>
      <c r="L139" s="39"/>
      <c r="M139" s="221" t="s">
        <v>1</v>
      </c>
      <c r="N139" s="222" t="s">
        <v>43</v>
      </c>
      <c r="O139" s="73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5" t="s">
        <v>162</v>
      </c>
      <c r="AT139" s="225" t="s">
        <v>153</v>
      </c>
      <c r="AU139" s="225" t="s">
        <v>88</v>
      </c>
      <c r="AY139" s="18" t="s">
        <v>151</v>
      </c>
      <c r="BE139" s="114">
        <f>IF(N139="základní",J139,0)</f>
        <v>0</v>
      </c>
      <c r="BF139" s="114">
        <f>IF(N139="snížená",J139,0)</f>
        <v>0</v>
      </c>
      <c r="BG139" s="114">
        <f>IF(N139="zákl. přenesená",J139,0)</f>
        <v>0</v>
      </c>
      <c r="BH139" s="114">
        <f>IF(N139="sníž. přenesená",J139,0)</f>
        <v>0</v>
      </c>
      <c r="BI139" s="114">
        <f>IF(N139="nulová",J139,0)</f>
        <v>0</v>
      </c>
      <c r="BJ139" s="18" t="s">
        <v>86</v>
      </c>
      <c r="BK139" s="114">
        <f>ROUND(I139*H139,2)</f>
        <v>0</v>
      </c>
      <c r="BL139" s="18" t="s">
        <v>162</v>
      </c>
      <c r="BM139" s="225" t="s">
        <v>1125</v>
      </c>
    </row>
    <row r="140" spans="2:51" s="13" customFormat="1" ht="11.25">
      <c r="B140" s="230"/>
      <c r="C140" s="231"/>
      <c r="D140" s="226" t="s">
        <v>166</v>
      </c>
      <c r="E140" s="232" t="s">
        <v>1</v>
      </c>
      <c r="F140" s="233" t="s">
        <v>801</v>
      </c>
      <c r="G140" s="231"/>
      <c r="H140" s="234">
        <v>139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166</v>
      </c>
      <c r="AU140" s="240" t="s">
        <v>88</v>
      </c>
      <c r="AV140" s="13" t="s">
        <v>88</v>
      </c>
      <c r="AW140" s="13" t="s">
        <v>32</v>
      </c>
      <c r="AX140" s="13" t="s">
        <v>86</v>
      </c>
      <c r="AY140" s="240" t="s">
        <v>151</v>
      </c>
    </row>
    <row r="141" spans="2:63" s="12" customFormat="1" ht="22.9" customHeight="1">
      <c r="B141" s="198"/>
      <c r="C141" s="199"/>
      <c r="D141" s="200" t="s">
        <v>77</v>
      </c>
      <c r="E141" s="212" t="s">
        <v>1126</v>
      </c>
      <c r="F141" s="212" t="s">
        <v>1127</v>
      </c>
      <c r="G141" s="199"/>
      <c r="H141" s="199"/>
      <c r="I141" s="202"/>
      <c r="J141" s="213">
        <f>BK141</f>
        <v>0</v>
      </c>
      <c r="K141" s="199"/>
      <c r="L141" s="204"/>
      <c r="M141" s="205"/>
      <c r="N141" s="206"/>
      <c r="O141" s="206"/>
      <c r="P141" s="207">
        <v>0</v>
      </c>
      <c r="Q141" s="206"/>
      <c r="R141" s="207">
        <v>0</v>
      </c>
      <c r="S141" s="206"/>
      <c r="T141" s="208">
        <v>0</v>
      </c>
      <c r="AR141" s="209" t="s">
        <v>177</v>
      </c>
      <c r="AT141" s="210" t="s">
        <v>77</v>
      </c>
      <c r="AU141" s="210" t="s">
        <v>86</v>
      </c>
      <c r="AY141" s="209" t="s">
        <v>151</v>
      </c>
      <c r="BK141" s="211">
        <v>0</v>
      </c>
    </row>
    <row r="142" spans="2:63" s="12" customFormat="1" ht="22.9" customHeight="1">
      <c r="B142" s="198"/>
      <c r="C142" s="199"/>
      <c r="D142" s="200" t="s">
        <v>77</v>
      </c>
      <c r="E142" s="212" t="s">
        <v>1128</v>
      </c>
      <c r="F142" s="212" t="s">
        <v>112</v>
      </c>
      <c r="G142" s="199"/>
      <c r="H142" s="199"/>
      <c r="I142" s="202"/>
      <c r="J142" s="213">
        <f>BK142</f>
        <v>0</v>
      </c>
      <c r="K142" s="199"/>
      <c r="L142" s="204"/>
      <c r="M142" s="251"/>
      <c r="N142" s="252"/>
      <c r="O142" s="252"/>
      <c r="P142" s="253">
        <v>0</v>
      </c>
      <c r="Q142" s="252"/>
      <c r="R142" s="253">
        <v>0</v>
      </c>
      <c r="S142" s="252"/>
      <c r="T142" s="254">
        <v>0</v>
      </c>
      <c r="AR142" s="209" t="s">
        <v>177</v>
      </c>
      <c r="AT142" s="210" t="s">
        <v>77</v>
      </c>
      <c r="AU142" s="210" t="s">
        <v>86</v>
      </c>
      <c r="AY142" s="209" t="s">
        <v>151</v>
      </c>
      <c r="BK142" s="211">
        <v>0</v>
      </c>
    </row>
    <row r="143" spans="1:31" s="2" customFormat="1" ht="6.95" customHeight="1">
      <c r="A143" s="36"/>
      <c r="B143" s="56"/>
      <c r="C143" s="57"/>
      <c r="D143" s="57"/>
      <c r="E143" s="57"/>
      <c r="F143" s="57"/>
      <c r="G143" s="57"/>
      <c r="H143" s="57"/>
      <c r="I143" s="164"/>
      <c r="J143" s="57"/>
      <c r="K143" s="57"/>
      <c r="L143" s="39"/>
      <c r="M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</sheetData>
  <sheetProtection algorithmName="SHA-512" hashValue="78yqNOczFKAIXqVlLHFJMTNrVjAzKr4y2M4U2bsJF010W2+GycOSi3X12CoqqdESBfHyRmubuFbBBtqDh9WndQ==" saltValue="YHHyXgtycwbpsWlEnfegnAd1cV8GYd1bDkquXJQTtZuaH7d7ddeCPyOn7YI7rNEoMPp+KmTf+4AKhRMjApt1mg==" spinCount="100000" sheet="1" objects="1" scenarios="1" formatColumns="0" formatRows="0" autoFilter="0"/>
  <autoFilter ref="C122:K14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0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8" t="s">
        <v>108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21"/>
      <c r="AT3" s="18" t="s">
        <v>88</v>
      </c>
    </row>
    <row r="4" spans="2:46" s="1" customFormat="1" ht="24.95" customHeight="1">
      <c r="B4" s="21"/>
      <c r="D4" s="124" t="s">
        <v>118</v>
      </c>
      <c r="I4" s="120"/>
      <c r="L4" s="21"/>
      <c r="M4" s="125" t="s">
        <v>10</v>
      </c>
      <c r="AT4" s="18" t="s">
        <v>4</v>
      </c>
    </row>
    <row r="5" spans="2:12" s="1" customFormat="1" ht="6.95" customHeight="1">
      <c r="B5" s="21"/>
      <c r="I5" s="120"/>
      <c r="L5" s="21"/>
    </row>
    <row r="6" spans="2:12" s="1" customFormat="1" ht="12" customHeight="1">
      <c r="B6" s="21"/>
      <c r="D6" s="126" t="s">
        <v>16</v>
      </c>
      <c r="I6" s="120"/>
      <c r="L6" s="21"/>
    </row>
    <row r="7" spans="2:12" s="1" customFormat="1" ht="23.25" customHeight="1">
      <c r="B7" s="21"/>
      <c r="E7" s="339" t="str">
        <f>'Rekapitulace stavby'!K6</f>
        <v>SIL. II/169 BOJANOVICE - STAVEBNÍ ÚPRAVY A ODVODNĚNÍ KOMUNIKACE</v>
      </c>
      <c r="F7" s="340"/>
      <c r="G7" s="340"/>
      <c r="H7" s="340"/>
      <c r="I7" s="120"/>
      <c r="L7" s="21"/>
    </row>
    <row r="8" spans="1:31" s="2" customFormat="1" ht="12" customHeight="1">
      <c r="A8" s="36"/>
      <c r="B8" s="39"/>
      <c r="C8" s="36"/>
      <c r="D8" s="126" t="s">
        <v>119</v>
      </c>
      <c r="E8" s="36"/>
      <c r="F8" s="36"/>
      <c r="G8" s="36"/>
      <c r="H8" s="36"/>
      <c r="I8" s="12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9"/>
      <c r="C9" s="36"/>
      <c r="D9" s="36"/>
      <c r="E9" s="341" t="s">
        <v>1129</v>
      </c>
      <c r="F9" s="342"/>
      <c r="G9" s="342"/>
      <c r="H9" s="342"/>
      <c r="I9" s="12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39"/>
      <c r="C10" s="36"/>
      <c r="D10" s="36"/>
      <c r="E10" s="36"/>
      <c r="F10" s="36"/>
      <c r="G10" s="36"/>
      <c r="H10" s="36"/>
      <c r="I10" s="12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9"/>
      <c r="C11" s="36"/>
      <c r="D11" s="126" t="s">
        <v>18</v>
      </c>
      <c r="E11" s="36"/>
      <c r="F11" s="128" t="s">
        <v>1</v>
      </c>
      <c r="G11" s="36"/>
      <c r="H11" s="36"/>
      <c r="I11" s="129" t="s">
        <v>19</v>
      </c>
      <c r="J11" s="128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9"/>
      <c r="C12" s="36"/>
      <c r="D12" s="126" t="s">
        <v>20</v>
      </c>
      <c r="E12" s="36"/>
      <c r="F12" s="128" t="s">
        <v>21</v>
      </c>
      <c r="G12" s="36"/>
      <c r="H12" s="36"/>
      <c r="I12" s="129" t="s">
        <v>22</v>
      </c>
      <c r="J12" s="130" t="str">
        <f>'Rekapitulace stavby'!AN8</f>
        <v>2. 10. 2019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12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9"/>
      <c r="C14" s="36"/>
      <c r="D14" s="126" t="s">
        <v>24</v>
      </c>
      <c r="E14" s="36"/>
      <c r="F14" s="36"/>
      <c r="G14" s="36"/>
      <c r="H14" s="36"/>
      <c r="I14" s="129" t="s">
        <v>25</v>
      </c>
      <c r="J14" s="128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9"/>
      <c r="C15" s="36"/>
      <c r="D15" s="36"/>
      <c r="E15" s="128" t="s">
        <v>633</v>
      </c>
      <c r="F15" s="36"/>
      <c r="G15" s="36"/>
      <c r="H15" s="36"/>
      <c r="I15" s="129" t="s">
        <v>27</v>
      </c>
      <c r="J15" s="12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12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26" t="s">
        <v>28</v>
      </c>
      <c r="E17" s="36"/>
      <c r="F17" s="36"/>
      <c r="G17" s="36"/>
      <c r="H17" s="36"/>
      <c r="I17" s="129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43" t="str">
        <f>'Rekapitulace stavby'!E14</f>
        <v>Vyplň údaj</v>
      </c>
      <c r="F18" s="344"/>
      <c r="G18" s="344"/>
      <c r="H18" s="344"/>
      <c r="I18" s="129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12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26" t="s">
        <v>30</v>
      </c>
      <c r="E20" s="36"/>
      <c r="F20" s="36"/>
      <c r="G20" s="36"/>
      <c r="H20" s="36"/>
      <c r="I20" s="129" t="s">
        <v>25</v>
      </c>
      <c r="J20" s="128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28" t="s">
        <v>31</v>
      </c>
      <c r="F21" s="36"/>
      <c r="G21" s="36"/>
      <c r="H21" s="36"/>
      <c r="I21" s="129" t="s">
        <v>27</v>
      </c>
      <c r="J21" s="128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12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26" t="s">
        <v>33</v>
      </c>
      <c r="E23" s="36"/>
      <c r="F23" s="36"/>
      <c r="G23" s="36"/>
      <c r="H23" s="36"/>
      <c r="I23" s="129" t="s">
        <v>25</v>
      </c>
      <c r="J23" s="128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28" t="str">
        <f>IF('Rekapitulace stavby'!E20="","",'Rekapitulace stavby'!E20)</f>
        <v>KAREL MACÁN</v>
      </c>
      <c r="F24" s="36"/>
      <c r="G24" s="36"/>
      <c r="H24" s="36"/>
      <c r="I24" s="129" t="s">
        <v>27</v>
      </c>
      <c r="J24" s="128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12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26" t="s">
        <v>35</v>
      </c>
      <c r="E26" s="36"/>
      <c r="F26" s="36"/>
      <c r="G26" s="36"/>
      <c r="H26" s="36"/>
      <c r="I26" s="12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1"/>
      <c r="B27" s="132"/>
      <c r="C27" s="131"/>
      <c r="D27" s="131"/>
      <c r="E27" s="345" t="s">
        <v>1</v>
      </c>
      <c r="F27" s="345"/>
      <c r="G27" s="345"/>
      <c r="H27" s="345"/>
      <c r="I27" s="133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12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5"/>
      <c r="E29" s="135"/>
      <c r="F29" s="135"/>
      <c r="G29" s="135"/>
      <c r="H29" s="135"/>
      <c r="I29" s="136"/>
      <c r="J29" s="135"/>
      <c r="K29" s="13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39"/>
      <c r="C30" s="36"/>
      <c r="D30" s="137" t="s">
        <v>38</v>
      </c>
      <c r="E30" s="36"/>
      <c r="F30" s="36"/>
      <c r="G30" s="36"/>
      <c r="H30" s="36"/>
      <c r="I30" s="127"/>
      <c r="J30" s="138">
        <f>ROUND(J124,2)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5"/>
      <c r="E31" s="135"/>
      <c r="F31" s="135"/>
      <c r="G31" s="135"/>
      <c r="H31" s="135"/>
      <c r="I31" s="136"/>
      <c r="J31" s="135"/>
      <c r="K31" s="13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36"/>
      <c r="E32" s="36"/>
      <c r="F32" s="139" t="s">
        <v>40</v>
      </c>
      <c r="G32" s="36"/>
      <c r="H32" s="36"/>
      <c r="I32" s="140" t="s">
        <v>39</v>
      </c>
      <c r="J32" s="139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1" t="s">
        <v>42</v>
      </c>
      <c r="E33" s="126" t="s">
        <v>43</v>
      </c>
      <c r="F33" s="142">
        <f>ROUND((SUM(BE124:BE142)),2)</f>
        <v>0</v>
      </c>
      <c r="G33" s="36"/>
      <c r="H33" s="36"/>
      <c r="I33" s="143">
        <v>0.21</v>
      </c>
      <c r="J33" s="142">
        <f>ROUND(((SUM(BE124:BE142))*I33),2)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126" t="s">
        <v>44</v>
      </c>
      <c r="F34" s="142">
        <f>ROUND((SUM(BF124:BF142)),2)</f>
        <v>0</v>
      </c>
      <c r="G34" s="36"/>
      <c r="H34" s="36"/>
      <c r="I34" s="143">
        <v>0.15</v>
      </c>
      <c r="J34" s="142">
        <f>ROUND(((SUM(BF124:BF142))*I34),2)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39"/>
      <c r="C35" s="36"/>
      <c r="D35" s="36"/>
      <c r="E35" s="126" t="s">
        <v>45</v>
      </c>
      <c r="F35" s="142">
        <f>ROUND((SUM(BG124:BG142)),2)</f>
        <v>0</v>
      </c>
      <c r="G35" s="36"/>
      <c r="H35" s="36"/>
      <c r="I35" s="143">
        <v>0.21</v>
      </c>
      <c r="J35" s="14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39"/>
      <c r="C36" s="36"/>
      <c r="D36" s="36"/>
      <c r="E36" s="126" t="s">
        <v>46</v>
      </c>
      <c r="F36" s="142">
        <f>ROUND((SUM(BH124:BH142)),2)</f>
        <v>0</v>
      </c>
      <c r="G36" s="36"/>
      <c r="H36" s="36"/>
      <c r="I36" s="143">
        <v>0.15</v>
      </c>
      <c r="J36" s="14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39"/>
      <c r="C37" s="36"/>
      <c r="D37" s="36"/>
      <c r="E37" s="126" t="s">
        <v>47</v>
      </c>
      <c r="F37" s="142">
        <f>ROUND((SUM(BI124:BI142)),2)</f>
        <v>0</v>
      </c>
      <c r="G37" s="36"/>
      <c r="H37" s="36"/>
      <c r="I37" s="143">
        <v>0</v>
      </c>
      <c r="J37" s="14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9"/>
      <c r="C38" s="36"/>
      <c r="D38" s="36"/>
      <c r="E38" s="36"/>
      <c r="F38" s="36"/>
      <c r="G38" s="36"/>
      <c r="H38" s="36"/>
      <c r="I38" s="12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39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39"/>
      <c r="C40" s="36"/>
      <c r="D40" s="36"/>
      <c r="E40" s="36"/>
      <c r="F40" s="36"/>
      <c r="G40" s="36"/>
      <c r="H40" s="36"/>
      <c r="I40" s="12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1"/>
      <c r="I41" s="120"/>
      <c r="L41" s="21"/>
    </row>
    <row r="42" spans="2:12" s="1" customFormat="1" ht="14.45" customHeight="1">
      <c r="B42" s="21"/>
      <c r="I42" s="120"/>
      <c r="L42" s="21"/>
    </row>
    <row r="43" spans="2:12" s="1" customFormat="1" ht="14.45" customHeight="1">
      <c r="B43" s="21"/>
      <c r="I43" s="120"/>
      <c r="L43" s="21"/>
    </row>
    <row r="44" spans="2:12" s="1" customFormat="1" ht="14.45" customHeight="1">
      <c r="B44" s="21"/>
      <c r="I44" s="120"/>
      <c r="L44" s="21"/>
    </row>
    <row r="45" spans="2:12" s="1" customFormat="1" ht="14.45" customHeight="1">
      <c r="B45" s="21"/>
      <c r="I45" s="120"/>
      <c r="L45" s="21"/>
    </row>
    <row r="46" spans="2:12" s="1" customFormat="1" ht="14.45" customHeight="1">
      <c r="B46" s="21"/>
      <c r="I46" s="120"/>
      <c r="L46" s="21"/>
    </row>
    <row r="47" spans="2:12" s="1" customFormat="1" ht="14.45" customHeight="1">
      <c r="B47" s="21"/>
      <c r="I47" s="120"/>
      <c r="L47" s="21"/>
    </row>
    <row r="48" spans="2:12" s="1" customFormat="1" ht="14.45" customHeight="1">
      <c r="B48" s="21"/>
      <c r="I48" s="120"/>
      <c r="L48" s="21"/>
    </row>
    <row r="49" spans="2:12" s="1" customFormat="1" ht="14.45" customHeight="1">
      <c r="B49" s="21"/>
      <c r="I49" s="120"/>
      <c r="L49" s="21"/>
    </row>
    <row r="50" spans="2:12" s="2" customFormat="1" ht="14.45" customHeight="1">
      <c r="B50" s="53"/>
      <c r="D50" s="152" t="s">
        <v>51</v>
      </c>
      <c r="E50" s="153"/>
      <c r="F50" s="153"/>
      <c r="G50" s="152" t="s">
        <v>52</v>
      </c>
      <c r="H50" s="153"/>
      <c r="I50" s="154"/>
      <c r="J50" s="153"/>
      <c r="K50" s="153"/>
      <c r="L50" s="5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6"/>
      <c r="B61" s="39"/>
      <c r="C61" s="36"/>
      <c r="D61" s="155" t="s">
        <v>53</v>
      </c>
      <c r="E61" s="156"/>
      <c r="F61" s="157" t="s">
        <v>54</v>
      </c>
      <c r="G61" s="155" t="s">
        <v>53</v>
      </c>
      <c r="H61" s="156"/>
      <c r="I61" s="158"/>
      <c r="J61" s="159" t="s">
        <v>54</v>
      </c>
      <c r="K61" s="15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6"/>
      <c r="B65" s="39"/>
      <c r="C65" s="36"/>
      <c r="D65" s="152" t="s">
        <v>55</v>
      </c>
      <c r="E65" s="160"/>
      <c r="F65" s="160"/>
      <c r="G65" s="152" t="s">
        <v>56</v>
      </c>
      <c r="H65" s="160"/>
      <c r="I65" s="161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6"/>
      <c r="B76" s="39"/>
      <c r="C76" s="36"/>
      <c r="D76" s="155" t="s">
        <v>53</v>
      </c>
      <c r="E76" s="156"/>
      <c r="F76" s="157" t="s">
        <v>54</v>
      </c>
      <c r="G76" s="155" t="s">
        <v>53</v>
      </c>
      <c r="H76" s="156"/>
      <c r="I76" s="158"/>
      <c r="J76" s="159" t="s">
        <v>54</v>
      </c>
      <c r="K76" s="15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2"/>
      <c r="C77" s="163"/>
      <c r="D77" s="163"/>
      <c r="E77" s="163"/>
      <c r="F77" s="163"/>
      <c r="G77" s="163"/>
      <c r="H77" s="163"/>
      <c r="I77" s="164"/>
      <c r="J77" s="163"/>
      <c r="K77" s="16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5"/>
      <c r="C81" s="166"/>
      <c r="D81" s="166"/>
      <c r="E81" s="166"/>
      <c r="F81" s="166"/>
      <c r="G81" s="166"/>
      <c r="H81" s="166"/>
      <c r="I81" s="167"/>
      <c r="J81" s="166"/>
      <c r="K81" s="16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121</v>
      </c>
      <c r="D82" s="38"/>
      <c r="E82" s="38"/>
      <c r="F82" s="38"/>
      <c r="G82" s="38"/>
      <c r="H82" s="38"/>
      <c r="I82" s="12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2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46" t="str">
        <f>E7</f>
        <v>SIL. II/169 BOJANOVICE - STAVEBNÍ ÚPRAVY A ODVODNĚNÍ KOMUNIKACE</v>
      </c>
      <c r="F85" s="347"/>
      <c r="G85" s="347"/>
      <c r="H85" s="347"/>
      <c r="I85" s="12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119</v>
      </c>
      <c r="D86" s="38"/>
      <c r="E86" s="38"/>
      <c r="F86" s="38"/>
      <c r="G86" s="38"/>
      <c r="H86" s="38"/>
      <c r="I86" s="12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298" t="str">
        <f>E9</f>
        <v>SO 000-2 - VEDLEJŠÍ ROZPOČTOVÉ NÁKLADY - OBEC RABÍ</v>
      </c>
      <c r="F87" s="348"/>
      <c r="G87" s="348"/>
      <c r="H87" s="348"/>
      <c r="I87" s="12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8" t="str">
        <f>F12</f>
        <v>BOJANOVICE</v>
      </c>
      <c r="G89" s="38"/>
      <c r="H89" s="38"/>
      <c r="I89" s="129" t="s">
        <v>22</v>
      </c>
      <c r="J89" s="68" t="str">
        <f>IF(J12="","",J12)</f>
        <v>2. 10. 2019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15" customHeight="1">
      <c r="A91" s="36"/>
      <c r="B91" s="37"/>
      <c r="C91" s="30" t="s">
        <v>24</v>
      </c>
      <c r="D91" s="38"/>
      <c r="E91" s="38"/>
      <c r="F91" s="28" t="str">
        <f>E15</f>
        <v>OBEC RABÍ - INVESTOR</v>
      </c>
      <c r="G91" s="38"/>
      <c r="H91" s="38"/>
      <c r="I91" s="129" t="s">
        <v>30</v>
      </c>
      <c r="J91" s="33" t="str">
        <f>E21</f>
        <v>MACÁN PROJEKCE DS s.r.o.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0" t="s">
        <v>28</v>
      </c>
      <c r="D92" s="38"/>
      <c r="E92" s="38"/>
      <c r="F92" s="28" t="str">
        <f>IF(E18="","",E18)</f>
        <v>Vyplň údaj</v>
      </c>
      <c r="G92" s="38"/>
      <c r="H92" s="38"/>
      <c r="I92" s="129" t="s">
        <v>33</v>
      </c>
      <c r="J92" s="33" t="str">
        <f>E24</f>
        <v>KAREL MACÁN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8" t="s">
        <v>122</v>
      </c>
      <c r="D94" s="119"/>
      <c r="E94" s="119"/>
      <c r="F94" s="119"/>
      <c r="G94" s="119"/>
      <c r="H94" s="119"/>
      <c r="I94" s="169"/>
      <c r="J94" s="170" t="s">
        <v>123</v>
      </c>
      <c r="K94" s="11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71" t="s">
        <v>124</v>
      </c>
      <c r="D96" s="38"/>
      <c r="E96" s="38"/>
      <c r="F96" s="38"/>
      <c r="G96" s="38"/>
      <c r="H96" s="38"/>
      <c r="I96" s="127"/>
      <c r="J96" s="86">
        <f>J124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125</v>
      </c>
    </row>
    <row r="97" spans="2:12" s="9" customFormat="1" ht="24.95" customHeight="1">
      <c r="B97" s="172"/>
      <c r="C97" s="173"/>
      <c r="D97" s="174" t="s">
        <v>134</v>
      </c>
      <c r="E97" s="175"/>
      <c r="F97" s="175"/>
      <c r="G97" s="175"/>
      <c r="H97" s="175"/>
      <c r="I97" s="176"/>
      <c r="J97" s="177">
        <f>J125</f>
        <v>0</v>
      </c>
      <c r="K97" s="173"/>
      <c r="L97" s="178"/>
    </row>
    <row r="98" spans="2:12" s="10" customFormat="1" ht="19.9" customHeight="1">
      <c r="B98" s="179"/>
      <c r="C98" s="180"/>
      <c r="D98" s="181" t="s">
        <v>135</v>
      </c>
      <c r="E98" s="182"/>
      <c r="F98" s="182"/>
      <c r="G98" s="182"/>
      <c r="H98" s="182"/>
      <c r="I98" s="183"/>
      <c r="J98" s="184">
        <f>J126</f>
        <v>0</v>
      </c>
      <c r="K98" s="180"/>
      <c r="L98" s="185"/>
    </row>
    <row r="99" spans="2:12" s="9" customFormat="1" ht="24.95" customHeight="1">
      <c r="B99" s="172"/>
      <c r="C99" s="173"/>
      <c r="D99" s="174" t="s">
        <v>1082</v>
      </c>
      <c r="E99" s="175"/>
      <c r="F99" s="175"/>
      <c r="G99" s="175"/>
      <c r="H99" s="175"/>
      <c r="I99" s="176"/>
      <c r="J99" s="177">
        <f>J127</f>
        <v>0</v>
      </c>
      <c r="K99" s="173"/>
      <c r="L99" s="178"/>
    </row>
    <row r="100" spans="2:12" s="10" customFormat="1" ht="19.9" customHeight="1">
      <c r="B100" s="179"/>
      <c r="C100" s="180"/>
      <c r="D100" s="181" t="s">
        <v>1083</v>
      </c>
      <c r="E100" s="182"/>
      <c r="F100" s="182"/>
      <c r="G100" s="182"/>
      <c r="H100" s="182"/>
      <c r="I100" s="183"/>
      <c r="J100" s="184">
        <f>J128</f>
        <v>0</v>
      </c>
      <c r="K100" s="180"/>
      <c r="L100" s="185"/>
    </row>
    <row r="101" spans="2:12" s="10" customFormat="1" ht="19.9" customHeight="1">
      <c r="B101" s="179"/>
      <c r="C101" s="180"/>
      <c r="D101" s="181" t="s">
        <v>1084</v>
      </c>
      <c r="E101" s="182"/>
      <c r="F101" s="182"/>
      <c r="G101" s="182"/>
      <c r="H101" s="182"/>
      <c r="I101" s="183"/>
      <c r="J101" s="184">
        <f>J134</f>
        <v>0</v>
      </c>
      <c r="K101" s="180"/>
      <c r="L101" s="185"/>
    </row>
    <row r="102" spans="2:12" s="10" customFormat="1" ht="19.9" customHeight="1">
      <c r="B102" s="179"/>
      <c r="C102" s="180"/>
      <c r="D102" s="181" t="s">
        <v>1085</v>
      </c>
      <c r="E102" s="182"/>
      <c r="F102" s="182"/>
      <c r="G102" s="182"/>
      <c r="H102" s="182"/>
      <c r="I102" s="183"/>
      <c r="J102" s="184">
        <f>J138</f>
        <v>0</v>
      </c>
      <c r="K102" s="180"/>
      <c r="L102" s="185"/>
    </row>
    <row r="103" spans="2:12" s="10" customFormat="1" ht="19.9" customHeight="1">
      <c r="B103" s="179"/>
      <c r="C103" s="180"/>
      <c r="D103" s="181" t="s">
        <v>1086</v>
      </c>
      <c r="E103" s="182"/>
      <c r="F103" s="182"/>
      <c r="G103" s="182"/>
      <c r="H103" s="182"/>
      <c r="I103" s="183"/>
      <c r="J103" s="184">
        <f>J141</f>
        <v>0</v>
      </c>
      <c r="K103" s="180"/>
      <c r="L103" s="185"/>
    </row>
    <row r="104" spans="2:12" s="10" customFormat="1" ht="19.9" customHeight="1">
      <c r="B104" s="179"/>
      <c r="C104" s="180"/>
      <c r="D104" s="181" t="s">
        <v>1087</v>
      </c>
      <c r="E104" s="182"/>
      <c r="F104" s="182"/>
      <c r="G104" s="182"/>
      <c r="H104" s="182"/>
      <c r="I104" s="183"/>
      <c r="J104" s="184">
        <f>J142</f>
        <v>0</v>
      </c>
      <c r="K104" s="180"/>
      <c r="L104" s="185"/>
    </row>
    <row r="105" spans="1:31" s="2" customFormat="1" ht="21.75" customHeight="1">
      <c r="A105" s="36"/>
      <c r="B105" s="37"/>
      <c r="C105" s="38"/>
      <c r="D105" s="38"/>
      <c r="E105" s="38"/>
      <c r="F105" s="38"/>
      <c r="G105" s="38"/>
      <c r="H105" s="38"/>
      <c r="I105" s="127"/>
      <c r="J105" s="38"/>
      <c r="K105" s="38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56"/>
      <c r="C106" s="57"/>
      <c r="D106" s="57"/>
      <c r="E106" s="57"/>
      <c r="F106" s="57"/>
      <c r="G106" s="57"/>
      <c r="H106" s="57"/>
      <c r="I106" s="164"/>
      <c r="J106" s="57"/>
      <c r="K106" s="57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58"/>
      <c r="C110" s="59"/>
      <c r="D110" s="59"/>
      <c r="E110" s="59"/>
      <c r="F110" s="59"/>
      <c r="G110" s="59"/>
      <c r="H110" s="59"/>
      <c r="I110" s="167"/>
      <c r="J110" s="59"/>
      <c r="K110" s="59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4" t="s">
        <v>136</v>
      </c>
      <c r="D111" s="38"/>
      <c r="E111" s="38"/>
      <c r="F111" s="38"/>
      <c r="G111" s="38"/>
      <c r="H111" s="38"/>
      <c r="I111" s="127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27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27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3.25" customHeight="1">
      <c r="A114" s="36"/>
      <c r="B114" s="37"/>
      <c r="C114" s="38"/>
      <c r="D114" s="38"/>
      <c r="E114" s="346" t="str">
        <f>E7</f>
        <v>SIL. II/169 BOJANOVICE - STAVEBNÍ ÚPRAVY A ODVODNĚNÍ KOMUNIKACE</v>
      </c>
      <c r="F114" s="347"/>
      <c r="G114" s="347"/>
      <c r="H114" s="347"/>
      <c r="I114" s="127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119</v>
      </c>
      <c r="D115" s="38"/>
      <c r="E115" s="38"/>
      <c r="F115" s="38"/>
      <c r="G115" s="38"/>
      <c r="H115" s="38"/>
      <c r="I115" s="127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298" t="str">
        <f>E9</f>
        <v>SO 000-2 - VEDLEJŠÍ ROZPOČTOVÉ NÁKLADY - OBEC RABÍ</v>
      </c>
      <c r="F116" s="348"/>
      <c r="G116" s="348"/>
      <c r="H116" s="348"/>
      <c r="I116" s="127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27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8" t="str">
        <f>F12</f>
        <v>BOJANOVICE</v>
      </c>
      <c r="G118" s="38"/>
      <c r="H118" s="38"/>
      <c r="I118" s="129" t="s">
        <v>22</v>
      </c>
      <c r="J118" s="68" t="str">
        <f>IF(J12="","",J12)</f>
        <v>2. 10. 2019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27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40.15" customHeight="1">
      <c r="A120" s="36"/>
      <c r="B120" s="37"/>
      <c r="C120" s="30" t="s">
        <v>24</v>
      </c>
      <c r="D120" s="38"/>
      <c r="E120" s="38"/>
      <c r="F120" s="28" t="str">
        <f>E15</f>
        <v>OBEC RABÍ - INVESTOR</v>
      </c>
      <c r="G120" s="38"/>
      <c r="H120" s="38"/>
      <c r="I120" s="129" t="s">
        <v>30</v>
      </c>
      <c r="J120" s="33" t="str">
        <f>E21</f>
        <v>MACÁN PROJEKCE DS s.r.o.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2" customHeight="1">
      <c r="A121" s="36"/>
      <c r="B121" s="37"/>
      <c r="C121" s="30" t="s">
        <v>28</v>
      </c>
      <c r="D121" s="38"/>
      <c r="E121" s="38"/>
      <c r="F121" s="28" t="str">
        <f>IF(E18="","",E18)</f>
        <v>Vyplň údaj</v>
      </c>
      <c r="G121" s="38"/>
      <c r="H121" s="38"/>
      <c r="I121" s="129" t="s">
        <v>33</v>
      </c>
      <c r="J121" s="33" t="str">
        <f>E24</f>
        <v>KAREL MACÁN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5" customHeight="1">
      <c r="A122" s="36"/>
      <c r="B122" s="37"/>
      <c r="C122" s="38"/>
      <c r="D122" s="38"/>
      <c r="E122" s="38"/>
      <c r="F122" s="38"/>
      <c r="G122" s="38"/>
      <c r="H122" s="38"/>
      <c r="I122" s="127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86"/>
      <c r="B123" s="187"/>
      <c r="C123" s="188" t="s">
        <v>137</v>
      </c>
      <c r="D123" s="189" t="s">
        <v>63</v>
      </c>
      <c r="E123" s="189" t="s">
        <v>59</v>
      </c>
      <c r="F123" s="189" t="s">
        <v>60</v>
      </c>
      <c r="G123" s="189" t="s">
        <v>138</v>
      </c>
      <c r="H123" s="189" t="s">
        <v>139</v>
      </c>
      <c r="I123" s="190" t="s">
        <v>140</v>
      </c>
      <c r="J123" s="189" t="s">
        <v>123</v>
      </c>
      <c r="K123" s="191" t="s">
        <v>141</v>
      </c>
      <c r="L123" s="192"/>
      <c r="M123" s="77" t="s">
        <v>1</v>
      </c>
      <c r="N123" s="78" t="s">
        <v>42</v>
      </c>
      <c r="O123" s="78" t="s">
        <v>142</v>
      </c>
      <c r="P123" s="78" t="s">
        <v>143</v>
      </c>
      <c r="Q123" s="78" t="s">
        <v>144</v>
      </c>
      <c r="R123" s="78" t="s">
        <v>145</v>
      </c>
      <c r="S123" s="78" t="s">
        <v>146</v>
      </c>
      <c r="T123" s="79" t="s">
        <v>147</v>
      </c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</row>
    <row r="124" spans="1:63" s="2" customFormat="1" ht="22.9" customHeight="1">
      <c r="A124" s="36"/>
      <c r="B124" s="37"/>
      <c r="C124" s="84" t="s">
        <v>148</v>
      </c>
      <c r="D124" s="38"/>
      <c r="E124" s="38"/>
      <c r="F124" s="38"/>
      <c r="G124" s="38"/>
      <c r="H124" s="38"/>
      <c r="I124" s="127"/>
      <c r="J124" s="193">
        <f>BK124</f>
        <v>0</v>
      </c>
      <c r="K124" s="38"/>
      <c r="L124" s="39"/>
      <c r="M124" s="80"/>
      <c r="N124" s="194"/>
      <c r="O124" s="81"/>
      <c r="P124" s="195">
        <f>P125+P127</f>
        <v>0</v>
      </c>
      <c r="Q124" s="81"/>
      <c r="R124" s="195">
        <f>R125+R127</f>
        <v>0</v>
      </c>
      <c r="S124" s="81"/>
      <c r="T124" s="196">
        <f>T125+T127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8" t="s">
        <v>77</v>
      </c>
      <c r="AU124" s="18" t="s">
        <v>125</v>
      </c>
      <c r="BK124" s="197">
        <f>BK125+BK127</f>
        <v>0</v>
      </c>
    </row>
    <row r="125" spans="2:63" s="12" customFormat="1" ht="25.9" customHeight="1">
      <c r="B125" s="198"/>
      <c r="C125" s="199"/>
      <c r="D125" s="200" t="s">
        <v>77</v>
      </c>
      <c r="E125" s="201" t="s">
        <v>628</v>
      </c>
      <c r="F125" s="201" t="s">
        <v>629</v>
      </c>
      <c r="G125" s="199"/>
      <c r="H125" s="199"/>
      <c r="I125" s="202"/>
      <c r="J125" s="203">
        <f>BK125</f>
        <v>0</v>
      </c>
      <c r="K125" s="199"/>
      <c r="L125" s="204"/>
      <c r="M125" s="205"/>
      <c r="N125" s="206"/>
      <c r="O125" s="206"/>
      <c r="P125" s="207">
        <f>P126</f>
        <v>0</v>
      </c>
      <c r="Q125" s="206"/>
      <c r="R125" s="207">
        <f>R126</f>
        <v>0</v>
      </c>
      <c r="S125" s="206"/>
      <c r="T125" s="208">
        <f>T126</f>
        <v>0</v>
      </c>
      <c r="AR125" s="209" t="s">
        <v>162</v>
      </c>
      <c r="AT125" s="210" t="s">
        <v>77</v>
      </c>
      <c r="AU125" s="210" t="s">
        <v>78</v>
      </c>
      <c r="AY125" s="209" t="s">
        <v>151</v>
      </c>
      <c r="BK125" s="211">
        <f>BK126</f>
        <v>0</v>
      </c>
    </row>
    <row r="126" spans="2:63" s="12" customFormat="1" ht="22.9" customHeight="1">
      <c r="B126" s="198"/>
      <c r="C126" s="199"/>
      <c r="D126" s="200" t="s">
        <v>77</v>
      </c>
      <c r="E126" s="212" t="s">
        <v>630</v>
      </c>
      <c r="F126" s="212" t="s">
        <v>631</v>
      </c>
      <c r="G126" s="199"/>
      <c r="H126" s="199"/>
      <c r="I126" s="202"/>
      <c r="J126" s="213">
        <f>BK126</f>
        <v>0</v>
      </c>
      <c r="K126" s="199"/>
      <c r="L126" s="204"/>
      <c r="M126" s="205"/>
      <c r="N126" s="206"/>
      <c r="O126" s="206"/>
      <c r="P126" s="207">
        <v>0</v>
      </c>
      <c r="Q126" s="206"/>
      <c r="R126" s="207">
        <v>0</v>
      </c>
      <c r="S126" s="206"/>
      <c r="T126" s="208">
        <v>0</v>
      </c>
      <c r="AR126" s="209" t="s">
        <v>162</v>
      </c>
      <c r="AT126" s="210" t="s">
        <v>77</v>
      </c>
      <c r="AU126" s="210" t="s">
        <v>86</v>
      </c>
      <c r="AY126" s="209" t="s">
        <v>151</v>
      </c>
      <c r="BK126" s="211">
        <v>0</v>
      </c>
    </row>
    <row r="127" spans="2:63" s="12" customFormat="1" ht="25.9" customHeight="1">
      <c r="B127" s="198"/>
      <c r="C127" s="199"/>
      <c r="D127" s="200" t="s">
        <v>77</v>
      </c>
      <c r="E127" s="201" t="s">
        <v>1088</v>
      </c>
      <c r="F127" s="201" t="s">
        <v>1089</v>
      </c>
      <c r="G127" s="199"/>
      <c r="H127" s="199"/>
      <c r="I127" s="202"/>
      <c r="J127" s="203">
        <f>BK127</f>
        <v>0</v>
      </c>
      <c r="K127" s="199"/>
      <c r="L127" s="204"/>
      <c r="M127" s="205"/>
      <c r="N127" s="206"/>
      <c r="O127" s="206"/>
      <c r="P127" s="207">
        <f>P128+P134+P138+P141+P142</f>
        <v>0</v>
      </c>
      <c r="Q127" s="206"/>
      <c r="R127" s="207">
        <f>R128+R134+R138+R141+R142</f>
        <v>0</v>
      </c>
      <c r="S127" s="206"/>
      <c r="T127" s="208">
        <f>T128+T134+T138+T141+T142</f>
        <v>0</v>
      </c>
      <c r="AR127" s="209" t="s">
        <v>177</v>
      </c>
      <c r="AT127" s="210" t="s">
        <v>77</v>
      </c>
      <c r="AU127" s="210" t="s">
        <v>78</v>
      </c>
      <c r="AY127" s="209" t="s">
        <v>151</v>
      </c>
      <c r="BK127" s="211">
        <f>BK128+BK134+BK138+BK141+BK142</f>
        <v>0</v>
      </c>
    </row>
    <row r="128" spans="2:63" s="12" customFormat="1" ht="22.9" customHeight="1">
      <c r="B128" s="198"/>
      <c r="C128" s="199"/>
      <c r="D128" s="200" t="s">
        <v>77</v>
      </c>
      <c r="E128" s="212" t="s">
        <v>1090</v>
      </c>
      <c r="F128" s="212" t="s">
        <v>1091</v>
      </c>
      <c r="G128" s="199"/>
      <c r="H128" s="199"/>
      <c r="I128" s="202"/>
      <c r="J128" s="213">
        <f>BK128</f>
        <v>0</v>
      </c>
      <c r="K128" s="199"/>
      <c r="L128" s="204"/>
      <c r="M128" s="205"/>
      <c r="N128" s="206"/>
      <c r="O128" s="206"/>
      <c r="P128" s="207">
        <f>SUM(P129:P133)</f>
        <v>0</v>
      </c>
      <c r="Q128" s="206"/>
      <c r="R128" s="207">
        <f>SUM(R129:R133)</f>
        <v>0</v>
      </c>
      <c r="S128" s="206"/>
      <c r="T128" s="208">
        <f>SUM(T129:T133)</f>
        <v>0</v>
      </c>
      <c r="AR128" s="209" t="s">
        <v>177</v>
      </c>
      <c r="AT128" s="210" t="s">
        <v>77</v>
      </c>
      <c r="AU128" s="210" t="s">
        <v>86</v>
      </c>
      <c r="AY128" s="209" t="s">
        <v>151</v>
      </c>
      <c r="BK128" s="211">
        <f>SUM(BK129:BK133)</f>
        <v>0</v>
      </c>
    </row>
    <row r="129" spans="1:65" s="2" customFormat="1" ht="21.75" customHeight="1">
      <c r="A129" s="36"/>
      <c r="B129" s="37"/>
      <c r="C129" s="214" t="s">
        <v>86</v>
      </c>
      <c r="D129" s="214" t="s">
        <v>153</v>
      </c>
      <c r="E129" s="215" t="s">
        <v>1092</v>
      </c>
      <c r="F129" s="216" t="s">
        <v>1093</v>
      </c>
      <c r="G129" s="217" t="s">
        <v>1094</v>
      </c>
      <c r="H129" s="218">
        <v>1</v>
      </c>
      <c r="I129" s="219"/>
      <c r="J129" s="220">
        <f>ROUND(I129*H129,2)</f>
        <v>0</v>
      </c>
      <c r="K129" s="216" t="s">
        <v>310</v>
      </c>
      <c r="L129" s="39"/>
      <c r="M129" s="221" t="s">
        <v>1</v>
      </c>
      <c r="N129" s="222" t="s">
        <v>43</v>
      </c>
      <c r="O129" s="73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5" t="s">
        <v>1095</v>
      </c>
      <c r="AT129" s="225" t="s">
        <v>153</v>
      </c>
      <c r="AU129" s="225" t="s">
        <v>88</v>
      </c>
      <c r="AY129" s="18" t="s">
        <v>151</v>
      </c>
      <c r="BE129" s="114">
        <f>IF(N129="základní",J129,0)</f>
        <v>0</v>
      </c>
      <c r="BF129" s="114">
        <f>IF(N129="snížená",J129,0)</f>
        <v>0</v>
      </c>
      <c r="BG129" s="114">
        <f>IF(N129="zákl. přenesená",J129,0)</f>
        <v>0</v>
      </c>
      <c r="BH129" s="114">
        <f>IF(N129="sníž. přenesená",J129,0)</f>
        <v>0</v>
      </c>
      <c r="BI129" s="114">
        <f>IF(N129="nulová",J129,0)</f>
        <v>0</v>
      </c>
      <c r="BJ129" s="18" t="s">
        <v>86</v>
      </c>
      <c r="BK129" s="114">
        <f>ROUND(I129*H129,2)</f>
        <v>0</v>
      </c>
      <c r="BL129" s="18" t="s">
        <v>1095</v>
      </c>
      <c r="BM129" s="225" t="s">
        <v>1096</v>
      </c>
    </row>
    <row r="130" spans="1:65" s="2" customFormat="1" ht="21.75" customHeight="1">
      <c r="A130" s="36"/>
      <c r="B130" s="37"/>
      <c r="C130" s="214" t="s">
        <v>88</v>
      </c>
      <c r="D130" s="214" t="s">
        <v>153</v>
      </c>
      <c r="E130" s="215" t="s">
        <v>1097</v>
      </c>
      <c r="F130" s="216" t="s">
        <v>1098</v>
      </c>
      <c r="G130" s="217" t="s">
        <v>1094</v>
      </c>
      <c r="H130" s="218">
        <v>1</v>
      </c>
      <c r="I130" s="219"/>
      <c r="J130" s="220">
        <f>ROUND(I130*H130,2)</f>
        <v>0</v>
      </c>
      <c r="K130" s="216" t="s">
        <v>310</v>
      </c>
      <c r="L130" s="39"/>
      <c r="M130" s="221" t="s">
        <v>1</v>
      </c>
      <c r="N130" s="222" t="s">
        <v>43</v>
      </c>
      <c r="O130" s="73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5" t="s">
        <v>1095</v>
      </c>
      <c r="AT130" s="225" t="s">
        <v>153</v>
      </c>
      <c r="AU130" s="225" t="s">
        <v>88</v>
      </c>
      <c r="AY130" s="18" t="s">
        <v>151</v>
      </c>
      <c r="BE130" s="114">
        <f>IF(N130="základní",J130,0)</f>
        <v>0</v>
      </c>
      <c r="BF130" s="114">
        <f>IF(N130="snížená",J130,0)</f>
        <v>0</v>
      </c>
      <c r="BG130" s="114">
        <f>IF(N130="zákl. přenesená",J130,0)</f>
        <v>0</v>
      </c>
      <c r="BH130" s="114">
        <f>IF(N130="sníž. přenesená",J130,0)</f>
        <v>0</v>
      </c>
      <c r="BI130" s="114">
        <f>IF(N130="nulová",J130,0)</f>
        <v>0</v>
      </c>
      <c r="BJ130" s="18" t="s">
        <v>86</v>
      </c>
      <c r="BK130" s="114">
        <f>ROUND(I130*H130,2)</f>
        <v>0</v>
      </c>
      <c r="BL130" s="18" t="s">
        <v>1095</v>
      </c>
      <c r="BM130" s="225" t="s">
        <v>1099</v>
      </c>
    </row>
    <row r="131" spans="1:65" s="2" customFormat="1" ht="16.5" customHeight="1">
      <c r="A131" s="36"/>
      <c r="B131" s="37"/>
      <c r="C131" s="214" t="s">
        <v>168</v>
      </c>
      <c r="D131" s="214" t="s">
        <v>153</v>
      </c>
      <c r="E131" s="215" t="s">
        <v>1100</v>
      </c>
      <c r="F131" s="216" t="s">
        <v>1101</v>
      </c>
      <c r="G131" s="217" t="s">
        <v>1102</v>
      </c>
      <c r="H131" s="218">
        <v>1</v>
      </c>
      <c r="I131" s="219"/>
      <c r="J131" s="220">
        <f>ROUND(I131*H131,2)</f>
        <v>0</v>
      </c>
      <c r="K131" s="216" t="s">
        <v>310</v>
      </c>
      <c r="L131" s="39"/>
      <c r="M131" s="221" t="s">
        <v>1</v>
      </c>
      <c r="N131" s="222" t="s">
        <v>43</v>
      </c>
      <c r="O131" s="73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5" t="s">
        <v>1095</v>
      </c>
      <c r="AT131" s="225" t="s">
        <v>153</v>
      </c>
      <c r="AU131" s="225" t="s">
        <v>88</v>
      </c>
      <c r="AY131" s="18" t="s">
        <v>151</v>
      </c>
      <c r="BE131" s="114">
        <f>IF(N131="základní",J131,0)</f>
        <v>0</v>
      </c>
      <c r="BF131" s="114">
        <f>IF(N131="snížená",J131,0)</f>
        <v>0</v>
      </c>
      <c r="BG131" s="114">
        <f>IF(N131="zákl. přenesená",J131,0)</f>
        <v>0</v>
      </c>
      <c r="BH131" s="114">
        <f>IF(N131="sníž. přenesená",J131,0)</f>
        <v>0</v>
      </c>
      <c r="BI131" s="114">
        <f>IF(N131="nulová",J131,0)</f>
        <v>0</v>
      </c>
      <c r="BJ131" s="18" t="s">
        <v>86</v>
      </c>
      <c r="BK131" s="114">
        <f>ROUND(I131*H131,2)</f>
        <v>0</v>
      </c>
      <c r="BL131" s="18" t="s">
        <v>1095</v>
      </c>
      <c r="BM131" s="225" t="s">
        <v>1103</v>
      </c>
    </row>
    <row r="132" spans="1:47" s="2" customFormat="1" ht="19.5">
      <c r="A132" s="36"/>
      <c r="B132" s="37"/>
      <c r="C132" s="38"/>
      <c r="D132" s="226" t="s">
        <v>164</v>
      </c>
      <c r="E132" s="38"/>
      <c r="F132" s="227" t="s">
        <v>1104</v>
      </c>
      <c r="G132" s="38"/>
      <c r="H132" s="38"/>
      <c r="I132" s="127"/>
      <c r="J132" s="38"/>
      <c r="K132" s="38"/>
      <c r="L132" s="39"/>
      <c r="M132" s="228"/>
      <c r="N132" s="229"/>
      <c r="O132" s="73"/>
      <c r="P132" s="73"/>
      <c r="Q132" s="73"/>
      <c r="R132" s="73"/>
      <c r="S132" s="73"/>
      <c r="T132" s="74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164</v>
      </c>
      <c r="AU132" s="18" t="s">
        <v>88</v>
      </c>
    </row>
    <row r="133" spans="1:65" s="2" customFormat="1" ht="33" customHeight="1">
      <c r="A133" s="36"/>
      <c r="B133" s="37"/>
      <c r="C133" s="214" t="s">
        <v>162</v>
      </c>
      <c r="D133" s="214" t="s">
        <v>153</v>
      </c>
      <c r="E133" s="215" t="s">
        <v>1105</v>
      </c>
      <c r="F133" s="216" t="s">
        <v>1106</v>
      </c>
      <c r="G133" s="217" t="s">
        <v>1094</v>
      </c>
      <c r="H133" s="218">
        <v>1</v>
      </c>
      <c r="I133" s="219"/>
      <c r="J133" s="220">
        <f>ROUND(I133*H133,2)</f>
        <v>0</v>
      </c>
      <c r="K133" s="216" t="s">
        <v>310</v>
      </c>
      <c r="L133" s="39"/>
      <c r="M133" s="221" t="s">
        <v>1</v>
      </c>
      <c r="N133" s="222" t="s">
        <v>43</v>
      </c>
      <c r="O133" s="73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5" t="s">
        <v>1095</v>
      </c>
      <c r="AT133" s="225" t="s">
        <v>153</v>
      </c>
      <c r="AU133" s="225" t="s">
        <v>88</v>
      </c>
      <c r="AY133" s="18" t="s">
        <v>151</v>
      </c>
      <c r="BE133" s="114">
        <f>IF(N133="základní",J133,0)</f>
        <v>0</v>
      </c>
      <c r="BF133" s="114">
        <f>IF(N133="snížená",J133,0)</f>
        <v>0</v>
      </c>
      <c r="BG133" s="114">
        <f>IF(N133="zákl. přenesená",J133,0)</f>
        <v>0</v>
      </c>
      <c r="BH133" s="114">
        <f>IF(N133="sníž. přenesená",J133,0)</f>
        <v>0</v>
      </c>
      <c r="BI133" s="114">
        <f>IF(N133="nulová",J133,0)</f>
        <v>0</v>
      </c>
      <c r="BJ133" s="18" t="s">
        <v>86</v>
      </c>
      <c r="BK133" s="114">
        <f>ROUND(I133*H133,2)</f>
        <v>0</v>
      </c>
      <c r="BL133" s="18" t="s">
        <v>1095</v>
      </c>
      <c r="BM133" s="225" t="s">
        <v>1107</v>
      </c>
    </row>
    <row r="134" spans="2:63" s="12" customFormat="1" ht="22.9" customHeight="1">
      <c r="B134" s="198"/>
      <c r="C134" s="199"/>
      <c r="D134" s="200" t="s">
        <v>77</v>
      </c>
      <c r="E134" s="212" t="s">
        <v>1108</v>
      </c>
      <c r="F134" s="212" t="s">
        <v>1109</v>
      </c>
      <c r="G134" s="199"/>
      <c r="H134" s="199"/>
      <c r="I134" s="202"/>
      <c r="J134" s="213">
        <f>BK134</f>
        <v>0</v>
      </c>
      <c r="K134" s="199"/>
      <c r="L134" s="204"/>
      <c r="M134" s="205"/>
      <c r="N134" s="206"/>
      <c r="O134" s="206"/>
      <c r="P134" s="207">
        <f>SUM(P135:P137)</f>
        <v>0</v>
      </c>
      <c r="Q134" s="206"/>
      <c r="R134" s="207">
        <f>SUM(R135:R137)</f>
        <v>0</v>
      </c>
      <c r="S134" s="206"/>
      <c r="T134" s="208">
        <f>SUM(T135:T137)</f>
        <v>0</v>
      </c>
      <c r="AR134" s="209" t="s">
        <v>177</v>
      </c>
      <c r="AT134" s="210" t="s">
        <v>77</v>
      </c>
      <c r="AU134" s="210" t="s">
        <v>86</v>
      </c>
      <c r="AY134" s="209" t="s">
        <v>151</v>
      </c>
      <c r="BK134" s="211">
        <f>SUM(BK135:BK137)</f>
        <v>0</v>
      </c>
    </row>
    <row r="135" spans="1:65" s="2" customFormat="1" ht="21.75" customHeight="1">
      <c r="A135" s="36"/>
      <c r="B135" s="37"/>
      <c r="C135" s="214" t="s">
        <v>177</v>
      </c>
      <c r="D135" s="214" t="s">
        <v>153</v>
      </c>
      <c r="E135" s="215" t="s">
        <v>1110</v>
      </c>
      <c r="F135" s="216" t="s">
        <v>1111</v>
      </c>
      <c r="G135" s="217" t="s">
        <v>1094</v>
      </c>
      <c r="H135" s="218">
        <v>1</v>
      </c>
      <c r="I135" s="219"/>
      <c r="J135" s="220">
        <f>ROUND(I135*H135,2)</f>
        <v>0</v>
      </c>
      <c r="K135" s="216" t="s">
        <v>310</v>
      </c>
      <c r="L135" s="39"/>
      <c r="M135" s="221" t="s">
        <v>1</v>
      </c>
      <c r="N135" s="222" t="s">
        <v>43</v>
      </c>
      <c r="O135" s="73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5" t="s">
        <v>1095</v>
      </c>
      <c r="AT135" s="225" t="s">
        <v>153</v>
      </c>
      <c r="AU135" s="225" t="s">
        <v>88</v>
      </c>
      <c r="AY135" s="18" t="s">
        <v>151</v>
      </c>
      <c r="BE135" s="114">
        <f>IF(N135="základní",J135,0)</f>
        <v>0</v>
      </c>
      <c r="BF135" s="114">
        <f>IF(N135="snížená",J135,0)</f>
        <v>0</v>
      </c>
      <c r="BG135" s="114">
        <f>IF(N135="zákl. přenesená",J135,0)</f>
        <v>0</v>
      </c>
      <c r="BH135" s="114">
        <f>IF(N135="sníž. přenesená",J135,0)</f>
        <v>0</v>
      </c>
      <c r="BI135" s="114">
        <f>IF(N135="nulová",J135,0)</f>
        <v>0</v>
      </c>
      <c r="BJ135" s="18" t="s">
        <v>86</v>
      </c>
      <c r="BK135" s="114">
        <f>ROUND(I135*H135,2)</f>
        <v>0</v>
      </c>
      <c r="BL135" s="18" t="s">
        <v>1095</v>
      </c>
      <c r="BM135" s="225" t="s">
        <v>1112</v>
      </c>
    </row>
    <row r="136" spans="1:65" s="2" customFormat="1" ht="16.5" customHeight="1">
      <c r="A136" s="36"/>
      <c r="B136" s="37"/>
      <c r="C136" s="214" t="s">
        <v>183</v>
      </c>
      <c r="D136" s="214" t="s">
        <v>153</v>
      </c>
      <c r="E136" s="215" t="s">
        <v>1113</v>
      </c>
      <c r="F136" s="216" t="s">
        <v>1114</v>
      </c>
      <c r="G136" s="217" t="s">
        <v>1094</v>
      </c>
      <c r="H136" s="218">
        <v>1</v>
      </c>
      <c r="I136" s="219"/>
      <c r="J136" s="220">
        <f>ROUND(I136*H136,2)</f>
        <v>0</v>
      </c>
      <c r="K136" s="216" t="s">
        <v>310</v>
      </c>
      <c r="L136" s="39"/>
      <c r="M136" s="221" t="s">
        <v>1</v>
      </c>
      <c r="N136" s="222" t="s">
        <v>43</v>
      </c>
      <c r="O136" s="73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5" t="s">
        <v>1095</v>
      </c>
      <c r="AT136" s="225" t="s">
        <v>153</v>
      </c>
      <c r="AU136" s="225" t="s">
        <v>88</v>
      </c>
      <c r="AY136" s="18" t="s">
        <v>151</v>
      </c>
      <c r="BE136" s="114">
        <f>IF(N136="základní",J136,0)</f>
        <v>0</v>
      </c>
      <c r="BF136" s="114">
        <f>IF(N136="snížená",J136,0)</f>
        <v>0</v>
      </c>
      <c r="BG136" s="114">
        <f>IF(N136="zákl. přenesená",J136,0)</f>
        <v>0</v>
      </c>
      <c r="BH136" s="114">
        <f>IF(N136="sníž. přenesená",J136,0)</f>
        <v>0</v>
      </c>
      <c r="BI136" s="114">
        <f>IF(N136="nulová",J136,0)</f>
        <v>0</v>
      </c>
      <c r="BJ136" s="18" t="s">
        <v>86</v>
      </c>
      <c r="BK136" s="114">
        <f>ROUND(I136*H136,2)</f>
        <v>0</v>
      </c>
      <c r="BL136" s="18" t="s">
        <v>1095</v>
      </c>
      <c r="BM136" s="225" t="s">
        <v>1115</v>
      </c>
    </row>
    <row r="137" spans="1:47" s="2" customFormat="1" ht="19.5">
      <c r="A137" s="36"/>
      <c r="B137" s="37"/>
      <c r="C137" s="38"/>
      <c r="D137" s="226" t="s">
        <v>164</v>
      </c>
      <c r="E137" s="38"/>
      <c r="F137" s="227" t="s">
        <v>1116</v>
      </c>
      <c r="G137" s="38"/>
      <c r="H137" s="38"/>
      <c r="I137" s="127"/>
      <c r="J137" s="38"/>
      <c r="K137" s="38"/>
      <c r="L137" s="39"/>
      <c r="M137" s="228"/>
      <c r="N137" s="229"/>
      <c r="O137" s="73"/>
      <c r="P137" s="73"/>
      <c r="Q137" s="73"/>
      <c r="R137" s="73"/>
      <c r="S137" s="73"/>
      <c r="T137" s="74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8" t="s">
        <v>164</v>
      </c>
      <c r="AU137" s="18" t="s">
        <v>88</v>
      </c>
    </row>
    <row r="138" spans="2:63" s="12" customFormat="1" ht="22.9" customHeight="1">
      <c r="B138" s="198"/>
      <c r="C138" s="199"/>
      <c r="D138" s="200" t="s">
        <v>77</v>
      </c>
      <c r="E138" s="212" t="s">
        <v>1117</v>
      </c>
      <c r="F138" s="212" t="s">
        <v>1118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f>SUM(P139:P140)</f>
        <v>0</v>
      </c>
      <c r="Q138" s="206"/>
      <c r="R138" s="207">
        <f>SUM(R139:R140)</f>
        <v>0</v>
      </c>
      <c r="S138" s="206"/>
      <c r="T138" s="208">
        <f>SUM(T139:T140)</f>
        <v>0</v>
      </c>
      <c r="AR138" s="209" t="s">
        <v>177</v>
      </c>
      <c r="AT138" s="210" t="s">
        <v>77</v>
      </c>
      <c r="AU138" s="210" t="s">
        <v>86</v>
      </c>
      <c r="AY138" s="209" t="s">
        <v>151</v>
      </c>
      <c r="BK138" s="211">
        <f>SUM(BK139:BK140)</f>
        <v>0</v>
      </c>
    </row>
    <row r="139" spans="1:65" s="2" customFormat="1" ht="21.75" customHeight="1">
      <c r="A139" s="36"/>
      <c r="B139" s="37"/>
      <c r="C139" s="214" t="s">
        <v>188</v>
      </c>
      <c r="D139" s="214" t="s">
        <v>153</v>
      </c>
      <c r="E139" s="215" t="s">
        <v>1119</v>
      </c>
      <c r="F139" s="216" t="s">
        <v>1120</v>
      </c>
      <c r="G139" s="217" t="s">
        <v>1094</v>
      </c>
      <c r="H139" s="218">
        <v>1</v>
      </c>
      <c r="I139" s="219"/>
      <c r="J139" s="220">
        <f>ROUND(I139*H139,2)</f>
        <v>0</v>
      </c>
      <c r="K139" s="216" t="s">
        <v>310</v>
      </c>
      <c r="L139" s="39"/>
      <c r="M139" s="221" t="s">
        <v>1</v>
      </c>
      <c r="N139" s="222" t="s">
        <v>43</v>
      </c>
      <c r="O139" s="73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5" t="s">
        <v>1095</v>
      </c>
      <c r="AT139" s="225" t="s">
        <v>153</v>
      </c>
      <c r="AU139" s="225" t="s">
        <v>88</v>
      </c>
      <c r="AY139" s="18" t="s">
        <v>151</v>
      </c>
      <c r="BE139" s="114">
        <f>IF(N139="základní",J139,0)</f>
        <v>0</v>
      </c>
      <c r="BF139" s="114">
        <f>IF(N139="snížená",J139,0)</f>
        <v>0</v>
      </c>
      <c r="BG139" s="114">
        <f>IF(N139="zákl. přenesená",J139,0)</f>
        <v>0</v>
      </c>
      <c r="BH139" s="114">
        <f>IF(N139="sníž. přenesená",J139,0)</f>
        <v>0</v>
      </c>
      <c r="BI139" s="114">
        <f>IF(N139="nulová",J139,0)</f>
        <v>0</v>
      </c>
      <c r="BJ139" s="18" t="s">
        <v>86</v>
      </c>
      <c r="BK139" s="114">
        <f>ROUND(I139*H139,2)</f>
        <v>0</v>
      </c>
      <c r="BL139" s="18" t="s">
        <v>1095</v>
      </c>
      <c r="BM139" s="225" t="s">
        <v>1121</v>
      </c>
    </row>
    <row r="140" spans="1:47" s="2" customFormat="1" ht="19.5">
      <c r="A140" s="36"/>
      <c r="B140" s="37"/>
      <c r="C140" s="38"/>
      <c r="D140" s="226" t="s">
        <v>164</v>
      </c>
      <c r="E140" s="38"/>
      <c r="F140" s="227" t="s">
        <v>1122</v>
      </c>
      <c r="G140" s="38"/>
      <c r="H140" s="38"/>
      <c r="I140" s="127"/>
      <c r="J140" s="38"/>
      <c r="K140" s="38"/>
      <c r="L140" s="39"/>
      <c r="M140" s="228"/>
      <c r="N140" s="229"/>
      <c r="O140" s="73"/>
      <c r="P140" s="73"/>
      <c r="Q140" s="73"/>
      <c r="R140" s="73"/>
      <c r="S140" s="73"/>
      <c r="T140" s="74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8" t="s">
        <v>164</v>
      </c>
      <c r="AU140" s="18" t="s">
        <v>88</v>
      </c>
    </row>
    <row r="141" spans="2:63" s="12" customFormat="1" ht="22.9" customHeight="1">
      <c r="B141" s="198"/>
      <c r="C141" s="199"/>
      <c r="D141" s="200" t="s">
        <v>77</v>
      </c>
      <c r="E141" s="212" t="s">
        <v>1126</v>
      </c>
      <c r="F141" s="212" t="s">
        <v>1127</v>
      </c>
      <c r="G141" s="199"/>
      <c r="H141" s="199"/>
      <c r="I141" s="202"/>
      <c r="J141" s="213">
        <f>BK141</f>
        <v>0</v>
      </c>
      <c r="K141" s="199"/>
      <c r="L141" s="204"/>
      <c r="M141" s="205"/>
      <c r="N141" s="206"/>
      <c r="O141" s="206"/>
      <c r="P141" s="207">
        <v>0</v>
      </c>
      <c r="Q141" s="206"/>
      <c r="R141" s="207">
        <v>0</v>
      </c>
      <c r="S141" s="206"/>
      <c r="T141" s="208">
        <v>0</v>
      </c>
      <c r="AR141" s="209" t="s">
        <v>177</v>
      </c>
      <c r="AT141" s="210" t="s">
        <v>77</v>
      </c>
      <c r="AU141" s="210" t="s">
        <v>86</v>
      </c>
      <c r="AY141" s="209" t="s">
        <v>151</v>
      </c>
      <c r="BK141" s="211">
        <v>0</v>
      </c>
    </row>
    <row r="142" spans="2:63" s="12" customFormat="1" ht="22.9" customHeight="1">
      <c r="B142" s="198"/>
      <c r="C142" s="199"/>
      <c r="D142" s="200" t="s">
        <v>77</v>
      </c>
      <c r="E142" s="212" t="s">
        <v>1128</v>
      </c>
      <c r="F142" s="212" t="s">
        <v>112</v>
      </c>
      <c r="G142" s="199"/>
      <c r="H142" s="199"/>
      <c r="I142" s="202"/>
      <c r="J142" s="213">
        <f>BK142</f>
        <v>0</v>
      </c>
      <c r="K142" s="199"/>
      <c r="L142" s="204"/>
      <c r="M142" s="251"/>
      <c r="N142" s="252"/>
      <c r="O142" s="252"/>
      <c r="P142" s="253">
        <v>0</v>
      </c>
      <c r="Q142" s="252"/>
      <c r="R142" s="253">
        <v>0</v>
      </c>
      <c r="S142" s="252"/>
      <c r="T142" s="254">
        <v>0</v>
      </c>
      <c r="AR142" s="209" t="s">
        <v>177</v>
      </c>
      <c r="AT142" s="210" t="s">
        <v>77</v>
      </c>
      <c r="AU142" s="210" t="s">
        <v>86</v>
      </c>
      <c r="AY142" s="209" t="s">
        <v>151</v>
      </c>
      <c r="BK142" s="211">
        <v>0</v>
      </c>
    </row>
    <row r="143" spans="1:31" s="2" customFormat="1" ht="6.95" customHeight="1">
      <c r="A143" s="36"/>
      <c r="B143" s="56"/>
      <c r="C143" s="57"/>
      <c r="D143" s="57"/>
      <c r="E143" s="57"/>
      <c r="F143" s="57"/>
      <c r="G143" s="57"/>
      <c r="H143" s="57"/>
      <c r="I143" s="164"/>
      <c r="J143" s="57"/>
      <c r="K143" s="57"/>
      <c r="L143" s="39"/>
      <c r="M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</sheetData>
  <sheetProtection algorithmName="SHA-512" hashValue="voKFHAsfUc0cedagBHK2SSbOQIDy9xV5Ety+ocB1wVjviGXJ9absAMbykKtjFCcb8jFzXswqMopRp33awFy5Mw==" saltValue="hBgfI1QELJ61o1n0Y2d+MbhKl/+dzEXp3f3X+9UtqHwG4Maawr/3EV0WRacC+tTSDzBRWr6SCZW92Oqf04gozQ==" spinCount="100000" sheet="1" objects="1" scenarios="1" formatColumns="0" formatRows="0" autoFilter="0"/>
  <autoFilter ref="C123:K14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KAREL-PC\Karel</dc:creator>
  <cp:keywords/>
  <dc:description/>
  <cp:lastModifiedBy>Tyrová Martina</cp:lastModifiedBy>
  <dcterms:created xsi:type="dcterms:W3CDTF">2020-01-28T10:29:28Z</dcterms:created>
  <dcterms:modified xsi:type="dcterms:W3CDTF">2020-01-30T07:20:56Z</dcterms:modified>
  <cp:category/>
  <cp:version/>
  <cp:contentType/>
  <cp:contentStatus/>
</cp:coreProperties>
</file>