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0_000" sheetId="2" r:id="rId2"/>
    <sheet name="201_201" sheetId="3" r:id="rId3"/>
    <sheet name="501_501" sheetId="4" r:id="rId4"/>
    <sheet name="901_901" sheetId="5" r:id="rId5"/>
  </sheets>
  <definedNames/>
  <calcPr fullCalcOnLoad="1"/>
</workbook>
</file>

<file path=xl/sharedStrings.xml><?xml version="1.0" encoding="utf-8"?>
<sst xmlns="http://schemas.openxmlformats.org/spreadsheetml/2006/main" count="1914" uniqueCount="660">
  <si>
    <t>Firma: Pontex, spol. s r.o.</t>
  </si>
  <si>
    <t>Soupis objektů s DPH</t>
  </si>
  <si>
    <t>Stavba: 1814900 - III/18312 Opěrná zeď Lštění - oprava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</si>
  <si>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</si>
  <si>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</si>
  <si>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</si>
  <si>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</si>
  <si>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</si>
  <si>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</si>
  <si>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</si>
  <si>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</si>
  <si>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</si>
  <si>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</si>
  <si>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</si>
  <si>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</si>
  <si>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1814900</t>
  </si>
  <si>
    <t>III/18312 Opěrná zeď Lštění - oprava</t>
  </si>
  <si>
    <t>O</t>
  </si>
  <si>
    <t>Objekt:</t>
  </si>
  <si>
    <t>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</si>
  <si>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</si>
  <si>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</si>
  <si>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</si>
  <si>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</si>
  <si>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</si>
  <si>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</si>
  <si>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</si>
  <si>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</si>
  <si>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</si>
  <si>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</si>
  <si>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</si>
  <si>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</si>
  <si>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</si>
  <si>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</si>
  <si>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</si>
  <si>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</si>
  <si>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</si>
  <si>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</si>
  <si>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</si>
  <si>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</si>
  <si>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</si>
  <si>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</si>
  <si>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</si>
  <si>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</si>
  <si>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</si>
  <si>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</si>
  <si>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</si>
  <si>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</si>
  <si>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</si>
  <si>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</si>
  <si>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</si>
  <si>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</si>
  <si>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</si>
  <si>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- ztížené výrobní podmínky související s umístěním stavby, provozními nebo 
dopravními omezeními 
- uvedení stavbou dotčených ploch a staveništní dopravou dotčených komunikací 
do původního nebo projektovaného stavu 
- zajištění bezpečnosti při provádění stavby ve smyslu bezpečnosti práce a 
ochrany životního prostředí 
- likvidace přebytečného stavebního materiálu odpovídajícím způsobem 
- péče o nepředané objekty a konstrukce stavby, jejich ošetřování 
- nutný rozsah stavebního pojištění budovaného díla na předmětné stavbě a 
pojištění odpovědnosti za škodu způsobenou dodavatelem třetí osobě 
- zajištění bankovních garancí 
- všechny další nutné náklady k řádnému a úplnému zhotovení předmětu díla 
zřejmé ze zadávací dokumentace nebo místních podmínek</t>
  </si>
  <si>
    <t>VV</t>
  </si>
  <si>
    <t>00420R</t>
  </si>
  <si>
    <t>Ostatní náklady</t>
  </si>
  <si>
    <t>Obsahují zejména náklady na: 
- úpravu příslušné dokumentace dle technologických postupů zhotovitele a dle při 
provádění díla zjištěných skutečností 
- zpracování Plánu havarijních opatření zařízení staveniště a mechanizace 
- zpracování Plánu bezpečnosti a ochrany zdraví při práci na staveništi (dle § 15, 
odst. 2 zákona č. 309/2006 Sb., kterým se upravují další požadavky BOZP) 
- zpracování technologických postupů a plánů kontrol 
- pasportizace stavbou dotčených ploch a objektů 
- všechny další nutné činnosti k řádnému a úplnému zhotovení předmětu díla 
zřejmé ze zadávací dokumentace nebo místních podmínek</t>
  </si>
  <si>
    <t>02520</t>
  </si>
  <si>
    <t>ZKOUŠENÍ MATERIÁLŮ NEZÁVISLOU ZKUŠEBNOU</t>
  </si>
  <si>
    <t>02620</t>
  </si>
  <si>
    <t>ZKOUŠENÍ KONSTRUKCÍ A PRACÍ NEZÁVISLOU ZKUŠEBNOU</t>
  </si>
  <si>
    <t>Veškeré zkoušky dle KZP stavby 
- včetně zkoušení obsahu aromatických uhlovodíků a zatřídění dle vyhlášky č. 
130/2019 sb. v aktuálním znění</t>
  </si>
  <si>
    <t>02730</t>
  </si>
  <si>
    <t>POMOC PRÁCE ZŘÍZ NEBO ZAJIŠŤ OCHRANU INŽENÝRSKÝCH SÍTÍ</t>
  </si>
  <si>
    <t>Vytýčení veškerých inženýrských sítí a jejich ochrana během výstavby : 
- náklady správců sítí včetně zemních prací a ostatních přípomocí zhotovitele 
- kompletní provedení dle zjištěného stavu vč. samotného zajištění kompletní 
projednání, projekt a splnění veškerých podmínek příslušných orgánů, správců a 
dotčených účastníků</t>
  </si>
  <si>
    <t>02911R</t>
  </si>
  <si>
    <t>OSTATNÍ POŽADAVKY - GEODETICKÉ ZAMĚŘENÍ</t>
  </si>
  <si>
    <t>Zaměření skutečného stavu po dokončení stavby vč. zákresu do katastrální mapy 
a její digitalizace</t>
  </si>
  <si>
    <t>7</t>
  </si>
  <si>
    <t>02943</t>
  </si>
  <si>
    <t>a</t>
  </si>
  <si>
    <t>OSTATNÍ POŽADAVKY - VYPRACOVÁNÍ RDS</t>
  </si>
  <si>
    <t>zahrnuje veškeré náklady spojené s objednatelem požadovanými pracemi 
RDS z PDPS</t>
  </si>
  <si>
    <t>8</t>
  </si>
  <si>
    <t>b</t>
  </si>
  <si>
    <t>aktualizace DIO</t>
  </si>
  <si>
    <t>02944</t>
  </si>
  <si>
    <t>OSTAT POŽADAVKY - DOKUMENTACE SKUTEČ PROVEDENÍ V DIGIT FORMĚ</t>
  </si>
  <si>
    <t>Skutečné provedení stavby</t>
  </si>
  <si>
    <t>02945R</t>
  </si>
  <si>
    <t>OSTAT POŽADAVKY - GEOMETRICKÝ PLÁN</t>
  </si>
  <si>
    <t>11</t>
  </si>
  <si>
    <t>02946</t>
  </si>
  <si>
    <t>OSTAT POŽADAVKY - FOTODOKUMENTACE</t>
  </si>
  <si>
    <t>12</t>
  </si>
  <si>
    <t>02960</t>
  </si>
  <si>
    <t>OSTATNÍ POŽADAVKY - ODBORNÝ DOZOR</t>
  </si>
  <si>
    <t>13</t>
  </si>
  <si>
    <t>02991</t>
  </si>
  <si>
    <t>OSTATNÍ POŽADAVKY - INFORMAČNÍ TABULE</t>
  </si>
  <si>
    <t>KUS</t>
  </si>
  <si>
    <t>14</t>
  </si>
  <si>
    <t>03100</t>
  </si>
  <si>
    <t>ZAŘÍZENÍ STAVENIŠTĚ - ZŘÍZENÍ, PROVOZ, DEMONTÁŽ</t>
  </si>
  <si>
    <t>- zahrnuje objednatelem povolené náklady na pořízení (event. pronájem), provozování, udržování a likvidaci zhotovitelova zařízení 
- vč. případného nájmu pozemku, provizorních komunikací a případných záborů, 
buňkoviště, toalet a dalšího zařízení nezbytného pro provoz a řízení stavby po 
celou dobu její výstavby 
- vč. veškerých energií a médií</t>
  </si>
  <si>
    <t>201</t>
  </si>
  <si>
    <t>oprava opěrné zdi</t>
  </si>
  <si>
    <t>015111</t>
  </si>
  <si>
    <t>POPLATKY ZA LIKVIDACI ODPADŮ NEKONTAMINOVANÝCH - 17 05 04 VYTĚŽENÉ ZEMINY A HORNINY - I. TŘÍDA TĚŽITELNOSTI</t>
  </si>
  <si>
    <t>T</t>
  </si>
  <si>
    <t>(8,2+6,8)*0,8*2,5=30,000 [H] .......... ruční výkop u stávajících objektů 
3,0*3,3*0,75=7,425 [D] .......... výkop pro kamenný zához u potoka 
2,5*1,0*0,25+2,5*1,0*0,25=1,250 [F] .......... výkop pro zádlažbu 
0,37*2,4*55,93=49,666 [A] .......... zemina z výkopu pod komunikací (v místě žb věnce) 
0,222*55,93=12,416 [B] .......... zemina pro zpětný zásyp (nad mezerovitý beton) 
Celkem: (H+D+F+A-B)*2,0=151,850 [E]</t>
  </si>
  <si>
    <t>015130</t>
  </si>
  <si>
    <t>POPLATKY ZA LIKVIDACŮ ODPADŮ NEKONTAMINOVANÝCH - 17 03 02 VYBOURANÝ ASFALTOVÝ BETON BEZ DEHTU</t>
  </si>
  <si>
    <t>odpad z frézování drážek</t>
  </si>
  <si>
    <t>(38,931+3,849)*0,04*0,015*2,4=0,062 [A] .......... napojení na velkou asf.plochu (zař. staveniště) 
6,401*0,04*0,015*2,4=0,009 [B] ......................... napojení na komunikaci Blížejov, Kanice 
4,653*0,04*0,015*2,4=0,007 [C] ......................... napojení na komunikaci Mimov 
2,149*0,04*0,015*2,4=0,003 [D] ......................... napojení na asf.komunikaci - vrata (212/2) 
(2*3,804+0,4)*0,012*0,025*2,4=0,006 [H] .......... napojení nové komunikace na štěrbinový žlab (viz. VL2; 235.07; 08.07) 
(41,676+9,084)*0,04*0,015*2,4=0,073 [F] ........... délka římsy 
2,0*0,04*0,015*2,4=0,003 [G] ............................. snížená část pro vjezd k obj. pod opěrnou stěnou 
(41,676+9,084)*0,06*0,015*2,4=0,110 [I] .............. délka římsy 
2,0*0,06*0,015*2,4=0,004 [J] ................................. snížená část pro vjezd k obj. pod opěrnou stěnou 
Celkem odpad z frézování:  
A+B+C+D+F+G+H+I+J=0,277 [E]</t>
  </si>
  <si>
    <t>015140</t>
  </si>
  <si>
    <t>POPLATKY ZA LIKVIDACI ODPADŮ NEKONTAMINOVANÝCH - 17 01 01 BETON Z DEMOLIC OBJEKTŮ, ZÁKLADŮ TV</t>
  </si>
  <si>
    <t>33,1*0,5*3,5*2,3=133,228 [A] .......... bourání opěrné stěny - hlavní část 
(8,2+6,8)*0,5*2,5*2,3=43,125 [B] .......... ruční bourání u stávajících objektů 
(23,66+2,0)*0,1*2,3=5,902 [C] .......... odstr.bet. krytu u vchodu do budovy pod opěrnou stěnou 
(8,6+8,5)*0,1*2,3=3,933 [E] .......... vybouraný beton komunikace "u vjezdu" 
3*0,5=1,500 [F] ............................. uliční vpusti 
Celkem: A+B+C+E=186,188 [D]</t>
  </si>
  <si>
    <t>015330</t>
  </si>
  <si>
    <t>POPLATKY ZA LIKVIDACI ODPADŮ NEKONTAMINOVANÝCH - 17 05 04 KAMENNÁ SUŤ</t>
  </si>
  <si>
    <t>- materiál ze spodních vrstev komunikace "u vjezdu"; tl.vrstvy 150 mm</t>
  </si>
  <si>
    <t>218,93*0,3*1,9=124,790 [D] .......... odstranění spodních vrstev vozovky 
8,0*0,3*1,9=4,560 [E] .......... komunikace "u vrat" pod vozovkou 
8,6*0,15*1,9=2,451 [A] .......... komunikace "u vrat" 
(23,66+2,0+21,1)*0,15*1,9=13,327 [B] .......... komunikace "pod opěrnou stěnou" (pod betonem a dlažbou) 
Celkem: A+B+D+E=145,128 [C]</t>
  </si>
  <si>
    <t>015579R</t>
  </si>
  <si>
    <t>poplatek za likvidaci nebezpečného odpadu - asfaltová směs</t>
  </si>
  <si>
    <t>AC podkladní (viz. vzorek č.3) třídy ZAS - T4</t>
  </si>
  <si>
    <t>219,06*0,02*2,4=10,515 [A] .......... spodní vrstva komunikace v místě výkopu (bouraná) 
219,06*0,03*2,4=15,772 [B] .......... spodní vrstva komunikace v místě výkopu (frézovaná) 
Celkem:  
A+B=26,287 [C]</t>
  </si>
  <si>
    <t>Zemní práce</t>
  </si>
  <si>
    <t>113138</t>
  </si>
  <si>
    <t>ODSTRANĚNÍ KRYTU ZPEVNĚNÝCH PLOCH S ASFALT POJIVEM, ODVOZ DO 20KM</t>
  </si>
  <si>
    <t>M3</t>
  </si>
  <si>
    <t>- odstranění povrchu vozovky pro napojení</t>
  </si>
  <si>
    <t>(4,653+2,149+6,401+42,769)*0,5*0,04=1,119 [A] .......... povrch vozovky pro napojení 
8,0*0,19=1,520 [E] .......... komunikace "u vrat" - vozovka</t>
  </si>
  <si>
    <t>113158</t>
  </si>
  <si>
    <t>ODSTRANĚNÍ KRYTU ZPEVNĚNÝCH PLOCH Z BETONU, ODVOZ DO 20KM</t>
  </si>
  <si>
    <t>- odstranění betonového krytu u vjezdu tl. do 100 mm (odhad) 
 - odstranění betonového krytu u sjezdu k budovám pod opěrnou stěnou; tl.do 100 mm (odhad)</t>
  </si>
  <si>
    <t>(8,6+8,5)*0,1=1,710 [A] .......... odstranění betonového krytu u vrat (mimo zábor) 
(23,66+2,0)*0,1=2,566 [B] .......... odstr.bet. krytu u vchodu do budovy pod opěrnou stěnou 
Celkem: A+B=4,276 [C]</t>
  </si>
  <si>
    <t>113188</t>
  </si>
  <si>
    <t>ODSTRANĚNÍ KRYTU ZPEVNĚNÝCH PLOCH Z DLAŽDIC, ODVOZ DO 20KM</t>
  </si>
  <si>
    <t>- odstranění plochy s dlažbou (přístup k objektu pod opěrnou stěnou)</t>
  </si>
  <si>
    <t>21,1=21,100 [A]</t>
  </si>
  <si>
    <t>113328</t>
  </si>
  <si>
    <t>ODSTRAN PODKL ZPEVNĚNÝCH PLOCH Z KAMENIVA NESTMEL, ODVOZ DO 20KM</t>
  </si>
  <si>
    <t>- odstranění podkladu komunikace "u vrat" (mimo zábor) 
 - odstranění podkladu komunikace - přístup k objektu pod opěrnou stěnou</t>
  </si>
  <si>
    <t>8,6*0,15=1,290 [A] ..........  odstranění podkladu komunikace  - betonový povrch; "u vrat" (mimo zábor) 
21,1*0,15=3,165 [B] .......... odstranění podkladu komunikace - přístup k objektu pod opěrnou stěnou 
8,0*0,3=2,400 [E] .......... komunikace "u vrat" pod vozovkou 
Celkem: A+B+E=6,855 [C]</t>
  </si>
  <si>
    <t>113438</t>
  </si>
  <si>
    <t>K</t>
  </si>
  <si>
    <t>ODSTRAN KRYTU ZPEVNĚNÝCH PLOCH S ASFALT POJIVEM VČET PODKLADU, ODVOZ DO 20KM</t>
  </si>
  <si>
    <t>- odstranění vozovky (střední část - vrstvy pod AC podkladní)</t>
  </si>
  <si>
    <t>218,93*(0,41-0,185)=49,259 [A] .......... odstranění podklad. vrstev vozovky v místě výkopu</t>
  </si>
  <si>
    <t>L</t>
  </si>
  <si>
    <t>zbytek AC podkladní po frézování 
tl. 20 mm 
materiál třídy ZAS-T4</t>
  </si>
  <si>
    <t>219,06*0,02=4,381 [A] .......... spodní vrstva komunikace v místě výkopu</t>
  </si>
  <si>
    <t>113728</t>
  </si>
  <si>
    <t>X</t>
  </si>
  <si>
    <t>FRÉZOVÁNÍ ZPEVNĚNÝCH PLOCH ASFALTOVÝCH, ODVOZ DO 20KM</t>
  </si>
  <si>
    <t>frézování povrchu komunikace v celkové tloušťce 10 cm (resp.13,5 cm v místě výkopu) 
U TOHOTO MATERIÁLU POUZE ODVOZ - BEZ SKLÁDKOVNÉHO</t>
  </si>
  <si>
    <t>0,1*(403,495+219,06+29,4)=65,196 [A] ........... odstranění obrusné a z části ložní vrstvy ( 10 cm ) 
0,035*219,06=7,667 [B] ................................... dobírka AC ložní v místě výkopu 
Celkem:  
A+B=72,863 [C]</t>
  </si>
  <si>
    <t>Y</t>
  </si>
  <si>
    <t>frézování komunikace v celkové tloušťce 3 cm (část AC podkladní) 
materiál třídy ZAS-T4</t>
  </si>
  <si>
    <t>219,06*0,03=6,572 [A] .......... spodní vrstva komunikace v místě výkopu</t>
  </si>
  <si>
    <t>113765</t>
  </si>
  <si>
    <t>FRÉZOVÁNÍ DRÁŽKY PRŮŘEZU DO 600MM2 V ASFALTOVÉ VOZOVCE</t>
  </si>
  <si>
    <t>M</t>
  </si>
  <si>
    <t>- napojení na stávající komunikaci 
 - napojení na štěrbinový žlab</t>
  </si>
  <si>
    <t>38,931+3,849=42,780 [A] .......... napojení na velkou asf.plochu (zař. staveniště) 
6,401=6,401 [B] ......................... napojení na komunikaci Blížejov, Kanice 
4,653=4,653 [C] ......................... napojení na komunikaci Mimov 
2,149=2,149 [D] ......................... napojení na asf.komunikaci - vrata (212/2) 
2*3,804+0,4=8,008 [F] ............... napojení nové komunikace na štěrbinový žlab (viz. VL2; 235.07; 08.07) 
Celkem:  
A+B+C+D+F=63,991 [E]</t>
  </si>
  <si>
    <t>15</t>
  </si>
  <si>
    <t>113766</t>
  </si>
  <si>
    <t>FRÉZOVÁNÍ DRÁŽKY PRŮŘEZU DO 800MM2 V ASFALTOVÉ VOZOVCE</t>
  </si>
  <si>
    <t>frézování drážky v obrusné vrstvě  - styk nové komunikace a římsy</t>
  </si>
  <si>
    <t>41,676+9,084=50,760 [A] .............. délka římsy 
2,0=2,000 [B] ................................. snížená část pro vjezd k obj. pod opěrnou stěnou 
Celkem:  
A+B=52,760 [C]</t>
  </si>
  <si>
    <t>16</t>
  </si>
  <si>
    <t>113767</t>
  </si>
  <si>
    <t>FRÉZOVÁNÍ DRÁŽKY PRŮŘEZU DO 1000MM2 V ASFALTOVÉ VOZOVCE</t>
  </si>
  <si>
    <t>frézování drážky v ložné vrstvě  - styk nové komunikace a římsy</t>
  </si>
  <si>
    <t>17</t>
  </si>
  <si>
    <t>121101</t>
  </si>
  <si>
    <t>SEJMUTÍ ORNICE NEBO LESNÍ PŮDY S ODVOZEM DO 1KM</t>
  </si>
  <si>
    <t>- sejmutí ornice v terénu (stavba) a odvoz na meziskládku</t>
  </si>
  <si>
    <t>0,15*75,0*(1,0+2,5)=39,375 [A] .......... sejmutí ornice (v terénu)</t>
  </si>
  <si>
    <t>18</t>
  </si>
  <si>
    <t>125731</t>
  </si>
  <si>
    <t>VYKOPÁVKY ZE ZEMNÍKŮ A SKLÁDEK TŘ. I, ODVOZ DO 1KM</t>
  </si>
  <si>
    <t>- naložení zeminy pro zásyp (pracovní - realizace mikropilot) 
 - naložení zeminy pro zpětný zásyp (finál - vrstva nad mezerovitým betonem a drenáží )</t>
  </si>
  <si>
    <t>75*(2,0+1,5)*0,15=39,375 [D] .......... naložení ornice na meziskládce 
0,37*2,4*55,93=49,666 [A] ......... pracovní zásyp 
0,222*55,93=12,416 [B] ......... finální zásyp 
2,0*11,0*1,0*0,7=15,400 [H] .......... meziskládka (výkop u "paty" opěrné stěny) 
Celkem: A+B+D+H=116,857 [C]</t>
  </si>
  <si>
    <t>19</t>
  </si>
  <si>
    <t>131731</t>
  </si>
  <si>
    <t>HLOUBENÍ JAM ZAPAŽ I NEPAŽ TŘ. I, ODVOZ DO 1KM</t>
  </si>
  <si>
    <t>- výkop u "paty" opěrné stěny (pro zpětný zásyp)  
- výkop pod komunikací s odvozem na mezideponii (pro zpětný zásyp) 
 - výkop (odstranění zásypu pro realizaci mikropilot včetně ručního začištění) s odvozem na mezideponii</t>
  </si>
  <si>
    <t>2,0*11,0*1,0*0,7=15,400 [H] .......... výkop u "paty" opěrné stěny 
0,37*2,4*55,93=49,666 [A] .......... pro zpět. (pracovní) zásyp 
0,222*55,93=12,416 [B] .......... pro zpětný finální zásyp 
Celkem: A+B+H=77,482 [C]</t>
  </si>
  <si>
    <t>20</t>
  </si>
  <si>
    <t>131738</t>
  </si>
  <si>
    <t>HLOUBENÍ JAM ZAPAŽ I NEPAŽ TŘ. I, ODVOZ DO 20KM</t>
  </si>
  <si>
    <t>- výkop pod komunikací - hlavní výkop 
 - ruční výkop v místech stávajících objektů (řez 1-1 a 3-3 "výkopy") 
 - výkop pro kamenný zához 
 - výkop (odstranění zásypu pro realizaci mikropilot včetně ručního začištění) s odvozem na skládku</t>
  </si>
  <si>
    <t>0,37*2,4*55,93=49,666 [A] .......... výkop pod komunikací (hlavní) 
(8,2+6,8)*0,8*2,5=30,000 [B] .......... ruční výkop u stávajících objektů 
3,0*3,3*0,75=7,425 [D] .......... výkop pro kamenný zához u potoka 
2,5*1,0*0,25+2,5*1,0*0,25=1,250 [F] .......... výkop pro zádlažbu 
0,37*2,4*55,93-0,222*55,93=37,249 [G]  .......... odstranění zpětného zásypu pro realizaci mikropilot 
2,0*11,0*1,0*0,3=6,600 [H] .......... výkop u "paty" opěrné stěny 
20,0*2,0*0,5=20,000 [I] .......... odstranění starého sjezdu 
Celkem: A+B+D+F+G+H+I=152,190 [E]</t>
  </si>
  <si>
    <t>21</t>
  </si>
  <si>
    <t>132738</t>
  </si>
  <si>
    <t>HLOUBENÍ RÝH ŠÍŘ DO 2M PAŽ I NEPAŽ TŘ. I, ODVOZ DO 20KM</t>
  </si>
  <si>
    <t>- rýha pro skluz z betonových žlabovek 
 - rýha pro štěrbinový žlab 
 - rýha pro drenáž (plná trubka)</t>
  </si>
  <si>
    <t>10,95*0,8*0,4=3,504 [A] .......... rýha pro skluz z betonových žlabovek 
5,0*0,7*0,4=1,400 [B] .......... rýha pro štěrbinový žlab 
1,0*13,0*0,6+1,0*5,0*0,6=10,800 [D] ......... rýha pro drenážní potrubí (plná trubka) 
Celkem: A+B+D=15,704 [C]</t>
  </si>
  <si>
    <t>22</t>
  </si>
  <si>
    <t>17120</t>
  </si>
  <si>
    <t>ULOŽENÍ SYPANINY DO NÁSYPŮ A NA SKLÁDKY BEZ ZHUTNĚNÍ</t>
  </si>
  <si>
    <t>- uložení sypaniny na podkladní beton - pracovní plošina pro realizaci mikropilot 
 - uložení zeminy na meziskládku</t>
  </si>
  <si>
    <t>0,37*2,4*55,93=49,666 [B] ......... pracovní zásyp 
2,0*11,0*1,0*0,7=15,400 [H] .......... meziskládka (výkop u "paty" opěrné stěny) 
0,37*2,4*55,93=49,666 [A] .......... meziskládka (pro zpět. (pracovní) zásyp) 
0,222*55,93=12,416 [I] .......... meziskládka (pro zpětný finální zásyp) 
Celkem: A+B+H+I=127,148 [C]</t>
  </si>
  <si>
    <t>23</t>
  </si>
  <si>
    <t>- uložení ornice na dočasnou skládku</t>
  </si>
  <si>
    <t>75*(2,0+1,5)*0,15=39,375 [A]</t>
  </si>
  <si>
    <t>24</t>
  </si>
  <si>
    <t>17411</t>
  </si>
  <si>
    <t>ZÁSYP JAM A RÝH ZEMINOU SE ZHUTNĚNÍM</t>
  </si>
  <si>
    <t>- hutněný zásyp rýhy pro drenážní potrubí (plná trubka)</t>
  </si>
  <si>
    <t>(13+5)*0,6*0,6=6,480 [A] .......... hutněný zásyp po dren.trubce 
0,222*55,93=12,416 [B] ......... finální zásyp 
2,0*11,0*1,0*0,7=15,400 [H] .......... meziskládka (výkop u "paty" opěrné stěny) 
Celkem: A+B+H=34,296 [I]</t>
  </si>
  <si>
    <t>25</t>
  </si>
  <si>
    <t>17481</t>
  </si>
  <si>
    <t>ZÁSYP JAM A RÝH Z NAKUPOVANÝCH MATERIÁLŮ</t>
  </si>
  <si>
    <t>zásyp vhodnou dovezenou zeminou se zhutněním 
 (podle ČSN 736133)</t>
  </si>
  <si>
    <t>1,853*8,5/2=7,875 [A]</t>
  </si>
  <si>
    <t>26</t>
  </si>
  <si>
    <t>17581</t>
  </si>
  <si>
    <t>OBSYP POTRUBÍ A OBJEKTŮ Z NAKUPOVANÝCH MATERIÁLŮ</t>
  </si>
  <si>
    <t>- podsyp a obsyp drenážního potrubí (plné trubky) pískem</t>
  </si>
  <si>
    <t>(13+5)*0,4*0,6=4,320 [A]</t>
  </si>
  <si>
    <t>27</t>
  </si>
  <si>
    <t>- obsyp vpustí požadovaným amenivem</t>
  </si>
  <si>
    <t>3*1,5=4,500 [A]</t>
  </si>
  <si>
    <t>28</t>
  </si>
  <si>
    <t>17680</t>
  </si>
  <si>
    <t>VÝPLNĚ Z NAKUPOVANÝCH MATERIÁLŮ</t>
  </si>
  <si>
    <t>- rozptylová plocha z těžkého kamenného záhozu 10 m2 hl.750 mm</t>
  </si>
  <si>
    <t>3,0*3,3*0,75=7,425 [A]</t>
  </si>
  <si>
    <t>29</t>
  </si>
  <si>
    <t>18110</t>
  </si>
  <si>
    <t>ÚPRAVA PLÁNĚ SE ZHUTNĚNÍM V HORNINĚ TŘ. I</t>
  </si>
  <si>
    <t>M2</t>
  </si>
  <si>
    <t>- úprava plochy pod komunikací "u vjezdu"</t>
  </si>
  <si>
    <t>8,6+8,5+57+0,817+1,1=76,017 [A]</t>
  </si>
  <si>
    <t>30</t>
  </si>
  <si>
    <t>18214</t>
  </si>
  <si>
    <t>ÚPRAVA POVRCHŮ SROVNÁNÍM ÚZEMÍ V TL DO 0,25M</t>
  </si>
  <si>
    <t>- vyrovnání podkladu před rozprostřením ornice</t>
  </si>
  <si>
    <t>75*(2,0+1,5)=262,500 [A]</t>
  </si>
  <si>
    <t>31</t>
  </si>
  <si>
    <t>18222</t>
  </si>
  <si>
    <t>ROZPROSTŘENÍ ORNICE VE SVAHU V TL DO 0,15M</t>
  </si>
  <si>
    <t>75*(2,0+1,5)*0,3=78,750 [A]</t>
  </si>
  <si>
    <t>32</t>
  </si>
  <si>
    <t>18232</t>
  </si>
  <si>
    <t>ROZPROSTŘENÍ ORNICE V ROVINĚ V TL DO 0,15M</t>
  </si>
  <si>
    <t>75*(2,0+1,5)*0,7=183,750 [A]</t>
  </si>
  <si>
    <t>33</t>
  </si>
  <si>
    <t>18242</t>
  </si>
  <si>
    <t>ZALOŽENÍ TRÁVNÍKU HYDROOSEVEM NA ORNICI</t>
  </si>
  <si>
    <t>34</t>
  </si>
  <si>
    <t>18710</t>
  </si>
  <si>
    <t>OŠETŘENÍ ORNICE NA SKLÁDCE</t>
  </si>
  <si>
    <t>Základy</t>
  </si>
  <si>
    <t>35</t>
  </si>
  <si>
    <t>21361</t>
  </si>
  <si>
    <t>DRENÁŽNÍ VRSTVY Z GEOTEXTILIE</t>
  </si>
  <si>
    <t>- krytí drenáže u objektu</t>
  </si>
  <si>
    <t>(6,281+0,5)*0,5=3,391 [A]</t>
  </si>
  <si>
    <t>36</t>
  </si>
  <si>
    <t>227831</t>
  </si>
  <si>
    <t>MIKROPILOTY KOMPLET D DO 150MM NA POVRCHU</t>
  </si>
  <si>
    <t>- šikmá mikropilota 108/16 
 - svislá mikropilota 108/16 
 manžetová trubka S235; DL. 9,0 m; 2x injektáž v celé délce tlakem min.2 MPa; únosnost ULS 350 kN 
do vrtu pr.200 mm</t>
  </si>
  <si>
    <t>41*9=369,000 [A] .......... 1.řada (u objektů) - svislé mikropiloty 
27*9=243,000 [B] .......... 2.řada - svislé mikropiloty 
26*9=234,000 [C] .......... 2.řada - šikmé mikropiloty 
Celkem: A+B+C=846,000 [D]</t>
  </si>
  <si>
    <t>37</t>
  </si>
  <si>
    <t>26174</t>
  </si>
  <si>
    <t>VRTY PRO KOTV, INJEKT, MIKROPIL NA POVR TŘ I A II D DO 200MM</t>
  </si>
  <si>
    <t>- svislé vrty pr.200 mm pro mikropiloty 108/16; vrtatelnost I - II</t>
  </si>
  <si>
    <t>41*8=328,000 [A] .......... 1.řada (u objektů) - svislé mikropiloty 
27*8=216,000 [B] .......... 2.řada - svislé mikropiloty 
Celkem: A+B=544,000 [C]</t>
  </si>
  <si>
    <t>38</t>
  </si>
  <si>
    <t>- šikmé vrty pr.200 mm pro mikropiloty 108/16; vrtatelnost I - II</t>
  </si>
  <si>
    <t>26*8=208,000 [A]</t>
  </si>
  <si>
    <t>39</t>
  </si>
  <si>
    <t>26194</t>
  </si>
  <si>
    <t>VRTY PRO KOTV, INJEKT, MIKROPIL NA POVR TŘ V A VI D DO 200MM</t>
  </si>
  <si>
    <t>- svislé vrty pr.200 mm pro mikropiloty 108/16; vrtatelnost V - VI</t>
  </si>
  <si>
    <t>41*1=41,000 [A] .......... 1.řada (u objektů) - svislé mikropiloty 
27*1=27,000 [B] .......... 2.řada - svislé mikropiloty 
Celkem: A+B=68,000 [C]</t>
  </si>
  <si>
    <t>40</t>
  </si>
  <si>
    <t>- šikmé vrty pr.200 mm pro mikropiloty 108/16; vrtatelnost V - VI</t>
  </si>
  <si>
    <t>26*1,0=26,000 [A]</t>
  </si>
  <si>
    <t>41</t>
  </si>
  <si>
    <t>272323</t>
  </si>
  <si>
    <t>ZÁKLADY ZE ŽELEZOBETONU DO C16/20</t>
  </si>
  <si>
    <t>- betonový základ C16/20 v místě "mimo objekt", pod zdivem z bloků</t>
  </si>
  <si>
    <t>32,99*0,4*0,62=8,182 [A] .......... betonový základ C16/20 v místě "mimo objekt"</t>
  </si>
  <si>
    <t>42</t>
  </si>
  <si>
    <t>272325</t>
  </si>
  <si>
    <t>ZÁKLADY ZE ŽELEZOBETONU DO C30/37</t>
  </si>
  <si>
    <t>- žb věnec; beton C30/37 XF2 
 - stěna tl.450 mm C30/37 (mezi objekty) 
 - stěna tl.1300 mm C30/37 (v místě objektu)</t>
  </si>
  <si>
    <t>(1,8*0,75-0,5*1,25*0,05)*52,76=69,577 [A] .......... žb věnec 
5,5*0,45*1,27=3,143 [B] .......... žb stěna C 30/37 s lícem do bednění (mezi objekty) 
(7,917+6,281)*1,3*2,425=44,759 [C] .......... žb stěna C 30/37 (v místě objektu) 
Celkem: A+B+C=117,479 [D]</t>
  </si>
  <si>
    <t>43</t>
  </si>
  <si>
    <t>272365</t>
  </si>
  <si>
    <t>VÝZTUŽ ZÁKLADŮ Z OCELI 10505, B500B</t>
  </si>
  <si>
    <t>- žb věnec; beton C30/37 XF2 
 - stěna tl.450 mm C30/37 (mezi objekty) 
 - stěna tl.1300 mm C30/37 (v místě objektu) 
 - betonový základ C16/20 v místě "mimo objekt", pod zdivem z bloků 
množství výztuže odhadnuto na 150 kg/m3</t>
  </si>
  <si>
    <t>(1,8*0,75-0,5*1,25*0,05)*52,76*0,15=10,437 [A] .......... žb věnec 
5,5*0,45*1,27*0,15=0,471 [B] .......... žb stěna C 30/37 s lícem do bednění (mezi objekty) 
(7,917+6,281)*1,3*2,425*0,15=6,714 [C] .......... žb stěna C 30/37 (v místě objektu) 
32,99*0,4*0,62*0,15=1,227 [E] .......... betonový základ C16/20 v místě "mimo objekt" 
Celkem: A+B+C+E=18,849 [D]</t>
  </si>
  <si>
    <t>44</t>
  </si>
  <si>
    <t>289323</t>
  </si>
  <si>
    <t>STŘÍKANÝ ŽELEZOBETON DO C16/20</t>
  </si>
  <si>
    <t>- stříkaný beton v průměrné tloušťce 200 mm</t>
  </si>
  <si>
    <t>67,967*0,2=13,593 [A]</t>
  </si>
  <si>
    <t>45</t>
  </si>
  <si>
    <t>289366</t>
  </si>
  <si>
    <t>VÝZTUŽ STŘÍKANÉHO BETONU Z KARI SITÍ</t>
  </si>
  <si>
    <t>- KARI síť 100 x 100 x 6   (v jedné vrstvě)</t>
  </si>
  <si>
    <t>67,967*1,25*4,44/1000=0,377 [A]</t>
  </si>
  <si>
    <t>Svislé konstrukce</t>
  </si>
  <si>
    <t>46</t>
  </si>
  <si>
    <t>317325</t>
  </si>
  <si>
    <t>ŘÍMSY ZE ŽELEZOBETONU DO C30/37</t>
  </si>
  <si>
    <t>- žb římsa; beton C30/37 - XF4, XD3, XC4, betonářská výztuž B500B 
 (viz. tech.zpráva str.8)</t>
  </si>
  <si>
    <t>0,7*0,3*33,347=7,003 [A] .......... úsek mimo štíty 
0,55*0,3*19,413=3,203 [B] .......... úsek se štíty a mezi štíty 
0,6*0,15*5,5=0,495 [D] .......... nová žb římsa na stávající zdi 
2,0*0,55*0,165=0,182 [F] .......... římsa u sjezdu (rozhraní dlažba/živice) 
Celkem: A+B+D+F=10,883 [E]</t>
  </si>
  <si>
    <t>47</t>
  </si>
  <si>
    <t>317365</t>
  </si>
  <si>
    <t>VÝZTUŽ ŘÍMS Z OCELI 10505, B500B</t>
  </si>
  <si>
    <t>výztuž říms v předpokládaném množství 130 kg/m3 betonu</t>
  </si>
  <si>
    <t>0,7*0,3*33,347*0,13=0,910 [A] .......... úsek mimo štíty 
0,55*0,3*19,413*0,13=0,416 [B] .......... úsek se štíty a mezi štíty 
0,6*0,15*5,5*0,13=0,064 [D] .......... nová žb římsa na stávající zdi 
2,0*0,55*0,165*0,13=0,024 [F] .......... římsa u sjezdu (rozhraní dlažba/živice) 
Celkem: A+B+D+F=1,414 [E]</t>
  </si>
  <si>
    <t>48</t>
  </si>
  <si>
    <t>327221</t>
  </si>
  <si>
    <t>OBKLAD ZDÍ OPĚRNÝCH, ZÁRUBNÍCH, NÁBŘEŽNÍCH KVÁDROVÝ A ŘÁDKOVÝ</t>
  </si>
  <si>
    <t>- zdivo z blokůz jednostranně štípaného betonu 
    prvek 0,3 * 0,3 * 0,3</t>
  </si>
  <si>
    <t>(28,795+9,288)*0,3=11,425 [A]</t>
  </si>
  <si>
    <t>49</t>
  </si>
  <si>
    <t>327325</t>
  </si>
  <si>
    <t>ZDI OPĚRNÉ, ZÁRUBNÍ, NÁBŘEŽNÍ ZE ŽELEZOVÉHO BETONU DO C30/37</t>
  </si>
  <si>
    <t>- zeď "na vstupu"; opěrná zeď ; beton C30/37 XF2 
                (včetně prostupu pro stl. plyn. přípojku)</t>
  </si>
  <si>
    <t>19,466*0,3+9,847*1,0*(0,5+0,46)/2=10,566 [A] .......... žb zeď "na vstupu"</t>
  </si>
  <si>
    <t>50</t>
  </si>
  <si>
    <t>327365</t>
  </si>
  <si>
    <t>VÝZTUŽ ZDÍ OPĚRNÝCH, ZÁRUBNÍCH, NÁBŘEŽNÍCH Z OCELI 10505, B500B</t>
  </si>
  <si>
    <t>- zeď "na vstupu"; opěrná zeď ; beton C30/37 XF2; výztuž B500B 
   (výztuž v předpokládaném množství 150 kg/m3 betonu)</t>
  </si>
  <si>
    <t>0,1*(19,466*0,3+9,847*1,5*(0,5+0,46)/2)=1,293 [A] .......... žb zeď "na vstupu"</t>
  </si>
  <si>
    <t>51</t>
  </si>
  <si>
    <t>338324</t>
  </si>
  <si>
    <t>SLOUPKY OHRADNÍ A PLOTOVÉ ZE ŽELEZOBET DO C25/30</t>
  </si>
  <si>
    <t>kotevní blok pro ukončení svodidla</t>
  </si>
  <si>
    <t>2*0,9*0,6*1,2=1,296 [A]</t>
  </si>
  <si>
    <t>52</t>
  </si>
  <si>
    <t>33894B</t>
  </si>
  <si>
    <t>SLOUPKY OHRADNÍ A PLOTOVÉ KOVOVÉ DODATEČNĚ KOTVENÉ</t>
  </si>
  <si>
    <t>- sloupky pro nový plot a vrátka s drátěnou výplní na nové opěrné žb zdi 
     výška kruhového sloupku 1,25 m, dodatečně kotveno do žb zdi; pr.sloupku 51mm/5; povrchová úprava jako oplocení (viz.pol.76792) 
     jedn. hmotn. 5,67kg/m</t>
  </si>
  <si>
    <t>0,001*5,67*1,25*4=0,028 [A]</t>
  </si>
  <si>
    <t>Vodorovné konstrukce</t>
  </si>
  <si>
    <t>53</t>
  </si>
  <si>
    <t>451312</t>
  </si>
  <si>
    <t>PODKLADNÍ A VÝPLŇOVÉ VRSTVY Z PROSTÉHO BETONU C12/15</t>
  </si>
  <si>
    <t>- podkladní beton na úrovni plošiny pro vrtání šikmých mikropilot, tl. 100 mm 
 - podkladní beton pod zákl. pasem z betonu C16/20 v místě "mimo objekt"  
 - podkladní beton</t>
  </si>
  <si>
    <t>128,969*0,10=12,897 [A] .......... podkladní beton na úrovni plošiny pro vrtání mikropilot 
32,99*0,9*0,1=2,969 [B] .......... podkl. bet. pod zákl. pasem v místě mimo objekt 
22,427*0,1=2,243 [D] .......... podkl.bet. pod opěrnou zdí "na vstupu" 
1,35*(7,917+6,281)*0,1=1,917 [E] .......... pod opěrnou zdí u objektů 
Celkem: A+B+D+E=20,026 [C]</t>
  </si>
  <si>
    <t>54</t>
  </si>
  <si>
    <t>45160</t>
  </si>
  <si>
    <t>PODKL A VÝPLŇ VRSTVY Z MEZEROVITÉHO BETONU</t>
  </si>
  <si>
    <t>- výplň - mezerovitý beton (mezi betonovým zdivem a stříkaným betonem nové opěrné zdi) 
     předpokládaná průměrná tl. vrstvy je 100 mm 
 - ochrana drenáže DN150 [mm]</t>
  </si>
  <si>
    <t>(32,699+10,654)*0,1=4,335 [A] .......... výplň mezi střík.betonem a betonovým zdivem 
(17,348+2,206+30,799+2,503)*0,148=7,823 [B] .......... ochrana drenáže 
Celkem: A+B=12,158 [C]</t>
  </si>
  <si>
    <t>Komunikace</t>
  </si>
  <si>
    <t>55</t>
  </si>
  <si>
    <t>56112</t>
  </si>
  <si>
    <t>PODKLADNÍ BETON TL. DO 100MM</t>
  </si>
  <si>
    <t>- beton ve skladbě komunikace (pod dlažbou); tl.100 mm; beton C20/25 XF3 
 - plocha pod zádlažbou (začátek a konec opěrné stěny); tl.100 mm; beton C20/25 XF3</t>
  </si>
  <si>
    <t>8,6+8,5+57=74,100 [A] .......... plocha u vjezdu a u sjezdu (dlažba) 
0,817+1,1=1,917 [B] .......... plocha pod zádlažbou (začátek a konec opěrné stěny) 
Celkem: A+B=76,017 [C]</t>
  </si>
  <si>
    <t>56</t>
  </si>
  <si>
    <t>561431</t>
  </si>
  <si>
    <t>KAMENIVO ZPEVNĚNÉ CEMENTEM TŘ. I TL. DO 150MM</t>
  </si>
  <si>
    <t>218,93=218,930 [A]</t>
  </si>
  <si>
    <t>57</t>
  </si>
  <si>
    <t>56333</t>
  </si>
  <si>
    <t>VOZOVKOVÉ VRSTVY ZE ŠTĚRKODRTI TL. DO 150MM</t>
  </si>
  <si>
    <t>58</t>
  </si>
  <si>
    <t>56342</t>
  </si>
  <si>
    <t>VOZOVKOVÉ VRSTVY ZE ŠTĚRKOPÍSKU TL. DO 100MM</t>
  </si>
  <si>
    <t>- spodní vrstva komunikací s povrchem ze zámkové dlažby a zádlažbou; tl. vrstvy 100 mm</t>
  </si>
  <si>
    <t>59</t>
  </si>
  <si>
    <t>572141</t>
  </si>
  <si>
    <t>INFILTRAČNÍ POSTŘIK ASFALTOVÝ DO 2,0KG/M2</t>
  </si>
  <si>
    <t>214,712=214,712 [A]</t>
  </si>
  <si>
    <t>60</t>
  </si>
  <si>
    <t>572211</t>
  </si>
  <si>
    <t>SPOJOVACÍ POSTŘIK Z ASFALTU DO 0,5KG/M2</t>
  </si>
  <si>
    <t>spojovací postřik 0,3 kg/m2</t>
  </si>
  <si>
    <t>404,047+214,712=618,759 [A]</t>
  </si>
  <si>
    <t>61</t>
  </si>
  <si>
    <t>62</t>
  </si>
  <si>
    <t>574A34</t>
  </si>
  <si>
    <t>ASFALTOVÝ BETON PRO OBRUSNÉ VRSTVY ACO 11+, 11S TL. 40MM</t>
  </si>
  <si>
    <t>403,495+219,06+29,4=651,955 [A]</t>
  </si>
  <si>
    <t>63</t>
  </si>
  <si>
    <t>574C56</t>
  </si>
  <si>
    <t>ASFALTOVÝ BETON PRO LOŽNÍ VRSTVY ACL 16+, 16S TL. 60MM</t>
  </si>
  <si>
    <t>64</t>
  </si>
  <si>
    <t>574E88</t>
  </si>
  <si>
    <t>ASFALTOVÝ BETON PRO PODKLADNÍ VRSTVY ACP 22+, 22S TL. 90MM</t>
  </si>
  <si>
    <t>219,06=219,060 [A] .......... komunikace u římsy 
10*0,6=6,000 [B] ............... výkop pro drenáž (odvod) 
Celkem:  
A+B=225,060 [C]</t>
  </si>
  <si>
    <t>65</t>
  </si>
  <si>
    <t>582627</t>
  </si>
  <si>
    <t>KRYTY Z BETON DLAŽDIC SE ZÁMKEM ŠEDÝCH RELIÉF TL 60MM DO LOŽE Z MC</t>
  </si>
  <si>
    <t>- nová betonová dlažba tl.60 mm (pod opěrnou stěnou); včetně žlábku v dlažbě dl.3,50 m pro odvodnění rubové drenáže štítu 
 - zádlažba na začátku a na konci opěrné stěny</t>
  </si>
  <si>
    <t>57=57,000 [A] .......... bet. dlažba pod opěrnou stěnou 
0,817+1,1=1,917 [B] .......... zádlažba u začátku a konce opěrné stěny</t>
  </si>
  <si>
    <t>66</t>
  </si>
  <si>
    <t>582628</t>
  </si>
  <si>
    <t>KRYTY Z BETON DLAŽDIC SE ZÁMKEM ŠEDÝCH RELIÉF TL 80MM DO LOŽE Z MC</t>
  </si>
  <si>
    <t>- nová betonová dlažba "u vjezdu"</t>
  </si>
  <si>
    <t>8,6+8,5=17,100 [A] .......... nová betonová dlažba u vjezdu</t>
  </si>
  <si>
    <t>Přidružená stavební výroba</t>
  </si>
  <si>
    <t>67</t>
  </si>
  <si>
    <t>711111</t>
  </si>
  <si>
    <t>IZOLACE BĚŽNÝCH KONSTRUKCÍ PROTI ZEMNÍ VLHKOSTI ASFALTOVÝMI NÁTĚRY</t>
  </si>
  <si>
    <t>- očista, sanace podkladu a nátěr penetračním asf.nátěrem 
   (štítová stěna)</t>
  </si>
  <si>
    <t>(7,917+6,281)*(2,5+1,044+2,425+1,044)=99,571 [A]</t>
  </si>
  <si>
    <t>68</t>
  </si>
  <si>
    <t>711112</t>
  </si>
  <si>
    <t>IZOLACE BĚŽNÝCH KONSTRUKCÍ PROTI ZEMNÍ VLHKOSTI ASFALTOVÝMI PÁSY</t>
  </si>
  <si>
    <t>- izolace NAIP 
   (štítová stěna)</t>
  </si>
  <si>
    <t>69</t>
  </si>
  <si>
    <t>711127</t>
  </si>
  <si>
    <t>IZOLACE BĚŽN KONSTR PROTI TLAK VODĚ Z PE FÓLIÍ</t>
  </si>
  <si>
    <t>- nopová fólie 
   (štítová stěna)</t>
  </si>
  <si>
    <t>70</t>
  </si>
  <si>
    <t>71311</t>
  </si>
  <si>
    <t>IZOLACE TEPELNÁ BĚŽNÝCH KONSTRUKCÍ PEVNÁ</t>
  </si>
  <si>
    <t>- separační vrstva tl. 20 mm 
    (štítová stěna)</t>
  </si>
  <si>
    <t>71</t>
  </si>
  <si>
    <t>76426R</t>
  </si>
  <si>
    <t>OPLECHOVÁNÍ A LEMOVÁNÍ KONSTRUKCÍ Z NEREZOVÉHO PLECHU</t>
  </si>
  <si>
    <t>- tl.0,8 mm</t>
  </si>
  <si>
    <t>(7,917+6,281)*0,15=2,130 [A]</t>
  </si>
  <si>
    <t>72</t>
  </si>
  <si>
    <t>76792</t>
  </si>
  <si>
    <t>OPLOCENÍ Z DRÁTĚNÉHO PLETIVA POTAŽENÉHO PLASTEM</t>
  </si>
  <si>
    <t>- nový plot s drátěnou výplní na nové opěrné žb zdi 
      předpokládaná výška 1,2 m 
(dodávka a montáž)</t>
  </si>
  <si>
    <t>(2,7+1,7)*1,2=5,280 [A]</t>
  </si>
  <si>
    <t>73</t>
  </si>
  <si>
    <t>76796</t>
  </si>
  <si>
    <t>VRATA A VRÁTKA</t>
  </si>
  <si>
    <t>- vrátka1,445 x 1,25 [m]; provedení dtto jako plot s drátěnou výplní (viz.pol.76792) 
(dodávka a montáž)</t>
  </si>
  <si>
    <t>1,445*1,25=1,806 [A]</t>
  </si>
  <si>
    <t>74</t>
  </si>
  <si>
    <t>76799</t>
  </si>
  <si>
    <t>OSTATNÍ KOVOVÉ DOPLŇK KONSTRUKCE</t>
  </si>
  <si>
    <t>převázka - spojení mikropilot 
U100 (10,6 [kg/bm])</t>
  </si>
  <si>
    <t>41*1,4*1,3*10,6*0,001=0,791 [A]</t>
  </si>
  <si>
    <t>Potrubí</t>
  </si>
  <si>
    <t>75</t>
  </si>
  <si>
    <t>83434</t>
  </si>
  <si>
    <t>POTRUBÍ Z TRUB KAMENINOVÝCH DN DO 200MM</t>
  </si>
  <si>
    <t>potrubí DN 200 pro napojení nových uličních vpustí 
(Materiál kamenina je předpoklad, bližší určení až při realizaci)</t>
  </si>
  <si>
    <t>3*2,0=6,000 [A]</t>
  </si>
  <si>
    <t>76</t>
  </si>
  <si>
    <t>87533</t>
  </si>
  <si>
    <t>POTRUBÍ DREN Z TRUB PLAST DN DO 150MM</t>
  </si>
  <si>
    <t>- potrubí DN 150 mm (neděrované) pro odvod vody z drenáže</t>
  </si>
  <si>
    <t>13+5=18,000 [A]</t>
  </si>
  <si>
    <t>77</t>
  </si>
  <si>
    <t>875332</t>
  </si>
  <si>
    <t>POTRUBÍ DREN Z TRUB PLAST DN DO 150MM DĚROVANÝCH</t>
  </si>
  <si>
    <t>- potrubí DN 150 mm (děrované) pod komunikací</t>
  </si>
  <si>
    <t>17,348+2,206+30,799+2,503=52,856 [A] .......... pod komunikací 
6,281+0,5=6,781 [B] .......... u objektu 
Celkem: A+B=59,637 [C]</t>
  </si>
  <si>
    <t>78</t>
  </si>
  <si>
    <t>89536</t>
  </si>
  <si>
    <t>DRENÁŽNÍ VÝUSŤ Z PROST BETONU</t>
  </si>
  <si>
    <t>- vyústění drenáže DN150</t>
  </si>
  <si>
    <t>2=2,000 [A]</t>
  </si>
  <si>
    <t>79</t>
  </si>
  <si>
    <t>89712</t>
  </si>
  <si>
    <t>VPUSŤ KANALIZAČNÍ ULIČNÍ KOMPLETNÍ Z BETONOVÝCH DÍLCŮ</t>
  </si>
  <si>
    <t>3=3,000 [A]</t>
  </si>
  <si>
    <t>80</t>
  </si>
  <si>
    <t>897624</t>
  </si>
  <si>
    <t>VPUSŤ ŠTĚRBINOVÝCH ŽLABŮ Z BETON DÍLCŮ SV. ŠÍŘKY DO 250MM</t>
  </si>
  <si>
    <t>1=1,000 [A]</t>
  </si>
  <si>
    <t>81</t>
  </si>
  <si>
    <t>899642</t>
  </si>
  <si>
    <t>ZKOUŠKA VODOTĚSNOSTI POTRUBÍ DN DO 200MM</t>
  </si>
  <si>
    <t>75=75,000 [A]</t>
  </si>
  <si>
    <t>82</t>
  </si>
  <si>
    <t>89980</t>
  </si>
  <si>
    <t>TELEVIZNÍ PROHLÍDKA POTRUBÍ</t>
  </si>
  <si>
    <t>Ostatní konstrukce a práce</t>
  </si>
  <si>
    <t>83</t>
  </si>
  <si>
    <t>9111A3</t>
  </si>
  <si>
    <t>ZÁBRADLÍ SILNIČNÍ S VODOR MADLY - DEMONTÁŽ S PŘESUNEM</t>
  </si>
  <si>
    <t>- odstranění zábradlí s opěrné zdi u "stodoly"</t>
  </si>
  <si>
    <t>6,25=6,250 [A]</t>
  </si>
  <si>
    <t>84</t>
  </si>
  <si>
    <t>9111B3</t>
  </si>
  <si>
    <t>ZÁBRADLÍ SILNIČNÍ SE SVISLOU VÝPLNÍ - DEMONTÁŽ S PŘESUNEM</t>
  </si>
  <si>
    <t>odstranění zábradlí s opěrné zdi v místě mezi budovami a mezi budovou a sjezdem</t>
  </si>
  <si>
    <t>5,5+17,75=23,250 [A]</t>
  </si>
  <si>
    <t>85</t>
  </si>
  <si>
    <t>9113A3</t>
  </si>
  <si>
    <t>SVODIDLO OCEL SILNIČ JEDNOSTR, ÚROVEŇ ZADRŽ N1, N2 - DEMONTÁŽ S PŘESUNEM</t>
  </si>
  <si>
    <t>- sejmutí ocelové konstrukce s opěrné stěny (mezi budovou a sjezdem)  
 Případný výzisk při likvidaci náleží objednateli.</t>
  </si>
  <si>
    <t>13,5=13,500 [A]</t>
  </si>
  <si>
    <t>86</t>
  </si>
  <si>
    <t>9113B1</t>
  </si>
  <si>
    <t>SVODIDLO OCEL SILNIČ JEDNOSTR, ÚROVEŇ ZADRŽ H1 -DODÁVKA A MONTÁŽ</t>
  </si>
  <si>
    <t>svodidlo silniční včetně dlouhého (8,0 m) a krátkého (4,0m) svodidla</t>
  </si>
  <si>
    <t>8,0+15,0+4,0=27,000 [A]</t>
  </si>
  <si>
    <t>87</t>
  </si>
  <si>
    <t>9117C1</t>
  </si>
  <si>
    <t>SVOD OCEL ZÁBRADEL ÚROVEŇ ZADRŽ H2 - DODÁVKA A MONTÁŽ</t>
  </si>
  <si>
    <t>41,68+9,08+3,24=54,000 [A]</t>
  </si>
  <si>
    <t>88</t>
  </si>
  <si>
    <t>914111</t>
  </si>
  <si>
    <t>DOPRAVNÍ ZNAČKY ZÁKLADNÍ VELIKOSTI OCELOVÉ NEREFLEXNÍ - DOD A MONTÁŽ</t>
  </si>
  <si>
    <t>- dopravní značka P7; P8; 2 x A6a</t>
  </si>
  <si>
    <t>2+2=4,000 [A]</t>
  </si>
  <si>
    <t>89</t>
  </si>
  <si>
    <t>914911</t>
  </si>
  <si>
    <t>SLOUPKY A STOJKY DOPRAVNÍCH ZNAČEK Z OCEL TRUBEK SE ZABETONOVÁNÍM - DODÁVKA A MONTÁŽ</t>
  </si>
  <si>
    <t>4=4,000 [A]</t>
  </si>
  <si>
    <t>90</t>
  </si>
  <si>
    <t>917212</t>
  </si>
  <si>
    <t>ZÁHONOVÉ OBRUBY Z BETONOVÝCH OBRUBNÍKŮ ŠÍŘ 80MM</t>
  </si>
  <si>
    <t>- záhonový obrubník u dlažby na pozemku č.216</t>
  </si>
  <si>
    <t>4,0=4,000 [A] .......... "záhonový obrubník"</t>
  </si>
  <si>
    <t>91</t>
  </si>
  <si>
    <t>917223</t>
  </si>
  <si>
    <t>SILNIČNÍ A CHODNÍKOVÉ OBRUBY Z BETONOVÝCH OBRUBNÍKŮ ŠÍŘ 100MM</t>
  </si>
  <si>
    <t>- nový silniční obrubník  
 - chodníkový obrubník u zádlažby 
 - chodníkový obrubník u plochy před vjezdem 
 - snížený silniční obrubník u plochy před vjezdem 
 - snížený silniční obrubník u štěrbinového žlabu</t>
  </si>
  <si>
    <t>2,0+19,0+70,845=91,845 [A] .......... nový silniční obrubník 
2,0+0,55+2,02+0,4=4,970 [B] .......... u zádlažby 
4,43+2,04=6,470 [C] .......... u plochy před vjezdem 
5,5=5,500 [D] .......... snížený obrubník u plochy před vjezdem 
5,0=5,000 [E] .......... snížený obrubník u štěrbinového žlabu 
Celkem: A+B+C+D+E=113,785 [F]</t>
  </si>
  <si>
    <t>92</t>
  </si>
  <si>
    <t>919111</t>
  </si>
  <si>
    <t>ŘEZÁNÍ ASFALTOVÉHO KRYTU VOZOVEK TL DO 50MM</t>
  </si>
  <si>
    <t>- řezání krytu vozovky v místě napojení (tl.40 mm)</t>
  </si>
  <si>
    <t>4,653+2,149+6,401+42,769=55,972 [A]</t>
  </si>
  <si>
    <t>93</t>
  </si>
  <si>
    <t>919112</t>
  </si>
  <si>
    <t>ŘEZÁNÍ ASFALTOVÉHO KRYTU VOZOVEK TL DO 100MM</t>
  </si>
  <si>
    <t>- řezání spodní vrstvy krytu vozovky pro drenáž (plné potrubí)</t>
  </si>
  <si>
    <t>2*10,0=20,000 [A]</t>
  </si>
  <si>
    <t>94</t>
  </si>
  <si>
    <t>931325</t>
  </si>
  <si>
    <t>TĚSNĚNÍ DILATAČ SPAR ASF ZÁLIVKOU MODIFIK PRŮŘ DO 600MM2</t>
  </si>
  <si>
    <t>- napojení na stávající komunikaci 
 - napojení na štěrbinový žlab 
(včetně úpravy povrchu drážky)</t>
  </si>
  <si>
    <t>38,931+3,849=42,780 [A] .......... napojení na velkou asf.plochu (zař. staveniště) 
6,401=6,401 [B] ......................... napojení na komunikaci Blížejov, Kanice 
4,653=4,653 [C] ......................... napojení na komunikaci Mimov 
2,149=2,149 [D] ......................... napojení na asf.komunikaci - vrata (212/2) 
Celkem:  
A+B+C+D=55,983 [E]</t>
  </si>
  <si>
    <t>95</t>
  </si>
  <si>
    <t>931326</t>
  </si>
  <si>
    <t>TĚSNĚNÍ DILATAČ SPAR ASF ZÁLIVKOU MODIFIK PRŮŘ DO 800MM2</t>
  </si>
  <si>
    <t>- drážka v obrusné vrstvě  - styk nové komunikace a římsy 
(včetně úpravy povrchu drážky)</t>
  </si>
  <si>
    <t>96</t>
  </si>
  <si>
    <t>931327</t>
  </si>
  <si>
    <t>TĚSNĚNÍ DILATAČ SPAR ASF ZÁLIVKOU MODIFIK PRŮŘ DO 1000MM2</t>
  </si>
  <si>
    <t>- drážka v ložné vrstvě  - styk nové komunikace a římsy 
(včetně úpravy povrchu drážky)</t>
  </si>
  <si>
    <t>97</t>
  </si>
  <si>
    <t>932411</t>
  </si>
  <si>
    <t>KRYCÍ ZÁBRANY ŠTÍTOVÉ - ZŘÍZENÍ S DODÁNÍM</t>
  </si>
  <si>
    <t>ochranné desky z UHPC s kovovými vlákny, montáž na zábradelní svodidlo</t>
  </si>
  <si>
    <t>1,064*53,0=56,392 [A]</t>
  </si>
  <si>
    <t>98</t>
  </si>
  <si>
    <t>935111</t>
  </si>
  <si>
    <t>ŠTĚRBINOVÉ ŽLABY Z BETONOVÝCH DÍLCŮ ŠÍŘ DO 400MM VÝŠ DO 500MM BEZ OBRUBY</t>
  </si>
  <si>
    <t>- štěrbinový žlab 400/500/5000</t>
  </si>
  <si>
    <t>4,85=4,850 [A]</t>
  </si>
  <si>
    <t>99</t>
  </si>
  <si>
    <t>935212</t>
  </si>
  <si>
    <t>PŘÍKOPOVÉ ŽLABY Z BETON TVÁRNIC ŠÍŘ DO 600MM DO BETONU TL 100MM</t>
  </si>
  <si>
    <t>- skluz z betonových žlabovek do betonového lože</t>
  </si>
  <si>
    <t>10,95=10,950 [A]</t>
  </si>
  <si>
    <t>100</t>
  </si>
  <si>
    <t>935842</t>
  </si>
  <si>
    <t>ŽLABY A RIGOLY DLÁŽDĚNÉ Z BETONOVÝCH DLAŽDIC DO BETONU TL 100MM</t>
  </si>
  <si>
    <t>- žlábek v dlažbě dl. 3,5 m;        odvodnění drenáže štítové zdi</t>
  </si>
  <si>
    <t>3,5*0,5=1,750 [A]</t>
  </si>
  <si>
    <t>101</t>
  </si>
  <si>
    <t>966158</t>
  </si>
  <si>
    <t>BOURÁNÍ KONSTRUKCÍ Z PROST BETONU S ODVOZEM DO 20KM</t>
  </si>
  <si>
    <t>- bourání opěrné stěny - hlavní část (mimo úseky u budov) 
 - bourání opěrné stěny u budov 
 - bourání šikmého betonu v místě sjezdu 
(rozsah prací odhadnut podle dostupných zdrojů - fotodokumentace + PD) 
 - odstranění (vybourání) uličních vpustí</t>
  </si>
  <si>
    <t>33,1*0,5*3,5=57,925 [A] .......... bourání opěrné stěny - hlavní část 
(8,2+6,8)*0,5*2,5=18,750 [B] .......... ruční bourání u stávajících objektů 
3*1*0,5/2=0,750 [C] .......... vybourání šikmého betonu v místě sjezdu 
3*0,5=1,500 [E] .......... vybourání (odstranění) uličních vpustí 
Celkem: A+B+C+E=78,925 [D]</t>
  </si>
  <si>
    <t>501</t>
  </si>
  <si>
    <t>přesun HUP</t>
  </si>
  <si>
    <t>014112</t>
  </si>
  <si>
    <t>POPLATKY ZA SKLÁDKU TYP S-IO (INERTNÍ ODPAD)</t>
  </si>
  <si>
    <t>poplatek za skládku PROSTÝ BETON 
   - vybouraný podkladní beton (výkop pro stl.plyn. přípojku)</t>
  </si>
  <si>
    <t>(0,1+0,6+0,1)*2,5*0,1*2,3=0,460 [A] .......... vybouraný podkladní beton</t>
  </si>
  <si>
    <t>POPLATKY ZA LIKVIDACŮ ODPADŮ NEKONTAMINOVANÝCH - 17 05 04 VYTĚŽENÉ ZEMINY A HORNINY - I. TŘÍDA TĚŽITELNOSTI</t>
  </si>
  <si>
    <t>- zemina z výkopu pro vedení stl. HDPE plynovodu</t>
  </si>
  <si>
    <t>6,5*0,6*0,8*2=6,240 [A]</t>
  </si>
  <si>
    <t>- část "přesun HUP"</t>
  </si>
  <si>
    <t>029522</t>
  </si>
  <si>
    <t>OSTATNÍ POŽADAVKY - REVIZNÍ ZPRÁVY</t>
  </si>
  <si>
    <t>- vystavení revizní zprávy o výsledku tlakové zkoušky</t>
  </si>
  <si>
    <t>- kontrola (včetně zápisu - součást předávané stavebně-technické dokumentace) signalizačního vodiče</t>
  </si>
  <si>
    <t>1,0=1,000 [A]</t>
  </si>
  <si>
    <t>- odstranění podkladního betonu tl.100 mm pro výkop stl. přípojky plynu</t>
  </si>
  <si>
    <t>(0,1+0,6+0,1)*0,1*2,5=0,200 [A]</t>
  </si>
  <si>
    <t>hloubení rýhy pro stl. HDPE plynovod</t>
  </si>
  <si>
    <t>6,5*0,6*0,8=3,120 [A]</t>
  </si>
  <si>
    <t>zásyp výkopu pro stl HDPE plynovod zeminou</t>
  </si>
  <si>
    <t>0,6*0,45*6,5=1,755 [A]</t>
  </si>
  <si>
    <t>pískové lože pod plyn.potrubí</t>
  </si>
  <si>
    <t>0,6*0,1*6,5=0,390 [A]</t>
  </si>
  <si>
    <t>obsyp potrubí (chránička PE DN50) pískem</t>
  </si>
  <si>
    <t>0,60*0,27*6,5=1,053 [A]</t>
  </si>
  <si>
    <t>- oprava podkladního betonu pod žb věnec po výkopu pro stl. přípojku plynu</t>
  </si>
  <si>
    <t>(0,1+0,6+0,1)*2,5*0,1=0,200 [A] .......... oprava podkladního betonu po výkopu pro stl. přípojku plynu</t>
  </si>
  <si>
    <t>nosná konstrukce pro HUP</t>
  </si>
  <si>
    <t>0,05=0,050 [A]</t>
  </si>
  <si>
    <t>87313</t>
  </si>
  <si>
    <t>POTRUBÍ Z TRUB PLASTOVÝCH TLAKOVÝCH SVAŘOVANÝCH DN DO 25MM</t>
  </si>
  <si>
    <t>nová plynovodní přípojka DN25</t>
  </si>
  <si>
    <t>7,5=7,500 [A]</t>
  </si>
  <si>
    <t>87615</t>
  </si>
  <si>
    <t>CHRÁNIČKY Z TRUB PLAST DN DO 50MM</t>
  </si>
  <si>
    <t>potrubí IPE 50 (vodorovná část)</t>
  </si>
  <si>
    <t>5,5=5,500 [A]</t>
  </si>
  <si>
    <t>899308</t>
  </si>
  <si>
    <t>DOPLŇKY NA POTRUBÍ - SIGNALIZAČ VODIČ</t>
  </si>
  <si>
    <t>- měděný izolovaný drát  
 - signální vodič; průřez minim.4 mm2;  
 - provedení CYY s volnými konci v délce minim 30 cm 
 - včetně napojení na stávající signalizační vodič (viz.TZ str.2)</t>
  </si>
  <si>
    <t>7,5+2*0,3=8,100 [A]</t>
  </si>
  <si>
    <t>899311</t>
  </si>
  <si>
    <t>DOPLŇKY NA PLYN POTRUBÍ DN DO 80MM - PROPOJE</t>
  </si>
  <si>
    <t>napojení nové plynovodní přípojky DN25 na stávající potrubí</t>
  </si>
  <si>
    <t>899611</t>
  </si>
  <si>
    <t>TLAKOVÉ ZKOUŠKY POTRUBÍ DN DO 80MM</t>
  </si>
  <si>
    <t>- tlaková zkouška potrubí (DN 25 PE) 
      provedena v souladu s TPG 702 01-MS z PE</t>
  </si>
  <si>
    <t>89990R</t>
  </si>
  <si>
    <t>smlouva o smlouvě budoucí</t>
  </si>
  <si>
    <t>uzavření smlouvy o smlouvě budoucí o přeložce s RWE - Inogy</t>
  </si>
  <si>
    <t>91913</t>
  </si>
  <si>
    <t>ŘEZÁNÍ BETONOVÝCH KONSTRUKCÍ</t>
  </si>
  <si>
    <t>- řezání podkladního betonu tl.100 mm (výkop pro plyn. stl. přípojku DN25)</t>
  </si>
  <si>
    <t>2*2,5=5,000 [A]</t>
  </si>
  <si>
    <t>901</t>
  </si>
  <si>
    <t>DIO</t>
  </si>
  <si>
    <t>914112</t>
  </si>
  <si>
    <t>DOPRAVNÍ ZNAČKY ZÁKLAD VELIKOSTI OCEL NEREFLEXNÍ - MONTÁŽ S PŘEMÍST</t>
  </si>
  <si>
    <t>0=0,000 [A] .......... IP22 
14=14,000 [B] .......... IS11c 
2=2,000 [C] .......... E13 "Mimo vozidel stavby" 
2=2,000 [D] .........  B1 
6=6,000 [E] .......... VS7 
2=2,000 [F] .......... Z2 
5=5,000 [G] .......... E3a 
2=2,000 [H] .......... IP10a 
4=4,000 [I] .......... IP10b 
Celkem: (A+B+C+D+E+F+G+H+I)*1,1=40,700 [J]</t>
  </si>
  <si>
    <t>914113</t>
  </si>
  <si>
    <t>DOPRAVNÍ ZNAČKY ZÁKLADNÍ VELIKOSTI OCELOVÉ NEREFLEXNÍ - DEMONTÁŽ</t>
  </si>
  <si>
    <t>914119</t>
  </si>
  <si>
    <t>DOPRAV ZNAČKY ZÁKLAD VEL OCEL NEREFLEXNÍ - NÁJEMNÉ</t>
  </si>
  <si>
    <t>KSDEN</t>
  </si>
  <si>
    <t>- předpokládaná doba nájmu je 15 týdnů tzn 105 dní (viz. technická zpráva SO201 kap.8 strana 12</t>
  </si>
  <si>
    <t>0=0,000 [A] .......... IP22 
14=14,000 [B] .......... IS11c 
2=2,000 [C] .......... E13 "Mimo vozidel stavby" 
2=2,000 [D] .........  B1 
6=6,000 [E] .......... VS7 
2=2,000 [F] .......... Z2 
5=5,000 [G] .......... E3a 
2=2,000 [H] .......... IP10a 
4=4,000 [I] .......... IP10b 
Celkem: (A+B+C+D+E+F+G+H+I)*105*1,1=4 273,500 [J]</t>
  </si>
  <si>
    <t>914422</t>
  </si>
  <si>
    <t>DOPRAVNÍ ZNAČKY 100X150CM OCELOVÉ FÓLIE TŘ 1 - MONTÁŽ S PŘEMÍSTĚNÍM</t>
  </si>
  <si>
    <t>4*1,1=4,400 [A]</t>
  </si>
  <si>
    <t>914423</t>
  </si>
  <si>
    <t>DOPRAVNÍ ZNAČKY 100X150CM OCELOVÉ FÓLIE TŘ 1 - DEMONTÁŽ</t>
  </si>
  <si>
    <t>914429</t>
  </si>
  <si>
    <t>DOPRAV ZNAČ 100X150CM OCEL FÓLIE TŘ 1 - NÁJEMNÉ</t>
  </si>
  <si>
    <t>4*1,1*105=462,000 [A]</t>
  </si>
  <si>
    <t>914922</t>
  </si>
  <si>
    <t>SLOUPKY A STOJKY DZ Z OCEL TRUBEK DO PATKY MONTÁŽ S PŘESUNEM</t>
  </si>
  <si>
    <t>22=22,000 [A]</t>
  </si>
  <si>
    <t>914923</t>
  </si>
  <si>
    <t>SLOUPKY A STOJKY DZ Z OCEL TRUBEK DO PATKY DEMONTÁŽ</t>
  </si>
  <si>
    <t>914929</t>
  </si>
  <si>
    <t>SLOUPKY A STOJKY DZ Z OCEL TRUBEK DO PATKY NÁJEMNÉ</t>
  </si>
  <si>
    <t>22*105=2 310,000 [A]</t>
  </si>
  <si>
    <t>916122</t>
  </si>
  <si>
    <t>DOPRAV SVĚTLO VÝSTRAŽ SOUPRAVA 3KS - MONTÁŽ S PŘESUNEM</t>
  </si>
  <si>
    <t>916123</t>
  </si>
  <si>
    <t>DOPRAV SVĚTLO VÝSTRAŽ SOUPRAVA 3KS - DEMONTÁŽ</t>
  </si>
  <si>
    <t>916129</t>
  </si>
  <si>
    <t>DOPRAV SVĚTLO VÝSTRAŽ SOUPRAVA 3KS - NÁJEMNÉ</t>
  </si>
  <si>
    <t>2*105=210,000 [A]</t>
  </si>
  <si>
    <t>916312</t>
  </si>
  <si>
    <t>DOPRAVNÍ ZÁBRANY Z2 S FÓLIÍ TŘ 1 - MONTÁŽ S PŘESUNEM</t>
  </si>
  <si>
    <t>916313</t>
  </si>
  <si>
    <t>DOPRAVNÍ ZÁBRANY Z2 S FÓLIÍ TŘ 1 - DEMONTÁŽ</t>
  </si>
  <si>
    <t>916319</t>
  </si>
  <si>
    <t>DOPRAVNÍ ZÁBRANY Z2 - NÁJEMNÉ</t>
  </si>
  <si>
    <t>916722</t>
  </si>
  <si>
    <t>UPEVŇOVACÍ KONSTR - PODKLADNÍ DESKA OD 28KG - MONTÁŽ S PŘESUNEM</t>
  </si>
  <si>
    <t>916723</t>
  </si>
  <si>
    <t>UPEVŇOVACÍ KONSTR - PODKLADNÍ DESKA OD 28KG - DEMONTÁŽ</t>
  </si>
  <si>
    <t>916729</t>
  </si>
  <si>
    <t>UPEVŇOVACÍ KONSTR - PODKL DESKA OD 28KG - NÁJEMNÉ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</si>
</sst>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SUM(C10:C13)</f>
      </c>
      <c r="D6" s="1"/>
      <c r="E6" s="1"/>
    </row>
    <row r="7" spans="1:5" ht="12.75" customHeight="1">
      <c r="A7" s="1"/>
      <c r="B7" s="4" t="s">
        <v>5</v>
      </c>
      <c r="C7" s="7">
        <f>SUM(E10:E13)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'000_000'!I3</f>
      </c>
      <c r="D10" s="20">
        <f>'000_000'!O2</f>
      </c>
      <c r="E10" s="20">
        <f>C10+D10</f>
      </c>
    </row>
    <row r="11" spans="1:5" ht="12.75" customHeight="1">
      <c r="A11" s="19" t="s">
        <v>96</v>
      </c>
      <c r="B11" s="19" t="s">
        <v>97</v>
      </c>
      <c r="C11" s="20">
        <f>'201_201'!I3</f>
      </c>
      <c r="D11" s="20">
        <f>'201_201'!O2</f>
      </c>
      <c r="E11" s="20">
        <f>C11+D11</f>
      </c>
    </row>
    <row r="12" spans="1:5" ht="12.75" customHeight="1">
      <c r="A12" s="19" t="s">
        <v>559</v>
      </c>
      <c r="B12" s="19" t="s">
        <v>560</v>
      </c>
      <c r="C12" s="20">
        <f>'501_501'!I3</f>
      </c>
      <c r="D12" s="20">
        <f>'501_501'!O2</f>
      </c>
      <c r="E12" s="20">
        <f>C12+D12</f>
      </c>
    </row>
    <row r="13" spans="1:5" ht="12.75" customHeight="1">
      <c r="A13" s="19" t="s">
        <v>613</v>
      </c>
      <c r="B13" s="19" t="s">
        <v>614</v>
      </c>
      <c r="C13" s="20">
        <f>'901_901'!I3</f>
      </c>
      <c r="D13" s="20">
        <f>'901_901'!O2</f>
      </c>
      <c r="E13" s="20">
        <f>C13+D13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</v>
      </c>
      <c r="I3" s="39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19</v>
      </c>
      <c r="D5" s="6"/>
      <c r="E5" s="18" t="s">
        <v>20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0+I10+I13+I16+I19+I22+I25+I28+I31+I34+I37+I40+I43+I46+I49</f>
      </c>
      <c r="R9">
        <f>0+O10+O13+O16+O19+O22+O25+O28+O31+O34+O37+O40+O43+O46+O49</f>
      </c>
    </row>
    <row r="10" spans="1:16" ht="12.75">
      <c r="A10" s="24" t="s">
        <v>47</v>
      </c>
      <c r="B10" s="29" t="s">
        <v>31</v>
      </c>
      <c r="C10" s="29" t="s">
        <v>48</v>
      </c>
      <c r="D10" s="24" t="s">
        <v>49</v>
      </c>
      <c r="E10" s="30" t="s">
        <v>50</v>
      </c>
      <c r="F10" s="31" t="s">
        <v>51</v>
      </c>
      <c r="G10" s="32">
        <v>1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78.5">
      <c r="A11" s="34" t="s">
        <v>52</v>
      </c>
      <c r="E11" s="35" t="s">
        <v>53</v>
      </c>
    </row>
    <row r="12" spans="1:5" ht="12.75">
      <c r="A12" s="38" t="s">
        <v>54</v>
      </c>
      <c r="E12" s="37" t="s">
        <v>49</v>
      </c>
    </row>
    <row r="13" spans="1:16" ht="12.75">
      <c r="A13" s="24" t="s">
        <v>47</v>
      </c>
      <c r="B13" s="29" t="s">
        <v>27</v>
      </c>
      <c r="C13" s="29" t="s">
        <v>55</v>
      </c>
      <c r="D13" s="24" t="s">
        <v>49</v>
      </c>
      <c r="E13" s="30" t="s">
        <v>56</v>
      </c>
      <c r="F13" s="31" t="s">
        <v>51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7.5">
      <c r="A14" s="34" t="s">
        <v>52</v>
      </c>
      <c r="E14" s="35" t="s">
        <v>57</v>
      </c>
    </row>
    <row r="15" spans="1:5" ht="12.75">
      <c r="A15" s="38" t="s">
        <v>54</v>
      </c>
      <c r="E15" s="37" t="s">
        <v>49</v>
      </c>
    </row>
    <row r="16" spans="1:16" ht="12.75">
      <c r="A16" s="24" t="s">
        <v>47</v>
      </c>
      <c r="B16" s="29" t="s">
        <v>26</v>
      </c>
      <c r="C16" s="29" t="s">
        <v>58</v>
      </c>
      <c r="D16" s="24" t="s">
        <v>49</v>
      </c>
      <c r="E16" s="30" t="s">
        <v>59</v>
      </c>
      <c r="F16" s="31" t="s">
        <v>51</v>
      </c>
      <c r="G16" s="32">
        <v>1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12.75">
      <c r="A17" s="34" t="s">
        <v>52</v>
      </c>
      <c r="E17" s="35" t="s">
        <v>49</v>
      </c>
    </row>
    <row r="18" spans="1:5" ht="12.75">
      <c r="A18" s="38" t="s">
        <v>54</v>
      </c>
      <c r="E18" s="37" t="s">
        <v>49</v>
      </c>
    </row>
    <row r="19" spans="1:16" ht="12.75">
      <c r="A19" s="24" t="s">
        <v>47</v>
      </c>
      <c r="B19" s="29" t="s">
        <v>35</v>
      </c>
      <c r="C19" s="29" t="s">
        <v>60</v>
      </c>
      <c r="D19" s="24" t="s">
        <v>49</v>
      </c>
      <c r="E19" s="30" t="s">
        <v>61</v>
      </c>
      <c r="F19" s="31" t="s">
        <v>51</v>
      </c>
      <c r="G19" s="32">
        <v>1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38.25">
      <c r="A20" s="34" t="s">
        <v>52</v>
      </c>
      <c r="E20" s="35" t="s">
        <v>62</v>
      </c>
    </row>
    <row r="21" spans="1:5" ht="12.75">
      <c r="A21" s="38" t="s">
        <v>54</v>
      </c>
      <c r="E21" s="37" t="s">
        <v>49</v>
      </c>
    </row>
    <row r="22" spans="1:16" ht="12.75">
      <c r="A22" s="24" t="s">
        <v>47</v>
      </c>
      <c r="B22" s="29" t="s">
        <v>37</v>
      </c>
      <c r="C22" s="29" t="s">
        <v>63</v>
      </c>
      <c r="D22" s="24" t="s">
        <v>49</v>
      </c>
      <c r="E22" s="30" t="s">
        <v>64</v>
      </c>
      <c r="F22" s="31" t="s">
        <v>51</v>
      </c>
      <c r="G22" s="32">
        <v>1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63.75">
      <c r="A23" s="34" t="s">
        <v>52</v>
      </c>
      <c r="E23" s="35" t="s">
        <v>65</v>
      </c>
    </row>
    <row r="24" spans="1:5" ht="12.75">
      <c r="A24" s="38" t="s">
        <v>54</v>
      </c>
      <c r="E24" s="37" t="s">
        <v>49</v>
      </c>
    </row>
    <row r="25" spans="1:16" ht="12.75">
      <c r="A25" s="24" t="s">
        <v>47</v>
      </c>
      <c r="B25" s="29" t="s">
        <v>39</v>
      </c>
      <c r="C25" s="29" t="s">
        <v>66</v>
      </c>
      <c r="D25" s="24" t="s">
        <v>49</v>
      </c>
      <c r="E25" s="30" t="s">
        <v>67</v>
      </c>
      <c r="F25" s="31" t="s">
        <v>51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27</v>
      </c>
    </row>
    <row r="26" spans="1:5" ht="25.5">
      <c r="A26" s="34" t="s">
        <v>52</v>
      </c>
      <c r="E26" s="35" t="s">
        <v>68</v>
      </c>
    </row>
    <row r="27" spans="1:5" ht="12.75">
      <c r="A27" s="38" t="s">
        <v>54</v>
      </c>
      <c r="E27" s="37" t="s">
        <v>49</v>
      </c>
    </row>
    <row r="28" spans="1:16" ht="12.75">
      <c r="A28" s="24" t="s">
        <v>47</v>
      </c>
      <c r="B28" s="29" t="s">
        <v>69</v>
      </c>
      <c r="C28" s="29" t="s">
        <v>70</v>
      </c>
      <c r="D28" s="24" t="s">
        <v>71</v>
      </c>
      <c r="E28" s="30" t="s">
        <v>72</v>
      </c>
      <c r="F28" s="31" t="s">
        <v>51</v>
      </c>
      <c r="G28" s="32">
        <v>1</v>
      </c>
      <c r="H28" s="33">
        <v>0</v>
      </c>
      <c r="I28" s="33">
        <f>ROUND(ROUND(H28,2)*ROUND(G28,3),2)</f>
      </c>
      <c r="O28">
        <f>(I28*21)/100</f>
      </c>
      <c r="P28" t="s">
        <v>27</v>
      </c>
    </row>
    <row r="29" spans="1:5" ht="25.5">
      <c r="A29" s="34" t="s">
        <v>52</v>
      </c>
      <c r="E29" s="35" t="s">
        <v>73</v>
      </c>
    </row>
    <row r="30" spans="1:5" ht="12.75">
      <c r="A30" s="38" t="s">
        <v>54</v>
      </c>
      <c r="E30" s="37" t="s">
        <v>49</v>
      </c>
    </row>
    <row r="31" spans="1:16" ht="12.75">
      <c r="A31" s="24" t="s">
        <v>47</v>
      </c>
      <c r="B31" s="29" t="s">
        <v>74</v>
      </c>
      <c r="C31" s="29" t="s">
        <v>70</v>
      </c>
      <c r="D31" s="24" t="s">
        <v>75</v>
      </c>
      <c r="E31" s="30" t="s">
        <v>72</v>
      </c>
      <c r="F31" s="31" t="s">
        <v>51</v>
      </c>
      <c r="G31" s="32">
        <v>1</v>
      </c>
      <c r="H31" s="33">
        <v>0</v>
      </c>
      <c r="I31" s="33">
        <f>ROUND(ROUND(H31,2)*ROUND(G31,3),2)</f>
      </c>
      <c r="O31">
        <f>(I31*21)/100</f>
      </c>
      <c r="P31" t="s">
        <v>27</v>
      </c>
    </row>
    <row r="32" spans="1:5" ht="12.75">
      <c r="A32" s="34" t="s">
        <v>52</v>
      </c>
      <c r="E32" s="35" t="s">
        <v>76</v>
      </c>
    </row>
    <row r="33" spans="1:5" ht="12.75">
      <c r="A33" s="38" t="s">
        <v>54</v>
      </c>
      <c r="E33" s="37" t="s">
        <v>49</v>
      </c>
    </row>
    <row r="34" spans="1:16" ht="12.75">
      <c r="A34" s="24" t="s">
        <v>47</v>
      </c>
      <c r="B34" s="29" t="s">
        <v>42</v>
      </c>
      <c r="C34" s="29" t="s">
        <v>77</v>
      </c>
      <c r="D34" s="24" t="s">
        <v>49</v>
      </c>
      <c r="E34" s="30" t="s">
        <v>78</v>
      </c>
      <c r="F34" s="31" t="s">
        <v>51</v>
      </c>
      <c r="G34" s="32">
        <v>1</v>
      </c>
      <c r="H34" s="33">
        <v>0</v>
      </c>
      <c r="I34" s="33">
        <f>ROUND(ROUND(H34,2)*ROUND(G34,3),2)</f>
      </c>
      <c r="O34">
        <f>(I34*21)/100</f>
      </c>
      <c r="P34" t="s">
        <v>27</v>
      </c>
    </row>
    <row r="35" spans="1:5" ht="12.75">
      <c r="A35" s="34" t="s">
        <v>52</v>
      </c>
      <c r="E35" s="35" t="s">
        <v>79</v>
      </c>
    </row>
    <row r="36" spans="1:5" ht="12.75">
      <c r="A36" s="38" t="s">
        <v>54</v>
      </c>
      <c r="E36" s="37" t="s">
        <v>49</v>
      </c>
    </row>
    <row r="37" spans="1:16" ht="12.75">
      <c r="A37" s="24" t="s">
        <v>47</v>
      </c>
      <c r="B37" s="29" t="s">
        <v>44</v>
      </c>
      <c r="C37" s="29" t="s">
        <v>80</v>
      </c>
      <c r="D37" s="24" t="s">
        <v>49</v>
      </c>
      <c r="E37" s="30" t="s">
        <v>81</v>
      </c>
      <c r="F37" s="31" t="s">
        <v>51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27</v>
      </c>
    </row>
    <row r="38" spans="1:5" ht="12.75">
      <c r="A38" s="34" t="s">
        <v>52</v>
      </c>
      <c r="E38" s="35" t="s">
        <v>49</v>
      </c>
    </row>
    <row r="39" spans="1:5" ht="12.75">
      <c r="A39" s="38" t="s">
        <v>54</v>
      </c>
      <c r="E39" s="37" t="s">
        <v>49</v>
      </c>
    </row>
    <row r="40" spans="1:16" ht="12.75">
      <c r="A40" s="24" t="s">
        <v>47</v>
      </c>
      <c r="B40" s="29" t="s">
        <v>82</v>
      </c>
      <c r="C40" s="29" t="s">
        <v>83</v>
      </c>
      <c r="D40" s="24" t="s">
        <v>49</v>
      </c>
      <c r="E40" s="30" t="s">
        <v>84</v>
      </c>
      <c r="F40" s="31" t="s">
        <v>51</v>
      </c>
      <c r="G40" s="32">
        <v>1</v>
      </c>
      <c r="H40" s="33">
        <v>0</v>
      </c>
      <c r="I40" s="33">
        <f>ROUND(ROUND(H40,2)*ROUND(G40,3),2)</f>
      </c>
      <c r="O40">
        <f>(I40*21)/100</f>
      </c>
      <c r="P40" t="s">
        <v>27</v>
      </c>
    </row>
    <row r="41" spans="1:5" ht="12.75">
      <c r="A41" s="34" t="s">
        <v>52</v>
      </c>
      <c r="E41" s="35" t="s">
        <v>49</v>
      </c>
    </row>
    <row r="42" spans="1:5" ht="12.75">
      <c r="A42" s="38" t="s">
        <v>54</v>
      </c>
      <c r="E42" s="37" t="s">
        <v>49</v>
      </c>
    </row>
    <row r="43" spans="1:16" ht="12.75">
      <c r="A43" s="24" t="s">
        <v>47</v>
      </c>
      <c r="B43" s="29" t="s">
        <v>85</v>
      </c>
      <c r="C43" s="29" t="s">
        <v>86</v>
      </c>
      <c r="D43" s="24" t="s">
        <v>49</v>
      </c>
      <c r="E43" s="30" t="s">
        <v>87</v>
      </c>
      <c r="F43" s="31" t="s">
        <v>51</v>
      </c>
      <c r="G43" s="32">
        <v>1</v>
      </c>
      <c r="H43" s="33">
        <v>0</v>
      </c>
      <c r="I43" s="33">
        <f>ROUND(ROUND(H43,2)*ROUND(G43,3),2)</f>
      </c>
      <c r="O43">
        <f>(I43*21)/100</f>
      </c>
      <c r="P43" t="s">
        <v>27</v>
      </c>
    </row>
    <row r="44" spans="1:5" ht="12.75">
      <c r="A44" s="34" t="s">
        <v>52</v>
      </c>
      <c r="E44" s="35" t="s">
        <v>49</v>
      </c>
    </row>
    <row r="45" spans="1:5" ht="12.75">
      <c r="A45" s="38" t="s">
        <v>54</v>
      </c>
      <c r="E45" s="37" t="s">
        <v>49</v>
      </c>
    </row>
    <row r="46" spans="1:16" ht="12.75">
      <c r="A46" s="24" t="s">
        <v>47</v>
      </c>
      <c r="B46" s="29" t="s">
        <v>88</v>
      </c>
      <c r="C46" s="29" t="s">
        <v>89</v>
      </c>
      <c r="D46" s="24" t="s">
        <v>49</v>
      </c>
      <c r="E46" s="30" t="s">
        <v>90</v>
      </c>
      <c r="F46" s="31" t="s">
        <v>91</v>
      </c>
      <c r="G46" s="32">
        <v>2</v>
      </c>
      <c r="H46" s="33">
        <v>0</v>
      </c>
      <c r="I46" s="33">
        <f>ROUND(ROUND(H46,2)*ROUND(G46,3),2)</f>
      </c>
      <c r="O46">
        <f>(I46*21)/100</f>
      </c>
      <c r="P46" t="s">
        <v>27</v>
      </c>
    </row>
    <row r="47" spans="1:5" ht="12.75">
      <c r="A47" s="34" t="s">
        <v>52</v>
      </c>
      <c r="E47" s="35" t="s">
        <v>49</v>
      </c>
    </row>
    <row r="48" spans="1:5" ht="12.75">
      <c r="A48" s="38" t="s">
        <v>54</v>
      </c>
      <c r="E48" s="37" t="s">
        <v>49</v>
      </c>
    </row>
    <row r="49" spans="1:16" ht="12.75">
      <c r="A49" s="24" t="s">
        <v>47</v>
      </c>
      <c r="B49" s="29" t="s">
        <v>92</v>
      </c>
      <c r="C49" s="29" t="s">
        <v>93</v>
      </c>
      <c r="D49" s="24" t="s">
        <v>49</v>
      </c>
      <c r="E49" s="30" t="s">
        <v>94</v>
      </c>
      <c r="F49" s="31" t="s">
        <v>51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27</v>
      </c>
    </row>
    <row r="50" spans="1:5" ht="76.5">
      <c r="A50" s="34" t="s">
        <v>52</v>
      </c>
      <c r="E50" s="35" t="s">
        <v>95</v>
      </c>
    </row>
    <row r="51" spans="1:5" ht="12.75">
      <c r="A51" s="36" t="s">
        <v>54</v>
      </c>
      <c r="E51" s="37" t="s">
        <v>49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0+O9+O25+O113+O147+O169+O176+O213+O238+O263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96</v>
      </c>
      <c r="I3" s="39">
        <f>0+I9+I25+I113+I147+I169+I176+I213+I238+I263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96</v>
      </c>
      <c r="D4" s="1"/>
      <c r="E4" s="14" t="s">
        <v>97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96</v>
      </c>
      <c r="D5" s="6"/>
      <c r="E5" s="18" t="s">
        <v>97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0+I10+I13+I16+I19+I22</f>
      </c>
      <c r="R9">
        <f>0+O10+O13+O16+O19+O22</f>
      </c>
    </row>
    <row r="10" spans="1:16" ht="25.5">
      <c r="A10" s="24" t="s">
        <v>47</v>
      </c>
      <c r="B10" s="29" t="s">
        <v>31</v>
      </c>
      <c r="C10" s="29" t="s">
        <v>98</v>
      </c>
      <c r="D10" s="24" t="s">
        <v>49</v>
      </c>
      <c r="E10" s="30" t="s">
        <v>99</v>
      </c>
      <c r="F10" s="31" t="s">
        <v>100</v>
      </c>
      <c r="G10" s="32">
        <v>151.85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2.75">
      <c r="A11" s="34" t="s">
        <v>52</v>
      </c>
      <c r="E11" s="35" t="s">
        <v>49</v>
      </c>
    </row>
    <row r="12" spans="1:5" ht="89.25">
      <c r="A12" s="38" t="s">
        <v>54</v>
      </c>
      <c r="E12" s="37" t="s">
        <v>101</v>
      </c>
    </row>
    <row r="13" spans="1:16" ht="25.5">
      <c r="A13" s="24" t="s">
        <v>47</v>
      </c>
      <c r="B13" s="29" t="s">
        <v>27</v>
      </c>
      <c r="C13" s="29" t="s">
        <v>102</v>
      </c>
      <c r="D13" s="24" t="s">
        <v>71</v>
      </c>
      <c r="E13" s="30" t="s">
        <v>103</v>
      </c>
      <c r="F13" s="31" t="s">
        <v>100</v>
      </c>
      <c r="G13" s="32">
        <v>0.277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.75">
      <c r="A14" s="34" t="s">
        <v>52</v>
      </c>
      <c r="E14" s="35" t="s">
        <v>104</v>
      </c>
    </row>
    <row r="15" spans="1:5" ht="216.75">
      <c r="A15" s="38" t="s">
        <v>54</v>
      </c>
      <c r="E15" s="37" t="s">
        <v>105</v>
      </c>
    </row>
    <row r="16" spans="1:16" ht="25.5">
      <c r="A16" s="24" t="s">
        <v>47</v>
      </c>
      <c r="B16" s="29" t="s">
        <v>26</v>
      </c>
      <c r="C16" s="29" t="s">
        <v>106</v>
      </c>
      <c r="D16" s="24" t="s">
        <v>49</v>
      </c>
      <c r="E16" s="30" t="s">
        <v>107</v>
      </c>
      <c r="F16" s="31" t="s">
        <v>100</v>
      </c>
      <c r="G16" s="32">
        <v>186.188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12.75">
      <c r="A17" s="34" t="s">
        <v>52</v>
      </c>
      <c r="E17" s="35" t="s">
        <v>49</v>
      </c>
    </row>
    <row r="18" spans="1:5" ht="89.25">
      <c r="A18" s="38" t="s">
        <v>54</v>
      </c>
      <c r="E18" s="37" t="s">
        <v>108</v>
      </c>
    </row>
    <row r="19" spans="1:16" ht="25.5">
      <c r="A19" s="24" t="s">
        <v>47</v>
      </c>
      <c r="B19" s="29" t="s">
        <v>35</v>
      </c>
      <c r="C19" s="29" t="s">
        <v>109</v>
      </c>
      <c r="D19" s="24" t="s">
        <v>49</v>
      </c>
      <c r="E19" s="30" t="s">
        <v>110</v>
      </c>
      <c r="F19" s="31" t="s">
        <v>100</v>
      </c>
      <c r="G19" s="32">
        <v>145.128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12.75">
      <c r="A20" s="34" t="s">
        <v>52</v>
      </c>
      <c r="E20" s="35" t="s">
        <v>111</v>
      </c>
    </row>
    <row r="21" spans="1:5" ht="76.5">
      <c r="A21" s="38" t="s">
        <v>54</v>
      </c>
      <c r="E21" s="37" t="s">
        <v>112</v>
      </c>
    </row>
    <row r="22" spans="1:16" ht="12.75">
      <c r="A22" s="24" t="s">
        <v>47</v>
      </c>
      <c r="B22" s="29" t="s">
        <v>37</v>
      </c>
      <c r="C22" s="29" t="s">
        <v>113</v>
      </c>
      <c r="D22" s="24" t="s">
        <v>49</v>
      </c>
      <c r="E22" s="30" t="s">
        <v>114</v>
      </c>
      <c r="F22" s="31" t="s">
        <v>100</v>
      </c>
      <c r="G22" s="32">
        <v>26.287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12.75">
      <c r="A23" s="34" t="s">
        <v>52</v>
      </c>
      <c r="E23" s="35" t="s">
        <v>115</v>
      </c>
    </row>
    <row r="24" spans="1:5" ht="76.5">
      <c r="A24" s="36" t="s">
        <v>54</v>
      </c>
      <c r="E24" s="37" t="s">
        <v>116</v>
      </c>
    </row>
    <row r="25" spans="1:18" ht="12.75" customHeight="1">
      <c r="A25" s="6" t="s">
        <v>45</v>
      </c>
      <c r="B25" s="6"/>
      <c r="C25" s="41" t="s">
        <v>31</v>
      </c>
      <c r="D25" s="6"/>
      <c r="E25" s="27" t="s">
        <v>117</v>
      </c>
      <c r="F25" s="6"/>
      <c r="G25" s="6"/>
      <c r="H25" s="6"/>
      <c r="I25" s="42">
        <f>0+Q25</f>
      </c>
      <c r="O25">
        <f>0+R25</f>
      </c>
      <c r="Q25">
        <f>0+I26+I29+I32+I35+I38+I41+I44+I47+I50+I53+I56+I59+I62+I65+I68+I71+I74+I77+I80+I83+I86+I89+I92+I95+I98+I101+I104+I107+I110</f>
      </c>
      <c r="R25">
        <f>0+O26+O29+O32+O35+O38+O41+O44+O47+O50+O53+O56+O59+O62+O65+O68+O71+O74+O77+O80+O83+O86+O89+O92+O95+O98+O101+O104+O107+O110</f>
      </c>
    </row>
    <row r="26" spans="1:16" ht="25.5">
      <c r="A26" s="24" t="s">
        <v>47</v>
      </c>
      <c r="B26" s="29" t="s">
        <v>39</v>
      </c>
      <c r="C26" s="29" t="s">
        <v>118</v>
      </c>
      <c r="D26" s="24" t="s">
        <v>49</v>
      </c>
      <c r="E26" s="30" t="s">
        <v>119</v>
      </c>
      <c r="F26" s="31" t="s">
        <v>120</v>
      </c>
      <c r="G26" s="32">
        <v>1.52</v>
      </c>
      <c r="H26" s="33">
        <v>0</v>
      </c>
      <c r="I26" s="33">
        <f>ROUND(ROUND(H26,2)*ROUND(G26,3),2)</f>
      </c>
      <c r="O26">
        <f>(I26*21)/100</f>
      </c>
      <c r="P26" t="s">
        <v>27</v>
      </c>
    </row>
    <row r="27" spans="1:5" ht="12.75">
      <c r="A27" s="34" t="s">
        <v>52</v>
      </c>
      <c r="E27" s="35" t="s">
        <v>121</v>
      </c>
    </row>
    <row r="28" spans="1:5" ht="38.25">
      <c r="A28" s="38" t="s">
        <v>54</v>
      </c>
      <c r="E28" s="37" t="s">
        <v>122</v>
      </c>
    </row>
    <row r="29" spans="1:16" ht="12.75">
      <c r="A29" s="24" t="s">
        <v>47</v>
      </c>
      <c r="B29" s="29" t="s">
        <v>69</v>
      </c>
      <c r="C29" s="29" t="s">
        <v>123</v>
      </c>
      <c r="D29" s="24" t="s">
        <v>49</v>
      </c>
      <c r="E29" s="30" t="s">
        <v>124</v>
      </c>
      <c r="F29" s="31" t="s">
        <v>120</v>
      </c>
      <c r="G29" s="32">
        <v>4.276</v>
      </c>
      <c r="H29" s="33">
        <v>0</v>
      </c>
      <c r="I29" s="33">
        <f>ROUND(ROUND(H29,2)*ROUND(G29,3),2)</f>
      </c>
      <c r="O29">
        <f>(I29*21)/100</f>
      </c>
      <c r="P29" t="s">
        <v>27</v>
      </c>
    </row>
    <row r="30" spans="1:5" ht="38.25">
      <c r="A30" s="34" t="s">
        <v>52</v>
      </c>
      <c r="E30" s="35" t="s">
        <v>125</v>
      </c>
    </row>
    <row r="31" spans="1:5" ht="51">
      <c r="A31" s="38" t="s">
        <v>54</v>
      </c>
      <c r="E31" s="37" t="s">
        <v>126</v>
      </c>
    </row>
    <row r="32" spans="1:16" ht="12.75">
      <c r="A32" s="24" t="s">
        <v>47</v>
      </c>
      <c r="B32" s="29" t="s">
        <v>74</v>
      </c>
      <c r="C32" s="29" t="s">
        <v>127</v>
      </c>
      <c r="D32" s="24" t="s">
        <v>49</v>
      </c>
      <c r="E32" s="30" t="s">
        <v>128</v>
      </c>
      <c r="F32" s="31" t="s">
        <v>120</v>
      </c>
      <c r="G32" s="32">
        <v>21.1</v>
      </c>
      <c r="H32" s="33">
        <v>0</v>
      </c>
      <c r="I32" s="33">
        <f>ROUND(ROUND(H32,2)*ROUND(G32,3),2)</f>
      </c>
      <c r="O32">
        <f>(I32*21)/100</f>
      </c>
      <c r="P32" t="s">
        <v>27</v>
      </c>
    </row>
    <row r="33" spans="1:5" ht="12.75">
      <c r="A33" s="34" t="s">
        <v>52</v>
      </c>
      <c r="E33" s="35" t="s">
        <v>129</v>
      </c>
    </row>
    <row r="34" spans="1:5" ht="12.75">
      <c r="A34" s="38" t="s">
        <v>54</v>
      </c>
      <c r="E34" s="37" t="s">
        <v>130</v>
      </c>
    </row>
    <row r="35" spans="1:16" ht="25.5">
      <c r="A35" s="24" t="s">
        <v>47</v>
      </c>
      <c r="B35" s="29" t="s">
        <v>42</v>
      </c>
      <c r="C35" s="29" t="s">
        <v>131</v>
      </c>
      <c r="D35" s="24" t="s">
        <v>49</v>
      </c>
      <c r="E35" s="30" t="s">
        <v>132</v>
      </c>
      <c r="F35" s="31" t="s">
        <v>120</v>
      </c>
      <c r="G35" s="32">
        <v>6.855</v>
      </c>
      <c r="H35" s="33">
        <v>0</v>
      </c>
      <c r="I35" s="33">
        <f>ROUND(ROUND(H35,2)*ROUND(G35,3),2)</f>
      </c>
      <c r="O35">
        <f>(I35*21)/100</f>
      </c>
      <c r="P35" t="s">
        <v>27</v>
      </c>
    </row>
    <row r="36" spans="1:5" ht="25.5">
      <c r="A36" s="34" t="s">
        <v>52</v>
      </c>
      <c r="E36" s="35" t="s">
        <v>133</v>
      </c>
    </row>
    <row r="37" spans="1:5" ht="76.5">
      <c r="A37" s="38" t="s">
        <v>54</v>
      </c>
      <c r="E37" s="37" t="s">
        <v>134</v>
      </c>
    </row>
    <row r="38" spans="1:16" ht="25.5">
      <c r="A38" s="24" t="s">
        <v>47</v>
      </c>
      <c r="B38" s="29" t="s">
        <v>44</v>
      </c>
      <c r="C38" s="29" t="s">
        <v>135</v>
      </c>
      <c r="D38" s="24" t="s">
        <v>136</v>
      </c>
      <c r="E38" s="30" t="s">
        <v>137</v>
      </c>
      <c r="F38" s="31" t="s">
        <v>120</v>
      </c>
      <c r="G38" s="32">
        <v>49.259</v>
      </c>
      <c r="H38" s="33">
        <v>0</v>
      </c>
      <c r="I38" s="33">
        <f>ROUND(ROUND(H38,2)*ROUND(G38,3),2)</f>
      </c>
      <c r="O38">
        <f>(I38*21)/100</f>
      </c>
      <c r="P38" t="s">
        <v>27</v>
      </c>
    </row>
    <row r="39" spans="1:5" ht="12.75">
      <c r="A39" s="34" t="s">
        <v>52</v>
      </c>
      <c r="E39" s="35" t="s">
        <v>138</v>
      </c>
    </row>
    <row r="40" spans="1:5" ht="25.5">
      <c r="A40" s="38" t="s">
        <v>54</v>
      </c>
      <c r="E40" s="37" t="s">
        <v>139</v>
      </c>
    </row>
    <row r="41" spans="1:16" ht="25.5">
      <c r="A41" s="24" t="s">
        <v>47</v>
      </c>
      <c r="B41" s="29" t="s">
        <v>82</v>
      </c>
      <c r="C41" s="29" t="s">
        <v>135</v>
      </c>
      <c r="D41" s="24" t="s">
        <v>140</v>
      </c>
      <c r="E41" s="30" t="s">
        <v>137</v>
      </c>
      <c r="F41" s="31" t="s">
        <v>120</v>
      </c>
      <c r="G41" s="32">
        <v>4.381</v>
      </c>
      <c r="H41" s="33">
        <v>0</v>
      </c>
      <c r="I41" s="33">
        <f>ROUND(ROUND(H41,2)*ROUND(G41,3),2)</f>
      </c>
      <c r="O41">
        <f>(I41*21)/100</f>
      </c>
      <c r="P41" t="s">
        <v>27</v>
      </c>
    </row>
    <row r="42" spans="1:5" ht="38.25">
      <c r="A42" s="34" t="s">
        <v>52</v>
      </c>
      <c r="E42" s="35" t="s">
        <v>141</v>
      </c>
    </row>
    <row r="43" spans="1:5" ht="12.75">
      <c r="A43" s="38" t="s">
        <v>54</v>
      </c>
      <c r="E43" s="37" t="s">
        <v>142</v>
      </c>
    </row>
    <row r="44" spans="1:16" ht="12.75">
      <c r="A44" s="24" t="s">
        <v>47</v>
      </c>
      <c r="B44" s="29" t="s">
        <v>85</v>
      </c>
      <c r="C44" s="29" t="s">
        <v>143</v>
      </c>
      <c r="D44" s="24" t="s">
        <v>144</v>
      </c>
      <c r="E44" s="30" t="s">
        <v>145</v>
      </c>
      <c r="F44" s="31" t="s">
        <v>120</v>
      </c>
      <c r="G44" s="32">
        <v>72.862</v>
      </c>
      <c r="H44" s="33">
        <v>0</v>
      </c>
      <c r="I44" s="33">
        <f>ROUND(ROUND(H44,2)*ROUND(G44,3),2)</f>
      </c>
      <c r="O44">
        <f>(I44*21)/100</f>
      </c>
      <c r="P44" t="s">
        <v>27</v>
      </c>
    </row>
    <row r="45" spans="1:5" ht="51">
      <c r="A45" s="34" t="s">
        <v>52</v>
      </c>
      <c r="E45" s="35" t="s">
        <v>146</v>
      </c>
    </row>
    <row r="46" spans="1:5" ht="63.75">
      <c r="A46" s="38" t="s">
        <v>54</v>
      </c>
      <c r="E46" s="37" t="s">
        <v>147</v>
      </c>
    </row>
    <row r="47" spans="1:16" ht="12.75">
      <c r="A47" s="24" t="s">
        <v>47</v>
      </c>
      <c r="B47" s="29" t="s">
        <v>88</v>
      </c>
      <c r="C47" s="29" t="s">
        <v>143</v>
      </c>
      <c r="D47" s="24" t="s">
        <v>148</v>
      </c>
      <c r="E47" s="30" t="s">
        <v>145</v>
      </c>
      <c r="F47" s="31" t="s">
        <v>120</v>
      </c>
      <c r="G47" s="32">
        <v>6.572</v>
      </c>
      <c r="H47" s="33">
        <v>0</v>
      </c>
      <c r="I47" s="33">
        <f>ROUND(ROUND(H47,2)*ROUND(G47,3),2)</f>
      </c>
      <c r="O47">
        <f>(I47*21)/100</f>
      </c>
      <c r="P47" t="s">
        <v>27</v>
      </c>
    </row>
    <row r="48" spans="1:5" ht="25.5">
      <c r="A48" s="34" t="s">
        <v>52</v>
      </c>
      <c r="E48" s="35" t="s">
        <v>149</v>
      </c>
    </row>
    <row r="49" spans="1:5" ht="12.75">
      <c r="A49" s="38" t="s">
        <v>54</v>
      </c>
      <c r="E49" s="37" t="s">
        <v>150</v>
      </c>
    </row>
    <row r="50" spans="1:16" ht="12.75">
      <c r="A50" s="24" t="s">
        <v>47</v>
      </c>
      <c r="B50" s="29" t="s">
        <v>92</v>
      </c>
      <c r="C50" s="29" t="s">
        <v>151</v>
      </c>
      <c r="D50" s="24" t="s">
        <v>71</v>
      </c>
      <c r="E50" s="30" t="s">
        <v>152</v>
      </c>
      <c r="F50" s="31" t="s">
        <v>153</v>
      </c>
      <c r="G50" s="32">
        <v>63.991</v>
      </c>
      <c r="H50" s="33">
        <v>0</v>
      </c>
      <c r="I50" s="33">
        <f>ROUND(ROUND(H50,2)*ROUND(G50,3),2)</f>
      </c>
      <c r="O50">
        <f>(I50*21)/100</f>
      </c>
      <c r="P50" t="s">
        <v>27</v>
      </c>
    </row>
    <row r="51" spans="1:5" ht="25.5">
      <c r="A51" s="34" t="s">
        <v>52</v>
      </c>
      <c r="E51" s="35" t="s">
        <v>154</v>
      </c>
    </row>
    <row r="52" spans="1:5" ht="102">
      <c r="A52" s="38" t="s">
        <v>54</v>
      </c>
      <c r="E52" s="37" t="s">
        <v>155</v>
      </c>
    </row>
    <row r="53" spans="1:16" ht="12.75">
      <c r="A53" s="24" t="s">
        <v>47</v>
      </c>
      <c r="B53" s="29" t="s">
        <v>156</v>
      </c>
      <c r="C53" s="29" t="s">
        <v>157</v>
      </c>
      <c r="D53" s="24" t="s">
        <v>71</v>
      </c>
      <c r="E53" s="30" t="s">
        <v>158</v>
      </c>
      <c r="F53" s="31" t="s">
        <v>153</v>
      </c>
      <c r="G53" s="32">
        <v>52.76</v>
      </c>
      <c r="H53" s="33">
        <v>0</v>
      </c>
      <c r="I53" s="33">
        <f>ROUND(ROUND(H53,2)*ROUND(G53,3),2)</f>
      </c>
      <c r="O53">
        <f>(I53*21)/100</f>
      </c>
      <c r="P53" t="s">
        <v>27</v>
      </c>
    </row>
    <row r="54" spans="1:5" ht="12.75">
      <c r="A54" s="34" t="s">
        <v>52</v>
      </c>
      <c r="E54" s="35" t="s">
        <v>159</v>
      </c>
    </row>
    <row r="55" spans="1:5" ht="63.75">
      <c r="A55" s="38" t="s">
        <v>54</v>
      </c>
      <c r="E55" s="37" t="s">
        <v>160</v>
      </c>
    </row>
    <row r="56" spans="1:16" ht="12.75">
      <c r="A56" s="24" t="s">
        <v>47</v>
      </c>
      <c r="B56" s="29" t="s">
        <v>161</v>
      </c>
      <c r="C56" s="29" t="s">
        <v>162</v>
      </c>
      <c r="D56" s="24" t="s">
        <v>71</v>
      </c>
      <c r="E56" s="30" t="s">
        <v>163</v>
      </c>
      <c r="F56" s="31" t="s">
        <v>153</v>
      </c>
      <c r="G56" s="32">
        <v>52.76</v>
      </c>
      <c r="H56" s="33">
        <v>0</v>
      </c>
      <c r="I56" s="33">
        <f>ROUND(ROUND(H56,2)*ROUND(G56,3),2)</f>
      </c>
      <c r="O56">
        <f>(I56*21)/100</f>
      </c>
      <c r="P56" t="s">
        <v>27</v>
      </c>
    </row>
    <row r="57" spans="1:5" ht="12.75">
      <c r="A57" s="34" t="s">
        <v>52</v>
      </c>
      <c r="E57" s="35" t="s">
        <v>164</v>
      </c>
    </row>
    <row r="58" spans="1:5" ht="63.75">
      <c r="A58" s="38" t="s">
        <v>54</v>
      </c>
      <c r="E58" s="37" t="s">
        <v>160</v>
      </c>
    </row>
    <row r="59" spans="1:16" ht="12.75">
      <c r="A59" s="24" t="s">
        <v>47</v>
      </c>
      <c r="B59" s="29" t="s">
        <v>165</v>
      </c>
      <c r="C59" s="29" t="s">
        <v>166</v>
      </c>
      <c r="D59" s="24" t="s">
        <v>49</v>
      </c>
      <c r="E59" s="30" t="s">
        <v>167</v>
      </c>
      <c r="F59" s="31" t="s">
        <v>120</v>
      </c>
      <c r="G59" s="32">
        <v>39.375</v>
      </c>
      <c r="H59" s="33">
        <v>0</v>
      </c>
      <c r="I59" s="33">
        <f>ROUND(ROUND(H59,2)*ROUND(G59,3),2)</f>
      </c>
      <c r="O59">
        <f>(I59*21)/100</f>
      </c>
      <c r="P59" t="s">
        <v>27</v>
      </c>
    </row>
    <row r="60" spans="1:5" ht="12.75">
      <c r="A60" s="34" t="s">
        <v>52</v>
      </c>
      <c r="E60" s="35" t="s">
        <v>168</v>
      </c>
    </row>
    <row r="61" spans="1:5" ht="12.75">
      <c r="A61" s="38" t="s">
        <v>54</v>
      </c>
      <c r="E61" s="37" t="s">
        <v>169</v>
      </c>
    </row>
    <row r="62" spans="1:16" ht="12.75">
      <c r="A62" s="24" t="s">
        <v>47</v>
      </c>
      <c r="B62" s="29" t="s">
        <v>170</v>
      </c>
      <c r="C62" s="29" t="s">
        <v>171</v>
      </c>
      <c r="D62" s="24" t="s">
        <v>49</v>
      </c>
      <c r="E62" s="30" t="s">
        <v>172</v>
      </c>
      <c r="F62" s="31" t="s">
        <v>120</v>
      </c>
      <c r="G62" s="32">
        <v>116.857</v>
      </c>
      <c r="H62" s="33">
        <v>0</v>
      </c>
      <c r="I62" s="33">
        <f>ROUND(ROUND(H62,2)*ROUND(G62,3),2)</f>
      </c>
      <c r="O62">
        <f>(I62*21)/100</f>
      </c>
      <c r="P62" t="s">
        <v>27</v>
      </c>
    </row>
    <row r="63" spans="1:5" ht="38.25">
      <c r="A63" s="34" t="s">
        <v>52</v>
      </c>
      <c r="E63" s="35" t="s">
        <v>173</v>
      </c>
    </row>
    <row r="64" spans="1:5" ht="63.75">
      <c r="A64" s="38" t="s">
        <v>54</v>
      </c>
      <c r="E64" s="37" t="s">
        <v>174</v>
      </c>
    </row>
    <row r="65" spans="1:16" ht="12.75">
      <c r="A65" s="24" t="s">
        <v>47</v>
      </c>
      <c r="B65" s="29" t="s">
        <v>175</v>
      </c>
      <c r="C65" s="29" t="s">
        <v>176</v>
      </c>
      <c r="D65" s="24" t="s">
        <v>49</v>
      </c>
      <c r="E65" s="30" t="s">
        <v>177</v>
      </c>
      <c r="F65" s="31" t="s">
        <v>120</v>
      </c>
      <c r="G65" s="32">
        <v>77.482</v>
      </c>
      <c r="H65" s="33">
        <v>0</v>
      </c>
      <c r="I65" s="33">
        <f>ROUND(ROUND(H65,2)*ROUND(G65,3),2)</f>
      </c>
      <c r="O65">
        <f>(I65*21)/100</f>
      </c>
      <c r="P65" t="s">
        <v>27</v>
      </c>
    </row>
    <row r="66" spans="1:5" ht="51">
      <c r="A66" s="34" t="s">
        <v>52</v>
      </c>
      <c r="E66" s="35" t="s">
        <v>178</v>
      </c>
    </row>
    <row r="67" spans="1:5" ht="51">
      <c r="A67" s="38" t="s">
        <v>54</v>
      </c>
      <c r="E67" s="37" t="s">
        <v>179</v>
      </c>
    </row>
    <row r="68" spans="1:16" ht="12.75">
      <c r="A68" s="24" t="s">
        <v>47</v>
      </c>
      <c r="B68" s="29" t="s">
        <v>180</v>
      </c>
      <c r="C68" s="29" t="s">
        <v>181</v>
      </c>
      <c r="D68" s="24" t="s">
        <v>49</v>
      </c>
      <c r="E68" s="30" t="s">
        <v>182</v>
      </c>
      <c r="F68" s="31" t="s">
        <v>120</v>
      </c>
      <c r="G68" s="32">
        <v>152.19</v>
      </c>
      <c r="H68" s="33">
        <v>0</v>
      </c>
      <c r="I68" s="33">
        <f>ROUND(ROUND(H68,2)*ROUND(G68,3),2)</f>
      </c>
      <c r="O68">
        <f>(I68*21)/100</f>
      </c>
      <c r="P68" t="s">
        <v>27</v>
      </c>
    </row>
    <row r="69" spans="1:5" ht="63.75">
      <c r="A69" s="34" t="s">
        <v>52</v>
      </c>
      <c r="E69" s="35" t="s">
        <v>183</v>
      </c>
    </row>
    <row r="70" spans="1:5" ht="114.75">
      <c r="A70" s="38" t="s">
        <v>54</v>
      </c>
      <c r="E70" s="37" t="s">
        <v>184</v>
      </c>
    </row>
    <row r="71" spans="1:16" ht="12.75">
      <c r="A71" s="24" t="s">
        <v>47</v>
      </c>
      <c r="B71" s="29" t="s">
        <v>185</v>
      </c>
      <c r="C71" s="29" t="s">
        <v>186</v>
      </c>
      <c r="D71" s="24" t="s">
        <v>49</v>
      </c>
      <c r="E71" s="30" t="s">
        <v>187</v>
      </c>
      <c r="F71" s="31" t="s">
        <v>120</v>
      </c>
      <c r="G71" s="32">
        <v>15.704</v>
      </c>
      <c r="H71" s="33">
        <v>0</v>
      </c>
      <c r="I71" s="33">
        <f>ROUND(ROUND(H71,2)*ROUND(G71,3),2)</f>
      </c>
      <c r="O71">
        <f>(I71*21)/100</f>
      </c>
      <c r="P71" t="s">
        <v>27</v>
      </c>
    </row>
    <row r="72" spans="1:5" ht="38.25">
      <c r="A72" s="34" t="s">
        <v>52</v>
      </c>
      <c r="E72" s="35" t="s">
        <v>188</v>
      </c>
    </row>
    <row r="73" spans="1:5" ht="51">
      <c r="A73" s="38" t="s">
        <v>54</v>
      </c>
      <c r="E73" s="37" t="s">
        <v>189</v>
      </c>
    </row>
    <row r="74" spans="1:16" ht="12.75">
      <c r="A74" s="24" t="s">
        <v>47</v>
      </c>
      <c r="B74" s="29" t="s">
        <v>190</v>
      </c>
      <c r="C74" s="29" t="s">
        <v>191</v>
      </c>
      <c r="D74" s="24" t="s">
        <v>71</v>
      </c>
      <c r="E74" s="30" t="s">
        <v>192</v>
      </c>
      <c r="F74" s="31" t="s">
        <v>120</v>
      </c>
      <c r="G74" s="32">
        <v>127.148</v>
      </c>
      <c r="H74" s="33">
        <v>0</v>
      </c>
      <c r="I74" s="33">
        <f>ROUND(ROUND(H74,2)*ROUND(G74,3),2)</f>
      </c>
      <c r="O74">
        <f>(I74*21)/100</f>
      </c>
      <c r="P74" t="s">
        <v>27</v>
      </c>
    </row>
    <row r="75" spans="1:5" ht="25.5">
      <c r="A75" s="34" t="s">
        <v>52</v>
      </c>
      <c r="E75" s="35" t="s">
        <v>193</v>
      </c>
    </row>
    <row r="76" spans="1:5" ht="63.75">
      <c r="A76" s="38" t="s">
        <v>54</v>
      </c>
      <c r="E76" s="37" t="s">
        <v>194</v>
      </c>
    </row>
    <row r="77" spans="1:16" ht="12.75">
      <c r="A77" s="24" t="s">
        <v>47</v>
      </c>
      <c r="B77" s="29" t="s">
        <v>195</v>
      </c>
      <c r="C77" s="29" t="s">
        <v>191</v>
      </c>
      <c r="D77" s="24" t="s">
        <v>75</v>
      </c>
      <c r="E77" s="30" t="s">
        <v>192</v>
      </c>
      <c r="F77" s="31" t="s">
        <v>120</v>
      </c>
      <c r="G77" s="32">
        <v>39.375</v>
      </c>
      <c r="H77" s="33">
        <v>0</v>
      </c>
      <c r="I77" s="33">
        <f>ROUND(ROUND(H77,2)*ROUND(G77,3),2)</f>
      </c>
      <c r="O77">
        <f>(I77*21)/100</f>
      </c>
      <c r="P77" t="s">
        <v>27</v>
      </c>
    </row>
    <row r="78" spans="1:5" ht="12.75">
      <c r="A78" s="34" t="s">
        <v>52</v>
      </c>
      <c r="E78" s="35" t="s">
        <v>196</v>
      </c>
    </row>
    <row r="79" spans="1:5" ht="12.75">
      <c r="A79" s="38" t="s">
        <v>54</v>
      </c>
      <c r="E79" s="37" t="s">
        <v>197</v>
      </c>
    </row>
    <row r="80" spans="1:16" ht="12.75">
      <c r="A80" s="24" t="s">
        <v>47</v>
      </c>
      <c r="B80" s="29" t="s">
        <v>198</v>
      </c>
      <c r="C80" s="29" t="s">
        <v>199</v>
      </c>
      <c r="D80" s="24" t="s">
        <v>49</v>
      </c>
      <c r="E80" s="30" t="s">
        <v>200</v>
      </c>
      <c r="F80" s="31" t="s">
        <v>120</v>
      </c>
      <c r="G80" s="32">
        <v>34.296</v>
      </c>
      <c r="H80" s="33">
        <v>0</v>
      </c>
      <c r="I80" s="33">
        <f>ROUND(ROUND(H80,2)*ROUND(G80,3),2)</f>
      </c>
      <c r="O80">
        <f>(I80*21)/100</f>
      </c>
      <c r="P80" t="s">
        <v>27</v>
      </c>
    </row>
    <row r="81" spans="1:5" ht="12.75">
      <c r="A81" s="34" t="s">
        <v>52</v>
      </c>
      <c r="E81" s="35" t="s">
        <v>201</v>
      </c>
    </row>
    <row r="82" spans="1:5" ht="51">
      <c r="A82" s="38" t="s">
        <v>54</v>
      </c>
      <c r="E82" s="37" t="s">
        <v>202</v>
      </c>
    </row>
    <row r="83" spans="1:16" ht="12.75">
      <c r="A83" s="24" t="s">
        <v>47</v>
      </c>
      <c r="B83" s="29" t="s">
        <v>203</v>
      </c>
      <c r="C83" s="29" t="s">
        <v>204</v>
      </c>
      <c r="D83" s="24" t="s">
        <v>49</v>
      </c>
      <c r="E83" s="30" t="s">
        <v>205</v>
      </c>
      <c r="F83" s="31" t="s">
        <v>120</v>
      </c>
      <c r="G83" s="32">
        <v>7.875</v>
      </c>
      <c r="H83" s="33">
        <v>0</v>
      </c>
      <c r="I83" s="33">
        <f>ROUND(ROUND(H83,2)*ROUND(G83,3),2)</f>
      </c>
      <c r="O83">
        <f>(I83*21)/100</f>
      </c>
      <c r="P83" t="s">
        <v>27</v>
      </c>
    </row>
    <row r="84" spans="1:5" ht="25.5">
      <c r="A84" s="34" t="s">
        <v>52</v>
      </c>
      <c r="E84" s="35" t="s">
        <v>206</v>
      </c>
    </row>
    <row r="85" spans="1:5" ht="12.75">
      <c r="A85" s="38" t="s">
        <v>54</v>
      </c>
      <c r="E85" s="37" t="s">
        <v>207</v>
      </c>
    </row>
    <row r="86" spans="1:16" ht="12.75">
      <c r="A86" s="24" t="s">
        <v>47</v>
      </c>
      <c r="B86" s="29" t="s">
        <v>208</v>
      </c>
      <c r="C86" s="29" t="s">
        <v>209</v>
      </c>
      <c r="D86" s="24" t="s">
        <v>71</v>
      </c>
      <c r="E86" s="30" t="s">
        <v>210</v>
      </c>
      <c r="F86" s="31" t="s">
        <v>120</v>
      </c>
      <c r="G86" s="32">
        <v>4.32</v>
      </c>
      <c r="H86" s="33">
        <v>0</v>
      </c>
      <c r="I86" s="33">
        <f>ROUND(ROUND(H86,2)*ROUND(G86,3),2)</f>
      </c>
      <c r="O86">
        <f>(I86*21)/100</f>
      </c>
      <c r="P86" t="s">
        <v>27</v>
      </c>
    </row>
    <row r="87" spans="1:5" ht="12.75">
      <c r="A87" s="34" t="s">
        <v>52</v>
      </c>
      <c r="E87" s="35" t="s">
        <v>211</v>
      </c>
    </row>
    <row r="88" spans="1:5" ht="12.75">
      <c r="A88" s="38" t="s">
        <v>54</v>
      </c>
      <c r="E88" s="37" t="s">
        <v>212</v>
      </c>
    </row>
    <row r="89" spans="1:16" ht="12.75">
      <c r="A89" s="24" t="s">
        <v>47</v>
      </c>
      <c r="B89" s="29" t="s">
        <v>213</v>
      </c>
      <c r="C89" s="29" t="s">
        <v>209</v>
      </c>
      <c r="D89" s="24" t="s">
        <v>75</v>
      </c>
      <c r="E89" s="30" t="s">
        <v>210</v>
      </c>
      <c r="F89" s="31" t="s">
        <v>120</v>
      </c>
      <c r="G89" s="32">
        <v>4.5</v>
      </c>
      <c r="H89" s="33">
        <v>0</v>
      </c>
      <c r="I89" s="33">
        <f>ROUND(ROUND(H89,2)*ROUND(G89,3),2)</f>
      </c>
      <c r="O89">
        <f>(I89*21)/100</f>
      </c>
      <c r="P89" t="s">
        <v>27</v>
      </c>
    </row>
    <row r="90" spans="1:5" ht="12.75">
      <c r="A90" s="34" t="s">
        <v>52</v>
      </c>
      <c r="E90" s="35" t="s">
        <v>214</v>
      </c>
    </row>
    <row r="91" spans="1:5" ht="12.75">
      <c r="A91" s="38" t="s">
        <v>54</v>
      </c>
      <c r="E91" s="37" t="s">
        <v>215</v>
      </c>
    </row>
    <row r="92" spans="1:16" ht="12.75">
      <c r="A92" s="24" t="s">
        <v>47</v>
      </c>
      <c r="B92" s="29" t="s">
        <v>216</v>
      </c>
      <c r="C92" s="29" t="s">
        <v>217</v>
      </c>
      <c r="D92" s="24" t="s">
        <v>49</v>
      </c>
      <c r="E92" s="30" t="s">
        <v>218</v>
      </c>
      <c r="F92" s="31" t="s">
        <v>120</v>
      </c>
      <c r="G92" s="32">
        <v>7.425</v>
      </c>
      <c r="H92" s="33">
        <v>0</v>
      </c>
      <c r="I92" s="33">
        <f>ROUND(ROUND(H92,2)*ROUND(G92,3),2)</f>
      </c>
      <c r="O92">
        <f>(I92*21)/100</f>
      </c>
      <c r="P92" t="s">
        <v>27</v>
      </c>
    </row>
    <row r="93" spans="1:5" ht="12.75">
      <c r="A93" s="34" t="s">
        <v>52</v>
      </c>
      <c r="E93" s="35" t="s">
        <v>219</v>
      </c>
    </row>
    <row r="94" spans="1:5" ht="12.75">
      <c r="A94" s="38" t="s">
        <v>54</v>
      </c>
      <c r="E94" s="37" t="s">
        <v>220</v>
      </c>
    </row>
    <row r="95" spans="1:16" ht="12.75">
      <c r="A95" s="24" t="s">
        <v>47</v>
      </c>
      <c r="B95" s="29" t="s">
        <v>221</v>
      </c>
      <c r="C95" s="29" t="s">
        <v>222</v>
      </c>
      <c r="D95" s="24" t="s">
        <v>49</v>
      </c>
      <c r="E95" s="30" t="s">
        <v>223</v>
      </c>
      <c r="F95" s="31" t="s">
        <v>224</v>
      </c>
      <c r="G95" s="32">
        <v>76.017</v>
      </c>
      <c r="H95" s="33">
        <v>0</v>
      </c>
      <c r="I95" s="33">
        <f>ROUND(ROUND(H95,2)*ROUND(G95,3),2)</f>
      </c>
      <c r="O95">
        <f>(I95*21)/100</f>
      </c>
      <c r="P95" t="s">
        <v>27</v>
      </c>
    </row>
    <row r="96" spans="1:5" ht="12.75">
      <c r="A96" s="34" t="s">
        <v>52</v>
      </c>
      <c r="E96" s="35" t="s">
        <v>225</v>
      </c>
    </row>
    <row r="97" spans="1:5" ht="12.75">
      <c r="A97" s="38" t="s">
        <v>54</v>
      </c>
      <c r="E97" s="37" t="s">
        <v>226</v>
      </c>
    </row>
    <row r="98" spans="1:16" ht="12.75">
      <c r="A98" s="24" t="s">
        <v>47</v>
      </c>
      <c r="B98" s="29" t="s">
        <v>227</v>
      </c>
      <c r="C98" s="29" t="s">
        <v>228</v>
      </c>
      <c r="D98" s="24" t="s">
        <v>49</v>
      </c>
      <c r="E98" s="30" t="s">
        <v>229</v>
      </c>
      <c r="F98" s="31" t="s">
        <v>224</v>
      </c>
      <c r="G98" s="32">
        <v>262.5</v>
      </c>
      <c r="H98" s="33">
        <v>0</v>
      </c>
      <c r="I98" s="33">
        <f>ROUND(ROUND(H98,2)*ROUND(G98,3),2)</f>
      </c>
      <c r="O98">
        <f>(I98*21)/100</f>
      </c>
      <c r="P98" t="s">
        <v>27</v>
      </c>
    </row>
    <row r="99" spans="1:5" ht="12.75">
      <c r="A99" s="34" t="s">
        <v>52</v>
      </c>
      <c r="E99" s="35" t="s">
        <v>230</v>
      </c>
    </row>
    <row r="100" spans="1:5" ht="12.75">
      <c r="A100" s="38" t="s">
        <v>54</v>
      </c>
      <c r="E100" s="37" t="s">
        <v>231</v>
      </c>
    </row>
    <row r="101" spans="1:16" ht="12.75">
      <c r="A101" s="24" t="s">
        <v>47</v>
      </c>
      <c r="B101" s="29" t="s">
        <v>232</v>
      </c>
      <c r="C101" s="29" t="s">
        <v>233</v>
      </c>
      <c r="D101" s="24" t="s">
        <v>49</v>
      </c>
      <c r="E101" s="30" t="s">
        <v>234</v>
      </c>
      <c r="F101" s="31" t="s">
        <v>224</v>
      </c>
      <c r="G101" s="32">
        <v>78.75</v>
      </c>
      <c r="H101" s="33">
        <v>0</v>
      </c>
      <c r="I101" s="33">
        <f>ROUND(ROUND(H101,2)*ROUND(G101,3),2)</f>
      </c>
      <c r="O101">
        <f>(I101*21)/100</f>
      </c>
      <c r="P101" t="s">
        <v>27</v>
      </c>
    </row>
    <row r="102" spans="1:5" ht="12.75">
      <c r="A102" s="34" t="s">
        <v>52</v>
      </c>
      <c r="E102" s="35" t="s">
        <v>49</v>
      </c>
    </row>
    <row r="103" spans="1:5" ht="12.75">
      <c r="A103" s="38" t="s">
        <v>54</v>
      </c>
      <c r="E103" s="37" t="s">
        <v>235</v>
      </c>
    </row>
    <row r="104" spans="1:16" ht="12.75">
      <c r="A104" s="24" t="s">
        <v>47</v>
      </c>
      <c r="B104" s="29" t="s">
        <v>236</v>
      </c>
      <c r="C104" s="29" t="s">
        <v>237</v>
      </c>
      <c r="D104" s="24" t="s">
        <v>49</v>
      </c>
      <c r="E104" s="30" t="s">
        <v>238</v>
      </c>
      <c r="F104" s="31" t="s">
        <v>224</v>
      </c>
      <c r="G104" s="32">
        <v>183.75</v>
      </c>
      <c r="H104" s="33">
        <v>0</v>
      </c>
      <c r="I104" s="33">
        <f>ROUND(ROUND(H104,2)*ROUND(G104,3),2)</f>
      </c>
      <c r="O104">
        <f>(I104*21)/100</f>
      </c>
      <c r="P104" t="s">
        <v>27</v>
      </c>
    </row>
    <row r="105" spans="1:5" ht="12.75">
      <c r="A105" s="34" t="s">
        <v>52</v>
      </c>
      <c r="E105" s="35" t="s">
        <v>49</v>
      </c>
    </row>
    <row r="106" spans="1:5" ht="12.75">
      <c r="A106" s="38" t="s">
        <v>54</v>
      </c>
      <c r="E106" s="37" t="s">
        <v>239</v>
      </c>
    </row>
    <row r="107" spans="1:16" ht="12.75">
      <c r="A107" s="24" t="s">
        <v>47</v>
      </c>
      <c r="B107" s="29" t="s">
        <v>240</v>
      </c>
      <c r="C107" s="29" t="s">
        <v>241</v>
      </c>
      <c r="D107" s="24" t="s">
        <v>49</v>
      </c>
      <c r="E107" s="30" t="s">
        <v>242</v>
      </c>
      <c r="F107" s="31" t="s">
        <v>224</v>
      </c>
      <c r="G107" s="32">
        <v>262.5</v>
      </c>
      <c r="H107" s="33">
        <v>0</v>
      </c>
      <c r="I107" s="33">
        <f>ROUND(ROUND(H107,2)*ROUND(G107,3),2)</f>
      </c>
      <c r="O107">
        <f>(I107*21)/100</f>
      </c>
      <c r="P107" t="s">
        <v>27</v>
      </c>
    </row>
    <row r="108" spans="1:5" ht="12.75">
      <c r="A108" s="34" t="s">
        <v>52</v>
      </c>
      <c r="E108" s="35" t="s">
        <v>49</v>
      </c>
    </row>
    <row r="109" spans="1:5" ht="12.75">
      <c r="A109" s="38" t="s">
        <v>54</v>
      </c>
      <c r="E109" s="37" t="s">
        <v>231</v>
      </c>
    </row>
    <row r="110" spans="1:16" ht="12.75">
      <c r="A110" s="24" t="s">
        <v>47</v>
      </c>
      <c r="B110" s="29" t="s">
        <v>243</v>
      </c>
      <c r="C110" s="29" t="s">
        <v>244</v>
      </c>
      <c r="D110" s="24" t="s">
        <v>49</v>
      </c>
      <c r="E110" s="30" t="s">
        <v>245</v>
      </c>
      <c r="F110" s="31" t="s">
        <v>120</v>
      </c>
      <c r="G110" s="32">
        <v>39.375</v>
      </c>
      <c r="H110" s="33">
        <v>0</v>
      </c>
      <c r="I110" s="33">
        <f>ROUND(ROUND(H110,2)*ROUND(G110,3),2)</f>
      </c>
      <c r="O110">
        <f>(I110*21)/100</f>
      </c>
      <c r="P110" t="s">
        <v>27</v>
      </c>
    </row>
    <row r="111" spans="1:5" ht="12.75">
      <c r="A111" s="34" t="s">
        <v>52</v>
      </c>
      <c r="E111" s="35" t="s">
        <v>49</v>
      </c>
    </row>
    <row r="112" spans="1:5" ht="12.75">
      <c r="A112" s="36" t="s">
        <v>54</v>
      </c>
      <c r="E112" s="37" t="s">
        <v>197</v>
      </c>
    </row>
    <row r="113" spans="1:18" ht="12.75" customHeight="1">
      <c r="A113" s="6" t="s">
        <v>45</v>
      </c>
      <c r="B113" s="6"/>
      <c r="C113" s="41" t="s">
        <v>27</v>
      </c>
      <c r="D113" s="6"/>
      <c r="E113" s="27" t="s">
        <v>246</v>
      </c>
      <c r="F113" s="6"/>
      <c r="G113" s="6"/>
      <c r="H113" s="6"/>
      <c r="I113" s="42">
        <f>0+Q113</f>
      </c>
      <c r="O113">
        <f>0+R113</f>
      </c>
      <c r="Q113">
        <f>0+I114+I117+I120+I123+I126+I129+I132+I135+I138+I141+I144</f>
      </c>
      <c r="R113">
        <f>0+O114+O117+O120+O123+O126+O129+O132+O135+O138+O141+O144</f>
      </c>
    </row>
    <row r="114" spans="1:16" ht="12.75">
      <c r="A114" s="24" t="s">
        <v>47</v>
      </c>
      <c r="B114" s="29" t="s">
        <v>247</v>
      </c>
      <c r="C114" s="29" t="s">
        <v>248</v>
      </c>
      <c r="D114" s="24" t="s">
        <v>49</v>
      </c>
      <c r="E114" s="30" t="s">
        <v>249</v>
      </c>
      <c r="F114" s="31" t="s">
        <v>224</v>
      </c>
      <c r="G114" s="32">
        <v>3.391</v>
      </c>
      <c r="H114" s="33">
        <v>0</v>
      </c>
      <c r="I114" s="33">
        <f>ROUND(ROUND(H114,2)*ROUND(G114,3),2)</f>
      </c>
      <c r="O114">
        <f>(I114*21)/100</f>
      </c>
      <c r="P114" t="s">
        <v>27</v>
      </c>
    </row>
    <row r="115" spans="1:5" ht="12.75">
      <c r="A115" s="34" t="s">
        <v>52</v>
      </c>
      <c r="E115" s="35" t="s">
        <v>250</v>
      </c>
    </row>
    <row r="116" spans="1:5" ht="12.75">
      <c r="A116" s="38" t="s">
        <v>54</v>
      </c>
      <c r="E116" s="37" t="s">
        <v>251</v>
      </c>
    </row>
    <row r="117" spans="1:16" ht="12.75">
      <c r="A117" s="24" t="s">
        <v>47</v>
      </c>
      <c r="B117" s="29" t="s">
        <v>252</v>
      </c>
      <c r="C117" s="29" t="s">
        <v>253</v>
      </c>
      <c r="D117" s="24" t="s">
        <v>49</v>
      </c>
      <c r="E117" s="30" t="s">
        <v>254</v>
      </c>
      <c r="F117" s="31" t="s">
        <v>153</v>
      </c>
      <c r="G117" s="32">
        <v>846</v>
      </c>
      <c r="H117" s="33">
        <v>0</v>
      </c>
      <c r="I117" s="33">
        <f>ROUND(ROUND(H117,2)*ROUND(G117,3),2)</f>
      </c>
      <c r="O117">
        <f>(I117*21)/100</f>
      </c>
      <c r="P117" t="s">
        <v>27</v>
      </c>
    </row>
    <row r="118" spans="1:5" ht="63.75">
      <c r="A118" s="34" t="s">
        <v>52</v>
      </c>
      <c r="E118" s="35" t="s">
        <v>255</v>
      </c>
    </row>
    <row r="119" spans="1:5" ht="51">
      <c r="A119" s="38" t="s">
        <v>54</v>
      </c>
      <c r="E119" s="37" t="s">
        <v>256</v>
      </c>
    </row>
    <row r="120" spans="1:16" ht="12.75">
      <c r="A120" s="24" t="s">
        <v>47</v>
      </c>
      <c r="B120" s="29" t="s">
        <v>257</v>
      </c>
      <c r="C120" s="29" t="s">
        <v>258</v>
      </c>
      <c r="D120" s="24" t="s">
        <v>71</v>
      </c>
      <c r="E120" s="30" t="s">
        <v>259</v>
      </c>
      <c r="F120" s="31" t="s">
        <v>153</v>
      </c>
      <c r="G120" s="32">
        <v>544</v>
      </c>
      <c r="H120" s="33">
        <v>0</v>
      </c>
      <c r="I120" s="33">
        <f>ROUND(ROUND(H120,2)*ROUND(G120,3),2)</f>
      </c>
      <c r="O120">
        <f>(I120*21)/100</f>
      </c>
      <c r="P120" t="s">
        <v>27</v>
      </c>
    </row>
    <row r="121" spans="1:5" ht="12.75">
      <c r="A121" s="34" t="s">
        <v>52</v>
      </c>
      <c r="E121" s="35" t="s">
        <v>260</v>
      </c>
    </row>
    <row r="122" spans="1:5" ht="38.25">
      <c r="A122" s="38" t="s">
        <v>54</v>
      </c>
      <c r="E122" s="37" t="s">
        <v>261</v>
      </c>
    </row>
    <row r="123" spans="1:16" ht="12.75">
      <c r="A123" s="24" t="s">
        <v>47</v>
      </c>
      <c r="B123" s="29" t="s">
        <v>262</v>
      </c>
      <c r="C123" s="29" t="s">
        <v>258</v>
      </c>
      <c r="D123" s="24" t="s">
        <v>75</v>
      </c>
      <c r="E123" s="30" t="s">
        <v>259</v>
      </c>
      <c r="F123" s="31" t="s">
        <v>153</v>
      </c>
      <c r="G123" s="32">
        <v>208</v>
      </c>
      <c r="H123" s="33">
        <v>0</v>
      </c>
      <c r="I123" s="33">
        <f>ROUND(ROUND(H123,2)*ROUND(G123,3),2)</f>
      </c>
      <c r="O123">
        <f>(I123*21)/100</f>
      </c>
      <c r="P123" t="s">
        <v>27</v>
      </c>
    </row>
    <row r="124" spans="1:5" ht="12.75">
      <c r="A124" s="34" t="s">
        <v>52</v>
      </c>
      <c r="E124" s="35" t="s">
        <v>263</v>
      </c>
    </row>
    <row r="125" spans="1:5" ht="12.75">
      <c r="A125" s="38" t="s">
        <v>54</v>
      </c>
      <c r="E125" s="37" t="s">
        <v>264</v>
      </c>
    </row>
    <row r="126" spans="1:16" ht="12.75">
      <c r="A126" s="24" t="s">
        <v>47</v>
      </c>
      <c r="B126" s="29" t="s">
        <v>265</v>
      </c>
      <c r="C126" s="29" t="s">
        <v>266</v>
      </c>
      <c r="D126" s="24" t="s">
        <v>71</v>
      </c>
      <c r="E126" s="30" t="s">
        <v>267</v>
      </c>
      <c r="F126" s="31" t="s">
        <v>153</v>
      </c>
      <c r="G126" s="32">
        <v>68</v>
      </c>
      <c r="H126" s="33">
        <v>0</v>
      </c>
      <c r="I126" s="33">
        <f>ROUND(ROUND(H126,2)*ROUND(G126,3),2)</f>
      </c>
      <c r="O126">
        <f>(I126*21)/100</f>
      </c>
      <c r="P126" t="s">
        <v>27</v>
      </c>
    </row>
    <row r="127" spans="1:5" ht="12.75">
      <c r="A127" s="34" t="s">
        <v>52</v>
      </c>
      <c r="E127" s="35" t="s">
        <v>268</v>
      </c>
    </row>
    <row r="128" spans="1:5" ht="38.25">
      <c r="A128" s="38" t="s">
        <v>54</v>
      </c>
      <c r="E128" s="37" t="s">
        <v>269</v>
      </c>
    </row>
    <row r="129" spans="1:16" ht="12.75">
      <c r="A129" s="24" t="s">
        <v>47</v>
      </c>
      <c r="B129" s="29" t="s">
        <v>270</v>
      </c>
      <c r="C129" s="29" t="s">
        <v>266</v>
      </c>
      <c r="D129" s="24" t="s">
        <v>75</v>
      </c>
      <c r="E129" s="30" t="s">
        <v>267</v>
      </c>
      <c r="F129" s="31" t="s">
        <v>153</v>
      </c>
      <c r="G129" s="32">
        <v>26</v>
      </c>
      <c r="H129" s="33">
        <v>0</v>
      </c>
      <c r="I129" s="33">
        <f>ROUND(ROUND(H129,2)*ROUND(G129,3),2)</f>
      </c>
      <c r="O129">
        <f>(I129*21)/100</f>
      </c>
      <c r="P129" t="s">
        <v>27</v>
      </c>
    </row>
    <row r="130" spans="1:5" ht="12.75">
      <c r="A130" s="34" t="s">
        <v>52</v>
      </c>
      <c r="E130" s="35" t="s">
        <v>271</v>
      </c>
    </row>
    <row r="131" spans="1:5" ht="12.75">
      <c r="A131" s="38" t="s">
        <v>54</v>
      </c>
      <c r="E131" s="37" t="s">
        <v>272</v>
      </c>
    </row>
    <row r="132" spans="1:16" ht="12.75">
      <c r="A132" s="24" t="s">
        <v>47</v>
      </c>
      <c r="B132" s="29" t="s">
        <v>273</v>
      </c>
      <c r="C132" s="29" t="s">
        <v>274</v>
      </c>
      <c r="D132" s="24" t="s">
        <v>49</v>
      </c>
      <c r="E132" s="30" t="s">
        <v>275</v>
      </c>
      <c r="F132" s="31" t="s">
        <v>120</v>
      </c>
      <c r="G132" s="32">
        <v>8.182</v>
      </c>
      <c r="H132" s="33">
        <v>0</v>
      </c>
      <c r="I132" s="33">
        <f>ROUND(ROUND(H132,2)*ROUND(G132,3),2)</f>
      </c>
      <c r="O132">
        <f>(I132*21)/100</f>
      </c>
      <c r="P132" t="s">
        <v>27</v>
      </c>
    </row>
    <row r="133" spans="1:5" ht="12.75">
      <c r="A133" s="34" t="s">
        <v>52</v>
      </c>
      <c r="E133" s="35" t="s">
        <v>276</v>
      </c>
    </row>
    <row r="134" spans="1:5" ht="12.75">
      <c r="A134" s="38" t="s">
        <v>54</v>
      </c>
      <c r="E134" s="37" t="s">
        <v>277</v>
      </c>
    </row>
    <row r="135" spans="1:16" ht="12.75">
      <c r="A135" s="24" t="s">
        <v>47</v>
      </c>
      <c r="B135" s="29" t="s">
        <v>278</v>
      </c>
      <c r="C135" s="29" t="s">
        <v>279</v>
      </c>
      <c r="D135" s="24" t="s">
        <v>49</v>
      </c>
      <c r="E135" s="30" t="s">
        <v>280</v>
      </c>
      <c r="F135" s="31" t="s">
        <v>120</v>
      </c>
      <c r="G135" s="32">
        <v>117.479</v>
      </c>
      <c r="H135" s="33">
        <v>0</v>
      </c>
      <c r="I135" s="33">
        <f>ROUND(ROUND(H135,2)*ROUND(G135,3),2)</f>
      </c>
      <c r="O135">
        <f>(I135*21)/100</f>
      </c>
      <c r="P135" t="s">
        <v>27</v>
      </c>
    </row>
    <row r="136" spans="1:5" ht="38.25">
      <c r="A136" s="34" t="s">
        <v>52</v>
      </c>
      <c r="E136" s="35" t="s">
        <v>281</v>
      </c>
    </row>
    <row r="137" spans="1:5" ht="63.75">
      <c r="A137" s="38" t="s">
        <v>54</v>
      </c>
      <c r="E137" s="37" t="s">
        <v>282</v>
      </c>
    </row>
    <row r="138" spans="1:16" ht="12.75">
      <c r="A138" s="24" t="s">
        <v>47</v>
      </c>
      <c r="B138" s="29" t="s">
        <v>283</v>
      </c>
      <c r="C138" s="29" t="s">
        <v>284</v>
      </c>
      <c r="D138" s="24" t="s">
        <v>49</v>
      </c>
      <c r="E138" s="30" t="s">
        <v>285</v>
      </c>
      <c r="F138" s="31" t="s">
        <v>100</v>
      </c>
      <c r="G138" s="32">
        <v>18.849</v>
      </c>
      <c r="H138" s="33">
        <v>0</v>
      </c>
      <c r="I138" s="33">
        <f>ROUND(ROUND(H138,2)*ROUND(G138,3),2)</f>
      </c>
      <c r="O138">
        <f>(I138*21)/100</f>
      </c>
      <c r="P138" t="s">
        <v>27</v>
      </c>
    </row>
    <row r="139" spans="1:5" ht="63.75">
      <c r="A139" s="34" t="s">
        <v>52</v>
      </c>
      <c r="E139" s="35" t="s">
        <v>286</v>
      </c>
    </row>
    <row r="140" spans="1:5" ht="89.25">
      <c r="A140" s="38" t="s">
        <v>54</v>
      </c>
      <c r="E140" s="37" t="s">
        <v>287</v>
      </c>
    </row>
    <row r="141" spans="1:16" ht="12.75">
      <c r="A141" s="24" t="s">
        <v>47</v>
      </c>
      <c r="B141" s="29" t="s">
        <v>288</v>
      </c>
      <c r="C141" s="29" t="s">
        <v>289</v>
      </c>
      <c r="D141" s="24" t="s">
        <v>49</v>
      </c>
      <c r="E141" s="30" t="s">
        <v>290</v>
      </c>
      <c r="F141" s="31" t="s">
        <v>120</v>
      </c>
      <c r="G141" s="32">
        <v>13.593</v>
      </c>
      <c r="H141" s="33">
        <v>0</v>
      </c>
      <c r="I141" s="33">
        <f>ROUND(ROUND(H141,2)*ROUND(G141,3),2)</f>
      </c>
      <c r="O141">
        <f>(I141*21)/100</f>
      </c>
      <c r="P141" t="s">
        <v>27</v>
      </c>
    </row>
    <row r="142" spans="1:5" ht="12.75">
      <c r="A142" s="34" t="s">
        <v>52</v>
      </c>
      <c r="E142" s="35" t="s">
        <v>291</v>
      </c>
    </row>
    <row r="143" spans="1:5" ht="12.75">
      <c r="A143" s="38" t="s">
        <v>54</v>
      </c>
      <c r="E143" s="37" t="s">
        <v>292</v>
      </c>
    </row>
    <row r="144" spans="1:16" ht="12.75">
      <c r="A144" s="24" t="s">
        <v>47</v>
      </c>
      <c r="B144" s="29" t="s">
        <v>293</v>
      </c>
      <c r="C144" s="29" t="s">
        <v>294</v>
      </c>
      <c r="D144" s="24" t="s">
        <v>49</v>
      </c>
      <c r="E144" s="30" t="s">
        <v>295</v>
      </c>
      <c r="F144" s="31" t="s">
        <v>100</v>
      </c>
      <c r="G144" s="32">
        <v>0.377</v>
      </c>
      <c r="H144" s="33">
        <v>0</v>
      </c>
      <c r="I144" s="33">
        <f>ROUND(ROUND(H144,2)*ROUND(G144,3),2)</f>
      </c>
      <c r="O144">
        <f>(I144*21)/100</f>
      </c>
      <c r="P144" t="s">
        <v>27</v>
      </c>
    </row>
    <row r="145" spans="1:5" ht="12.75">
      <c r="A145" s="34" t="s">
        <v>52</v>
      </c>
      <c r="E145" s="35" t="s">
        <v>296</v>
      </c>
    </row>
    <row r="146" spans="1:5" ht="12.75">
      <c r="A146" s="36" t="s">
        <v>54</v>
      </c>
      <c r="E146" s="37" t="s">
        <v>297</v>
      </c>
    </row>
    <row r="147" spans="1:18" ht="12.75" customHeight="1">
      <c r="A147" s="6" t="s">
        <v>45</v>
      </c>
      <c r="B147" s="6"/>
      <c r="C147" s="41" t="s">
        <v>26</v>
      </c>
      <c r="D147" s="6"/>
      <c r="E147" s="27" t="s">
        <v>298</v>
      </c>
      <c r="F147" s="6"/>
      <c r="G147" s="6"/>
      <c r="H147" s="6"/>
      <c r="I147" s="42">
        <f>0+Q147</f>
      </c>
      <c r="O147">
        <f>0+R147</f>
      </c>
      <c r="Q147">
        <f>0+I148+I151+I154+I157+I160+I163+I166</f>
      </c>
      <c r="R147">
        <f>0+O148+O151+O154+O157+O160+O163+O166</f>
      </c>
    </row>
    <row r="148" spans="1:16" ht="12.75">
      <c r="A148" s="24" t="s">
        <v>47</v>
      </c>
      <c r="B148" s="29" t="s">
        <v>299</v>
      </c>
      <c r="C148" s="29" t="s">
        <v>300</v>
      </c>
      <c r="D148" s="24" t="s">
        <v>49</v>
      </c>
      <c r="E148" s="30" t="s">
        <v>301</v>
      </c>
      <c r="F148" s="31" t="s">
        <v>120</v>
      </c>
      <c r="G148" s="32">
        <v>10.883</v>
      </c>
      <c r="H148" s="33">
        <v>0</v>
      </c>
      <c r="I148" s="33">
        <f>ROUND(ROUND(H148,2)*ROUND(G148,3),2)</f>
      </c>
      <c r="O148">
        <f>(I148*21)/100</f>
      </c>
      <c r="P148" t="s">
        <v>27</v>
      </c>
    </row>
    <row r="149" spans="1:5" ht="25.5">
      <c r="A149" s="34" t="s">
        <v>52</v>
      </c>
      <c r="E149" s="35" t="s">
        <v>302</v>
      </c>
    </row>
    <row r="150" spans="1:5" ht="63.75">
      <c r="A150" s="38" t="s">
        <v>54</v>
      </c>
      <c r="E150" s="37" t="s">
        <v>303</v>
      </c>
    </row>
    <row r="151" spans="1:16" ht="12.75">
      <c r="A151" s="24" t="s">
        <v>47</v>
      </c>
      <c r="B151" s="29" t="s">
        <v>304</v>
      </c>
      <c r="C151" s="29" t="s">
        <v>305</v>
      </c>
      <c r="D151" s="24" t="s">
        <v>49</v>
      </c>
      <c r="E151" s="30" t="s">
        <v>306</v>
      </c>
      <c r="F151" s="31" t="s">
        <v>100</v>
      </c>
      <c r="G151" s="32">
        <v>1.414</v>
      </c>
      <c r="H151" s="33">
        <v>0</v>
      </c>
      <c r="I151" s="33">
        <f>ROUND(ROUND(H151,2)*ROUND(G151,3),2)</f>
      </c>
      <c r="O151">
        <f>(I151*21)/100</f>
      </c>
      <c r="P151" t="s">
        <v>27</v>
      </c>
    </row>
    <row r="152" spans="1:5" ht="12.75">
      <c r="A152" s="34" t="s">
        <v>52</v>
      </c>
      <c r="E152" s="35" t="s">
        <v>307</v>
      </c>
    </row>
    <row r="153" spans="1:5" ht="63.75">
      <c r="A153" s="38" t="s">
        <v>54</v>
      </c>
      <c r="E153" s="37" t="s">
        <v>308</v>
      </c>
    </row>
    <row r="154" spans="1:16" ht="12.75">
      <c r="A154" s="24" t="s">
        <v>47</v>
      </c>
      <c r="B154" s="29" t="s">
        <v>309</v>
      </c>
      <c r="C154" s="29" t="s">
        <v>310</v>
      </c>
      <c r="D154" s="24" t="s">
        <v>49</v>
      </c>
      <c r="E154" s="30" t="s">
        <v>311</v>
      </c>
      <c r="F154" s="31" t="s">
        <v>120</v>
      </c>
      <c r="G154" s="32">
        <v>11.425</v>
      </c>
      <c r="H154" s="33">
        <v>0</v>
      </c>
      <c r="I154" s="33">
        <f>ROUND(ROUND(H154,2)*ROUND(G154,3),2)</f>
      </c>
      <c r="O154">
        <f>(I154*21)/100</f>
      </c>
      <c r="P154" t="s">
        <v>27</v>
      </c>
    </row>
    <row r="155" spans="1:5" ht="25.5">
      <c r="A155" s="34" t="s">
        <v>52</v>
      </c>
      <c r="E155" s="35" t="s">
        <v>312</v>
      </c>
    </row>
    <row r="156" spans="1:5" ht="12.75">
      <c r="A156" s="38" t="s">
        <v>54</v>
      </c>
      <c r="E156" s="37" t="s">
        <v>313</v>
      </c>
    </row>
    <row r="157" spans="1:16" ht="12.75">
      <c r="A157" s="24" t="s">
        <v>47</v>
      </c>
      <c r="B157" s="29" t="s">
        <v>314</v>
      </c>
      <c r="C157" s="29" t="s">
        <v>315</v>
      </c>
      <c r="D157" s="24" t="s">
        <v>49</v>
      </c>
      <c r="E157" s="30" t="s">
        <v>316</v>
      </c>
      <c r="F157" s="31" t="s">
        <v>120</v>
      </c>
      <c r="G157" s="32">
        <v>10.566</v>
      </c>
      <c r="H157" s="33">
        <v>0</v>
      </c>
      <c r="I157" s="33">
        <f>ROUND(ROUND(H157,2)*ROUND(G157,3),2)</f>
      </c>
      <c r="O157">
        <f>(I157*21)/100</f>
      </c>
      <c r="P157" t="s">
        <v>27</v>
      </c>
    </row>
    <row r="158" spans="1:5" ht="25.5">
      <c r="A158" s="34" t="s">
        <v>52</v>
      </c>
      <c r="E158" s="35" t="s">
        <v>317</v>
      </c>
    </row>
    <row r="159" spans="1:5" ht="12.75">
      <c r="A159" s="38" t="s">
        <v>54</v>
      </c>
      <c r="E159" s="37" t="s">
        <v>318</v>
      </c>
    </row>
    <row r="160" spans="1:16" ht="12.75">
      <c r="A160" s="24" t="s">
        <v>47</v>
      </c>
      <c r="B160" s="29" t="s">
        <v>319</v>
      </c>
      <c r="C160" s="29" t="s">
        <v>320</v>
      </c>
      <c r="D160" s="24" t="s">
        <v>49</v>
      </c>
      <c r="E160" s="30" t="s">
        <v>321</v>
      </c>
      <c r="F160" s="31" t="s">
        <v>100</v>
      </c>
      <c r="G160" s="32">
        <v>1.293</v>
      </c>
      <c r="H160" s="33">
        <v>0</v>
      </c>
      <c r="I160" s="33">
        <f>ROUND(ROUND(H160,2)*ROUND(G160,3),2)</f>
      </c>
      <c r="O160">
        <f>(I160*21)/100</f>
      </c>
      <c r="P160" t="s">
        <v>27</v>
      </c>
    </row>
    <row r="161" spans="1:5" ht="25.5">
      <c r="A161" s="34" t="s">
        <v>52</v>
      </c>
      <c r="E161" s="35" t="s">
        <v>322</v>
      </c>
    </row>
    <row r="162" spans="1:5" ht="12.75">
      <c r="A162" s="38" t="s">
        <v>54</v>
      </c>
      <c r="E162" s="37" t="s">
        <v>323</v>
      </c>
    </row>
    <row r="163" spans="1:16" ht="12.75">
      <c r="A163" s="24" t="s">
        <v>47</v>
      </c>
      <c r="B163" s="29" t="s">
        <v>324</v>
      </c>
      <c r="C163" s="29" t="s">
        <v>325</v>
      </c>
      <c r="D163" s="24" t="s">
        <v>49</v>
      </c>
      <c r="E163" s="30" t="s">
        <v>326</v>
      </c>
      <c r="F163" s="31" t="s">
        <v>120</v>
      </c>
      <c r="G163" s="32">
        <v>1.296</v>
      </c>
      <c r="H163" s="33">
        <v>0</v>
      </c>
      <c r="I163" s="33">
        <f>ROUND(ROUND(H163,2)*ROUND(G163,3),2)</f>
      </c>
      <c r="O163">
        <f>(I163*21)/100</f>
      </c>
      <c r="P163" t="s">
        <v>27</v>
      </c>
    </row>
    <row r="164" spans="1:5" ht="12.75">
      <c r="A164" s="34" t="s">
        <v>52</v>
      </c>
      <c r="E164" s="35" t="s">
        <v>327</v>
      </c>
    </row>
    <row r="165" spans="1:5" ht="12.75">
      <c r="A165" s="38" t="s">
        <v>54</v>
      </c>
      <c r="E165" s="37" t="s">
        <v>328</v>
      </c>
    </row>
    <row r="166" spans="1:16" ht="12.75">
      <c r="A166" s="24" t="s">
        <v>47</v>
      </c>
      <c r="B166" s="29" t="s">
        <v>329</v>
      </c>
      <c r="C166" s="29" t="s">
        <v>330</v>
      </c>
      <c r="D166" s="24" t="s">
        <v>49</v>
      </c>
      <c r="E166" s="30" t="s">
        <v>331</v>
      </c>
      <c r="F166" s="31" t="s">
        <v>100</v>
      </c>
      <c r="G166" s="32">
        <v>0.028</v>
      </c>
      <c r="H166" s="33">
        <v>0</v>
      </c>
      <c r="I166" s="33">
        <f>ROUND(ROUND(H166,2)*ROUND(G166,3),2)</f>
      </c>
      <c r="O166">
        <f>(I166*21)/100</f>
      </c>
      <c r="P166" t="s">
        <v>27</v>
      </c>
    </row>
    <row r="167" spans="1:5" ht="51">
      <c r="A167" s="34" t="s">
        <v>52</v>
      </c>
      <c r="E167" s="35" t="s">
        <v>332</v>
      </c>
    </row>
    <row r="168" spans="1:5" ht="12.75">
      <c r="A168" s="36" t="s">
        <v>54</v>
      </c>
      <c r="E168" s="37" t="s">
        <v>333</v>
      </c>
    </row>
    <row r="169" spans="1:18" ht="12.75" customHeight="1">
      <c r="A169" s="6" t="s">
        <v>45</v>
      </c>
      <c r="B169" s="6"/>
      <c r="C169" s="41" t="s">
        <v>35</v>
      </c>
      <c r="D169" s="6"/>
      <c r="E169" s="27" t="s">
        <v>334</v>
      </c>
      <c r="F169" s="6"/>
      <c r="G169" s="6"/>
      <c r="H169" s="6"/>
      <c r="I169" s="42">
        <f>0+Q169</f>
      </c>
      <c r="O169">
        <f>0+R169</f>
      </c>
      <c r="Q169">
        <f>0+I170+I173</f>
      </c>
      <c r="R169">
        <f>0+O170+O173</f>
      </c>
    </row>
    <row r="170" spans="1:16" ht="12.75">
      <c r="A170" s="24" t="s">
        <v>47</v>
      </c>
      <c r="B170" s="29" t="s">
        <v>335</v>
      </c>
      <c r="C170" s="29" t="s">
        <v>336</v>
      </c>
      <c r="D170" s="24" t="s">
        <v>49</v>
      </c>
      <c r="E170" s="30" t="s">
        <v>337</v>
      </c>
      <c r="F170" s="31" t="s">
        <v>120</v>
      </c>
      <c r="G170" s="32">
        <v>20.026</v>
      </c>
      <c r="H170" s="33">
        <v>0</v>
      </c>
      <c r="I170" s="33">
        <f>ROUND(ROUND(H170,2)*ROUND(G170,3),2)</f>
      </c>
      <c r="O170">
        <f>(I170*21)/100</f>
      </c>
      <c r="P170" t="s">
        <v>27</v>
      </c>
    </row>
    <row r="171" spans="1:5" ht="38.25">
      <c r="A171" s="34" t="s">
        <v>52</v>
      </c>
      <c r="E171" s="35" t="s">
        <v>338</v>
      </c>
    </row>
    <row r="172" spans="1:5" ht="76.5">
      <c r="A172" s="38" t="s">
        <v>54</v>
      </c>
      <c r="E172" s="37" t="s">
        <v>339</v>
      </c>
    </row>
    <row r="173" spans="1:16" ht="12.75">
      <c r="A173" s="24" t="s">
        <v>47</v>
      </c>
      <c r="B173" s="29" t="s">
        <v>340</v>
      </c>
      <c r="C173" s="29" t="s">
        <v>341</v>
      </c>
      <c r="D173" s="24" t="s">
        <v>49</v>
      </c>
      <c r="E173" s="30" t="s">
        <v>342</v>
      </c>
      <c r="F173" s="31" t="s">
        <v>120</v>
      </c>
      <c r="G173" s="32">
        <v>12.158</v>
      </c>
      <c r="H173" s="33">
        <v>0</v>
      </c>
      <c r="I173" s="33">
        <f>ROUND(ROUND(H173,2)*ROUND(G173,3),2)</f>
      </c>
      <c r="O173">
        <f>(I173*21)/100</f>
      </c>
      <c r="P173" t="s">
        <v>27</v>
      </c>
    </row>
    <row r="174" spans="1:5" ht="51">
      <c r="A174" s="34" t="s">
        <v>52</v>
      </c>
      <c r="E174" s="35" t="s">
        <v>343</v>
      </c>
    </row>
    <row r="175" spans="1:5" ht="51">
      <c r="A175" s="36" t="s">
        <v>54</v>
      </c>
      <c r="E175" s="37" t="s">
        <v>344</v>
      </c>
    </row>
    <row r="176" spans="1:18" ht="12.75" customHeight="1">
      <c r="A176" s="6" t="s">
        <v>45</v>
      </c>
      <c r="B176" s="6"/>
      <c r="C176" s="41" t="s">
        <v>37</v>
      </c>
      <c r="D176" s="6"/>
      <c r="E176" s="27" t="s">
        <v>345</v>
      </c>
      <c r="F176" s="6"/>
      <c r="G176" s="6"/>
      <c r="H176" s="6"/>
      <c r="I176" s="42">
        <f>0+Q176</f>
      </c>
      <c r="O176">
        <f>0+R176</f>
      </c>
      <c r="Q176">
        <f>0+I177+I180+I183+I186+I189+I192+I195+I198+I201+I204+I207+I210</f>
      </c>
      <c r="R176">
        <f>0+O177+O180+O183+O186+O189+O192+O195+O198+O201+O204+O207+O210</f>
      </c>
    </row>
    <row r="177" spans="1:16" ht="12.75">
      <c r="A177" s="24" t="s">
        <v>47</v>
      </c>
      <c r="B177" s="29" t="s">
        <v>346</v>
      </c>
      <c r="C177" s="29" t="s">
        <v>347</v>
      </c>
      <c r="D177" s="24" t="s">
        <v>49</v>
      </c>
      <c r="E177" s="30" t="s">
        <v>348</v>
      </c>
      <c r="F177" s="31" t="s">
        <v>224</v>
      </c>
      <c r="G177" s="32">
        <v>76.017</v>
      </c>
      <c r="H177" s="33">
        <v>0</v>
      </c>
      <c r="I177" s="33">
        <f>ROUND(ROUND(H177,2)*ROUND(G177,3),2)</f>
      </c>
      <c r="O177">
        <f>(I177*21)/100</f>
      </c>
      <c r="P177" t="s">
        <v>27</v>
      </c>
    </row>
    <row r="178" spans="1:5" ht="38.25">
      <c r="A178" s="34" t="s">
        <v>52</v>
      </c>
      <c r="E178" s="35" t="s">
        <v>349</v>
      </c>
    </row>
    <row r="179" spans="1:5" ht="38.25">
      <c r="A179" s="38" t="s">
        <v>54</v>
      </c>
      <c r="E179" s="37" t="s">
        <v>350</v>
      </c>
    </row>
    <row r="180" spans="1:16" ht="12.75">
      <c r="A180" s="24" t="s">
        <v>47</v>
      </c>
      <c r="B180" s="29" t="s">
        <v>351</v>
      </c>
      <c r="C180" s="29" t="s">
        <v>352</v>
      </c>
      <c r="D180" s="24" t="s">
        <v>49</v>
      </c>
      <c r="E180" s="30" t="s">
        <v>353</v>
      </c>
      <c r="F180" s="31" t="s">
        <v>224</v>
      </c>
      <c r="G180" s="32">
        <v>218.93</v>
      </c>
      <c r="H180" s="33">
        <v>0</v>
      </c>
      <c r="I180" s="33">
        <f>ROUND(ROUND(H180,2)*ROUND(G180,3),2)</f>
      </c>
      <c r="O180">
        <f>(I180*21)/100</f>
      </c>
      <c r="P180" t="s">
        <v>27</v>
      </c>
    </row>
    <row r="181" spans="1:5" ht="12.75">
      <c r="A181" s="34" t="s">
        <v>52</v>
      </c>
      <c r="E181" s="35" t="s">
        <v>49</v>
      </c>
    </row>
    <row r="182" spans="1:5" ht="12.75">
      <c r="A182" s="38" t="s">
        <v>54</v>
      </c>
      <c r="E182" s="37" t="s">
        <v>354</v>
      </c>
    </row>
    <row r="183" spans="1:16" ht="12.75">
      <c r="A183" s="24" t="s">
        <v>47</v>
      </c>
      <c r="B183" s="29" t="s">
        <v>355</v>
      </c>
      <c r="C183" s="29" t="s">
        <v>356</v>
      </c>
      <c r="D183" s="24" t="s">
        <v>49</v>
      </c>
      <c r="E183" s="30" t="s">
        <v>357</v>
      </c>
      <c r="F183" s="31" t="s">
        <v>224</v>
      </c>
      <c r="G183" s="32">
        <v>218.93</v>
      </c>
      <c r="H183" s="33">
        <v>0</v>
      </c>
      <c r="I183" s="33">
        <f>ROUND(ROUND(H183,2)*ROUND(G183,3),2)</f>
      </c>
      <c r="O183">
        <f>(I183*21)/100</f>
      </c>
      <c r="P183" t="s">
        <v>27</v>
      </c>
    </row>
    <row r="184" spans="1:5" ht="12.75">
      <c r="A184" s="34" t="s">
        <v>52</v>
      </c>
      <c r="E184" s="35" t="s">
        <v>49</v>
      </c>
    </row>
    <row r="185" spans="1:5" ht="12.75">
      <c r="A185" s="38" t="s">
        <v>54</v>
      </c>
      <c r="E185" s="37" t="s">
        <v>354</v>
      </c>
    </row>
    <row r="186" spans="1:16" ht="12.75">
      <c r="A186" s="24" t="s">
        <v>47</v>
      </c>
      <c r="B186" s="29" t="s">
        <v>358</v>
      </c>
      <c r="C186" s="29" t="s">
        <v>359</v>
      </c>
      <c r="D186" s="24" t="s">
        <v>49</v>
      </c>
      <c r="E186" s="30" t="s">
        <v>360</v>
      </c>
      <c r="F186" s="31" t="s">
        <v>224</v>
      </c>
      <c r="G186" s="32">
        <v>76.017</v>
      </c>
      <c r="H186" s="33">
        <v>0</v>
      </c>
      <c r="I186" s="33">
        <f>ROUND(ROUND(H186,2)*ROUND(G186,3),2)</f>
      </c>
      <c r="O186">
        <f>(I186*21)/100</f>
      </c>
      <c r="P186" t="s">
        <v>27</v>
      </c>
    </row>
    <row r="187" spans="1:5" ht="25.5">
      <c r="A187" s="34" t="s">
        <v>52</v>
      </c>
      <c r="E187" s="35" t="s">
        <v>361</v>
      </c>
    </row>
    <row r="188" spans="1:5" ht="12.75">
      <c r="A188" s="38" t="s">
        <v>54</v>
      </c>
      <c r="E188" s="37" t="s">
        <v>226</v>
      </c>
    </row>
    <row r="189" spans="1:16" ht="12.75">
      <c r="A189" s="24" t="s">
        <v>47</v>
      </c>
      <c r="B189" s="29" t="s">
        <v>362</v>
      </c>
      <c r="C189" s="29" t="s">
        <v>363</v>
      </c>
      <c r="D189" s="24" t="s">
        <v>49</v>
      </c>
      <c r="E189" s="30" t="s">
        <v>364</v>
      </c>
      <c r="F189" s="31" t="s">
        <v>224</v>
      </c>
      <c r="G189" s="32">
        <v>214.712</v>
      </c>
      <c r="H189" s="33">
        <v>0</v>
      </c>
      <c r="I189" s="33">
        <f>ROUND(ROUND(H189,2)*ROUND(G189,3),2)</f>
      </c>
      <c r="O189">
        <f>(I189*21)/100</f>
      </c>
      <c r="P189" t="s">
        <v>27</v>
      </c>
    </row>
    <row r="190" spans="1:5" ht="12.75">
      <c r="A190" s="34" t="s">
        <v>52</v>
      </c>
      <c r="E190" s="35" t="s">
        <v>49</v>
      </c>
    </row>
    <row r="191" spans="1:5" ht="12.75">
      <c r="A191" s="38" t="s">
        <v>54</v>
      </c>
      <c r="E191" s="37" t="s">
        <v>365</v>
      </c>
    </row>
    <row r="192" spans="1:16" ht="12.75">
      <c r="A192" s="24" t="s">
        <v>47</v>
      </c>
      <c r="B192" s="29" t="s">
        <v>366</v>
      </c>
      <c r="C192" s="29" t="s">
        <v>367</v>
      </c>
      <c r="D192" s="24" t="s">
        <v>49</v>
      </c>
      <c r="E192" s="30" t="s">
        <v>368</v>
      </c>
      <c r="F192" s="31" t="s">
        <v>224</v>
      </c>
      <c r="G192" s="32">
        <v>618.759</v>
      </c>
      <c r="H192" s="33">
        <v>0</v>
      </c>
      <c r="I192" s="33">
        <f>ROUND(ROUND(H192,2)*ROUND(G192,3),2)</f>
      </c>
      <c r="O192">
        <f>(I192*21)/100</f>
      </c>
      <c r="P192" t="s">
        <v>27</v>
      </c>
    </row>
    <row r="193" spans="1:5" ht="12.75">
      <c r="A193" s="34" t="s">
        <v>52</v>
      </c>
      <c r="E193" s="35" t="s">
        <v>369</v>
      </c>
    </row>
    <row r="194" spans="1:5" ht="12.75">
      <c r="A194" s="38" t="s">
        <v>54</v>
      </c>
      <c r="E194" s="37" t="s">
        <v>370</v>
      </c>
    </row>
    <row r="195" spans="1:16" ht="12.75">
      <c r="A195" s="24" t="s">
        <v>47</v>
      </c>
      <c r="B195" s="29" t="s">
        <v>371</v>
      </c>
      <c r="C195" s="29" t="s">
        <v>367</v>
      </c>
      <c r="D195" s="24" t="s">
        <v>75</v>
      </c>
      <c r="E195" s="30" t="s">
        <v>368</v>
      </c>
      <c r="F195" s="31" t="s">
        <v>224</v>
      </c>
      <c r="G195" s="32">
        <v>618.759</v>
      </c>
      <c r="H195" s="33">
        <v>0</v>
      </c>
      <c r="I195" s="33">
        <f>ROUND(ROUND(H195,2)*ROUND(G195,3),2)</f>
      </c>
      <c r="O195">
        <f>(I195*21)/100</f>
      </c>
      <c r="P195" t="s">
        <v>27</v>
      </c>
    </row>
    <row r="196" spans="1:5" ht="12.75">
      <c r="A196" s="34" t="s">
        <v>52</v>
      </c>
      <c r="E196" s="35" t="s">
        <v>369</v>
      </c>
    </row>
    <row r="197" spans="1:5" ht="12.75">
      <c r="A197" s="38" t="s">
        <v>54</v>
      </c>
      <c r="E197" s="37" t="s">
        <v>370</v>
      </c>
    </row>
    <row r="198" spans="1:16" ht="12.75">
      <c r="A198" s="24" t="s">
        <v>47</v>
      </c>
      <c r="B198" s="29" t="s">
        <v>372</v>
      </c>
      <c r="C198" s="29" t="s">
        <v>373</v>
      </c>
      <c r="D198" s="24" t="s">
        <v>49</v>
      </c>
      <c r="E198" s="30" t="s">
        <v>374</v>
      </c>
      <c r="F198" s="31" t="s">
        <v>224</v>
      </c>
      <c r="G198" s="32">
        <v>651.955</v>
      </c>
      <c r="H198" s="33">
        <v>0</v>
      </c>
      <c r="I198" s="33">
        <f>ROUND(ROUND(H198,2)*ROUND(G198,3),2)</f>
      </c>
      <c r="O198">
        <f>(I198*21)/100</f>
      </c>
      <c r="P198" t="s">
        <v>27</v>
      </c>
    </row>
    <row r="199" spans="1:5" ht="12.75">
      <c r="A199" s="34" t="s">
        <v>52</v>
      </c>
      <c r="E199" s="35" t="s">
        <v>49</v>
      </c>
    </row>
    <row r="200" spans="1:5" ht="12.75">
      <c r="A200" s="38" t="s">
        <v>54</v>
      </c>
      <c r="E200" s="37" t="s">
        <v>375</v>
      </c>
    </row>
    <row r="201" spans="1:16" ht="12.75">
      <c r="A201" s="24" t="s">
        <v>47</v>
      </c>
      <c r="B201" s="29" t="s">
        <v>376</v>
      </c>
      <c r="C201" s="29" t="s">
        <v>377</v>
      </c>
      <c r="D201" s="24" t="s">
        <v>49</v>
      </c>
      <c r="E201" s="30" t="s">
        <v>378</v>
      </c>
      <c r="F201" s="31" t="s">
        <v>224</v>
      </c>
      <c r="G201" s="32">
        <v>651.955</v>
      </c>
      <c r="H201" s="33">
        <v>0</v>
      </c>
      <c r="I201" s="33">
        <f>ROUND(ROUND(H201,2)*ROUND(G201,3),2)</f>
      </c>
      <c r="O201">
        <f>(I201*21)/100</f>
      </c>
      <c r="P201" t="s">
        <v>27</v>
      </c>
    </row>
    <row r="202" spans="1:5" ht="12.75">
      <c r="A202" s="34" t="s">
        <v>52</v>
      </c>
      <c r="E202" s="35" t="s">
        <v>49</v>
      </c>
    </row>
    <row r="203" spans="1:5" ht="12.75">
      <c r="A203" s="38" t="s">
        <v>54</v>
      </c>
      <c r="E203" s="37" t="s">
        <v>375</v>
      </c>
    </row>
    <row r="204" spans="1:16" ht="12.75">
      <c r="A204" s="24" t="s">
        <v>47</v>
      </c>
      <c r="B204" s="29" t="s">
        <v>379</v>
      </c>
      <c r="C204" s="29" t="s">
        <v>380</v>
      </c>
      <c r="D204" s="24" t="s">
        <v>49</v>
      </c>
      <c r="E204" s="30" t="s">
        <v>381</v>
      </c>
      <c r="F204" s="31" t="s">
        <v>224</v>
      </c>
      <c r="G204" s="32">
        <v>225.06</v>
      </c>
      <c r="H204" s="33">
        <v>0</v>
      </c>
      <c r="I204" s="33">
        <f>ROUND(ROUND(H204,2)*ROUND(G204,3),2)</f>
      </c>
      <c r="O204">
        <f>(I204*21)/100</f>
      </c>
      <c r="P204" t="s">
        <v>27</v>
      </c>
    </row>
    <row r="205" spans="1:5" ht="12.75">
      <c r="A205" s="34" t="s">
        <v>52</v>
      </c>
      <c r="E205" s="35" t="s">
        <v>49</v>
      </c>
    </row>
    <row r="206" spans="1:5" ht="51">
      <c r="A206" s="38" t="s">
        <v>54</v>
      </c>
      <c r="E206" s="37" t="s">
        <v>382</v>
      </c>
    </row>
    <row r="207" spans="1:16" ht="25.5">
      <c r="A207" s="24" t="s">
        <v>47</v>
      </c>
      <c r="B207" s="29" t="s">
        <v>383</v>
      </c>
      <c r="C207" s="29" t="s">
        <v>384</v>
      </c>
      <c r="D207" s="24" t="s">
        <v>49</v>
      </c>
      <c r="E207" s="30" t="s">
        <v>385</v>
      </c>
      <c r="F207" s="31" t="s">
        <v>224</v>
      </c>
      <c r="G207" s="32">
        <v>1.917</v>
      </c>
      <c r="H207" s="33">
        <v>0</v>
      </c>
      <c r="I207" s="33">
        <f>ROUND(ROUND(H207,2)*ROUND(G207,3),2)</f>
      </c>
      <c r="O207">
        <f>(I207*21)/100</f>
      </c>
      <c r="P207" t="s">
        <v>27</v>
      </c>
    </row>
    <row r="208" spans="1:5" ht="38.25">
      <c r="A208" s="34" t="s">
        <v>52</v>
      </c>
      <c r="E208" s="35" t="s">
        <v>386</v>
      </c>
    </row>
    <row r="209" spans="1:5" ht="25.5">
      <c r="A209" s="38" t="s">
        <v>54</v>
      </c>
      <c r="E209" s="37" t="s">
        <v>387</v>
      </c>
    </row>
    <row r="210" spans="1:16" ht="25.5">
      <c r="A210" s="24" t="s">
        <v>47</v>
      </c>
      <c r="B210" s="29" t="s">
        <v>388</v>
      </c>
      <c r="C210" s="29" t="s">
        <v>389</v>
      </c>
      <c r="D210" s="24" t="s">
        <v>49</v>
      </c>
      <c r="E210" s="30" t="s">
        <v>390</v>
      </c>
      <c r="F210" s="31" t="s">
        <v>224</v>
      </c>
      <c r="G210" s="32">
        <v>17.1</v>
      </c>
      <c r="H210" s="33">
        <v>0</v>
      </c>
      <c r="I210" s="33">
        <f>ROUND(ROUND(H210,2)*ROUND(G210,3),2)</f>
      </c>
      <c r="O210">
        <f>(I210*21)/100</f>
      </c>
      <c r="P210" t="s">
        <v>27</v>
      </c>
    </row>
    <row r="211" spans="1:5" ht="12.75">
      <c r="A211" s="34" t="s">
        <v>52</v>
      </c>
      <c r="E211" s="35" t="s">
        <v>391</v>
      </c>
    </row>
    <row r="212" spans="1:5" ht="12.75">
      <c r="A212" s="36" t="s">
        <v>54</v>
      </c>
      <c r="E212" s="37" t="s">
        <v>392</v>
      </c>
    </row>
    <row r="213" spans="1:18" ht="12.75" customHeight="1">
      <c r="A213" s="6" t="s">
        <v>45</v>
      </c>
      <c r="B213" s="6"/>
      <c r="C213" s="41" t="s">
        <v>69</v>
      </c>
      <c r="D213" s="6"/>
      <c r="E213" s="27" t="s">
        <v>393</v>
      </c>
      <c r="F213" s="6"/>
      <c r="G213" s="6"/>
      <c r="H213" s="6"/>
      <c r="I213" s="42">
        <f>0+Q213</f>
      </c>
      <c r="O213">
        <f>0+R213</f>
      </c>
      <c r="Q213">
        <f>0+I214+I217+I220+I223+I226+I229+I232+I235</f>
      </c>
      <c r="R213">
        <f>0+O214+O217+O220+O223+O226+O229+O232+O235</f>
      </c>
    </row>
    <row r="214" spans="1:16" ht="25.5">
      <c r="A214" s="24" t="s">
        <v>47</v>
      </c>
      <c r="B214" s="29" t="s">
        <v>394</v>
      </c>
      <c r="C214" s="29" t="s">
        <v>395</v>
      </c>
      <c r="D214" s="24" t="s">
        <v>49</v>
      </c>
      <c r="E214" s="30" t="s">
        <v>396</v>
      </c>
      <c r="F214" s="31" t="s">
        <v>224</v>
      </c>
      <c r="G214" s="32">
        <v>99.571</v>
      </c>
      <c r="H214" s="33">
        <v>0</v>
      </c>
      <c r="I214" s="33">
        <f>ROUND(ROUND(H214,2)*ROUND(G214,3),2)</f>
      </c>
      <c r="O214">
        <f>(I214*21)/100</f>
      </c>
      <c r="P214" t="s">
        <v>27</v>
      </c>
    </row>
    <row r="215" spans="1:5" ht="25.5">
      <c r="A215" s="34" t="s">
        <v>52</v>
      </c>
      <c r="E215" s="35" t="s">
        <v>397</v>
      </c>
    </row>
    <row r="216" spans="1:5" ht="12.75">
      <c r="A216" s="38" t="s">
        <v>54</v>
      </c>
      <c r="E216" s="37" t="s">
        <v>398</v>
      </c>
    </row>
    <row r="217" spans="1:16" ht="25.5">
      <c r="A217" s="24" t="s">
        <v>47</v>
      </c>
      <c r="B217" s="29" t="s">
        <v>399</v>
      </c>
      <c r="C217" s="29" t="s">
        <v>400</v>
      </c>
      <c r="D217" s="24" t="s">
        <v>49</v>
      </c>
      <c r="E217" s="30" t="s">
        <v>401</v>
      </c>
      <c r="F217" s="31" t="s">
        <v>224</v>
      </c>
      <c r="G217" s="32">
        <v>99.571</v>
      </c>
      <c r="H217" s="33">
        <v>0</v>
      </c>
      <c r="I217" s="33">
        <f>ROUND(ROUND(H217,2)*ROUND(G217,3),2)</f>
      </c>
      <c r="O217">
        <f>(I217*21)/100</f>
      </c>
      <c r="P217" t="s">
        <v>27</v>
      </c>
    </row>
    <row r="218" spans="1:5" ht="25.5">
      <c r="A218" s="34" t="s">
        <v>52</v>
      </c>
      <c r="E218" s="35" t="s">
        <v>402</v>
      </c>
    </row>
    <row r="219" spans="1:5" ht="12.75">
      <c r="A219" s="38" t="s">
        <v>54</v>
      </c>
      <c r="E219" s="37" t="s">
        <v>398</v>
      </c>
    </row>
    <row r="220" spans="1:16" ht="12.75">
      <c r="A220" s="24" t="s">
        <v>47</v>
      </c>
      <c r="B220" s="29" t="s">
        <v>403</v>
      </c>
      <c r="C220" s="29" t="s">
        <v>404</v>
      </c>
      <c r="D220" s="24" t="s">
        <v>49</v>
      </c>
      <c r="E220" s="30" t="s">
        <v>405</v>
      </c>
      <c r="F220" s="31" t="s">
        <v>224</v>
      </c>
      <c r="G220" s="32">
        <v>99.571</v>
      </c>
      <c r="H220" s="33">
        <v>0</v>
      </c>
      <c r="I220" s="33">
        <f>ROUND(ROUND(H220,2)*ROUND(G220,3),2)</f>
      </c>
      <c r="O220">
        <f>(I220*21)/100</f>
      </c>
      <c r="P220" t="s">
        <v>27</v>
      </c>
    </row>
    <row r="221" spans="1:5" ht="25.5">
      <c r="A221" s="34" t="s">
        <v>52</v>
      </c>
      <c r="E221" s="35" t="s">
        <v>406</v>
      </c>
    </row>
    <row r="222" spans="1:5" ht="12.75">
      <c r="A222" s="38" t="s">
        <v>54</v>
      </c>
      <c r="E222" s="37" t="s">
        <v>398</v>
      </c>
    </row>
    <row r="223" spans="1:16" ht="12.75">
      <c r="A223" s="24" t="s">
        <v>47</v>
      </c>
      <c r="B223" s="29" t="s">
        <v>407</v>
      </c>
      <c r="C223" s="29" t="s">
        <v>408</v>
      </c>
      <c r="D223" s="24" t="s">
        <v>49</v>
      </c>
      <c r="E223" s="30" t="s">
        <v>409</v>
      </c>
      <c r="F223" s="31" t="s">
        <v>224</v>
      </c>
      <c r="G223" s="32">
        <v>99.571</v>
      </c>
      <c r="H223" s="33">
        <v>0</v>
      </c>
      <c r="I223" s="33">
        <f>ROUND(ROUND(H223,2)*ROUND(G223,3),2)</f>
      </c>
      <c r="O223">
        <f>(I223*21)/100</f>
      </c>
      <c r="P223" t="s">
        <v>27</v>
      </c>
    </row>
    <row r="224" spans="1:5" ht="25.5">
      <c r="A224" s="34" t="s">
        <v>52</v>
      </c>
      <c r="E224" s="35" t="s">
        <v>410</v>
      </c>
    </row>
    <row r="225" spans="1:5" ht="12.75">
      <c r="A225" s="38" t="s">
        <v>54</v>
      </c>
      <c r="E225" s="37" t="s">
        <v>398</v>
      </c>
    </row>
    <row r="226" spans="1:16" ht="12.75">
      <c r="A226" s="24" t="s">
        <v>47</v>
      </c>
      <c r="B226" s="29" t="s">
        <v>411</v>
      </c>
      <c r="C226" s="29" t="s">
        <v>412</v>
      </c>
      <c r="D226" s="24" t="s">
        <v>49</v>
      </c>
      <c r="E226" s="30" t="s">
        <v>413</v>
      </c>
      <c r="F226" s="31" t="s">
        <v>224</v>
      </c>
      <c r="G226" s="32">
        <v>2.13</v>
      </c>
      <c r="H226" s="33">
        <v>0</v>
      </c>
      <c r="I226" s="33">
        <f>ROUND(ROUND(H226,2)*ROUND(G226,3),2)</f>
      </c>
      <c r="O226">
        <f>(I226*21)/100</f>
      </c>
      <c r="P226" t="s">
        <v>27</v>
      </c>
    </row>
    <row r="227" spans="1:5" ht="12.75">
      <c r="A227" s="34" t="s">
        <v>52</v>
      </c>
      <c r="E227" s="35" t="s">
        <v>414</v>
      </c>
    </row>
    <row r="228" spans="1:5" ht="12.75">
      <c r="A228" s="38" t="s">
        <v>54</v>
      </c>
      <c r="E228" s="37" t="s">
        <v>415</v>
      </c>
    </row>
    <row r="229" spans="1:16" ht="12.75">
      <c r="A229" s="24" t="s">
        <v>47</v>
      </c>
      <c r="B229" s="29" t="s">
        <v>416</v>
      </c>
      <c r="C229" s="29" t="s">
        <v>417</v>
      </c>
      <c r="D229" s="24" t="s">
        <v>49</v>
      </c>
      <c r="E229" s="30" t="s">
        <v>418</v>
      </c>
      <c r="F229" s="31" t="s">
        <v>224</v>
      </c>
      <c r="G229" s="32">
        <v>5.28</v>
      </c>
      <c r="H229" s="33">
        <v>0</v>
      </c>
      <c r="I229" s="33">
        <f>ROUND(ROUND(H229,2)*ROUND(G229,3),2)</f>
      </c>
      <c r="O229">
        <f>(I229*21)/100</f>
      </c>
      <c r="P229" t="s">
        <v>27</v>
      </c>
    </row>
    <row r="230" spans="1:5" ht="38.25">
      <c r="A230" s="34" t="s">
        <v>52</v>
      </c>
      <c r="E230" s="35" t="s">
        <v>419</v>
      </c>
    </row>
    <row r="231" spans="1:5" ht="12.75">
      <c r="A231" s="38" t="s">
        <v>54</v>
      </c>
      <c r="E231" s="37" t="s">
        <v>420</v>
      </c>
    </row>
    <row r="232" spans="1:16" ht="12.75">
      <c r="A232" s="24" t="s">
        <v>47</v>
      </c>
      <c r="B232" s="29" t="s">
        <v>421</v>
      </c>
      <c r="C232" s="29" t="s">
        <v>422</v>
      </c>
      <c r="D232" s="24" t="s">
        <v>49</v>
      </c>
      <c r="E232" s="30" t="s">
        <v>423</v>
      </c>
      <c r="F232" s="31" t="s">
        <v>224</v>
      </c>
      <c r="G232" s="32">
        <v>1.806</v>
      </c>
      <c r="H232" s="33">
        <v>0</v>
      </c>
      <c r="I232" s="33">
        <f>ROUND(ROUND(H232,2)*ROUND(G232,3),2)</f>
      </c>
      <c r="O232">
        <f>(I232*21)/100</f>
      </c>
      <c r="P232" t="s">
        <v>27</v>
      </c>
    </row>
    <row r="233" spans="1:5" ht="25.5">
      <c r="A233" s="34" t="s">
        <v>52</v>
      </c>
      <c r="E233" s="35" t="s">
        <v>424</v>
      </c>
    </row>
    <row r="234" spans="1:5" ht="12.75">
      <c r="A234" s="38" t="s">
        <v>54</v>
      </c>
      <c r="E234" s="37" t="s">
        <v>425</v>
      </c>
    </row>
    <row r="235" spans="1:16" ht="12.75">
      <c r="A235" s="24" t="s">
        <v>47</v>
      </c>
      <c r="B235" s="29" t="s">
        <v>426</v>
      </c>
      <c r="C235" s="29" t="s">
        <v>427</v>
      </c>
      <c r="D235" s="24" t="s">
        <v>49</v>
      </c>
      <c r="E235" s="30" t="s">
        <v>428</v>
      </c>
      <c r="F235" s="31" t="s">
        <v>100</v>
      </c>
      <c r="G235" s="32">
        <v>0.791</v>
      </c>
      <c r="H235" s="33">
        <v>0</v>
      </c>
      <c r="I235" s="33">
        <f>ROUND(ROUND(H235,2)*ROUND(G235,3),2)</f>
      </c>
      <c r="O235">
        <f>(I235*21)/100</f>
      </c>
      <c r="P235" t="s">
        <v>27</v>
      </c>
    </row>
    <row r="236" spans="1:5" ht="25.5">
      <c r="A236" s="34" t="s">
        <v>52</v>
      </c>
      <c r="E236" s="35" t="s">
        <v>429</v>
      </c>
    </row>
    <row r="237" spans="1:5" ht="12.75">
      <c r="A237" s="36" t="s">
        <v>54</v>
      </c>
      <c r="E237" s="37" t="s">
        <v>430</v>
      </c>
    </row>
    <row r="238" spans="1:18" ht="12.75" customHeight="1">
      <c r="A238" s="6" t="s">
        <v>45</v>
      </c>
      <c r="B238" s="6"/>
      <c r="C238" s="41" t="s">
        <v>74</v>
      </c>
      <c r="D238" s="6"/>
      <c r="E238" s="27" t="s">
        <v>431</v>
      </c>
      <c r="F238" s="6"/>
      <c r="G238" s="6"/>
      <c r="H238" s="6"/>
      <c r="I238" s="42">
        <f>0+Q238</f>
      </c>
      <c r="O238">
        <f>0+R238</f>
      </c>
      <c r="Q238">
        <f>0+I239+I242+I245+I248+I251+I254+I257+I260</f>
      </c>
      <c r="R238">
        <f>0+O239+O242+O245+O248+O251+O254+O257+O260</f>
      </c>
    </row>
    <row r="239" spans="1:16" ht="12.75">
      <c r="A239" s="24" t="s">
        <v>47</v>
      </c>
      <c r="B239" s="29" t="s">
        <v>432</v>
      </c>
      <c r="C239" s="29" t="s">
        <v>433</v>
      </c>
      <c r="D239" s="24" t="s">
        <v>49</v>
      </c>
      <c r="E239" s="30" t="s">
        <v>434</v>
      </c>
      <c r="F239" s="31" t="s">
        <v>153</v>
      </c>
      <c r="G239" s="32">
        <v>6</v>
      </c>
      <c r="H239" s="33">
        <v>0</v>
      </c>
      <c r="I239" s="33">
        <f>ROUND(ROUND(H239,2)*ROUND(G239,3),2)</f>
      </c>
      <c r="O239">
        <f>(I239*21)/100</f>
      </c>
      <c r="P239" t="s">
        <v>27</v>
      </c>
    </row>
    <row r="240" spans="1:5" ht="25.5">
      <c r="A240" s="34" t="s">
        <v>52</v>
      </c>
      <c r="E240" s="35" t="s">
        <v>435</v>
      </c>
    </row>
    <row r="241" spans="1:5" ht="12.75">
      <c r="A241" s="38" t="s">
        <v>54</v>
      </c>
      <c r="E241" s="37" t="s">
        <v>436</v>
      </c>
    </row>
    <row r="242" spans="1:16" ht="12.75">
      <c r="A242" s="24" t="s">
        <v>47</v>
      </c>
      <c r="B242" s="29" t="s">
        <v>437</v>
      </c>
      <c r="C242" s="29" t="s">
        <v>438</v>
      </c>
      <c r="D242" s="24" t="s">
        <v>49</v>
      </c>
      <c r="E242" s="30" t="s">
        <v>439</v>
      </c>
      <c r="F242" s="31" t="s">
        <v>153</v>
      </c>
      <c r="G242" s="32">
        <v>18</v>
      </c>
      <c r="H242" s="33">
        <v>0</v>
      </c>
      <c r="I242" s="33">
        <f>ROUND(ROUND(H242,2)*ROUND(G242,3),2)</f>
      </c>
      <c r="O242">
        <f>(I242*21)/100</f>
      </c>
      <c r="P242" t="s">
        <v>27</v>
      </c>
    </row>
    <row r="243" spans="1:5" ht="12.75">
      <c r="A243" s="34" t="s">
        <v>52</v>
      </c>
      <c r="E243" s="35" t="s">
        <v>440</v>
      </c>
    </row>
    <row r="244" spans="1:5" ht="12.75">
      <c r="A244" s="38" t="s">
        <v>54</v>
      </c>
      <c r="E244" s="37" t="s">
        <v>441</v>
      </c>
    </row>
    <row r="245" spans="1:16" ht="12.75">
      <c r="A245" s="24" t="s">
        <v>47</v>
      </c>
      <c r="B245" s="29" t="s">
        <v>442</v>
      </c>
      <c r="C245" s="29" t="s">
        <v>443</v>
      </c>
      <c r="D245" s="24" t="s">
        <v>49</v>
      </c>
      <c r="E245" s="30" t="s">
        <v>444</v>
      </c>
      <c r="F245" s="31" t="s">
        <v>153</v>
      </c>
      <c r="G245" s="32">
        <v>59.637</v>
      </c>
      <c r="H245" s="33">
        <v>0</v>
      </c>
      <c r="I245" s="33">
        <f>ROUND(ROUND(H245,2)*ROUND(G245,3),2)</f>
      </c>
      <c r="O245">
        <f>(I245*21)/100</f>
      </c>
      <c r="P245" t="s">
        <v>27</v>
      </c>
    </row>
    <row r="246" spans="1:5" ht="12.75">
      <c r="A246" s="34" t="s">
        <v>52</v>
      </c>
      <c r="E246" s="35" t="s">
        <v>445</v>
      </c>
    </row>
    <row r="247" spans="1:5" ht="38.25">
      <c r="A247" s="38" t="s">
        <v>54</v>
      </c>
      <c r="E247" s="37" t="s">
        <v>446</v>
      </c>
    </row>
    <row r="248" spans="1:16" ht="12.75">
      <c r="A248" s="24" t="s">
        <v>47</v>
      </c>
      <c r="B248" s="29" t="s">
        <v>447</v>
      </c>
      <c r="C248" s="29" t="s">
        <v>448</v>
      </c>
      <c r="D248" s="24" t="s">
        <v>49</v>
      </c>
      <c r="E248" s="30" t="s">
        <v>449</v>
      </c>
      <c r="F248" s="31" t="s">
        <v>91</v>
      </c>
      <c r="G248" s="32">
        <v>2</v>
      </c>
      <c r="H248" s="33">
        <v>0</v>
      </c>
      <c r="I248" s="33">
        <f>ROUND(ROUND(H248,2)*ROUND(G248,3),2)</f>
      </c>
      <c r="O248">
        <f>(I248*21)/100</f>
      </c>
      <c r="P248" t="s">
        <v>27</v>
      </c>
    </row>
    <row r="249" spans="1:5" ht="12.75">
      <c r="A249" s="34" t="s">
        <v>52</v>
      </c>
      <c r="E249" s="35" t="s">
        <v>450</v>
      </c>
    </row>
    <row r="250" spans="1:5" ht="12.75">
      <c r="A250" s="38" t="s">
        <v>54</v>
      </c>
      <c r="E250" s="37" t="s">
        <v>451</v>
      </c>
    </row>
    <row r="251" spans="1:16" ht="12.75">
      <c r="A251" s="24" t="s">
        <v>47</v>
      </c>
      <c r="B251" s="29" t="s">
        <v>452</v>
      </c>
      <c r="C251" s="29" t="s">
        <v>453</v>
      </c>
      <c r="D251" s="24" t="s">
        <v>49</v>
      </c>
      <c r="E251" s="30" t="s">
        <v>454</v>
      </c>
      <c r="F251" s="31" t="s">
        <v>91</v>
      </c>
      <c r="G251" s="32">
        <v>3</v>
      </c>
      <c r="H251" s="33">
        <v>0</v>
      </c>
      <c r="I251" s="33">
        <f>ROUND(ROUND(H251,2)*ROUND(G251,3),2)</f>
      </c>
      <c r="O251">
        <f>(I251*21)/100</f>
      </c>
      <c r="P251" t="s">
        <v>27</v>
      </c>
    </row>
    <row r="252" spans="1:5" ht="12.75">
      <c r="A252" s="34" t="s">
        <v>52</v>
      </c>
      <c r="E252" s="35" t="s">
        <v>49</v>
      </c>
    </row>
    <row r="253" spans="1:5" ht="12.75">
      <c r="A253" s="38" t="s">
        <v>54</v>
      </c>
      <c r="E253" s="37" t="s">
        <v>455</v>
      </c>
    </row>
    <row r="254" spans="1:16" ht="12.75">
      <c r="A254" s="24" t="s">
        <v>47</v>
      </c>
      <c r="B254" s="29" t="s">
        <v>456</v>
      </c>
      <c r="C254" s="29" t="s">
        <v>457</v>
      </c>
      <c r="D254" s="24" t="s">
        <v>49</v>
      </c>
      <c r="E254" s="30" t="s">
        <v>458</v>
      </c>
      <c r="F254" s="31" t="s">
        <v>91</v>
      </c>
      <c r="G254" s="32">
        <v>1</v>
      </c>
      <c r="H254" s="33">
        <v>0</v>
      </c>
      <c r="I254" s="33">
        <f>ROUND(ROUND(H254,2)*ROUND(G254,3),2)</f>
      </c>
      <c r="O254">
        <f>(I254*21)/100</f>
      </c>
      <c r="P254" t="s">
        <v>27</v>
      </c>
    </row>
    <row r="255" spans="1:5" ht="12.75">
      <c r="A255" s="34" t="s">
        <v>52</v>
      </c>
      <c r="E255" s="35" t="s">
        <v>49</v>
      </c>
    </row>
    <row r="256" spans="1:5" ht="12.75">
      <c r="A256" s="38" t="s">
        <v>54</v>
      </c>
      <c r="E256" s="37" t="s">
        <v>459</v>
      </c>
    </row>
    <row r="257" spans="1:16" ht="12.75">
      <c r="A257" s="24" t="s">
        <v>47</v>
      </c>
      <c r="B257" s="29" t="s">
        <v>460</v>
      </c>
      <c r="C257" s="29" t="s">
        <v>461</v>
      </c>
      <c r="D257" s="24" t="s">
        <v>49</v>
      </c>
      <c r="E257" s="30" t="s">
        <v>462</v>
      </c>
      <c r="F257" s="31" t="s">
        <v>153</v>
      </c>
      <c r="G257" s="32">
        <v>75</v>
      </c>
      <c r="H257" s="33">
        <v>0</v>
      </c>
      <c r="I257" s="33">
        <f>ROUND(ROUND(H257,2)*ROUND(G257,3),2)</f>
      </c>
      <c r="O257">
        <f>(I257*21)/100</f>
      </c>
      <c r="P257" t="s">
        <v>27</v>
      </c>
    </row>
    <row r="258" spans="1:5" ht="12.75">
      <c r="A258" s="34" t="s">
        <v>52</v>
      </c>
      <c r="E258" s="35" t="s">
        <v>49</v>
      </c>
    </row>
    <row r="259" spans="1:5" ht="12.75">
      <c r="A259" s="38" t="s">
        <v>54</v>
      </c>
      <c r="E259" s="37" t="s">
        <v>463</v>
      </c>
    </row>
    <row r="260" spans="1:16" ht="12.75">
      <c r="A260" s="24" t="s">
        <v>47</v>
      </c>
      <c r="B260" s="29" t="s">
        <v>464</v>
      </c>
      <c r="C260" s="29" t="s">
        <v>465</v>
      </c>
      <c r="D260" s="24" t="s">
        <v>49</v>
      </c>
      <c r="E260" s="30" t="s">
        <v>466</v>
      </c>
      <c r="F260" s="31" t="s">
        <v>153</v>
      </c>
      <c r="G260" s="32">
        <v>75</v>
      </c>
      <c r="H260" s="33">
        <v>0</v>
      </c>
      <c r="I260" s="33">
        <f>ROUND(ROUND(H260,2)*ROUND(G260,3),2)</f>
      </c>
      <c r="O260">
        <f>(I260*21)/100</f>
      </c>
      <c r="P260" t="s">
        <v>27</v>
      </c>
    </row>
    <row r="261" spans="1:5" ht="12.75">
      <c r="A261" s="34" t="s">
        <v>52</v>
      </c>
      <c r="E261" s="35" t="s">
        <v>49</v>
      </c>
    </row>
    <row r="262" spans="1:5" ht="12.75">
      <c r="A262" s="36" t="s">
        <v>54</v>
      </c>
      <c r="E262" s="37" t="s">
        <v>463</v>
      </c>
    </row>
    <row r="263" spans="1:18" ht="12.75" customHeight="1">
      <c r="A263" s="6" t="s">
        <v>45</v>
      </c>
      <c r="B263" s="6"/>
      <c r="C263" s="41" t="s">
        <v>42</v>
      </c>
      <c r="D263" s="6"/>
      <c r="E263" s="27" t="s">
        <v>467</v>
      </c>
      <c r="F263" s="6"/>
      <c r="G263" s="6"/>
      <c r="H263" s="6"/>
      <c r="I263" s="42">
        <f>0+Q263</f>
      </c>
      <c r="O263">
        <f>0+R263</f>
      </c>
      <c r="Q263">
        <f>0+I264+I267+I270+I273+I276+I279+I282+I285+I288+I291+I294+I297+I300+I303+I306+I309+I312+I315+I318</f>
      </c>
      <c r="R263">
        <f>0+O264+O267+O270+O273+O276+O279+O282+O285+O288+O291+O294+O297+O300+O303+O306+O309+O312+O315+O318</f>
      </c>
    </row>
    <row r="264" spans="1:16" ht="12.75">
      <c r="A264" s="24" t="s">
        <v>47</v>
      </c>
      <c r="B264" s="29" t="s">
        <v>468</v>
      </c>
      <c r="C264" s="29" t="s">
        <v>469</v>
      </c>
      <c r="D264" s="24" t="s">
        <v>49</v>
      </c>
      <c r="E264" s="30" t="s">
        <v>470</v>
      </c>
      <c r="F264" s="31" t="s">
        <v>153</v>
      </c>
      <c r="G264" s="32">
        <v>6.25</v>
      </c>
      <c r="H264" s="33">
        <v>0</v>
      </c>
      <c r="I264" s="33">
        <f>ROUND(ROUND(H264,2)*ROUND(G264,3),2)</f>
      </c>
      <c r="O264">
        <f>(I264*21)/100</f>
      </c>
      <c r="P264" t="s">
        <v>27</v>
      </c>
    </row>
    <row r="265" spans="1:5" ht="12.75">
      <c r="A265" s="34" t="s">
        <v>52</v>
      </c>
      <c r="E265" s="35" t="s">
        <v>471</v>
      </c>
    </row>
    <row r="266" spans="1:5" ht="12.75">
      <c r="A266" s="38" t="s">
        <v>54</v>
      </c>
      <c r="E266" s="37" t="s">
        <v>472</v>
      </c>
    </row>
    <row r="267" spans="1:16" ht="12.75">
      <c r="A267" s="24" t="s">
        <v>47</v>
      </c>
      <c r="B267" s="29" t="s">
        <v>473</v>
      </c>
      <c r="C267" s="29" t="s">
        <v>474</v>
      </c>
      <c r="D267" s="24" t="s">
        <v>49</v>
      </c>
      <c r="E267" s="30" t="s">
        <v>475</v>
      </c>
      <c r="F267" s="31" t="s">
        <v>153</v>
      </c>
      <c r="G267" s="32">
        <v>23.25</v>
      </c>
      <c r="H267" s="33">
        <v>0</v>
      </c>
      <c r="I267" s="33">
        <f>ROUND(ROUND(H267,2)*ROUND(G267,3),2)</f>
      </c>
      <c r="O267">
        <f>(I267*21)/100</f>
      </c>
      <c r="P267" t="s">
        <v>27</v>
      </c>
    </row>
    <row r="268" spans="1:5" ht="12.75">
      <c r="A268" s="34" t="s">
        <v>52</v>
      </c>
      <c r="E268" s="35" t="s">
        <v>476</v>
      </c>
    </row>
    <row r="269" spans="1:5" ht="12.75">
      <c r="A269" s="38" t="s">
        <v>54</v>
      </c>
      <c r="E269" s="37" t="s">
        <v>477</v>
      </c>
    </row>
    <row r="270" spans="1:16" ht="25.5">
      <c r="A270" s="24" t="s">
        <v>47</v>
      </c>
      <c r="B270" s="29" t="s">
        <v>478</v>
      </c>
      <c r="C270" s="29" t="s">
        <v>479</v>
      </c>
      <c r="D270" s="24" t="s">
        <v>49</v>
      </c>
      <c r="E270" s="30" t="s">
        <v>480</v>
      </c>
      <c r="F270" s="31" t="s">
        <v>153</v>
      </c>
      <c r="G270" s="32">
        <v>13.5</v>
      </c>
      <c r="H270" s="33">
        <v>0</v>
      </c>
      <c r="I270" s="33">
        <f>ROUND(ROUND(H270,2)*ROUND(G270,3),2)</f>
      </c>
      <c r="O270">
        <f>(I270*21)/100</f>
      </c>
      <c r="P270" t="s">
        <v>27</v>
      </c>
    </row>
    <row r="271" spans="1:5" ht="25.5">
      <c r="A271" s="34" t="s">
        <v>52</v>
      </c>
      <c r="E271" s="35" t="s">
        <v>481</v>
      </c>
    </row>
    <row r="272" spans="1:5" ht="12.75">
      <c r="A272" s="38" t="s">
        <v>54</v>
      </c>
      <c r="E272" s="37" t="s">
        <v>482</v>
      </c>
    </row>
    <row r="273" spans="1:16" ht="25.5">
      <c r="A273" s="24" t="s">
        <v>47</v>
      </c>
      <c r="B273" s="29" t="s">
        <v>483</v>
      </c>
      <c r="C273" s="29" t="s">
        <v>484</v>
      </c>
      <c r="D273" s="24" t="s">
        <v>49</v>
      </c>
      <c r="E273" s="30" t="s">
        <v>485</v>
      </c>
      <c r="F273" s="31" t="s">
        <v>153</v>
      </c>
      <c r="G273" s="32">
        <v>27</v>
      </c>
      <c r="H273" s="33">
        <v>0</v>
      </c>
      <c r="I273" s="33">
        <f>ROUND(ROUND(H273,2)*ROUND(G273,3),2)</f>
      </c>
      <c r="O273">
        <f>(I273*21)/100</f>
      </c>
      <c r="P273" t="s">
        <v>27</v>
      </c>
    </row>
    <row r="274" spans="1:5" ht="12.75">
      <c r="A274" s="34" t="s">
        <v>52</v>
      </c>
      <c r="E274" s="35" t="s">
        <v>486</v>
      </c>
    </row>
    <row r="275" spans="1:5" ht="12.75">
      <c r="A275" s="38" t="s">
        <v>54</v>
      </c>
      <c r="E275" s="37" t="s">
        <v>487</v>
      </c>
    </row>
    <row r="276" spans="1:16" ht="12.75">
      <c r="A276" s="24" t="s">
        <v>47</v>
      </c>
      <c r="B276" s="29" t="s">
        <v>488</v>
      </c>
      <c r="C276" s="29" t="s">
        <v>489</v>
      </c>
      <c r="D276" s="24" t="s">
        <v>49</v>
      </c>
      <c r="E276" s="30" t="s">
        <v>490</v>
      </c>
      <c r="F276" s="31" t="s">
        <v>153</v>
      </c>
      <c r="G276" s="32">
        <v>54</v>
      </c>
      <c r="H276" s="33">
        <v>0</v>
      </c>
      <c r="I276" s="33">
        <f>ROUND(ROUND(H276,2)*ROUND(G276,3),2)</f>
      </c>
      <c r="O276">
        <f>(I276*21)/100</f>
      </c>
      <c r="P276" t="s">
        <v>27</v>
      </c>
    </row>
    <row r="277" spans="1:5" ht="12.75">
      <c r="A277" s="34" t="s">
        <v>52</v>
      </c>
      <c r="E277" s="35" t="s">
        <v>49</v>
      </c>
    </row>
    <row r="278" spans="1:5" ht="12.75">
      <c r="A278" s="38" t="s">
        <v>54</v>
      </c>
      <c r="E278" s="37" t="s">
        <v>491</v>
      </c>
    </row>
    <row r="279" spans="1:16" ht="25.5">
      <c r="A279" s="24" t="s">
        <v>47</v>
      </c>
      <c r="B279" s="29" t="s">
        <v>492</v>
      </c>
      <c r="C279" s="29" t="s">
        <v>493</v>
      </c>
      <c r="D279" s="24" t="s">
        <v>49</v>
      </c>
      <c r="E279" s="30" t="s">
        <v>494</v>
      </c>
      <c r="F279" s="31" t="s">
        <v>91</v>
      </c>
      <c r="G279" s="32">
        <v>4</v>
      </c>
      <c r="H279" s="33">
        <v>0</v>
      </c>
      <c r="I279" s="33">
        <f>ROUND(ROUND(H279,2)*ROUND(G279,3),2)</f>
      </c>
      <c r="O279">
        <f>(I279*21)/100</f>
      </c>
      <c r="P279" t="s">
        <v>27</v>
      </c>
    </row>
    <row r="280" spans="1:5" ht="12.75">
      <c r="A280" s="34" t="s">
        <v>52</v>
      </c>
      <c r="E280" s="35" t="s">
        <v>495</v>
      </c>
    </row>
    <row r="281" spans="1:5" ht="12.75">
      <c r="A281" s="38" t="s">
        <v>54</v>
      </c>
      <c r="E281" s="37" t="s">
        <v>496</v>
      </c>
    </row>
    <row r="282" spans="1:16" ht="25.5">
      <c r="A282" s="24" t="s">
        <v>47</v>
      </c>
      <c r="B282" s="29" t="s">
        <v>497</v>
      </c>
      <c r="C282" s="29" t="s">
        <v>498</v>
      </c>
      <c r="D282" s="24" t="s">
        <v>49</v>
      </c>
      <c r="E282" s="30" t="s">
        <v>499</v>
      </c>
      <c r="F282" s="31" t="s">
        <v>91</v>
      </c>
      <c r="G282" s="32">
        <v>4</v>
      </c>
      <c r="H282" s="33">
        <v>0</v>
      </c>
      <c r="I282" s="33">
        <f>ROUND(ROUND(H282,2)*ROUND(G282,3),2)</f>
      </c>
      <c r="O282">
        <f>(I282*21)/100</f>
      </c>
      <c r="P282" t="s">
        <v>27</v>
      </c>
    </row>
    <row r="283" spans="1:5" ht="12.75">
      <c r="A283" s="34" t="s">
        <v>52</v>
      </c>
      <c r="E283" s="35" t="s">
        <v>49</v>
      </c>
    </row>
    <row r="284" spans="1:5" ht="12.75">
      <c r="A284" s="38" t="s">
        <v>54</v>
      </c>
      <c r="E284" s="37" t="s">
        <v>500</v>
      </c>
    </row>
    <row r="285" spans="1:16" ht="12.75">
      <c r="A285" s="24" t="s">
        <v>47</v>
      </c>
      <c r="B285" s="29" t="s">
        <v>501</v>
      </c>
      <c r="C285" s="29" t="s">
        <v>502</v>
      </c>
      <c r="D285" s="24" t="s">
        <v>49</v>
      </c>
      <c r="E285" s="30" t="s">
        <v>503</v>
      </c>
      <c r="F285" s="31" t="s">
        <v>153</v>
      </c>
      <c r="G285" s="32">
        <v>4</v>
      </c>
      <c r="H285" s="33">
        <v>0</v>
      </c>
      <c r="I285" s="33">
        <f>ROUND(ROUND(H285,2)*ROUND(G285,3),2)</f>
      </c>
      <c r="O285">
        <f>(I285*21)/100</f>
      </c>
      <c r="P285" t="s">
        <v>27</v>
      </c>
    </row>
    <row r="286" spans="1:5" ht="12.75">
      <c r="A286" s="34" t="s">
        <v>52</v>
      </c>
      <c r="E286" s="35" t="s">
        <v>504</v>
      </c>
    </row>
    <row r="287" spans="1:5" ht="12.75">
      <c r="A287" s="38" t="s">
        <v>54</v>
      </c>
      <c r="E287" s="37" t="s">
        <v>505</v>
      </c>
    </row>
    <row r="288" spans="1:16" ht="12.75">
      <c r="A288" s="24" t="s">
        <v>47</v>
      </c>
      <c r="B288" s="29" t="s">
        <v>506</v>
      </c>
      <c r="C288" s="29" t="s">
        <v>507</v>
      </c>
      <c r="D288" s="24" t="s">
        <v>49</v>
      </c>
      <c r="E288" s="30" t="s">
        <v>508</v>
      </c>
      <c r="F288" s="31" t="s">
        <v>153</v>
      </c>
      <c r="G288" s="32">
        <v>113.785</v>
      </c>
      <c r="H288" s="33">
        <v>0</v>
      </c>
      <c r="I288" s="33">
        <f>ROUND(ROUND(H288,2)*ROUND(G288,3),2)</f>
      </c>
      <c r="O288">
        <f>(I288*21)/100</f>
      </c>
      <c r="P288" t="s">
        <v>27</v>
      </c>
    </row>
    <row r="289" spans="1:5" ht="63.75">
      <c r="A289" s="34" t="s">
        <v>52</v>
      </c>
      <c r="E289" s="35" t="s">
        <v>509</v>
      </c>
    </row>
    <row r="290" spans="1:5" ht="76.5">
      <c r="A290" s="38" t="s">
        <v>54</v>
      </c>
      <c r="E290" s="37" t="s">
        <v>510</v>
      </c>
    </row>
    <row r="291" spans="1:16" ht="12.75">
      <c r="A291" s="24" t="s">
        <v>47</v>
      </c>
      <c r="B291" s="29" t="s">
        <v>511</v>
      </c>
      <c r="C291" s="29" t="s">
        <v>512</v>
      </c>
      <c r="D291" s="24" t="s">
        <v>49</v>
      </c>
      <c r="E291" s="30" t="s">
        <v>513</v>
      </c>
      <c r="F291" s="31" t="s">
        <v>153</v>
      </c>
      <c r="G291" s="32">
        <v>55.972</v>
      </c>
      <c r="H291" s="33">
        <v>0</v>
      </c>
      <c r="I291" s="33">
        <f>ROUND(ROUND(H291,2)*ROUND(G291,3),2)</f>
      </c>
      <c r="O291">
        <f>(I291*21)/100</f>
      </c>
      <c r="P291" t="s">
        <v>27</v>
      </c>
    </row>
    <row r="292" spans="1:5" ht="12.75">
      <c r="A292" s="34" t="s">
        <v>52</v>
      </c>
      <c r="E292" s="35" t="s">
        <v>514</v>
      </c>
    </row>
    <row r="293" spans="1:5" ht="12.75">
      <c r="A293" s="38" t="s">
        <v>54</v>
      </c>
      <c r="E293" s="37" t="s">
        <v>515</v>
      </c>
    </row>
    <row r="294" spans="1:16" ht="12.75">
      <c r="A294" s="24" t="s">
        <v>47</v>
      </c>
      <c r="B294" s="29" t="s">
        <v>516</v>
      </c>
      <c r="C294" s="29" t="s">
        <v>517</v>
      </c>
      <c r="D294" s="24" t="s">
        <v>49</v>
      </c>
      <c r="E294" s="30" t="s">
        <v>518</v>
      </c>
      <c r="F294" s="31" t="s">
        <v>153</v>
      </c>
      <c r="G294" s="32">
        <v>20</v>
      </c>
      <c r="H294" s="33">
        <v>0</v>
      </c>
      <c r="I294" s="33">
        <f>ROUND(ROUND(H294,2)*ROUND(G294,3),2)</f>
      </c>
      <c r="O294">
        <f>(I294*21)/100</f>
      </c>
      <c r="P294" t="s">
        <v>27</v>
      </c>
    </row>
    <row r="295" spans="1:5" ht="12.75">
      <c r="A295" s="34" t="s">
        <v>52</v>
      </c>
      <c r="E295" s="35" t="s">
        <v>519</v>
      </c>
    </row>
    <row r="296" spans="1:5" ht="12.75">
      <c r="A296" s="38" t="s">
        <v>54</v>
      </c>
      <c r="E296" s="37" t="s">
        <v>520</v>
      </c>
    </row>
    <row r="297" spans="1:16" ht="12.75">
      <c r="A297" s="24" t="s">
        <v>47</v>
      </c>
      <c r="B297" s="29" t="s">
        <v>521</v>
      </c>
      <c r="C297" s="29" t="s">
        <v>522</v>
      </c>
      <c r="D297" s="24" t="s">
        <v>71</v>
      </c>
      <c r="E297" s="30" t="s">
        <v>523</v>
      </c>
      <c r="F297" s="31" t="s">
        <v>153</v>
      </c>
      <c r="G297" s="32">
        <v>55.983</v>
      </c>
      <c r="H297" s="33">
        <v>0</v>
      </c>
      <c r="I297" s="33">
        <f>ROUND(ROUND(H297,2)*ROUND(G297,3),2)</f>
      </c>
      <c r="O297">
        <f>(I297*21)/100</f>
      </c>
      <c r="P297" t="s">
        <v>27</v>
      </c>
    </row>
    <row r="298" spans="1:5" ht="38.25">
      <c r="A298" s="34" t="s">
        <v>52</v>
      </c>
      <c r="E298" s="35" t="s">
        <v>524</v>
      </c>
    </row>
    <row r="299" spans="1:5" ht="76.5">
      <c r="A299" s="38" t="s">
        <v>54</v>
      </c>
      <c r="E299" s="37" t="s">
        <v>525</v>
      </c>
    </row>
    <row r="300" spans="1:16" ht="12.75">
      <c r="A300" s="24" t="s">
        <v>47</v>
      </c>
      <c r="B300" s="29" t="s">
        <v>526</v>
      </c>
      <c r="C300" s="29" t="s">
        <v>527</v>
      </c>
      <c r="D300" s="24" t="s">
        <v>71</v>
      </c>
      <c r="E300" s="30" t="s">
        <v>528</v>
      </c>
      <c r="F300" s="31" t="s">
        <v>153</v>
      </c>
      <c r="G300" s="32">
        <v>52.76</v>
      </c>
      <c r="H300" s="33">
        <v>0</v>
      </c>
      <c r="I300" s="33">
        <f>ROUND(ROUND(H300,2)*ROUND(G300,3),2)</f>
      </c>
      <c r="O300">
        <f>(I300*21)/100</f>
      </c>
      <c r="P300" t="s">
        <v>27</v>
      </c>
    </row>
    <row r="301" spans="1:5" ht="25.5">
      <c r="A301" s="34" t="s">
        <v>52</v>
      </c>
      <c r="E301" s="35" t="s">
        <v>529</v>
      </c>
    </row>
    <row r="302" spans="1:5" ht="63.75">
      <c r="A302" s="38" t="s">
        <v>54</v>
      </c>
      <c r="E302" s="37" t="s">
        <v>160</v>
      </c>
    </row>
    <row r="303" spans="1:16" ht="12.75">
      <c r="A303" s="24" t="s">
        <v>47</v>
      </c>
      <c r="B303" s="29" t="s">
        <v>530</v>
      </c>
      <c r="C303" s="29" t="s">
        <v>531</v>
      </c>
      <c r="D303" s="24" t="s">
        <v>71</v>
      </c>
      <c r="E303" s="30" t="s">
        <v>532</v>
      </c>
      <c r="F303" s="31" t="s">
        <v>153</v>
      </c>
      <c r="G303" s="32">
        <v>52.76</v>
      </c>
      <c r="H303" s="33">
        <v>0</v>
      </c>
      <c r="I303" s="33">
        <f>ROUND(ROUND(H303,2)*ROUND(G303,3),2)</f>
      </c>
      <c r="O303">
        <f>(I303*21)/100</f>
      </c>
      <c r="P303" t="s">
        <v>27</v>
      </c>
    </row>
    <row r="304" spans="1:5" ht="25.5">
      <c r="A304" s="34" t="s">
        <v>52</v>
      </c>
      <c r="E304" s="35" t="s">
        <v>533</v>
      </c>
    </row>
    <row r="305" spans="1:5" ht="63.75">
      <c r="A305" s="38" t="s">
        <v>54</v>
      </c>
      <c r="E305" s="37" t="s">
        <v>160</v>
      </c>
    </row>
    <row r="306" spans="1:16" ht="12.75">
      <c r="A306" s="24" t="s">
        <v>47</v>
      </c>
      <c r="B306" s="29" t="s">
        <v>534</v>
      </c>
      <c r="C306" s="29" t="s">
        <v>535</v>
      </c>
      <c r="D306" s="24" t="s">
        <v>49</v>
      </c>
      <c r="E306" s="30" t="s">
        <v>536</v>
      </c>
      <c r="F306" s="31" t="s">
        <v>224</v>
      </c>
      <c r="G306" s="32">
        <v>56.392</v>
      </c>
      <c r="H306" s="33">
        <v>0</v>
      </c>
      <c r="I306" s="33">
        <f>ROUND(ROUND(H306,2)*ROUND(G306,3),2)</f>
      </c>
      <c r="O306">
        <f>(I306*21)/100</f>
      </c>
      <c r="P306" t="s">
        <v>27</v>
      </c>
    </row>
    <row r="307" spans="1:5" ht="12.75">
      <c r="A307" s="34" t="s">
        <v>52</v>
      </c>
      <c r="E307" s="35" t="s">
        <v>537</v>
      </c>
    </row>
    <row r="308" spans="1:5" ht="12.75">
      <c r="A308" s="38" t="s">
        <v>54</v>
      </c>
      <c r="E308" s="37" t="s">
        <v>538</v>
      </c>
    </row>
    <row r="309" spans="1:16" ht="25.5">
      <c r="A309" s="24" t="s">
        <v>47</v>
      </c>
      <c r="B309" s="29" t="s">
        <v>539</v>
      </c>
      <c r="C309" s="29" t="s">
        <v>540</v>
      </c>
      <c r="D309" s="24" t="s">
        <v>49</v>
      </c>
      <c r="E309" s="30" t="s">
        <v>541</v>
      </c>
      <c r="F309" s="31" t="s">
        <v>153</v>
      </c>
      <c r="G309" s="32">
        <v>4.85</v>
      </c>
      <c r="H309" s="33">
        <v>0</v>
      </c>
      <c r="I309" s="33">
        <f>ROUND(ROUND(H309,2)*ROUND(G309,3),2)</f>
      </c>
      <c r="O309">
        <f>(I309*21)/100</f>
      </c>
      <c r="P309" t="s">
        <v>27</v>
      </c>
    </row>
    <row r="310" spans="1:5" ht="12.75">
      <c r="A310" s="34" t="s">
        <v>52</v>
      </c>
      <c r="E310" s="35" t="s">
        <v>542</v>
      </c>
    </row>
    <row r="311" spans="1:5" ht="12.75">
      <c r="A311" s="38" t="s">
        <v>54</v>
      </c>
      <c r="E311" s="37" t="s">
        <v>543</v>
      </c>
    </row>
    <row r="312" spans="1:16" ht="12.75">
      <c r="A312" s="24" t="s">
        <v>47</v>
      </c>
      <c r="B312" s="29" t="s">
        <v>544</v>
      </c>
      <c r="C312" s="29" t="s">
        <v>545</v>
      </c>
      <c r="D312" s="24" t="s">
        <v>49</v>
      </c>
      <c r="E312" s="30" t="s">
        <v>546</v>
      </c>
      <c r="F312" s="31" t="s">
        <v>153</v>
      </c>
      <c r="G312" s="32">
        <v>10.95</v>
      </c>
      <c r="H312" s="33">
        <v>0</v>
      </c>
      <c r="I312" s="33">
        <f>ROUND(ROUND(H312,2)*ROUND(G312,3),2)</f>
      </c>
      <c r="O312">
        <f>(I312*21)/100</f>
      </c>
      <c r="P312" t="s">
        <v>27</v>
      </c>
    </row>
    <row r="313" spans="1:5" ht="12.75">
      <c r="A313" s="34" t="s">
        <v>52</v>
      </c>
      <c r="E313" s="35" t="s">
        <v>547</v>
      </c>
    </row>
    <row r="314" spans="1:5" ht="12.75">
      <c r="A314" s="38" t="s">
        <v>54</v>
      </c>
      <c r="E314" s="37" t="s">
        <v>548</v>
      </c>
    </row>
    <row r="315" spans="1:16" ht="12.75">
      <c r="A315" s="24" t="s">
        <v>47</v>
      </c>
      <c r="B315" s="29" t="s">
        <v>549</v>
      </c>
      <c r="C315" s="29" t="s">
        <v>550</v>
      </c>
      <c r="D315" s="24" t="s">
        <v>49</v>
      </c>
      <c r="E315" s="30" t="s">
        <v>551</v>
      </c>
      <c r="F315" s="31" t="s">
        <v>224</v>
      </c>
      <c r="G315" s="32">
        <v>1.75</v>
      </c>
      <c r="H315" s="33">
        <v>0</v>
      </c>
      <c r="I315" s="33">
        <f>ROUND(ROUND(H315,2)*ROUND(G315,3),2)</f>
      </c>
      <c r="O315">
        <f>(I315*21)/100</f>
      </c>
      <c r="P315" t="s">
        <v>27</v>
      </c>
    </row>
    <row r="316" spans="1:5" ht="12.75">
      <c r="A316" s="34" t="s">
        <v>52</v>
      </c>
      <c r="E316" s="35" t="s">
        <v>552</v>
      </c>
    </row>
    <row r="317" spans="1:5" ht="12.75">
      <c r="A317" s="38" t="s">
        <v>54</v>
      </c>
      <c r="E317" s="37" t="s">
        <v>553</v>
      </c>
    </row>
    <row r="318" spans="1:16" ht="12.75">
      <c r="A318" s="24" t="s">
        <v>47</v>
      </c>
      <c r="B318" s="29" t="s">
        <v>554</v>
      </c>
      <c r="C318" s="29" t="s">
        <v>555</v>
      </c>
      <c r="D318" s="24" t="s">
        <v>49</v>
      </c>
      <c r="E318" s="30" t="s">
        <v>556</v>
      </c>
      <c r="F318" s="31" t="s">
        <v>120</v>
      </c>
      <c r="G318" s="32">
        <v>78.925</v>
      </c>
      <c r="H318" s="33">
        <v>0</v>
      </c>
      <c r="I318" s="33">
        <f>ROUND(ROUND(H318,2)*ROUND(G318,3),2)</f>
      </c>
      <c r="O318">
        <f>(I318*21)/100</f>
      </c>
      <c r="P318" t="s">
        <v>27</v>
      </c>
    </row>
    <row r="319" spans="1:5" ht="63.75">
      <c r="A319" s="34" t="s">
        <v>52</v>
      </c>
      <c r="E319" s="35" t="s">
        <v>557</v>
      </c>
    </row>
    <row r="320" spans="1:5" ht="63.75">
      <c r="A320" s="36" t="s">
        <v>54</v>
      </c>
      <c r="E320" s="37" t="s">
        <v>558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0+O9+O25+O41+O45+O49+O68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559</v>
      </c>
      <c r="I3" s="39">
        <f>0+I9+I25+I41+I45+I49+I68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559</v>
      </c>
      <c r="D4" s="1"/>
      <c r="E4" s="14" t="s">
        <v>560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559</v>
      </c>
      <c r="D5" s="6"/>
      <c r="E5" s="18" t="s">
        <v>560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0+I10+I13+I16+I19+I22</f>
      </c>
      <c r="R9">
        <f>0+O10+O13+O16+O19+O22</f>
      </c>
    </row>
    <row r="10" spans="1:16" ht="12.75">
      <c r="A10" s="24" t="s">
        <v>47</v>
      </c>
      <c r="B10" s="29" t="s">
        <v>31</v>
      </c>
      <c r="C10" s="29" t="s">
        <v>561</v>
      </c>
      <c r="D10" s="24" t="s">
        <v>49</v>
      </c>
      <c r="E10" s="30" t="s">
        <v>562</v>
      </c>
      <c r="F10" s="31" t="s">
        <v>100</v>
      </c>
      <c r="G10" s="32">
        <v>0.46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25.5">
      <c r="A11" s="34" t="s">
        <v>52</v>
      </c>
      <c r="E11" s="35" t="s">
        <v>563</v>
      </c>
    </row>
    <row r="12" spans="1:5" ht="12.75">
      <c r="A12" s="38" t="s">
        <v>54</v>
      </c>
      <c r="E12" s="37" t="s">
        <v>564</v>
      </c>
    </row>
    <row r="13" spans="1:16" ht="25.5">
      <c r="A13" s="24" t="s">
        <v>47</v>
      </c>
      <c r="B13" s="29" t="s">
        <v>27</v>
      </c>
      <c r="C13" s="29" t="s">
        <v>98</v>
      </c>
      <c r="D13" s="24" t="s">
        <v>49</v>
      </c>
      <c r="E13" s="30" t="s">
        <v>565</v>
      </c>
      <c r="F13" s="31" t="s">
        <v>100</v>
      </c>
      <c r="G13" s="32">
        <v>6.24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.75">
      <c r="A14" s="34" t="s">
        <v>52</v>
      </c>
      <c r="E14" s="35" t="s">
        <v>566</v>
      </c>
    </row>
    <row r="15" spans="1:5" ht="12.75">
      <c r="A15" s="38" t="s">
        <v>54</v>
      </c>
      <c r="E15" s="37" t="s">
        <v>567</v>
      </c>
    </row>
    <row r="16" spans="1:16" ht="12.75">
      <c r="A16" s="24" t="s">
        <v>47</v>
      </c>
      <c r="B16" s="29" t="s">
        <v>26</v>
      </c>
      <c r="C16" s="29" t="s">
        <v>70</v>
      </c>
      <c r="D16" s="24" t="s">
        <v>49</v>
      </c>
      <c r="E16" s="30" t="s">
        <v>72</v>
      </c>
      <c r="F16" s="31" t="s">
        <v>51</v>
      </c>
      <c r="G16" s="32">
        <v>1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12.75">
      <c r="A17" s="34" t="s">
        <v>52</v>
      </c>
      <c r="E17" s="35" t="s">
        <v>568</v>
      </c>
    </row>
    <row r="18" spans="1:5" ht="12.75">
      <c r="A18" s="38" t="s">
        <v>54</v>
      </c>
      <c r="E18" s="37" t="s">
        <v>459</v>
      </c>
    </row>
    <row r="19" spans="1:16" ht="12.75">
      <c r="A19" s="24" t="s">
        <v>47</v>
      </c>
      <c r="B19" s="29" t="s">
        <v>35</v>
      </c>
      <c r="C19" s="29" t="s">
        <v>569</v>
      </c>
      <c r="D19" s="24" t="s">
        <v>71</v>
      </c>
      <c r="E19" s="30" t="s">
        <v>570</v>
      </c>
      <c r="F19" s="31" t="s">
        <v>91</v>
      </c>
      <c r="G19" s="32">
        <v>1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12.75">
      <c r="A20" s="34" t="s">
        <v>52</v>
      </c>
      <c r="E20" s="35" t="s">
        <v>571</v>
      </c>
    </row>
    <row r="21" spans="1:5" ht="12.75">
      <c r="A21" s="38" t="s">
        <v>54</v>
      </c>
      <c r="E21" s="37" t="s">
        <v>459</v>
      </c>
    </row>
    <row r="22" spans="1:16" ht="12.75">
      <c r="A22" s="24" t="s">
        <v>47</v>
      </c>
      <c r="B22" s="29" t="s">
        <v>37</v>
      </c>
      <c r="C22" s="29" t="s">
        <v>569</v>
      </c>
      <c r="D22" s="24" t="s">
        <v>75</v>
      </c>
      <c r="E22" s="30" t="s">
        <v>570</v>
      </c>
      <c r="F22" s="31" t="s">
        <v>91</v>
      </c>
      <c r="G22" s="32">
        <v>1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25.5">
      <c r="A23" s="34" t="s">
        <v>52</v>
      </c>
      <c r="E23" s="35" t="s">
        <v>572</v>
      </c>
    </row>
    <row r="24" spans="1:5" ht="12.75">
      <c r="A24" s="36" t="s">
        <v>54</v>
      </c>
      <c r="E24" s="37" t="s">
        <v>573</v>
      </c>
    </row>
    <row r="25" spans="1:18" ht="12.75" customHeight="1">
      <c r="A25" s="6" t="s">
        <v>45</v>
      </c>
      <c r="B25" s="6"/>
      <c r="C25" s="41" t="s">
        <v>31</v>
      </c>
      <c r="D25" s="6"/>
      <c r="E25" s="27" t="s">
        <v>117</v>
      </c>
      <c r="F25" s="6"/>
      <c r="G25" s="6"/>
      <c r="H25" s="6"/>
      <c r="I25" s="42">
        <f>0+Q25</f>
      </c>
      <c r="O25">
        <f>0+R25</f>
      </c>
      <c r="Q25">
        <f>0+I26+I29+I32+I35+I38</f>
      </c>
      <c r="R25">
        <f>0+O26+O29+O32+O35+O38</f>
      </c>
    </row>
    <row r="26" spans="1:16" ht="12.75">
      <c r="A26" s="24" t="s">
        <v>47</v>
      </c>
      <c r="B26" s="29" t="s">
        <v>39</v>
      </c>
      <c r="C26" s="29" t="s">
        <v>123</v>
      </c>
      <c r="D26" s="24" t="s">
        <v>49</v>
      </c>
      <c r="E26" s="30" t="s">
        <v>124</v>
      </c>
      <c r="F26" s="31" t="s">
        <v>120</v>
      </c>
      <c r="G26" s="32">
        <v>0.2</v>
      </c>
      <c r="H26" s="33">
        <v>0</v>
      </c>
      <c r="I26" s="33">
        <f>ROUND(ROUND(H26,2)*ROUND(G26,3),2)</f>
      </c>
      <c r="O26">
        <f>(I26*21)/100</f>
      </c>
      <c r="P26" t="s">
        <v>27</v>
      </c>
    </row>
    <row r="27" spans="1:5" ht="12.75">
      <c r="A27" s="34" t="s">
        <v>52</v>
      </c>
      <c r="E27" s="35" t="s">
        <v>574</v>
      </c>
    </row>
    <row r="28" spans="1:5" ht="12.75">
      <c r="A28" s="38" t="s">
        <v>54</v>
      </c>
      <c r="E28" s="37" t="s">
        <v>575</v>
      </c>
    </row>
    <row r="29" spans="1:16" ht="12.75">
      <c r="A29" s="24" t="s">
        <v>47</v>
      </c>
      <c r="B29" s="29" t="s">
        <v>69</v>
      </c>
      <c r="C29" s="29" t="s">
        <v>186</v>
      </c>
      <c r="D29" s="24" t="s">
        <v>49</v>
      </c>
      <c r="E29" s="30" t="s">
        <v>187</v>
      </c>
      <c r="F29" s="31" t="s">
        <v>120</v>
      </c>
      <c r="G29" s="32">
        <v>3.12</v>
      </c>
      <c r="H29" s="33">
        <v>0</v>
      </c>
      <c r="I29" s="33">
        <f>ROUND(ROUND(H29,2)*ROUND(G29,3),2)</f>
      </c>
      <c r="O29">
        <f>(I29*21)/100</f>
      </c>
      <c r="P29" t="s">
        <v>27</v>
      </c>
    </row>
    <row r="30" spans="1:5" ht="12.75">
      <c r="A30" s="34" t="s">
        <v>52</v>
      </c>
      <c r="E30" s="35" t="s">
        <v>576</v>
      </c>
    </row>
    <row r="31" spans="1:5" ht="12.75">
      <c r="A31" s="38" t="s">
        <v>54</v>
      </c>
      <c r="E31" s="37" t="s">
        <v>577</v>
      </c>
    </row>
    <row r="32" spans="1:16" ht="12.75">
      <c r="A32" s="24" t="s">
        <v>47</v>
      </c>
      <c r="B32" s="29" t="s">
        <v>74</v>
      </c>
      <c r="C32" s="29" t="s">
        <v>199</v>
      </c>
      <c r="D32" s="24" t="s">
        <v>49</v>
      </c>
      <c r="E32" s="30" t="s">
        <v>200</v>
      </c>
      <c r="F32" s="31" t="s">
        <v>120</v>
      </c>
      <c r="G32" s="32">
        <v>1.755</v>
      </c>
      <c r="H32" s="33">
        <v>0</v>
      </c>
      <c r="I32" s="33">
        <f>ROUND(ROUND(H32,2)*ROUND(G32,3),2)</f>
      </c>
      <c r="O32">
        <f>(I32*21)/100</f>
      </c>
      <c r="P32" t="s">
        <v>27</v>
      </c>
    </row>
    <row r="33" spans="1:5" ht="12.75">
      <c r="A33" s="34" t="s">
        <v>52</v>
      </c>
      <c r="E33" s="35" t="s">
        <v>578</v>
      </c>
    </row>
    <row r="34" spans="1:5" ht="12.75">
      <c r="A34" s="38" t="s">
        <v>54</v>
      </c>
      <c r="E34" s="37" t="s">
        <v>579</v>
      </c>
    </row>
    <row r="35" spans="1:16" ht="12.75">
      <c r="A35" s="24" t="s">
        <v>47</v>
      </c>
      <c r="B35" s="29" t="s">
        <v>42</v>
      </c>
      <c r="C35" s="29" t="s">
        <v>204</v>
      </c>
      <c r="D35" s="24" t="s">
        <v>49</v>
      </c>
      <c r="E35" s="30" t="s">
        <v>205</v>
      </c>
      <c r="F35" s="31" t="s">
        <v>120</v>
      </c>
      <c r="G35" s="32">
        <v>0.39</v>
      </c>
      <c r="H35" s="33">
        <v>0</v>
      </c>
      <c r="I35" s="33">
        <f>ROUND(ROUND(H35,2)*ROUND(G35,3),2)</f>
      </c>
      <c r="O35">
        <f>(I35*21)/100</f>
      </c>
      <c r="P35" t="s">
        <v>27</v>
      </c>
    </row>
    <row r="36" spans="1:5" ht="12.75">
      <c r="A36" s="34" t="s">
        <v>52</v>
      </c>
      <c r="E36" s="35" t="s">
        <v>580</v>
      </c>
    </row>
    <row r="37" spans="1:5" ht="12.75">
      <c r="A37" s="38" t="s">
        <v>54</v>
      </c>
      <c r="E37" s="37" t="s">
        <v>581</v>
      </c>
    </row>
    <row r="38" spans="1:16" ht="12.75">
      <c r="A38" s="24" t="s">
        <v>47</v>
      </c>
      <c r="B38" s="29" t="s">
        <v>44</v>
      </c>
      <c r="C38" s="29" t="s">
        <v>209</v>
      </c>
      <c r="D38" s="24" t="s">
        <v>49</v>
      </c>
      <c r="E38" s="30" t="s">
        <v>210</v>
      </c>
      <c r="F38" s="31" t="s">
        <v>120</v>
      </c>
      <c r="G38" s="32">
        <v>1.053</v>
      </c>
      <c r="H38" s="33">
        <v>0</v>
      </c>
      <c r="I38" s="33">
        <f>ROUND(ROUND(H38,2)*ROUND(G38,3),2)</f>
      </c>
      <c r="O38">
        <f>(I38*21)/100</f>
      </c>
      <c r="P38" t="s">
        <v>27</v>
      </c>
    </row>
    <row r="39" spans="1:5" ht="12.75">
      <c r="A39" s="34" t="s">
        <v>52</v>
      </c>
      <c r="E39" s="35" t="s">
        <v>582</v>
      </c>
    </row>
    <row r="40" spans="1:5" ht="12.75">
      <c r="A40" s="36" t="s">
        <v>54</v>
      </c>
      <c r="E40" s="37" t="s">
        <v>583</v>
      </c>
    </row>
    <row r="41" spans="1:18" ht="12.75" customHeight="1">
      <c r="A41" s="6" t="s">
        <v>45</v>
      </c>
      <c r="B41" s="6"/>
      <c r="C41" s="41" t="s">
        <v>35</v>
      </c>
      <c r="D41" s="6"/>
      <c r="E41" s="27" t="s">
        <v>334</v>
      </c>
      <c r="F41" s="6"/>
      <c r="G41" s="6"/>
      <c r="H41" s="6"/>
      <c r="I41" s="42">
        <f>0+Q41</f>
      </c>
      <c r="O41">
        <f>0+R41</f>
      </c>
      <c r="Q41">
        <f>0+I42</f>
      </c>
      <c r="R41">
        <f>0+O42</f>
      </c>
    </row>
    <row r="42" spans="1:16" ht="12.75">
      <c r="A42" s="24" t="s">
        <v>47</v>
      </c>
      <c r="B42" s="29" t="s">
        <v>82</v>
      </c>
      <c r="C42" s="29" t="s">
        <v>336</v>
      </c>
      <c r="D42" s="24" t="s">
        <v>49</v>
      </c>
      <c r="E42" s="30" t="s">
        <v>337</v>
      </c>
      <c r="F42" s="31" t="s">
        <v>120</v>
      </c>
      <c r="G42" s="32">
        <v>0.2</v>
      </c>
      <c r="H42" s="33">
        <v>0</v>
      </c>
      <c r="I42" s="33">
        <f>ROUND(ROUND(H42,2)*ROUND(G42,3),2)</f>
      </c>
      <c r="O42">
        <f>(I42*21)/100</f>
      </c>
      <c r="P42" t="s">
        <v>27</v>
      </c>
    </row>
    <row r="43" spans="1:5" ht="12.75">
      <c r="A43" s="34" t="s">
        <v>52</v>
      </c>
      <c r="E43" s="35" t="s">
        <v>584</v>
      </c>
    </row>
    <row r="44" spans="1:5" ht="25.5">
      <c r="A44" s="36" t="s">
        <v>54</v>
      </c>
      <c r="E44" s="37" t="s">
        <v>585</v>
      </c>
    </row>
    <row r="45" spans="1:18" ht="12.75" customHeight="1">
      <c r="A45" s="6" t="s">
        <v>45</v>
      </c>
      <c r="B45" s="6"/>
      <c r="C45" s="41" t="s">
        <v>69</v>
      </c>
      <c r="D45" s="6"/>
      <c r="E45" s="27" t="s">
        <v>393</v>
      </c>
      <c r="F45" s="6"/>
      <c r="G45" s="6"/>
      <c r="H45" s="6"/>
      <c r="I45" s="42">
        <f>0+Q45</f>
      </c>
      <c r="O45">
        <f>0+R45</f>
      </c>
      <c r="Q45">
        <f>0+I46</f>
      </c>
      <c r="R45">
        <f>0+O46</f>
      </c>
    </row>
    <row r="46" spans="1:16" ht="12.75">
      <c r="A46" s="24" t="s">
        <v>47</v>
      </c>
      <c r="B46" s="29" t="s">
        <v>85</v>
      </c>
      <c r="C46" s="29" t="s">
        <v>427</v>
      </c>
      <c r="D46" s="24" t="s">
        <v>49</v>
      </c>
      <c r="E46" s="30" t="s">
        <v>428</v>
      </c>
      <c r="F46" s="31" t="s">
        <v>100</v>
      </c>
      <c r="G46" s="32">
        <v>0.05</v>
      </c>
      <c r="H46" s="33">
        <v>0</v>
      </c>
      <c r="I46" s="33">
        <f>ROUND(ROUND(H46,2)*ROUND(G46,3),2)</f>
      </c>
      <c r="O46">
        <f>(I46*21)/100</f>
      </c>
      <c r="P46" t="s">
        <v>27</v>
      </c>
    </row>
    <row r="47" spans="1:5" ht="12.75">
      <c r="A47" s="34" t="s">
        <v>52</v>
      </c>
      <c r="E47" s="35" t="s">
        <v>586</v>
      </c>
    </row>
    <row r="48" spans="1:5" ht="12.75">
      <c r="A48" s="36" t="s">
        <v>54</v>
      </c>
      <c r="E48" s="37" t="s">
        <v>587</v>
      </c>
    </row>
    <row r="49" spans="1:18" ht="12.75" customHeight="1">
      <c r="A49" s="6" t="s">
        <v>45</v>
      </c>
      <c r="B49" s="6"/>
      <c r="C49" s="41" t="s">
        <v>74</v>
      </c>
      <c r="D49" s="6"/>
      <c r="E49" s="27" t="s">
        <v>431</v>
      </c>
      <c r="F49" s="6"/>
      <c r="G49" s="6"/>
      <c r="H49" s="6"/>
      <c r="I49" s="42">
        <f>0+Q49</f>
      </c>
      <c r="O49">
        <f>0+R49</f>
      </c>
      <c r="Q49">
        <f>0+I50+I53+I56+I59+I62+I65</f>
      </c>
      <c r="R49">
        <f>0+O50+O53+O56+O59+O62+O65</f>
      </c>
    </row>
    <row r="50" spans="1:16" ht="12.75">
      <c r="A50" s="24" t="s">
        <v>47</v>
      </c>
      <c r="B50" s="29" t="s">
        <v>88</v>
      </c>
      <c r="C50" s="29" t="s">
        <v>588</v>
      </c>
      <c r="D50" s="24" t="s">
        <v>49</v>
      </c>
      <c r="E50" s="30" t="s">
        <v>589</v>
      </c>
      <c r="F50" s="31" t="s">
        <v>153</v>
      </c>
      <c r="G50" s="32">
        <v>7.5</v>
      </c>
      <c r="H50" s="33">
        <v>0</v>
      </c>
      <c r="I50" s="33">
        <f>ROUND(ROUND(H50,2)*ROUND(G50,3),2)</f>
      </c>
      <c r="O50">
        <f>(I50*21)/100</f>
      </c>
      <c r="P50" t="s">
        <v>27</v>
      </c>
    </row>
    <row r="51" spans="1:5" ht="12.75">
      <c r="A51" s="34" t="s">
        <v>52</v>
      </c>
      <c r="E51" s="35" t="s">
        <v>590</v>
      </c>
    </row>
    <row r="52" spans="1:5" ht="12.75">
      <c r="A52" s="38" t="s">
        <v>54</v>
      </c>
      <c r="E52" s="37" t="s">
        <v>591</v>
      </c>
    </row>
    <row r="53" spans="1:16" ht="12.75">
      <c r="A53" s="24" t="s">
        <v>47</v>
      </c>
      <c r="B53" s="29" t="s">
        <v>92</v>
      </c>
      <c r="C53" s="29" t="s">
        <v>592</v>
      </c>
      <c r="D53" s="24" t="s">
        <v>49</v>
      </c>
      <c r="E53" s="30" t="s">
        <v>593</v>
      </c>
      <c r="F53" s="31" t="s">
        <v>153</v>
      </c>
      <c r="G53" s="32">
        <v>5.5</v>
      </c>
      <c r="H53" s="33">
        <v>0</v>
      </c>
      <c r="I53" s="33">
        <f>ROUND(ROUND(H53,2)*ROUND(G53,3),2)</f>
      </c>
      <c r="O53">
        <f>(I53*21)/100</f>
      </c>
      <c r="P53" t="s">
        <v>27</v>
      </c>
    </row>
    <row r="54" spans="1:5" ht="12.75">
      <c r="A54" s="34" t="s">
        <v>52</v>
      </c>
      <c r="E54" s="35" t="s">
        <v>594</v>
      </c>
    </row>
    <row r="55" spans="1:5" ht="12.75">
      <c r="A55" s="38" t="s">
        <v>54</v>
      </c>
      <c r="E55" s="37" t="s">
        <v>595</v>
      </c>
    </row>
    <row r="56" spans="1:16" ht="12.75">
      <c r="A56" s="24" t="s">
        <v>47</v>
      </c>
      <c r="B56" s="29" t="s">
        <v>156</v>
      </c>
      <c r="C56" s="29" t="s">
        <v>596</v>
      </c>
      <c r="D56" s="24" t="s">
        <v>49</v>
      </c>
      <c r="E56" s="30" t="s">
        <v>597</v>
      </c>
      <c r="F56" s="31" t="s">
        <v>153</v>
      </c>
      <c r="G56" s="32">
        <v>8.1</v>
      </c>
      <c r="H56" s="33">
        <v>0</v>
      </c>
      <c r="I56" s="33">
        <f>ROUND(ROUND(H56,2)*ROUND(G56,3),2)</f>
      </c>
      <c r="O56">
        <f>(I56*21)/100</f>
      </c>
      <c r="P56" t="s">
        <v>27</v>
      </c>
    </row>
    <row r="57" spans="1:5" ht="51">
      <c r="A57" s="34" t="s">
        <v>52</v>
      </c>
      <c r="E57" s="35" t="s">
        <v>598</v>
      </c>
    </row>
    <row r="58" spans="1:5" ht="12.75">
      <c r="A58" s="38" t="s">
        <v>54</v>
      </c>
      <c r="E58" s="37" t="s">
        <v>599</v>
      </c>
    </row>
    <row r="59" spans="1:16" ht="12.75">
      <c r="A59" s="24" t="s">
        <v>47</v>
      </c>
      <c r="B59" s="29" t="s">
        <v>161</v>
      </c>
      <c r="C59" s="29" t="s">
        <v>600</v>
      </c>
      <c r="D59" s="24" t="s">
        <v>49</v>
      </c>
      <c r="E59" s="30" t="s">
        <v>601</v>
      </c>
      <c r="F59" s="31" t="s">
        <v>91</v>
      </c>
      <c r="G59" s="32">
        <v>1</v>
      </c>
      <c r="H59" s="33">
        <v>0</v>
      </c>
      <c r="I59" s="33">
        <f>ROUND(ROUND(H59,2)*ROUND(G59,3),2)</f>
      </c>
      <c r="O59">
        <f>(I59*21)/100</f>
      </c>
      <c r="P59" t="s">
        <v>27</v>
      </c>
    </row>
    <row r="60" spans="1:5" ht="12.75">
      <c r="A60" s="34" t="s">
        <v>52</v>
      </c>
      <c r="E60" s="35" t="s">
        <v>602</v>
      </c>
    </row>
    <row r="61" spans="1:5" ht="12.75">
      <c r="A61" s="38" t="s">
        <v>54</v>
      </c>
      <c r="E61" s="37" t="s">
        <v>459</v>
      </c>
    </row>
    <row r="62" spans="1:16" ht="12.75">
      <c r="A62" s="24" t="s">
        <v>47</v>
      </c>
      <c r="B62" s="29" t="s">
        <v>165</v>
      </c>
      <c r="C62" s="29" t="s">
        <v>603</v>
      </c>
      <c r="D62" s="24" t="s">
        <v>49</v>
      </c>
      <c r="E62" s="30" t="s">
        <v>604</v>
      </c>
      <c r="F62" s="31" t="s">
        <v>153</v>
      </c>
      <c r="G62" s="32">
        <v>7.5</v>
      </c>
      <c r="H62" s="33">
        <v>0</v>
      </c>
      <c r="I62" s="33">
        <f>ROUND(ROUND(H62,2)*ROUND(G62,3),2)</f>
      </c>
      <c r="O62">
        <f>(I62*21)/100</f>
      </c>
      <c r="P62" t="s">
        <v>27</v>
      </c>
    </row>
    <row r="63" spans="1:5" ht="25.5">
      <c r="A63" s="34" t="s">
        <v>52</v>
      </c>
      <c r="E63" s="35" t="s">
        <v>605</v>
      </c>
    </row>
    <row r="64" spans="1:5" ht="12.75">
      <c r="A64" s="38" t="s">
        <v>54</v>
      </c>
      <c r="E64" s="37" t="s">
        <v>591</v>
      </c>
    </row>
    <row r="65" spans="1:16" ht="12.75">
      <c r="A65" s="24" t="s">
        <v>47</v>
      </c>
      <c r="B65" s="29" t="s">
        <v>170</v>
      </c>
      <c r="C65" s="29" t="s">
        <v>606</v>
      </c>
      <c r="D65" s="24" t="s">
        <v>49</v>
      </c>
      <c r="E65" s="30" t="s">
        <v>607</v>
      </c>
      <c r="F65" s="31" t="s">
        <v>51</v>
      </c>
      <c r="G65" s="32">
        <v>1</v>
      </c>
      <c r="H65" s="33">
        <v>0</v>
      </c>
      <c r="I65" s="33">
        <f>ROUND(ROUND(H65,2)*ROUND(G65,3),2)</f>
      </c>
      <c r="O65">
        <f>(I65*21)/100</f>
      </c>
      <c r="P65" t="s">
        <v>27</v>
      </c>
    </row>
    <row r="66" spans="1:5" ht="12.75">
      <c r="A66" s="34" t="s">
        <v>52</v>
      </c>
      <c r="E66" s="35" t="s">
        <v>608</v>
      </c>
    </row>
    <row r="67" spans="1:5" ht="12.75">
      <c r="A67" s="36" t="s">
        <v>54</v>
      </c>
      <c r="E67" s="37" t="s">
        <v>459</v>
      </c>
    </row>
    <row r="68" spans="1:18" ht="12.75" customHeight="1">
      <c r="A68" s="6" t="s">
        <v>45</v>
      </c>
      <c r="B68" s="6"/>
      <c r="C68" s="41" t="s">
        <v>42</v>
      </c>
      <c r="D68" s="6"/>
      <c r="E68" s="27" t="s">
        <v>467</v>
      </c>
      <c r="F68" s="6"/>
      <c r="G68" s="6"/>
      <c r="H68" s="6"/>
      <c r="I68" s="42">
        <f>0+Q68</f>
      </c>
      <c r="O68">
        <f>0+R68</f>
      </c>
      <c r="Q68">
        <f>0+I69</f>
      </c>
      <c r="R68">
        <f>0+O69</f>
      </c>
    </row>
    <row r="69" spans="1:16" ht="12.75">
      <c r="A69" s="24" t="s">
        <v>47</v>
      </c>
      <c r="B69" s="29" t="s">
        <v>175</v>
      </c>
      <c r="C69" s="29" t="s">
        <v>609</v>
      </c>
      <c r="D69" s="24" t="s">
        <v>49</v>
      </c>
      <c r="E69" s="30" t="s">
        <v>610</v>
      </c>
      <c r="F69" s="31" t="s">
        <v>224</v>
      </c>
      <c r="G69" s="32">
        <v>5</v>
      </c>
      <c r="H69" s="33">
        <v>0</v>
      </c>
      <c r="I69" s="33">
        <f>ROUND(ROUND(H69,2)*ROUND(G69,3),2)</f>
      </c>
      <c r="O69">
        <f>(I69*21)/100</f>
      </c>
      <c r="P69" t="s">
        <v>27</v>
      </c>
    </row>
    <row r="70" spans="1:5" ht="12.75">
      <c r="A70" s="34" t="s">
        <v>52</v>
      </c>
      <c r="E70" s="35" t="s">
        <v>611</v>
      </c>
    </row>
    <row r="71" spans="1:5" ht="12.75">
      <c r="A71" s="36" t="s">
        <v>54</v>
      </c>
      <c r="E71" s="37" t="s">
        <v>612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613</v>
      </c>
      <c r="I3" s="39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613</v>
      </c>
      <c r="D4" s="1"/>
      <c r="E4" s="14" t="s">
        <v>614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613</v>
      </c>
      <c r="D5" s="6"/>
      <c r="E5" s="18" t="s">
        <v>614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42</v>
      </c>
      <c r="D9" s="25"/>
      <c r="E9" s="27" t="s">
        <v>467</v>
      </c>
      <c r="F9" s="25"/>
      <c r="G9" s="25"/>
      <c r="H9" s="25"/>
      <c r="I9" s="28">
        <f>0+Q9</f>
      </c>
      <c r="O9">
        <f>0+R9</f>
      </c>
      <c r="Q9">
        <f>0+I10+I13+I16+I19+I22+I25+I28+I31+I34+I37+I40+I43+I46+I49+I52+I55+I58+I61</f>
      </c>
      <c r="R9">
        <f>0+O10+O13+O16+O19+O22+O25+O28+O31+O34+O37+O40+O43+O46+O49+O52+O55+O58+O61</f>
      </c>
    </row>
    <row r="10" spans="1:16" ht="25.5">
      <c r="A10" s="24" t="s">
        <v>47</v>
      </c>
      <c r="B10" s="29" t="s">
        <v>31</v>
      </c>
      <c r="C10" s="29" t="s">
        <v>615</v>
      </c>
      <c r="D10" s="24" t="s">
        <v>49</v>
      </c>
      <c r="E10" s="30" t="s">
        <v>616</v>
      </c>
      <c r="F10" s="31" t="s">
        <v>91</v>
      </c>
      <c r="G10" s="32">
        <v>40.7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2.75">
      <c r="A11" s="34" t="s">
        <v>52</v>
      </c>
      <c r="E11" s="35" t="s">
        <v>49</v>
      </c>
    </row>
    <row r="12" spans="1:5" ht="127.5">
      <c r="A12" s="38" t="s">
        <v>54</v>
      </c>
      <c r="E12" s="37" t="s">
        <v>617</v>
      </c>
    </row>
    <row r="13" spans="1:16" ht="25.5">
      <c r="A13" s="24" t="s">
        <v>47</v>
      </c>
      <c r="B13" s="29" t="s">
        <v>27</v>
      </c>
      <c r="C13" s="29" t="s">
        <v>618</v>
      </c>
      <c r="D13" s="24" t="s">
        <v>49</v>
      </c>
      <c r="E13" s="30" t="s">
        <v>619</v>
      </c>
      <c r="F13" s="31" t="s">
        <v>91</v>
      </c>
      <c r="G13" s="32">
        <v>40.7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.75">
      <c r="A14" s="34" t="s">
        <v>52</v>
      </c>
      <c r="E14" s="35" t="s">
        <v>49</v>
      </c>
    </row>
    <row r="15" spans="1:5" ht="127.5">
      <c r="A15" s="38" t="s">
        <v>54</v>
      </c>
      <c r="E15" s="37" t="s">
        <v>617</v>
      </c>
    </row>
    <row r="16" spans="1:16" ht="12.75">
      <c r="A16" s="24" t="s">
        <v>47</v>
      </c>
      <c r="B16" s="29" t="s">
        <v>26</v>
      </c>
      <c r="C16" s="29" t="s">
        <v>620</v>
      </c>
      <c r="D16" s="24" t="s">
        <v>49</v>
      </c>
      <c r="E16" s="30" t="s">
        <v>621</v>
      </c>
      <c r="F16" s="31" t="s">
        <v>622</v>
      </c>
      <c r="G16" s="32">
        <v>4273.5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25.5">
      <c r="A17" s="34" t="s">
        <v>52</v>
      </c>
      <c r="E17" s="35" t="s">
        <v>623</v>
      </c>
    </row>
    <row r="18" spans="1:5" ht="127.5">
      <c r="A18" s="38" t="s">
        <v>54</v>
      </c>
      <c r="E18" s="37" t="s">
        <v>624</v>
      </c>
    </row>
    <row r="19" spans="1:16" ht="25.5">
      <c r="A19" s="24" t="s">
        <v>47</v>
      </c>
      <c r="B19" s="29" t="s">
        <v>35</v>
      </c>
      <c r="C19" s="29" t="s">
        <v>625</v>
      </c>
      <c r="D19" s="24" t="s">
        <v>49</v>
      </c>
      <c r="E19" s="30" t="s">
        <v>626</v>
      </c>
      <c r="F19" s="31" t="s">
        <v>91</v>
      </c>
      <c r="G19" s="32">
        <v>4.4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12.75">
      <c r="A20" s="34" t="s">
        <v>52</v>
      </c>
      <c r="E20" s="35" t="s">
        <v>49</v>
      </c>
    </row>
    <row r="21" spans="1:5" ht="12.75">
      <c r="A21" s="38" t="s">
        <v>54</v>
      </c>
      <c r="E21" s="37" t="s">
        <v>627</v>
      </c>
    </row>
    <row r="22" spans="1:16" ht="12.75">
      <c r="A22" s="24" t="s">
        <v>47</v>
      </c>
      <c r="B22" s="29" t="s">
        <v>37</v>
      </c>
      <c r="C22" s="29" t="s">
        <v>628</v>
      </c>
      <c r="D22" s="24" t="s">
        <v>49</v>
      </c>
      <c r="E22" s="30" t="s">
        <v>629</v>
      </c>
      <c r="F22" s="31" t="s">
        <v>91</v>
      </c>
      <c r="G22" s="32">
        <v>4.4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12.75">
      <c r="A23" s="34" t="s">
        <v>52</v>
      </c>
      <c r="E23" s="35" t="s">
        <v>49</v>
      </c>
    </row>
    <row r="24" spans="1:5" ht="12.75">
      <c r="A24" s="38" t="s">
        <v>54</v>
      </c>
      <c r="E24" s="37" t="s">
        <v>627</v>
      </c>
    </row>
    <row r="25" spans="1:16" ht="12.75">
      <c r="A25" s="24" t="s">
        <v>47</v>
      </c>
      <c r="B25" s="29" t="s">
        <v>39</v>
      </c>
      <c r="C25" s="29" t="s">
        <v>630</v>
      </c>
      <c r="D25" s="24" t="s">
        <v>49</v>
      </c>
      <c r="E25" s="30" t="s">
        <v>631</v>
      </c>
      <c r="F25" s="31" t="s">
        <v>622</v>
      </c>
      <c r="G25" s="32">
        <v>462</v>
      </c>
      <c r="H25" s="33">
        <v>0</v>
      </c>
      <c r="I25" s="33">
        <f>ROUND(ROUND(H25,2)*ROUND(G25,3),2)</f>
      </c>
      <c r="O25">
        <f>(I25*21)/100</f>
      </c>
      <c r="P25" t="s">
        <v>27</v>
      </c>
    </row>
    <row r="26" spans="1:5" ht="12.75">
      <c r="A26" s="34" t="s">
        <v>52</v>
      </c>
      <c r="E26" s="35" t="s">
        <v>49</v>
      </c>
    </row>
    <row r="27" spans="1:5" ht="12.75">
      <c r="A27" s="38" t="s">
        <v>54</v>
      </c>
      <c r="E27" s="37" t="s">
        <v>632</v>
      </c>
    </row>
    <row r="28" spans="1:16" ht="12.75">
      <c r="A28" s="24" t="s">
        <v>47</v>
      </c>
      <c r="B28" s="29" t="s">
        <v>69</v>
      </c>
      <c r="C28" s="29" t="s">
        <v>633</v>
      </c>
      <c r="D28" s="24" t="s">
        <v>49</v>
      </c>
      <c r="E28" s="30" t="s">
        <v>634</v>
      </c>
      <c r="F28" s="31" t="s">
        <v>91</v>
      </c>
      <c r="G28" s="32">
        <v>22</v>
      </c>
      <c r="H28" s="33">
        <v>0</v>
      </c>
      <c r="I28" s="33">
        <f>ROUND(ROUND(H28,2)*ROUND(G28,3),2)</f>
      </c>
      <c r="O28">
        <f>(I28*21)/100</f>
      </c>
      <c r="P28" t="s">
        <v>27</v>
      </c>
    </row>
    <row r="29" spans="1:5" ht="12.75">
      <c r="A29" s="34" t="s">
        <v>52</v>
      </c>
      <c r="E29" s="35" t="s">
        <v>49</v>
      </c>
    </row>
    <row r="30" spans="1:5" ht="12.75">
      <c r="A30" s="38" t="s">
        <v>54</v>
      </c>
      <c r="E30" s="37" t="s">
        <v>635</v>
      </c>
    </row>
    <row r="31" spans="1:16" ht="12.75">
      <c r="A31" s="24" t="s">
        <v>47</v>
      </c>
      <c r="B31" s="29" t="s">
        <v>74</v>
      </c>
      <c r="C31" s="29" t="s">
        <v>636</v>
      </c>
      <c r="D31" s="24" t="s">
        <v>49</v>
      </c>
      <c r="E31" s="30" t="s">
        <v>637</v>
      </c>
      <c r="F31" s="31" t="s">
        <v>91</v>
      </c>
      <c r="G31" s="32">
        <v>22</v>
      </c>
      <c r="H31" s="33">
        <v>0</v>
      </c>
      <c r="I31" s="33">
        <f>ROUND(ROUND(H31,2)*ROUND(G31,3),2)</f>
      </c>
      <c r="O31">
        <f>(I31*21)/100</f>
      </c>
      <c r="P31" t="s">
        <v>27</v>
      </c>
    </row>
    <row r="32" spans="1:5" ht="12.75">
      <c r="A32" s="34" t="s">
        <v>52</v>
      </c>
      <c r="E32" s="35" t="s">
        <v>49</v>
      </c>
    </row>
    <row r="33" spans="1:5" ht="12.75">
      <c r="A33" s="38" t="s">
        <v>54</v>
      </c>
      <c r="E33" s="37" t="s">
        <v>635</v>
      </c>
    </row>
    <row r="34" spans="1:16" ht="12.75">
      <c r="A34" s="24" t="s">
        <v>47</v>
      </c>
      <c r="B34" s="29" t="s">
        <v>42</v>
      </c>
      <c r="C34" s="29" t="s">
        <v>638</v>
      </c>
      <c r="D34" s="24" t="s">
        <v>49</v>
      </c>
      <c r="E34" s="30" t="s">
        <v>639</v>
      </c>
      <c r="F34" s="31" t="s">
        <v>622</v>
      </c>
      <c r="G34" s="32">
        <v>2310</v>
      </c>
      <c r="H34" s="33">
        <v>0</v>
      </c>
      <c r="I34" s="33">
        <f>ROUND(ROUND(H34,2)*ROUND(G34,3),2)</f>
      </c>
      <c r="O34">
        <f>(I34*21)/100</f>
      </c>
      <c r="P34" t="s">
        <v>27</v>
      </c>
    </row>
    <row r="35" spans="1:5" ht="12.75">
      <c r="A35" s="34" t="s">
        <v>52</v>
      </c>
      <c r="E35" s="35" t="s">
        <v>49</v>
      </c>
    </row>
    <row r="36" spans="1:5" ht="12.75">
      <c r="A36" s="38" t="s">
        <v>54</v>
      </c>
      <c r="E36" s="37" t="s">
        <v>640</v>
      </c>
    </row>
    <row r="37" spans="1:16" ht="12.75">
      <c r="A37" s="24" t="s">
        <v>47</v>
      </c>
      <c r="B37" s="29" t="s">
        <v>44</v>
      </c>
      <c r="C37" s="29" t="s">
        <v>641</v>
      </c>
      <c r="D37" s="24" t="s">
        <v>49</v>
      </c>
      <c r="E37" s="30" t="s">
        <v>642</v>
      </c>
      <c r="F37" s="31" t="s">
        <v>91</v>
      </c>
      <c r="G37" s="32">
        <v>2</v>
      </c>
      <c r="H37" s="33">
        <v>0</v>
      </c>
      <c r="I37" s="33">
        <f>ROUND(ROUND(H37,2)*ROUND(G37,3),2)</f>
      </c>
      <c r="O37">
        <f>(I37*21)/100</f>
      </c>
      <c r="P37" t="s">
        <v>27</v>
      </c>
    </row>
    <row r="38" spans="1:5" ht="12.75">
      <c r="A38" s="34" t="s">
        <v>52</v>
      </c>
      <c r="E38" s="35" t="s">
        <v>27</v>
      </c>
    </row>
    <row r="39" spans="1:5" ht="12.75">
      <c r="A39" s="38" t="s">
        <v>54</v>
      </c>
      <c r="E39" s="37" t="s">
        <v>451</v>
      </c>
    </row>
    <row r="40" spans="1:16" ht="12.75">
      <c r="A40" s="24" t="s">
        <v>47</v>
      </c>
      <c r="B40" s="29" t="s">
        <v>82</v>
      </c>
      <c r="C40" s="29" t="s">
        <v>643</v>
      </c>
      <c r="D40" s="24" t="s">
        <v>49</v>
      </c>
      <c r="E40" s="30" t="s">
        <v>644</v>
      </c>
      <c r="F40" s="31" t="s">
        <v>91</v>
      </c>
      <c r="G40" s="32">
        <v>2</v>
      </c>
      <c r="H40" s="33">
        <v>0</v>
      </c>
      <c r="I40" s="33">
        <f>ROUND(ROUND(H40,2)*ROUND(G40,3),2)</f>
      </c>
      <c r="O40">
        <f>(I40*21)/100</f>
      </c>
      <c r="P40" t="s">
        <v>27</v>
      </c>
    </row>
    <row r="41" spans="1:5" ht="12.75">
      <c r="A41" s="34" t="s">
        <v>52</v>
      </c>
      <c r="E41" s="35" t="s">
        <v>49</v>
      </c>
    </row>
    <row r="42" spans="1:5" ht="12.75">
      <c r="A42" s="38" t="s">
        <v>54</v>
      </c>
      <c r="E42" s="37" t="s">
        <v>451</v>
      </c>
    </row>
    <row r="43" spans="1:16" ht="12.75">
      <c r="A43" s="24" t="s">
        <v>47</v>
      </c>
      <c r="B43" s="29" t="s">
        <v>85</v>
      </c>
      <c r="C43" s="29" t="s">
        <v>645</v>
      </c>
      <c r="D43" s="24" t="s">
        <v>49</v>
      </c>
      <c r="E43" s="30" t="s">
        <v>646</v>
      </c>
      <c r="F43" s="31" t="s">
        <v>622</v>
      </c>
      <c r="G43" s="32">
        <v>210</v>
      </c>
      <c r="H43" s="33">
        <v>0</v>
      </c>
      <c r="I43" s="33">
        <f>ROUND(ROUND(H43,2)*ROUND(G43,3),2)</f>
      </c>
      <c r="O43">
        <f>(I43*21)/100</f>
      </c>
      <c r="P43" t="s">
        <v>27</v>
      </c>
    </row>
    <row r="44" spans="1:5" ht="12.75">
      <c r="A44" s="34" t="s">
        <v>52</v>
      </c>
      <c r="E44" s="35" t="s">
        <v>49</v>
      </c>
    </row>
    <row r="45" spans="1:5" ht="12.75">
      <c r="A45" s="38" t="s">
        <v>54</v>
      </c>
      <c r="E45" s="37" t="s">
        <v>647</v>
      </c>
    </row>
    <row r="46" spans="1:16" ht="12.75">
      <c r="A46" s="24" t="s">
        <v>47</v>
      </c>
      <c r="B46" s="29" t="s">
        <v>88</v>
      </c>
      <c r="C46" s="29" t="s">
        <v>648</v>
      </c>
      <c r="D46" s="24" t="s">
        <v>49</v>
      </c>
      <c r="E46" s="30" t="s">
        <v>649</v>
      </c>
      <c r="F46" s="31" t="s">
        <v>91</v>
      </c>
      <c r="G46" s="32">
        <v>2</v>
      </c>
      <c r="H46" s="33">
        <v>0</v>
      </c>
      <c r="I46" s="33">
        <f>ROUND(ROUND(H46,2)*ROUND(G46,3),2)</f>
      </c>
      <c r="O46">
        <f>(I46*21)/100</f>
      </c>
      <c r="P46" t="s">
        <v>27</v>
      </c>
    </row>
    <row r="47" spans="1:5" ht="12.75">
      <c r="A47" s="34" t="s">
        <v>52</v>
      </c>
      <c r="E47" s="35" t="s">
        <v>49</v>
      </c>
    </row>
    <row r="48" spans="1:5" ht="12.75">
      <c r="A48" s="38" t="s">
        <v>54</v>
      </c>
      <c r="E48" s="37" t="s">
        <v>451</v>
      </c>
    </row>
    <row r="49" spans="1:16" ht="12.75">
      <c r="A49" s="24" t="s">
        <v>47</v>
      </c>
      <c r="B49" s="29" t="s">
        <v>92</v>
      </c>
      <c r="C49" s="29" t="s">
        <v>650</v>
      </c>
      <c r="D49" s="24" t="s">
        <v>49</v>
      </c>
      <c r="E49" s="30" t="s">
        <v>651</v>
      </c>
      <c r="F49" s="31" t="s">
        <v>91</v>
      </c>
      <c r="G49" s="32">
        <v>2</v>
      </c>
      <c r="H49" s="33">
        <v>0</v>
      </c>
      <c r="I49" s="33">
        <f>ROUND(ROUND(H49,2)*ROUND(G49,3),2)</f>
      </c>
      <c r="O49">
        <f>(I49*21)/100</f>
      </c>
      <c r="P49" t="s">
        <v>27</v>
      </c>
    </row>
    <row r="50" spans="1:5" ht="12.75">
      <c r="A50" s="34" t="s">
        <v>52</v>
      </c>
      <c r="E50" s="35" t="s">
        <v>49</v>
      </c>
    </row>
    <row r="51" spans="1:5" ht="12.75">
      <c r="A51" s="38" t="s">
        <v>54</v>
      </c>
      <c r="E51" s="37" t="s">
        <v>451</v>
      </c>
    </row>
    <row r="52" spans="1:16" ht="12.75">
      <c r="A52" s="24" t="s">
        <v>47</v>
      </c>
      <c r="B52" s="29" t="s">
        <v>156</v>
      </c>
      <c r="C52" s="29" t="s">
        <v>652</v>
      </c>
      <c r="D52" s="24" t="s">
        <v>49</v>
      </c>
      <c r="E52" s="30" t="s">
        <v>653</v>
      </c>
      <c r="F52" s="31" t="s">
        <v>622</v>
      </c>
      <c r="G52" s="32">
        <v>210</v>
      </c>
      <c r="H52" s="33">
        <v>0</v>
      </c>
      <c r="I52" s="33">
        <f>ROUND(ROUND(H52,2)*ROUND(G52,3),2)</f>
      </c>
      <c r="O52">
        <f>(I52*21)/100</f>
      </c>
      <c r="P52" t="s">
        <v>27</v>
      </c>
    </row>
    <row r="53" spans="1:5" ht="12.75">
      <c r="A53" s="34" t="s">
        <v>52</v>
      </c>
      <c r="E53" s="35" t="s">
        <v>49</v>
      </c>
    </row>
    <row r="54" spans="1:5" ht="12.75">
      <c r="A54" s="38" t="s">
        <v>54</v>
      </c>
      <c r="E54" s="37" t="s">
        <v>647</v>
      </c>
    </row>
    <row r="55" spans="1:16" ht="25.5">
      <c r="A55" s="24" t="s">
        <v>47</v>
      </c>
      <c r="B55" s="29" t="s">
        <v>161</v>
      </c>
      <c r="C55" s="29" t="s">
        <v>654</v>
      </c>
      <c r="D55" s="24" t="s">
        <v>49</v>
      </c>
      <c r="E55" s="30" t="s">
        <v>655</v>
      </c>
      <c r="F55" s="31" t="s">
        <v>91</v>
      </c>
      <c r="G55" s="32">
        <v>22</v>
      </c>
      <c r="H55" s="33">
        <v>0</v>
      </c>
      <c r="I55" s="33">
        <f>ROUND(ROUND(H55,2)*ROUND(G55,3),2)</f>
      </c>
      <c r="O55">
        <f>(I55*21)/100</f>
      </c>
      <c r="P55" t="s">
        <v>27</v>
      </c>
    </row>
    <row r="56" spans="1:5" ht="12.75">
      <c r="A56" s="34" t="s">
        <v>52</v>
      </c>
      <c r="E56" s="35" t="s">
        <v>49</v>
      </c>
    </row>
    <row r="57" spans="1:5" ht="12.75">
      <c r="A57" s="38" t="s">
        <v>54</v>
      </c>
      <c r="E57" s="37" t="s">
        <v>635</v>
      </c>
    </row>
    <row r="58" spans="1:16" ht="12.75">
      <c r="A58" s="24" t="s">
        <v>47</v>
      </c>
      <c r="B58" s="29" t="s">
        <v>165</v>
      </c>
      <c r="C58" s="29" t="s">
        <v>656</v>
      </c>
      <c r="D58" s="24" t="s">
        <v>49</v>
      </c>
      <c r="E58" s="30" t="s">
        <v>657</v>
      </c>
      <c r="F58" s="31" t="s">
        <v>91</v>
      </c>
      <c r="G58" s="32">
        <v>22</v>
      </c>
      <c r="H58" s="33">
        <v>0</v>
      </c>
      <c r="I58" s="33">
        <f>ROUND(ROUND(H58,2)*ROUND(G58,3),2)</f>
      </c>
      <c r="O58">
        <f>(I58*21)/100</f>
      </c>
      <c r="P58" t="s">
        <v>27</v>
      </c>
    </row>
    <row r="59" spans="1:5" ht="12.75">
      <c r="A59" s="34" t="s">
        <v>52</v>
      </c>
      <c r="E59" s="35" t="s">
        <v>49</v>
      </c>
    </row>
    <row r="60" spans="1:5" ht="12.75">
      <c r="A60" s="38" t="s">
        <v>54</v>
      </c>
      <c r="E60" s="37" t="s">
        <v>635</v>
      </c>
    </row>
    <row r="61" spans="1:16" ht="12.75">
      <c r="A61" s="24" t="s">
        <v>47</v>
      </c>
      <c r="B61" s="29" t="s">
        <v>170</v>
      </c>
      <c r="C61" s="29" t="s">
        <v>658</v>
      </c>
      <c r="D61" s="24" t="s">
        <v>49</v>
      </c>
      <c r="E61" s="30" t="s">
        <v>659</v>
      </c>
      <c r="F61" s="31" t="s">
        <v>622</v>
      </c>
      <c r="G61" s="32">
        <v>2310</v>
      </c>
      <c r="H61" s="33">
        <v>0</v>
      </c>
      <c r="I61" s="33">
        <f>ROUND(ROUND(H61,2)*ROUND(G61,3),2)</f>
      </c>
      <c r="O61">
        <f>(I61*21)/100</f>
      </c>
      <c r="P61" t="s">
        <v>27</v>
      </c>
    </row>
    <row r="62" spans="1:5" ht="12.75">
      <c r="A62" s="34" t="s">
        <v>52</v>
      </c>
      <c r="E62" s="35" t="s">
        <v>49</v>
      </c>
    </row>
    <row r="63" spans="1:5" ht="12.75">
      <c r="A63" s="36" t="s">
        <v>54</v>
      </c>
      <c r="E63" s="37" t="s">
        <v>640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