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_SUSPK\_Technický útvar\interní TÚ\Oddělení přípravy a realizace\2020\Stavby PK 2020\35. III 11741 Struhaře, konec obce X III 11714 Nechanice, oprava\02-Rozpočet a VV - zadávací\"/>
    </mc:Choice>
  </mc:AlternateContent>
  <bookViews>
    <workbookView xWindow="0" yWindow="0" windowWidth="28800" windowHeight="12345"/>
  </bookViews>
  <sheets>
    <sheet name="Rekapitulace stavby" sheetId="1" r:id="rId1"/>
    <sheet name="00 - VEDLEJŠÍ A OSTATNÍ N..." sheetId="2" r:id="rId2"/>
    <sheet name="01 - Stavební řešení" sheetId="3" r:id="rId3"/>
  </sheets>
  <definedNames>
    <definedName name="_xlnm._FilterDatabase" localSheetId="1" hidden="1">'00 - VEDLEJŠÍ A OSTATNÍ N...'!$C$80:$K$96</definedName>
    <definedName name="_xlnm._FilterDatabase" localSheetId="2" hidden="1">'01 - Stavební řešení'!$C$83:$K$148</definedName>
    <definedName name="_xlnm.Print_Titles" localSheetId="1">'00 - VEDLEJŠÍ A OSTATNÍ N...'!$80:$80</definedName>
    <definedName name="_xlnm.Print_Titles" localSheetId="2">'01 - Stavební řešení'!$83:$83</definedName>
    <definedName name="_xlnm.Print_Titles" localSheetId="0">'Rekapitulace stavby'!$52:$52</definedName>
    <definedName name="_xlnm.Print_Area" localSheetId="1">'00 - VEDLEJŠÍ A OSTATNÍ N...'!$C$4:$J$39,'00 - VEDLEJŠÍ A OSTATNÍ N...'!$C$68:$K$96</definedName>
    <definedName name="_xlnm.Print_Area" localSheetId="2">'01 - Stavební řešení'!$C$4:$J$39,'01 - Stavební řešení'!$C$71:$K$148</definedName>
    <definedName name="_xlnm.Print_Area" localSheetId="0">'Rekapitulace stavby'!$D$4:$AO$36,'Rekapitulace stavby'!$C$42:$AQ$57</definedName>
  </definedNames>
  <calcPr calcId="162913"/>
</workbook>
</file>

<file path=xl/calcChain.xml><?xml version="1.0" encoding="utf-8"?>
<calcChain xmlns="http://schemas.openxmlformats.org/spreadsheetml/2006/main">
  <c r="J37" i="3" l="1"/>
  <c r="J36" i="3"/>
  <c r="AY56" i="1"/>
  <c r="J35" i="3"/>
  <c r="AX56" i="1"/>
  <c r="BI147" i="3"/>
  <c r="BH147" i="3"/>
  <c r="BG147" i="3"/>
  <c r="BF147" i="3"/>
  <c r="T147" i="3"/>
  <c r="R147" i="3"/>
  <c r="P147" i="3"/>
  <c r="BK147" i="3"/>
  <c r="J147" i="3"/>
  <c r="BE147" i="3"/>
  <c r="BI144" i="3"/>
  <c r="BH144" i="3"/>
  <c r="BG144" i="3"/>
  <c r="BF144" i="3"/>
  <c r="T144" i="3"/>
  <c r="R144" i="3"/>
  <c r="P144" i="3"/>
  <c r="BK144" i="3"/>
  <c r="J144" i="3"/>
  <c r="BE144" i="3"/>
  <c r="BI142" i="3"/>
  <c r="BH142" i="3"/>
  <c r="BG142" i="3"/>
  <c r="BF142" i="3"/>
  <c r="T142" i="3"/>
  <c r="R142" i="3"/>
  <c r="P142" i="3"/>
  <c r="BK142" i="3"/>
  <c r="J142" i="3"/>
  <c r="BE142" i="3"/>
  <c r="BI140" i="3"/>
  <c r="BH140" i="3"/>
  <c r="BG140" i="3"/>
  <c r="BF140" i="3"/>
  <c r="T140" i="3"/>
  <c r="T139" i="3"/>
  <c r="R140" i="3"/>
  <c r="R139" i="3"/>
  <c r="P140" i="3"/>
  <c r="P139" i="3"/>
  <c r="BK140" i="3"/>
  <c r="BK139" i="3"/>
  <c r="J139" i="3" s="1"/>
  <c r="J64" i="3" s="1"/>
  <c r="J140" i="3"/>
  <c r="BE140" i="3"/>
  <c r="BI137" i="3"/>
  <c r="BH137" i="3"/>
  <c r="BG137" i="3"/>
  <c r="BF137" i="3"/>
  <c r="T137" i="3"/>
  <c r="T136" i="3"/>
  <c r="R137" i="3"/>
  <c r="R136" i="3"/>
  <c r="P137" i="3"/>
  <c r="P136" i="3"/>
  <c r="BK137" i="3"/>
  <c r="BK136" i="3"/>
  <c r="J136" i="3" s="1"/>
  <c r="J63" i="3" s="1"/>
  <c r="J137" i="3"/>
  <c r="BE137" i="3"/>
  <c r="BI132" i="3"/>
  <c r="BH132" i="3"/>
  <c r="BG132" i="3"/>
  <c r="BF132" i="3"/>
  <c r="T132" i="3"/>
  <c r="R132" i="3"/>
  <c r="P132" i="3"/>
  <c r="BK132" i="3"/>
  <c r="J132" i="3"/>
  <c r="BE132" i="3"/>
  <c r="BI130" i="3"/>
  <c r="BH130" i="3"/>
  <c r="BG130" i="3"/>
  <c r="BF130" i="3"/>
  <c r="T130" i="3"/>
  <c r="R130" i="3"/>
  <c r="P130" i="3"/>
  <c r="BK130" i="3"/>
  <c r="J130" i="3"/>
  <c r="BE130" i="3"/>
  <c r="BI128" i="3"/>
  <c r="BH128" i="3"/>
  <c r="BG128" i="3"/>
  <c r="BF128" i="3"/>
  <c r="T128" i="3"/>
  <c r="R128" i="3"/>
  <c r="P128" i="3"/>
  <c r="BK128" i="3"/>
  <c r="J128" i="3"/>
  <c r="BE128" i="3"/>
  <c r="BI126" i="3"/>
  <c r="BH126" i="3"/>
  <c r="BG126" i="3"/>
  <c r="BF126" i="3"/>
  <c r="T126" i="3"/>
  <c r="R126" i="3"/>
  <c r="P126" i="3"/>
  <c r="BK126" i="3"/>
  <c r="J126" i="3"/>
  <c r="BE126" i="3"/>
  <c r="BI124" i="3"/>
  <c r="BH124" i="3"/>
  <c r="BG124" i="3"/>
  <c r="BF124" i="3"/>
  <c r="T124" i="3"/>
  <c r="R124" i="3"/>
  <c r="P124" i="3"/>
  <c r="BK124" i="3"/>
  <c r="J124" i="3"/>
  <c r="BE124" i="3"/>
  <c r="BI122" i="3"/>
  <c r="BH122" i="3"/>
  <c r="BG122" i="3"/>
  <c r="BF122" i="3"/>
  <c r="T122" i="3"/>
  <c r="R122" i="3"/>
  <c r="P122" i="3"/>
  <c r="BK122" i="3"/>
  <c r="J122" i="3"/>
  <c r="BE122" i="3"/>
  <c r="BI120" i="3"/>
  <c r="BH120" i="3"/>
  <c r="BG120" i="3"/>
  <c r="BF120" i="3"/>
  <c r="T120" i="3"/>
  <c r="T119" i="3"/>
  <c r="R120" i="3"/>
  <c r="R119" i="3"/>
  <c r="P120" i="3"/>
  <c r="P119" i="3"/>
  <c r="BK120" i="3"/>
  <c r="BK119" i="3"/>
  <c r="J119" i="3" s="1"/>
  <c r="J62" i="3" s="1"/>
  <c r="J120" i="3"/>
  <c r="BE120" i="3" s="1"/>
  <c r="BI116" i="3"/>
  <c r="BH116" i="3"/>
  <c r="BG116" i="3"/>
  <c r="BF116" i="3"/>
  <c r="T116" i="3"/>
  <c r="R116" i="3"/>
  <c r="P116" i="3"/>
  <c r="BK116" i="3"/>
  <c r="J116" i="3"/>
  <c r="BE116" i="3"/>
  <c r="BI114" i="3"/>
  <c r="BH114" i="3"/>
  <c r="BG114" i="3"/>
  <c r="BF114" i="3"/>
  <c r="T114" i="3"/>
  <c r="R114" i="3"/>
  <c r="P114" i="3"/>
  <c r="BK114" i="3"/>
  <c r="J114" i="3"/>
  <c r="BE114" i="3"/>
  <c r="BI113" i="3"/>
  <c r="BH113" i="3"/>
  <c r="BG113" i="3"/>
  <c r="BF113" i="3"/>
  <c r="T113" i="3"/>
  <c r="R113" i="3"/>
  <c r="P113" i="3"/>
  <c r="BK113" i="3"/>
  <c r="J113" i="3"/>
  <c r="BE113" i="3"/>
  <c r="BI111" i="3"/>
  <c r="BH111" i="3"/>
  <c r="BG111" i="3"/>
  <c r="BF111" i="3"/>
  <c r="T111" i="3"/>
  <c r="R111" i="3"/>
  <c r="P111" i="3"/>
  <c r="BK111" i="3"/>
  <c r="J111" i="3"/>
  <c r="BE111" i="3"/>
  <c r="BI109" i="3"/>
  <c r="BH109" i="3"/>
  <c r="BG109" i="3"/>
  <c r="BF109" i="3"/>
  <c r="T109" i="3"/>
  <c r="R109" i="3"/>
  <c r="P109" i="3"/>
  <c r="BK109" i="3"/>
  <c r="J109" i="3"/>
  <c r="BE109" i="3"/>
  <c r="BI103" i="3"/>
  <c r="BH103" i="3"/>
  <c r="BG103" i="3"/>
  <c r="BF103" i="3"/>
  <c r="T103" i="3"/>
  <c r="R103" i="3"/>
  <c r="P103" i="3"/>
  <c r="BK103" i="3"/>
  <c r="J103" i="3"/>
  <c r="BE103" i="3"/>
  <c r="BI97" i="3"/>
  <c r="BH97" i="3"/>
  <c r="BG97" i="3"/>
  <c r="BF97" i="3"/>
  <c r="T97" i="3"/>
  <c r="R97" i="3"/>
  <c r="P97" i="3"/>
  <c r="BK97" i="3"/>
  <c r="J97" i="3"/>
  <c r="BE97" i="3"/>
  <c r="BI94" i="3"/>
  <c r="BH94" i="3"/>
  <c r="BG94" i="3"/>
  <c r="BF94" i="3"/>
  <c r="T94" i="3"/>
  <c r="R94" i="3"/>
  <c r="P94" i="3"/>
  <c r="BK94" i="3"/>
  <c r="J94" i="3"/>
  <c r="BE94" i="3"/>
  <c r="BI92" i="3"/>
  <c r="BH92" i="3"/>
  <c r="BG92" i="3"/>
  <c r="BF92" i="3"/>
  <c r="T92" i="3"/>
  <c r="R92" i="3"/>
  <c r="P92" i="3"/>
  <c r="BK92" i="3"/>
  <c r="J92" i="3"/>
  <c r="BE92" i="3"/>
  <c r="BI90" i="3"/>
  <c r="BH90" i="3"/>
  <c r="BG90" i="3"/>
  <c r="BF90" i="3"/>
  <c r="T90" i="3"/>
  <c r="R90" i="3"/>
  <c r="P90" i="3"/>
  <c r="BK90" i="3"/>
  <c r="J90" i="3"/>
  <c r="BE90" i="3"/>
  <c r="BI87" i="3"/>
  <c r="F37" i="3"/>
  <c r="BD56" i="1" s="1"/>
  <c r="BH87" i="3"/>
  <c r="F36" i="3" s="1"/>
  <c r="BC56" i="1" s="1"/>
  <c r="BG87" i="3"/>
  <c r="F35" i="3"/>
  <c r="BB56" i="1" s="1"/>
  <c r="BF87" i="3"/>
  <c r="J34" i="3" s="1"/>
  <c r="AW56" i="1" s="1"/>
  <c r="T87" i="3"/>
  <c r="T86" i="3"/>
  <c r="T85" i="3" s="1"/>
  <c r="T84" i="3" s="1"/>
  <c r="R87" i="3"/>
  <c r="R86" i="3"/>
  <c r="R85" i="3" s="1"/>
  <c r="R84" i="3" s="1"/>
  <c r="P87" i="3"/>
  <c r="P86" i="3"/>
  <c r="P85" i="3" s="1"/>
  <c r="P84" i="3" s="1"/>
  <c r="AU56" i="1" s="1"/>
  <c r="BK87" i="3"/>
  <c r="BK86" i="3" s="1"/>
  <c r="J87" i="3"/>
  <c r="BE87" i="3" s="1"/>
  <c r="F78" i="3"/>
  <c r="E76" i="3"/>
  <c r="F52" i="3"/>
  <c r="E50" i="3"/>
  <c r="J24" i="3"/>
  <c r="E24" i="3"/>
  <c r="J55" i="3" s="1"/>
  <c r="J23" i="3"/>
  <c r="J21" i="3"/>
  <c r="E21" i="3"/>
  <c r="J80" i="3" s="1"/>
  <c r="J20" i="3"/>
  <c r="J18" i="3"/>
  <c r="E18" i="3"/>
  <c r="F81" i="3"/>
  <c r="F55" i="3"/>
  <c r="J17" i="3"/>
  <c r="J15" i="3"/>
  <c r="E15" i="3"/>
  <c r="F80" i="3"/>
  <c r="F54" i="3"/>
  <c r="J14" i="3"/>
  <c r="J12" i="3"/>
  <c r="J78" i="3"/>
  <c r="J52" i="3"/>
  <c r="E7" i="3"/>
  <c r="E74" i="3"/>
  <c r="E48" i="3"/>
  <c r="J37" i="2"/>
  <c r="J36" i="2"/>
  <c r="AY55" i="1"/>
  <c r="J35" i="2"/>
  <c r="AX55" i="1" s="1"/>
  <c r="BI96" i="2"/>
  <c r="BH96" i="2"/>
  <c r="BG96" i="2"/>
  <c r="BF96" i="2"/>
  <c r="T96" i="2"/>
  <c r="R96" i="2"/>
  <c r="P96" i="2"/>
  <c r="BK96" i="2"/>
  <c r="J96" i="2"/>
  <c r="BE96" i="2"/>
  <c r="BI94" i="2"/>
  <c r="BH94" i="2"/>
  <c r="BG94" i="2"/>
  <c r="BF94" i="2"/>
  <c r="T94" i="2"/>
  <c r="R94" i="2"/>
  <c r="P94" i="2"/>
  <c r="BK94" i="2"/>
  <c r="J94" i="2"/>
  <c r="BE94" i="2" s="1"/>
  <c r="BI92" i="2"/>
  <c r="BH92" i="2"/>
  <c r="BG92" i="2"/>
  <c r="BF92" i="2"/>
  <c r="T92" i="2"/>
  <c r="R92" i="2"/>
  <c r="P92" i="2"/>
  <c r="BK92" i="2"/>
  <c r="J92" i="2"/>
  <c r="BE92" i="2"/>
  <c r="BI90" i="2"/>
  <c r="BH90" i="2"/>
  <c r="BG90" i="2"/>
  <c r="BF90" i="2"/>
  <c r="T90" i="2"/>
  <c r="R90" i="2"/>
  <c r="P90" i="2"/>
  <c r="BK90" i="2"/>
  <c r="J90" i="2"/>
  <c r="BE90" i="2" s="1"/>
  <c r="BI89" i="2"/>
  <c r="BH89" i="2"/>
  <c r="BG89" i="2"/>
  <c r="BF89" i="2"/>
  <c r="T89" i="2"/>
  <c r="R89" i="2"/>
  <c r="P89" i="2"/>
  <c r="BK89" i="2"/>
  <c r="J89" i="2"/>
  <c r="BE89" i="2"/>
  <c r="BI87" i="2"/>
  <c r="BH87" i="2"/>
  <c r="BG87" i="2"/>
  <c r="BF87" i="2"/>
  <c r="T87" i="2"/>
  <c r="T86" i="2" s="1"/>
  <c r="R87" i="2"/>
  <c r="R86" i="2"/>
  <c r="P87" i="2"/>
  <c r="P86" i="2" s="1"/>
  <c r="P81" i="2" s="1"/>
  <c r="AU55" i="1" s="1"/>
  <c r="AU54" i="1" s="1"/>
  <c r="BK87" i="2"/>
  <c r="BK86" i="2"/>
  <c r="J86" i="2"/>
  <c r="J61" i="2" s="1"/>
  <c r="J87" i="2"/>
  <c r="BE87" i="2" s="1"/>
  <c r="BI85" i="2"/>
  <c r="F37" i="2" s="1"/>
  <c r="BD55" i="1" s="1"/>
  <c r="BD54" i="1" s="1"/>
  <c r="W33" i="1" s="1"/>
  <c r="BH85" i="2"/>
  <c r="BG85" i="2"/>
  <c r="BF85" i="2"/>
  <c r="T85" i="2"/>
  <c r="R85" i="2"/>
  <c r="P85" i="2"/>
  <c r="BK85" i="2"/>
  <c r="J85" i="2"/>
  <c r="BE85" i="2" s="1"/>
  <c r="BI83" i="2"/>
  <c r="BH83" i="2"/>
  <c r="F36" i="2" s="1"/>
  <c r="BC55" i="1" s="1"/>
  <c r="BC54" i="1" s="1"/>
  <c r="BG83" i="2"/>
  <c r="F35" i="2" s="1"/>
  <c r="BB55" i="1" s="1"/>
  <c r="BB54" i="1" s="1"/>
  <c r="BF83" i="2"/>
  <c r="F34" i="2" s="1"/>
  <c r="BA55" i="1" s="1"/>
  <c r="J34" i="2"/>
  <c r="AW55" i="1" s="1"/>
  <c r="T83" i="2"/>
  <c r="T82" i="2" s="1"/>
  <c r="T81" i="2" s="1"/>
  <c r="R83" i="2"/>
  <c r="R82" i="2"/>
  <c r="R81" i="2" s="1"/>
  <c r="P83" i="2"/>
  <c r="P82" i="2"/>
  <c r="BK83" i="2"/>
  <c r="BK82" i="2"/>
  <c r="BK81" i="2" s="1"/>
  <c r="J81" i="2" s="1"/>
  <c r="J82" i="2"/>
  <c r="J83" i="2"/>
  <c r="BE83" i="2"/>
  <c r="J60" i="2"/>
  <c r="F75" i="2"/>
  <c r="E73" i="2"/>
  <c r="F52" i="2"/>
  <c r="E50" i="2"/>
  <c r="J24" i="2"/>
  <c r="E24" i="2"/>
  <c r="J55" i="2" s="1"/>
  <c r="J78" i="2"/>
  <c r="J23" i="2"/>
  <c r="J21" i="2"/>
  <c r="E21" i="2"/>
  <c r="J54" i="2" s="1"/>
  <c r="J20" i="2"/>
  <c r="J18" i="2"/>
  <c r="E18" i="2"/>
  <c r="F78" i="2" s="1"/>
  <c r="F55" i="2"/>
  <c r="J17" i="2"/>
  <c r="J15" i="2"/>
  <c r="E15" i="2"/>
  <c r="F77" i="2"/>
  <c r="F54" i="2"/>
  <c r="J14" i="2"/>
  <c r="J12" i="2"/>
  <c r="J75" i="2"/>
  <c r="J52" i="2"/>
  <c r="E7" i="2"/>
  <c r="E71" i="2" s="1"/>
  <c r="E48" i="2"/>
  <c r="AS54" i="1"/>
  <c r="L50" i="1"/>
  <c r="AM50" i="1"/>
  <c r="AM49" i="1"/>
  <c r="L49" i="1"/>
  <c r="AM47" i="1"/>
  <c r="L47" i="1"/>
  <c r="L45" i="1"/>
  <c r="L44" i="1"/>
  <c r="AY54" i="1" l="1"/>
  <c r="W32" i="1"/>
  <c r="F33" i="2"/>
  <c r="AZ55" i="1" s="1"/>
  <c r="AZ54" i="1" s="1"/>
  <c r="AX54" i="1"/>
  <c r="W31" i="1"/>
  <c r="F33" i="3"/>
  <c r="AZ56" i="1" s="1"/>
  <c r="J33" i="3"/>
  <c r="AV56" i="1" s="1"/>
  <c r="AT56" i="1" s="1"/>
  <c r="J59" i="2"/>
  <c r="J30" i="2"/>
  <c r="J33" i="2"/>
  <c r="AV55" i="1" s="1"/>
  <c r="AT55" i="1" s="1"/>
  <c r="J86" i="3"/>
  <c r="J61" i="3" s="1"/>
  <c r="BK85" i="3"/>
  <c r="J77" i="2"/>
  <c r="J81" i="3"/>
  <c r="F34" i="3"/>
  <c r="BA56" i="1" s="1"/>
  <c r="BA54" i="1" s="1"/>
  <c r="J54" i="3"/>
  <c r="AW54" i="1" l="1"/>
  <c r="AK30" i="1" s="1"/>
  <c r="W30" i="1"/>
  <c r="AV54" i="1"/>
  <c r="W29" i="1"/>
  <c r="J85" i="3"/>
  <c r="J60" i="3" s="1"/>
  <c r="BK84" i="3"/>
  <c r="J84" i="3" s="1"/>
  <c r="AG55" i="1"/>
  <c r="J39" i="2"/>
  <c r="AK29" i="1" l="1"/>
  <c r="AT54" i="1"/>
  <c r="AN55" i="1"/>
  <c r="J30" i="3"/>
  <c r="J59" i="3"/>
  <c r="J39" i="3" l="1"/>
  <c r="AG56" i="1"/>
  <c r="AN56" i="1" l="1"/>
  <c r="AG54" i="1"/>
  <c r="AK26" i="1" l="1"/>
  <c r="AK35" i="1" s="1"/>
  <c r="AN54" i="1"/>
</calcChain>
</file>

<file path=xl/sharedStrings.xml><?xml version="1.0" encoding="utf-8"?>
<sst xmlns="http://schemas.openxmlformats.org/spreadsheetml/2006/main" count="1077" uniqueCount="286">
  <si>
    <t>Export Komplet</t>
  </si>
  <si>
    <t>VZ</t>
  </si>
  <si>
    <t>2.0</t>
  </si>
  <si>
    <t>ZAMOK</t>
  </si>
  <si>
    <t>False</t>
  </si>
  <si>
    <t>{67728b63-2703-48e7-afb7-3730ed294240}</t>
  </si>
  <si>
    <t>0,1</t>
  </si>
  <si>
    <t>21</t>
  </si>
  <si>
    <t>15</t>
  </si>
  <si>
    <t>REKAPITULACE STAVBY</t>
  </si>
  <si>
    <t>v ---  níže se nacházejí doplnkové a pomocné údaje k sestavám  --- v</t>
  </si>
  <si>
    <t>Návod na vyplnění</t>
  </si>
  <si>
    <t>0,01</t>
  </si>
  <si>
    <t>Kód:</t>
  </si>
  <si>
    <t>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</si>
  <si>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</si>
  <si>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</si>
  <si>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III/11741 Struhaře konec obce X III/11741 Nechánice, oprava</t>
  </si>
  <si>
    <t>KSO:</t>
  </si>
  <si>
    <t/>
  </si>
  <si>
    <t>CC-CZ:</t>
  </si>
  <si>
    <t>Místo:</t>
  </si>
  <si>
    <t xml:space="preserve"> </t>
  </si>
  <si>
    <t>Datum:</t>
  </si>
  <si>
    <t>22.6.2019</t>
  </si>
  <si>
    <t>Zadavatel:</t>
  </si>
  <si>
    <t>IČ:</t>
  </si>
  <si>
    <t>Správa a údržba silnic Plzeňského kraje</t>
  </si>
  <si>
    <t>DIČ:</t>
  </si>
  <si>
    <t>Uchazeč:</t>
  </si>
  <si>
    <t>Vyplň údaj</t>
  </si>
  <si>
    <t>Projektant:</t>
  </si>
  <si>
    <t>SG Geotechnika</t>
  </si>
  <si>
    <t>True</t>
  </si>
  <si>
    <t>Zpracovatel:</t>
  </si>
  <si>
    <t>Roman Mitas</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</si>
  <si>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</si>
  <si>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</si>
  <si>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</si>
  <si>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</si>
  <si>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</si>
  <si>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</si>
  <si>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</si>
  <si>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</si>
  <si>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</si>
  <si>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</si>
  <si>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</si>
  <si>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</si>
  <si>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</si>
  <si>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</si>
  <si>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</si>
  <si>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</si>
  <si>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</si>
  <si>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</si>
  <si>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</si>
  <si>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</si>
  <si>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</si>
  <si>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</si>
  <si>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</si>
  <si>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</si>
  <si>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</si>
  <si>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</si>
  <si>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</si>
  <si>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</si>
  <si>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</si>
  <si>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</si>
  <si>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</si>
  <si>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</si>
  <si>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</si>
  <si>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</si>
  <si>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</si>
  <si>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</si>
  <si>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</si>
  <si>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</si>
  <si>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</si>
  <si>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</si>
  <si>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</si>
  <si>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</si>
  <si>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VEDLEJŠÍ A OSTATNÍ NÁKLADY</t>
  </si>
  <si>
    <t>STA</t>
  </si>
  <si>
    <t>1</t>
  </si>
  <si>
    <t>{4a322d13-915b-4342-9cfc-2c156e3e893f}</t>
  </si>
  <si>
    <t>2</t>
  </si>
  <si>
    <t>01</t>
  </si>
  <si>
    <t>Stavební řešení</t>
  </si>
  <si>
    <t>{da0222e5-178f-4099-8d71-5196d797fc2b}</t>
  </si>
  <si>
    <t>KRYCÍ LIST SOUPISU PRACÍ</t>
  </si>
  <si>
    <t>Objekt:</t>
  </si>
  <si>
    <t>00 - VEDLEJŠÍ A OSTATNÍ NÁKLADY</t>
  </si>
  <si>
    <t>REKAPITULACE ČLENĚNÍ SOUPISU PRACÍ</t>
  </si>
  <si>
    <t>Kód dílu - Popis</t>
  </si>
  <si>
    <t>Cena celkem [CZK]</t>
  </si>
  <si>
    <t>-1</t>
  </si>
  <si>
    <t>VN - VEDLEJŠÍ NÁKLADY</t>
  </si>
  <si>
    <t>ON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</si>
  <si>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</si>
  <si>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</si>
  <si>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</si>
  <si>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</si>
  <si>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</si>
  <si>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</si>
  <si>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</si>
  <si>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</si>
  <si>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</si>
  <si>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</si>
  <si>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</si>
  <si>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</si>
  <si>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</si>
  <si>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</si>
  <si>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</si>
  <si>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</si>
  <si>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</si>
  <si>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030001000</t>
  </si>
  <si>
    <t>Základní rozdělení průvodních činností a nákladů zařízení staveniště</t>
  </si>
  <si>
    <t>Kč</t>
  </si>
  <si>
    <t>CS ÚRS 2019 01</t>
  </si>
  <si>
    <t>1024</t>
  </si>
  <si>
    <t>1966780954</t>
  </si>
  <si>
    <t>P</t>
  </si>
  <si>
    <t xml:space="preserve">Poznámka k položce:_x000D_
Do ceny položky zhotovitel zahrne:_x000D_
- náklady na objekty zařízení staveniště nutné k provozování po celou dobu výstavby;_x000D_
- náklady na kanalizaci pro zařízení staveniště řešenou svodem do bezodtokové jímky na vyvážení;_x000D_
- náklady na staveništní rozvody vody s napojením na stávající vodovod, kde veškerá napojení budou mít samostatné měření vodoměrem (pitná voda);_x000D_
- náklady na přípojku elektrické energie potřebné k provozu staveniště a pro vlastní stavbu se staveništním rozvodem (rozvody), kde na tyto rozvody budou napojeny veškeré mechanizmy, stroje, osvětlení staveniště a objektu zařízení staveniště, včetně potřebného příslušenství (například sklad, dílna)._x000D_
_x000D_
_x000D_
Veškerá zeleň (stromy, keře, zatravněné plochy) přímo na staveništi a v okolí stavby, která není v kolizi s novou výstavbou, nesmí být narušena a je nutno ji chránit (např. dřevěným bedněním, sejmutím ornice apod.) v souladu s vyhláškou ČSN/DIN18920 Ochrana stromů, porostů a ploch pro vegetaci při stavebních činnostech. _x000D_
Při dokončení výstavby musí být staveniště a jeho okolí vráceno do stavu stejného nebo lepšího než byl ten, který existoval při předání staveniště zhotoviteli. _x000D_
Položka bude fakturována průběžně na základě dílčích faktur vztahujícím se ke konkrétním dílčím dodávkám zařízení staveniště._x000D_
</t>
  </si>
  <si>
    <t>034503000</t>
  </si>
  <si>
    <t>Zařízení staveniště zabezpečení staveniště informační tabule</t>
  </si>
  <si>
    <t>kus</t>
  </si>
  <si>
    <t>-1169767145</t>
  </si>
  <si>
    <t>ON</t>
  </si>
  <si>
    <t>OSTATNÍ NÁKLADY</t>
  </si>
  <si>
    <t>3</t>
  </si>
  <si>
    <t>012103000</t>
  </si>
  <si>
    <t>Průzkumné, geodetické a projektové práce geodetické práce před výstavbou</t>
  </si>
  <si>
    <t>-351885263</t>
  </si>
  <si>
    <t>Poznámka k položce:_x000D_
vč. vytýčení stávajících podzemních vedení</t>
  </si>
  <si>
    <t>4</t>
  </si>
  <si>
    <t>012203000</t>
  </si>
  <si>
    <t>Průzkumné, geodetické a projektové práce geodetické práce při provádění stavby</t>
  </si>
  <si>
    <t>-8622557</t>
  </si>
  <si>
    <t>5</t>
  </si>
  <si>
    <t>012303000</t>
  </si>
  <si>
    <t>Průzkumné, geodetické a projektové práce geodetické práce po výstavbě</t>
  </si>
  <si>
    <t>1604254712</t>
  </si>
  <si>
    <t>Poznámka k položce:_x000D_
Do ceny položky zhotovitel zahrne:
_x000D_
- náklady na provedení, zpracování a předložení geodetického zaměření skutečného provedení stavby v tištěné formě v požadovaném počtu a v digitální formě na datovém nosiči;
_x000D_
- náklady na provedení, zpracování a předložení geometrického plánu v požadovaném počtu v tištěné formě a v digitální formě na datovém nosiči;
_x000D_
Geodetické zaměření skutečného provedení musí obsahovat následující náležitosti: _x000D_
- technická zpráva _x000D_
- seznam souřadnic a výšek _x000D_
- seznam musí obsahovat číslo bodu, souřadnice X, Y, Z a 
poznámku se slovním popisem zařízení;_x000D_
- seznam parcel; 
_x000D_
- zákres do snímku KN; 
	_x000D_
Položka bude fakturována na základě dílčích faktur vztahujícím se ke konkrétním dílčím dodávkám geometrického zaměření skutečného provedení</t>
  </si>
  <si>
    <t>6</t>
  </si>
  <si>
    <t>013254000</t>
  </si>
  <si>
    <t>Průzkumné, geodetické a projektové práce projektové práce dokumentace stavby (výkresová a textová) skutečného provedení stavby</t>
  </si>
  <si>
    <t>-344873145</t>
  </si>
  <si>
    <t xml:space="preserve">Poznámka k položce:_x000D_
Do ceny položky  zhotovitel zahrne:_x000D_
- náklady na zpracování a předložení dokumentace skutečného provedení stavby v požadovaném počtu a v v digitální formě na CD, popř. DVD ve formátech *.dwg a *.dgn, *.pdf a formátech MS Office.
Dokumentace skutečného provedení bude minimálně obsahovat kompletní výkresy skutečného provedení a kompletní seznam použitých materiálů. Dokumentace skutečného provedení bude zahrnovat kromě výše uvedeného 
tyto následující části: 
_x000D_
- projektovou dokumentaci se zakreslením všech změn odsouhlasených TDI / správcem stavby; 
_x000D_
Dokumentace skutečného provedení bude bude předána zadavateli před vydáním protokolu o převzetí stavebních prací. _x000D_
Položka bude fakturována na základě faktury vztahující se ke konkrétní dodávce dokumentace skutečného provedení._x000D_
</t>
  </si>
  <si>
    <t>7</t>
  </si>
  <si>
    <t>043002000</t>
  </si>
  <si>
    <t>Hlavní tituly průvodních činností a nákladů inženýrská činnost zkoušky a ostatní měření</t>
  </si>
  <si>
    <t>1739094733</t>
  </si>
  <si>
    <t xml:space="preserve">Poznámka k položce:_x000D_
Do ceny položky zhotovitel zahrne:_x000D_
- náklady na vlastní provedení zkoušek;
_x000D_
- náklady na jejich organizaci;_x000D_
- náklady na energie, média a materiály nutné pro provedení zkoušek._x000D_
Položka bude fakturována průběžně na základě dílčích faktur vztahujícím se ke konkrétním dílčím komplexním zkouškám skupin strojů a zařízení.
_x000D_
</t>
  </si>
  <si>
    <t>8</t>
  </si>
  <si>
    <t>900901016</t>
  </si>
  <si>
    <t>Dopravně inženýrské opatření vč. projednání</t>
  </si>
  <si>
    <t>-1024703382</t>
  </si>
  <si>
    <t>01 - Stavební řešení</t>
  </si>
  <si>
    <t>HSV - Práce a dodávky HSV</t>
  </si>
  <si>
    <t xml:space="preserve">    5 - Komunikace pozemní</t>
  </si>
  <si>
    <t xml:space="preserve">    9 - Ostatní konstrukce a práce, bourání</t>
  </si>
  <si>
    <t xml:space="preserve">    99 - Přesun hmot</t>
  </si>
  <si>
    <t xml:space="preserve">    997 - Přesun sutě</t>
  </si>
  <si>
    <t>HSV</t>
  </si>
  <si>
    <t>Práce a dodávky HSV</t>
  </si>
  <si>
    <t>Komunikace pozemní</t>
  </si>
  <si>
    <t>565131111</t>
  </si>
  <si>
    <t>Vyrovnání povrchu dosavadních podkladů s rozprostřením hmot a zhutněním obalovaným kamenivem ACP (OK) tl. 50 mm</t>
  </si>
  <si>
    <t>m2</t>
  </si>
  <si>
    <t>-680253842</t>
  </si>
  <si>
    <t>PSC</t>
  </si>
  <si>
    <t xml:space="preserve">Poznámka k souboru cen:_x000D_
1. Ceny jsou určeny pro vyrovnání podkladů (včetně výtluků) pod obrusnou vrstvu. Pro volbu ceny je rozhodující průměrná tloušťka podkladu._x000D_
</t>
  </si>
  <si>
    <t>Poznámka k položce:_x000D_
ACP 16S 50/70</t>
  </si>
  <si>
    <t>567521121</t>
  </si>
  <si>
    <t>Recyklace podkladní vrstvy za studena na místě rozpojení a reprofilace podkladu s hutněním plochy přes 1 000 do 3 000 m2, tloušťky přes 150 do 200 mm</t>
  </si>
  <si>
    <t>-358943760</t>
  </si>
  <si>
    <t xml:space="preserve">Poznámka k souboru cen:_x000D_
1. V cenách rozpojení a reprofilace 567 5.-1 jsou započteny i náklady na rozpojení původních vrstev konstrukce vozovky a úpravu povrchu grejdrem se zhutněním._x000D_
2. V cenách rozpojení a reprofilace 567 5.-1 nejsou započteny náklady na případné odebrání přebytečné suti, které se ocení cenou 997 22-1611 Nakládání na dopravní prostředky a cenami souboru cen 997 22-15 Vodorovná doprava suti._x000D_
3. V cenách promísení 567 5.-2 a 567 5.-3 jsou započteny i náklady na:_x000D_
a) úpravu zrnitosti rozpojené směsi přidáním drobného drceného kameniva (materiál ve specifikaci),_x000D_
b) dávkování pojiva, jeho promísení s recyklovanou směsí, její rovnoměrné rozhrnutí, zhutnění a vlhčení (materiál ve specifikaci). Jako pojivo lze použít:_x000D_
- u cen 567 5.-2 kombinaci cementu a asfaltové emulze nebo cementu a zpěněného asfaltu, příp. pouze cement nebo pouze hydraulické pojivo,_x000D_
- u cen 567 5.-3 cement a přísadu na bázi zeolitů a minerálů._x000D_
4. Doporučené množství přidaného kameniva je 10 až 20 % objemové hmotnosti vrstvy, tj. 230 – 460 kg/m3._x000D_
5. Doporučené množství pojiva v % objemové hmotnosti zhutněné vrstvy u cen 567 5.-2:_x000D_
a) kombinace cementu a asfaltové emulze:_x000D_
- cement (obor 585 2)…………… 2,0-5,0 %, obvykle 4,0 %_x000D_
- asfaltová emulze (obor 111 6) … 2,5-4,0 %, obvykle 2,0 %_x000D_
b) kombinace cementu a zpěněného asfaltu:_x000D_
- cement (obor 585 2)…………… 2,0-5,0 %, obvykle 4,0 %_x000D_
- asfalt (obor 111 6)………………1,5-3,0 %, obvykle 2,5 %_x000D_
6. Doporučené množství pojiva v % objemové hmotnosti zhutněné vrstvy u cen 567 5.-3:_x000D_
a) kombinace cementu a přísady na bázi zeolitů a minerálů:_x000D_
- cement (obor 585 2)…………… 7 - 10 %,_x000D_
- přísada (obor ) …....................0,07 -0,1 %,_x000D_
7. Předpokládaná objemová hmotnost zhutněné vrstvy je 2 300 kg/m3 ._x000D_
8. Přesné množství přidávaného kameniva a pojiva se stanoví silniční laboratoří na základě průkazní zkoušky - analýzy vzorků odebraných z původní konstrukce._x000D_
9. Orientační hmotnosti pojiva na 1 m3 zhutněné vrtsvy je uvedena v příloze č. 5, tabulce č. 2._x000D_
10. Hmotnost přidávaného kameniva a pojiva se nezapočítává do výpočtu přesunu hmot._x000D_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dopravu._x000D_
</t>
  </si>
  <si>
    <t>567522124</t>
  </si>
  <si>
    <t>Recyklace podkladní vrstvy za studena na místě promísení rozpojené směsi s kamenivem a pojivem (materiál ve specifikaci) s rozhrnutím, zhutněním a vlhčením plochy přes 1 000 do 3 000 m2, tloušťky po zhutnění přes 180 do 200 mm</t>
  </si>
  <si>
    <t>183417152</t>
  </si>
  <si>
    <t>M</t>
  </si>
  <si>
    <t>583441550</t>
  </si>
  <si>
    <t>štěrkodrť frakce 0-22</t>
  </si>
  <si>
    <t>t</t>
  </si>
  <si>
    <t>128</t>
  </si>
  <si>
    <t>1787170177</t>
  </si>
  <si>
    <t>VV</t>
  </si>
  <si>
    <t xml:space="preserve"> Doporučené množství přidaného kameniva je 10 až 20 % objemové hmotnosti vrstvy, tj. 230 – 460 kg/m3</t>
  </si>
  <si>
    <t>2500*0,2*0,46</t>
  </si>
  <si>
    <t>58522110</t>
  </si>
  <si>
    <t>cement portlandký struskový CEM II 42,5MPa</t>
  </si>
  <si>
    <t>780164666</t>
  </si>
  <si>
    <t>Doporučené množství pojiva v % objemové hmotnosti zhutněné vrstvy u cen 567 5.-2:</t>
  </si>
  <si>
    <t>a) kombinace cementu a asfaltové emulze:</t>
  </si>
  <si>
    <t xml:space="preserve">        - cement (obor 585 2)…………… 2,0-5,0 %, obvykle 4,0 %</t>
  </si>
  <si>
    <t>Orientační hmotnosti pojiva na 1 m3 zhutněné vrtsvy je uvedena v příloze č. 5, tabulce č. 2.</t>
  </si>
  <si>
    <t>2500*0,2*70,8/1000</t>
  </si>
  <si>
    <t>111625400</t>
  </si>
  <si>
    <t>emulze asfaltová obalovací</t>
  </si>
  <si>
    <t>1797752417</t>
  </si>
  <si>
    <t xml:space="preserve">        - asfaltová emulze (obor 111 6) … 2,5-4,0 %, obvykle 2,0 %</t>
  </si>
  <si>
    <t>2500*0,2*35,4/1000</t>
  </si>
  <si>
    <t>573191111.1</t>
  </si>
  <si>
    <t>Postřik infiltrační PI min 0,6 kg/m2</t>
  </si>
  <si>
    <t>526517772</t>
  </si>
  <si>
    <t xml:space="preserve">Poznámka k souboru cen:_x000D_
1. V ceně nejsou započteny náklady na popř. projektem předepsané očištění vozovky, které se oceňuje_x000D_
 cenou 938 90-8411 Očištění povrchu saponátovým roztokem části C 01 tohoto katalogu._x000D_
</t>
  </si>
  <si>
    <t>577145112</t>
  </si>
  <si>
    <t>Asfaltový beton vrstva ložní ACL 16 (ABH) s rozprostřením a zhutněním z nemodifikovaného asfaltu v pruhu šířky do 3 m, po zhutnění tl. 50 mm</t>
  </si>
  <si>
    <t>1085162667</t>
  </si>
  <si>
    <t xml:space="preserve">Poznámka k souboru cen:_x000D_
1. ČSN EN 13108-1 připouští pro ACL 16 pouze tl. 50 až 70 mm._x000D_
</t>
  </si>
  <si>
    <t>9</t>
  </si>
  <si>
    <t>573211107</t>
  </si>
  <si>
    <t>Postřik spojovací PS bez posypu kamenivem z asfaltu silničního, v množství 0,30 kg/m2</t>
  </si>
  <si>
    <t>361342100</t>
  </si>
  <si>
    <t>10</t>
  </si>
  <si>
    <t>577134111</t>
  </si>
  <si>
    <t>Asfaltový beton vrstva obrusná ACO 11 (ABS) s rozprostřením a se zhutněním z nemodifikovaného asfaltu v pruhu šířky do 3 m tř. I, po zhutnění tl. 40 mm</t>
  </si>
  <si>
    <t>6926932</t>
  </si>
  <si>
    <t xml:space="preserve">Poznámka k souboru cen:_x000D_
1. ČSN EN 13108-1 připouští pro ACO 11 pouze tl. 35 až 50 mm._x000D_
</t>
  </si>
  <si>
    <t>11</t>
  </si>
  <si>
    <t>569831111</t>
  </si>
  <si>
    <t>Zpevnění krajnic nebo komunikací pro pěší s rozprostřením a zhutněním, po zhutnění štěrkodrtí tl. 100 mm</t>
  </si>
  <si>
    <t>-231796302</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</si>
  <si>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</si>
  <si>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Poznámka k položce:_x000D_
bude použit materiál vytěžený na stavbě vč. naložení, dopravy, manipulace</t>
  </si>
  <si>
    <t>Ostatní konstrukce a práce, bourání</t>
  </si>
  <si>
    <t>12</t>
  </si>
  <si>
    <t>915211112</t>
  </si>
  <si>
    <t>Vodorovné dopravní značení stříkaným plastem dělící čára šířky 125 mm souvislá bílá retroreflexní</t>
  </si>
  <si>
    <t>m</t>
  </si>
  <si>
    <t>-1400795607</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</si>
  <si>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</si>
  <si>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13</t>
  </si>
  <si>
    <t>915221122</t>
  </si>
  <si>
    <t>Vodorovné dopravní značení stříkaným plastem vodící čára bílá šířky 250 mm přerušovaná retroreflexní</t>
  </si>
  <si>
    <t>-1211832189</t>
  </si>
  <si>
    <t>14</t>
  </si>
  <si>
    <t>919112111</t>
  </si>
  <si>
    <t>Řezání dilatačních spár v živičném krytu příčných nebo podélných, šířky 4 mm, hloubky do 60 mm</t>
  </si>
  <si>
    <t>1817343318</t>
  </si>
  <si>
    <t xml:space="preserve">Poznámka k souboru cen:_x000D_
1. V cenách jsou započteny i náklady na vyčištění spár po řezání._x000D_
</t>
  </si>
  <si>
    <t>919121212</t>
  </si>
  <si>
    <t>Utěsnění dilatačních spár zálivkou za studena v cementobetonovém nebo živičném krytu včetně adhezního nátěru bez těsnicího profilu pod zálivkou, pro komůrky šířky 10 mm, hloubky 20 mm</t>
  </si>
  <si>
    <t>561439911</t>
  </si>
  <si>
    <t xml:space="preserve">Poznámka k souboru cen:_x000D_
1. V cenách jsou započteny i náklady na vyčištění spár před těsněním a zalitím a náklady na impregnaci, těsnění a zalití spár včetně dodání hmot._x000D_
</t>
  </si>
  <si>
    <t>16</t>
  </si>
  <si>
    <t>938902321</t>
  </si>
  <si>
    <t>Čištění rigolů komunikací s odstraněním travnatého porostu nebo nánosu s naložením na dopravní prostředek nebo s přemístěním na hromady na vzdálenost do 20 m ručně při tl. nánosu do 50 mm</t>
  </si>
  <si>
    <t>163027477</t>
  </si>
  <si>
    <t xml:space="preserve">Poznámka k souboru cen:_x000D_
1. V cenách nejsou započteny náklady na vodorovnou dopravu odstraněného materiálu, která se oceňuje cenami souboru cen 997 22-15 Vodorovná doprava suti._x000D_
</t>
  </si>
  <si>
    <t>17</t>
  </si>
  <si>
    <t>938902421</t>
  </si>
  <si>
    <t>Čištění propustků s odstraněním travnatého porostu nebo nánosu, s naložením na dopravní prostředek nebo s přemístěním na hromady na vzdálenost do 20 m strojně tlakovou vodou tloušťky nánosu přes 25 do 50% průměru propustku do 500 mm</t>
  </si>
  <si>
    <t>630508433</t>
  </si>
  <si>
    <t xml:space="preserve">Poznámka k souboru cen:_x000D_
1. V cenách nejsou započteny náklady na vodorovnou dopravu odstraněného materiálu, která se oceňuje cenami souboru cen 997 22-15 Vodorovná doprava suti._x000D_
2. V cenách čištění propustků strojně tlakovou vodou nejsou započteny náklady na vodu, tyto se oceňují individuálně._x000D_
3. Ceny jsou kalkulovány pro propustky do délky 8 m, pro propustky delší než 8 m se použijí položky 938 90-2411 až -2484 a příplatek 938 90-2499 za každý další 1 metr propustku._x000D_
</t>
  </si>
  <si>
    <t>18</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</si>
  <si>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</si>
  <si>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</si>
  <si>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-256361681</t>
  </si>
  <si>
    <t>seříznutí krajnice</t>
  </si>
  <si>
    <t>510</t>
  </si>
  <si>
    <t>99</t>
  </si>
  <si>
    <t>Přesun hmot</t>
  </si>
  <si>
    <t>19</t>
  </si>
  <si>
    <t>998225111</t>
  </si>
  <si>
    <t>Přesun hmot pro komunikace s krytem z kameniva, monolitickým betonovým nebo živičným dopravní vzdálenost do 200 m jakékoliv délky objektu</t>
  </si>
  <si>
    <t>2029477402</t>
  </si>
  <si>
    <t xml:space="preserve">Poznámka k souboru cen:_x000D_
1. Ceny lze použít i pro plochy letišť s krytem monolitickým betonovým nebo živičným._x000D_
</t>
  </si>
  <si>
    <t>997</t>
  </si>
  <si>
    <t>Přesun sutě</t>
  </si>
  <si>
    <t>20</t>
  </si>
  <si>
    <t>997221611</t>
  </si>
  <si>
    <t>Nakládání na dopravní prostředky pro vodorovnou dopravu suti</t>
  </si>
  <si>
    <t>-2130363249</t>
  </si>
  <si>
    <t xml:space="preserve">Poznámka k souboru cen:_x000D_
1. Ceny lze použít i pro překládání při lomené dopravě._x000D_
2. Ceny nelze použít při dopravě po železnici, po vodě nebo neobvyklými dopravními prostředky._x000D_
</t>
  </si>
  <si>
    <t>997221551</t>
  </si>
  <si>
    <t>Vodorovná doprava suti bez naložení, ale se složením a s hrubým urovnáním ze sypkých materiálů, na vzdálenost do 1 km</t>
  </si>
  <si>
    <t>940210410</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</si>
  <si>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</si>
  <si>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22</t>
  </si>
  <si>
    <t>997221559</t>
  </si>
  <si>
    <t>Vodorovná doprava suti bez naložení, ale se složením a s hrubým urovnáním Příplatek k ceně za každý další i započatý 1 km přes 1 km</t>
  </si>
  <si>
    <t>-877094308</t>
  </si>
  <si>
    <t>109,67*29</t>
  </si>
  <si>
    <t>23</t>
  </si>
  <si>
    <t>997221855</t>
  </si>
  <si>
    <t>Poplatek za uložení stavebního odpadu na skládce (skládkovné) zeminy a kameniva zatříděného do Katalogu odpadů pod kódem 170 504</t>
  </si>
  <si>
    <t>-745320965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</si>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</sst>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dd\.mm\.yyyy"/>
    <numFmt numFmtId="166" formatCode="#,##0.00000"/>
  </numFmts>
  <fonts count="32">
    <font>
      <sz val="8"/>
      <name val="Arial CE"/>
      <family val="2"/>
    </font>
    <font>
      <sz val="8"/>
      <color rgb="FF969696"/>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1" fillId="0" borderId="0" applyNumberFormat="0" applyFill="0" applyBorder="0" applyAlignment="0" applyProtection="0"/>
  </cellStyleXfs>
  <cellXfs count="27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6"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8" xfId="0" applyFont="1" applyFill="1" applyBorder="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4"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4"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5"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8" fillId="4" borderId="0" xfId="0" applyFont="1" applyFill="1" applyAlignment="1" applyProtection="1">
      <alignment horizontal="right" vertical="center"/>
    </xf>
    <xf numFmtId="0" fontId="26"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0" fillId="0" borderId="0" xfId="0" applyNumberFormat="1" applyFont="1" applyAlignment="1" applyProtection="1"/>
    <xf numFmtId="166" fontId="27" fillId="0" borderId="12" xfId="0" applyNumberFormat="1" applyFont="1" applyBorder="1" applyAlignment="1" applyProtection="1"/>
    <xf numFmtId="166" fontId="27" fillId="0" borderId="13" xfId="0" applyNumberFormat="1" applyFont="1" applyBorder="1" applyAlignment="1" applyProtection="1"/>
    <xf numFmtId="4" fontId="16" fillId="0" borderId="0" xfId="0" applyNumberFormat="1" applyFont="1" applyAlignment="1">
      <alignment vertical="center"/>
    </xf>
    <xf numFmtId="0" fontId="6" fillId="0" borderId="3"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3" xfId="0" applyFont="1" applyBorder="1" applyAlignment="1"/>
    <xf numFmtId="0" fontId="6" fillId="0" borderId="14"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5"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4"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28" fillId="0" borderId="0" xfId="0" applyFont="1" applyAlignment="1" applyProtection="1">
      <alignment horizontal="left" vertical="center"/>
    </xf>
    <xf numFmtId="0" fontId="29" fillId="0" borderId="0" xfId="0" applyFont="1" applyAlignment="1" applyProtection="1">
      <alignment vertical="center" wrapText="1"/>
    </xf>
    <xf numFmtId="0" fontId="0" fillId="0" borderId="14" xfId="0" applyFont="1" applyBorder="1" applyAlignment="1" applyProtection="1">
      <alignmen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0" fillId="0" borderId="22" xfId="0" applyFont="1" applyBorder="1" applyAlignment="1" applyProtection="1">
      <alignment horizontal="center" vertical="center"/>
    </xf>
    <xf numFmtId="49" fontId="30" fillId="0" borderId="22" xfId="0" applyNumberFormat="1" applyFont="1" applyBorder="1" applyAlignment="1" applyProtection="1">
      <alignment horizontal="left" vertical="center" wrapText="1"/>
    </xf>
    <xf numFmtId="0" fontId="30" fillId="0" borderId="22" xfId="0" applyFont="1" applyBorder="1" applyAlignment="1" applyProtection="1">
      <alignment horizontal="left" vertical="center" wrapText="1"/>
    </xf>
    <xf numFmtId="0" fontId="30" fillId="0" borderId="22" xfId="0" applyFont="1" applyBorder="1" applyAlignment="1" applyProtection="1">
      <alignment horizontal="center" vertical="center" wrapText="1"/>
    </xf>
    <xf numFmtId="4" fontId="30" fillId="0" borderId="22" xfId="0" applyNumberFormat="1" applyFont="1" applyBorder="1" applyAlignment="1" applyProtection="1">
      <alignment vertical="center"/>
    </xf>
    <xf numFmtId="4" fontId="30" fillId="2" borderId="22" xfId="0" applyNumberFormat="1" applyFont="1" applyFill="1" applyBorder="1" applyAlignment="1" applyProtection="1">
      <alignment vertical="center"/>
      <protection locked="0"/>
    </xf>
    <xf numFmtId="0" fontId="30" fillId="0" borderId="3" xfId="0" applyFont="1" applyBorder="1" applyAlignment="1">
      <alignment vertical="center"/>
    </xf>
    <xf numFmtId="0" fontId="30" fillId="2" borderId="14" xfId="0" applyFont="1" applyFill="1" applyBorder="1" applyAlignment="1" applyProtection="1">
      <alignment horizontal="left" vertical="center"/>
      <protection locked="0"/>
    </xf>
    <xf numFmtId="0" fontId="30" fillId="0" borderId="0" xfId="0" applyFont="1" applyBorder="1" applyAlignment="1" applyProtection="1">
      <alignment horizontal="center"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9" xfId="0" applyFont="1" applyBorder="1" applyAlignment="1" applyProtection="1">
      <alignment vertical="center"/>
    </xf>
    <xf numFmtId="0" fontId="0" fillId="0" borderId="21" xfId="0" applyFont="1" applyBorder="1" applyAlignment="1" applyProtection="1">
      <alignmen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3" t="s">
        <v>0</v>
      </c>
      <c r="AZ1" s="13" t="s">
        <v>1</v>
      </c>
      <c r="BA1" s="13" t="s">
        <v>2</v>
      </c>
      <c r="BB1" s="13" t="s">
        <v>3</v>
      </c>
      <c r="BT1" s="13" t="s">
        <v>4</v>
      </c>
      <c r="BU1" s="13" t="s">
        <v>4</v>
      </c>
      <c r="BV1" s="13" t="s">
        <v>5</v>
      </c>
    </row>
    <row r="2" spans="1:74" ht="36.950000000000003" customHeight="1">
      <c r="AR2" s="232"/>
      <c r="AS2" s="232"/>
      <c r="AT2" s="232"/>
      <c r="AU2" s="232"/>
      <c r="AV2" s="232"/>
      <c r="AW2" s="232"/>
      <c r="AX2" s="232"/>
      <c r="AY2" s="232"/>
      <c r="AZ2" s="232"/>
      <c r="BA2" s="232"/>
      <c r="BB2" s="232"/>
      <c r="BC2" s="232"/>
      <c r="BD2" s="232"/>
      <c r="BE2" s="232"/>
      <c r="BS2" s="14" t="s">
        <v>6</v>
      </c>
      <c r="BT2" s="14" t="s">
        <v>7</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ht="12" customHeight="1">
      <c r="B5" s="18"/>
      <c r="C5" s="19"/>
      <c r="D5" s="23" t="s">
        <v>13</v>
      </c>
      <c r="E5" s="19"/>
      <c r="F5" s="19"/>
      <c r="G5" s="19"/>
      <c r="H5" s="19"/>
      <c r="I5" s="19"/>
      <c r="J5" s="19"/>
      <c r="K5" s="244" t="s">
        <v>14</v>
      </c>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19"/>
      <c r="AQ5" s="19"/>
      <c r="AR5" s="17"/>
      <c r="BE5" s="224" t="s">
        <v>15</v>
      </c>
      <c r="BS5" s="14" t="s">
        <v>6</v>
      </c>
    </row>
    <row r="6" spans="1:74" ht="36.950000000000003" customHeight="1">
      <c r="B6" s="18"/>
      <c r="C6" s="19"/>
      <c r="D6" s="25" t="s">
        <v>16</v>
      </c>
      <c r="E6" s="19"/>
      <c r="F6" s="19"/>
      <c r="G6" s="19"/>
      <c r="H6" s="19"/>
      <c r="I6" s="19"/>
      <c r="J6" s="19"/>
      <c r="K6" s="246" t="s">
        <v>17</v>
      </c>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19"/>
      <c r="AQ6" s="19"/>
      <c r="AR6" s="17"/>
      <c r="BE6" s="225"/>
      <c r="BS6" s="14" t="s">
        <v>6</v>
      </c>
    </row>
    <row r="7" spans="1:74" ht="12" customHeight="1">
      <c r="B7" s="18"/>
      <c r="C7" s="19"/>
      <c r="D7" s="26" t="s">
        <v>18</v>
      </c>
      <c r="E7" s="19"/>
      <c r="F7" s="19"/>
      <c r="G7" s="19"/>
      <c r="H7" s="19"/>
      <c r="I7" s="19"/>
      <c r="J7" s="19"/>
      <c r="K7" s="24" t="s">
        <v>19</v>
      </c>
      <c r="L7" s="19"/>
      <c r="M7" s="19"/>
      <c r="N7" s="19"/>
      <c r="O7" s="19"/>
      <c r="P7" s="19"/>
      <c r="Q7" s="19"/>
      <c r="R7" s="19"/>
      <c r="S7" s="19"/>
      <c r="T7" s="19"/>
      <c r="U7" s="19"/>
      <c r="V7" s="19"/>
      <c r="W7" s="19"/>
      <c r="X7" s="19"/>
      <c r="Y7" s="19"/>
      <c r="Z7" s="19"/>
      <c r="AA7" s="19"/>
      <c r="AB7" s="19"/>
      <c r="AC7" s="19"/>
      <c r="AD7" s="19"/>
      <c r="AE7" s="19"/>
      <c r="AF7" s="19"/>
      <c r="AG7" s="19"/>
      <c r="AH7" s="19"/>
      <c r="AI7" s="19"/>
      <c r="AJ7" s="19"/>
      <c r="AK7" s="26" t="s">
        <v>20</v>
      </c>
      <c r="AL7" s="19"/>
      <c r="AM7" s="19"/>
      <c r="AN7" s="24" t="s">
        <v>19</v>
      </c>
      <c r="AO7" s="19"/>
      <c r="AP7" s="19"/>
      <c r="AQ7" s="19"/>
      <c r="AR7" s="17"/>
      <c r="BE7" s="225"/>
      <c r="BS7" s="14" t="s">
        <v>6</v>
      </c>
    </row>
    <row r="8" spans="1:74" ht="12" customHeight="1">
      <c r="B8" s="18"/>
      <c r="C8" s="19"/>
      <c r="D8" s="26" t="s">
        <v>21</v>
      </c>
      <c r="E8" s="19"/>
      <c r="F8" s="19"/>
      <c r="G8" s="19"/>
      <c r="H8" s="19"/>
      <c r="I8" s="19"/>
      <c r="J8" s="19"/>
      <c r="K8" s="24" t="s">
        <v>22</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23</v>
      </c>
      <c r="AL8" s="19"/>
      <c r="AM8" s="19"/>
      <c r="AN8" s="27" t="s">
        <v>24</v>
      </c>
      <c r="AO8" s="19"/>
      <c r="AP8" s="19"/>
      <c r="AQ8" s="19"/>
      <c r="AR8" s="17"/>
      <c r="BE8" s="225"/>
      <c r="BS8" s="14" t="s">
        <v>6</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25"/>
      <c r="BS9" s="14" t="s">
        <v>6</v>
      </c>
    </row>
    <row r="10" spans="1:74" ht="12" customHeight="1">
      <c r="B10" s="18"/>
      <c r="C10" s="19"/>
      <c r="D10" s="26" t="s">
        <v>25</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26</v>
      </c>
      <c r="AL10" s="19"/>
      <c r="AM10" s="19"/>
      <c r="AN10" s="24" t="s">
        <v>19</v>
      </c>
      <c r="AO10" s="19"/>
      <c r="AP10" s="19"/>
      <c r="AQ10" s="19"/>
      <c r="AR10" s="17"/>
      <c r="BE10" s="225"/>
      <c r="BS10" s="14" t="s">
        <v>6</v>
      </c>
    </row>
    <row r="11" spans="1:74" ht="18.399999999999999" customHeight="1">
      <c r="B11" s="18"/>
      <c r="C11" s="19"/>
      <c r="D11" s="19"/>
      <c r="E11" s="24" t="s">
        <v>27</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28</v>
      </c>
      <c r="AL11" s="19"/>
      <c r="AM11" s="19"/>
      <c r="AN11" s="24" t="s">
        <v>19</v>
      </c>
      <c r="AO11" s="19"/>
      <c r="AP11" s="19"/>
      <c r="AQ11" s="19"/>
      <c r="AR11" s="17"/>
      <c r="BE11" s="225"/>
      <c r="BS11" s="14" t="s">
        <v>6</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25"/>
      <c r="BS12" s="14" t="s">
        <v>6</v>
      </c>
    </row>
    <row r="13" spans="1:74" ht="12" customHeight="1">
      <c r="B13" s="18"/>
      <c r="C13" s="19"/>
      <c r="D13" s="26" t="s">
        <v>29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26</v>
      </c>
      <c r="AL13" s="19"/>
      <c r="AM13" s="19"/>
      <c r="AN13" s="28" t="s">
        <v>30</v>
      </c>
      <c r="AO13" s="19"/>
      <c r="AP13" s="19"/>
      <c r="AQ13" s="19"/>
      <c r="AR13" s="17"/>
      <c r="BE13" s="225"/>
      <c r="BS13" s="14" t="s">
        <v>6</v>
      </c>
    </row>
    <row r="14" spans="1:74" ht="11.25">
      <c r="B14" s="18"/>
      <c r="C14" s="19"/>
      <c r="D14" s="19"/>
      <c r="E14" s="247" t="s">
        <v>30</v>
      </c>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6" t="s">
        <v>28</v>
      </c>
      <c r="AL14" s="19"/>
      <c r="AM14" s="19"/>
      <c r="AN14" s="28" t="s">
        <v>30</v>
      </c>
      <c r="AO14" s="19"/>
      <c r="AP14" s="19"/>
      <c r="AQ14" s="19"/>
      <c r="AR14" s="17"/>
      <c r="BE14" s="225"/>
      <c r="BS14" s="14" t="s">
        <v>6</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25"/>
      <c r="BS15" s="14" t="s">
        <v>4</v>
      </c>
    </row>
    <row r="16" spans="1:74" ht="12" customHeight="1">
      <c r="B16" s="18"/>
      <c r="C16" s="19"/>
      <c r="D16" s="26" t="s">
        <v>31</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26</v>
      </c>
      <c r="AL16" s="19"/>
      <c r="AM16" s="19"/>
      <c r="AN16" s="24" t="s">
        <v>19</v>
      </c>
      <c r="AO16" s="19"/>
      <c r="AP16" s="19"/>
      <c r="AQ16" s="19"/>
      <c r="AR16" s="17"/>
      <c r="BE16" s="225"/>
      <c r="BS16" s="14" t="s">
        <v>4</v>
      </c>
    </row>
    <row r="17" spans="2:71" ht="18.399999999999999" customHeight="1">
      <c r="B17" s="18"/>
      <c r="C17" s="19"/>
      <c r="D17" s="19"/>
      <c r="E17" s="24" t="s">
        <v>32</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28</v>
      </c>
      <c r="AL17" s="19"/>
      <c r="AM17" s="19"/>
      <c r="AN17" s="24" t="s">
        <v>19</v>
      </c>
      <c r="AO17" s="19"/>
      <c r="AP17" s="19"/>
      <c r="AQ17" s="19"/>
      <c r="AR17" s="17"/>
      <c r="BE17" s="225"/>
      <c r="BS17" s="14" t="s">
        <v>33</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25"/>
      <c r="BS18" s="14" t="s">
        <v>6</v>
      </c>
    </row>
    <row r="19" spans="2:71" ht="12" customHeight="1">
      <c r="B19" s="18"/>
      <c r="C19" s="19"/>
      <c r="D19" s="26" t="s">
        <v>34</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26</v>
      </c>
      <c r="AL19" s="19"/>
      <c r="AM19" s="19"/>
      <c r="AN19" s="24" t="s">
        <v>19</v>
      </c>
      <c r="AO19" s="19"/>
      <c r="AP19" s="19"/>
      <c r="AQ19" s="19"/>
      <c r="AR19" s="17"/>
      <c r="BE19" s="225"/>
      <c r="BS19" s="14" t="s">
        <v>12</v>
      </c>
    </row>
    <row r="20" spans="2:71" ht="18.399999999999999" customHeight="1">
      <c r="B20" s="18"/>
      <c r="C20" s="19"/>
      <c r="D20" s="19"/>
      <c r="E20" s="24" t="s">
        <v>35</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28</v>
      </c>
      <c r="AL20" s="19"/>
      <c r="AM20" s="19"/>
      <c r="AN20" s="24" t="s">
        <v>19</v>
      </c>
      <c r="AO20" s="19"/>
      <c r="AP20" s="19"/>
      <c r="AQ20" s="19"/>
      <c r="AR20" s="17"/>
      <c r="BE20" s="225"/>
      <c r="BS20" s="14" t="s">
        <v>4</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25"/>
    </row>
    <row r="22" spans="2:71" ht="12" customHeight="1">
      <c r="B22" s="18"/>
      <c r="C22" s="19"/>
      <c r="D22" s="26" t="s">
        <v>36</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25"/>
    </row>
    <row r="23" spans="2:71" ht="45" customHeight="1">
      <c r="B23" s="18"/>
      <c r="C23" s="19"/>
      <c r="D23" s="19"/>
      <c r="E23" s="249" t="s">
        <v>37</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19"/>
      <c r="AP23" s="19"/>
      <c r="AQ23" s="19"/>
      <c r="AR23" s="17"/>
      <c r="BE23" s="225"/>
    </row>
    <row r="24" spans="2:7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25"/>
    </row>
    <row r="25" spans="2:7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25"/>
    </row>
    <row r="26" spans="2:71" s="1" customFormat="1" ht="25.9" customHeight="1">
      <c r="B26" s="31"/>
      <c r="C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6">
        <f>ROUND(AG54,1)</f>
        <v>0</v>
      </c>
      <c r="AL26" s="227"/>
      <c r="AM26" s="227"/>
      <c r="AN26" s="227"/>
      <c r="AO26" s="227"/>
      <c r="AP26" s="32"/>
      <c r="AQ26" s="32"/>
      <c r="AR26" s="35"/>
      <c r="BE26" s="225"/>
    </row>
    <row r="27" spans="2:71" s="1" customFormat="1" ht="6.95" customHeight="1">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225"/>
    </row>
    <row r="28" spans="2:71" s="1" customFormat="1" ht="11.25">
      <c r="B28" s="31"/>
      <c r="C28" s="32"/>
      <c r="D28" s="32"/>
      <c r="E28" s="32"/>
      <c r="F28" s="32"/>
      <c r="G28" s="32"/>
      <c r="H28" s="32"/>
      <c r="I28" s="32"/>
      <c r="J28" s="32"/>
      <c r="K28" s="32"/>
      <c r="L28" s="250" t="s">
        <v>39</v>
      </c>
      <c r="M28" s="250"/>
      <c r="N28" s="250"/>
      <c r="O28" s="250"/>
      <c r="P28" s="250"/>
      <c r="Q28" s="32"/>
      <c r="R28" s="32"/>
      <c r="S28" s="32"/>
      <c r="T28" s="32"/>
      <c r="U28" s="32"/>
      <c r="V28" s="32"/>
      <c r="W28" s="250" t="s">
        <v>40</v>
      </c>
      <c r="X28" s="250"/>
      <c r="Y28" s="250"/>
      <c r="Z28" s="250"/>
      <c r="AA28" s="250"/>
      <c r="AB28" s="250"/>
      <c r="AC28" s="250"/>
      <c r="AD28" s="250"/>
      <c r="AE28" s="250"/>
      <c r="AF28" s="32"/>
      <c r="AG28" s="32"/>
      <c r="AH28" s="32"/>
      <c r="AI28" s="32"/>
      <c r="AJ28" s="32"/>
      <c r="AK28" s="250" t="s">
        <v>41</v>
      </c>
      <c r="AL28" s="250"/>
      <c r="AM28" s="250"/>
      <c r="AN28" s="250"/>
      <c r="AO28" s="250"/>
      <c r="AP28" s="32"/>
      <c r="AQ28" s="32"/>
      <c r="AR28" s="35"/>
      <c r="BE28" s="225"/>
    </row>
    <row r="29" spans="2:71" s="2" customFormat="1" ht="14.45" customHeight="1">
      <c r="B29" s="36"/>
      <c r="C29" s="37"/>
      <c r="D29" s="26" t="s">
        <v>42</v>
      </c>
      <c r="E29" s="37"/>
      <c r="F29" s="26" t="s">
        <v>43</v>
      </c>
      <c r="G29" s="37"/>
      <c r="H29" s="37"/>
      <c r="I29" s="37"/>
      <c r="J29" s="37"/>
      <c r="K29" s="37"/>
      <c r="L29" s="251">
        <v>0.21</v>
      </c>
      <c r="M29" s="223"/>
      <c r="N29" s="223"/>
      <c r="O29" s="223"/>
      <c r="P29" s="223"/>
      <c r="Q29" s="37"/>
      <c r="R29" s="37"/>
      <c r="S29" s="37"/>
      <c r="T29" s="37"/>
      <c r="U29" s="37"/>
      <c r="V29" s="37"/>
      <c r="W29" s="222">
        <f>ROUND(AZ54, 1)</f>
        <v>0</v>
      </c>
      <c r="X29" s="223"/>
      <c r="Y29" s="223"/>
      <c r="Z29" s="223"/>
      <c r="AA29" s="223"/>
      <c r="AB29" s="223"/>
      <c r="AC29" s="223"/>
      <c r="AD29" s="223"/>
      <c r="AE29" s="223"/>
      <c r="AF29" s="37"/>
      <c r="AG29" s="37"/>
      <c r="AH29" s="37"/>
      <c r="AI29" s="37"/>
      <c r="AJ29" s="37"/>
      <c r="AK29" s="222">
        <f>ROUND(AV54, 1)</f>
        <v>0</v>
      </c>
      <c r="AL29" s="223"/>
      <c r="AM29" s="223"/>
      <c r="AN29" s="223"/>
      <c r="AO29" s="223"/>
      <c r="AP29" s="37"/>
      <c r="AQ29" s="37"/>
      <c r="AR29" s="38"/>
      <c r="BE29" s="225"/>
    </row>
    <row r="30" spans="2:71" s="2" customFormat="1" ht="14.45" customHeight="1">
      <c r="B30" s="36"/>
      <c r="C30" s="37"/>
      <c r="D30" s="37"/>
      <c r="E30" s="37"/>
      <c r="F30" s="26" t="s">
        <v>44</v>
      </c>
      <c r="G30" s="37"/>
      <c r="H30" s="37"/>
      <c r="I30" s="37"/>
      <c r="J30" s="37"/>
      <c r="K30" s="37"/>
      <c r="L30" s="251">
        <v>0.15</v>
      </c>
      <c r="M30" s="223"/>
      <c r="N30" s="223"/>
      <c r="O30" s="223"/>
      <c r="P30" s="223"/>
      <c r="Q30" s="37"/>
      <c r="R30" s="37"/>
      <c r="S30" s="37"/>
      <c r="T30" s="37"/>
      <c r="U30" s="37"/>
      <c r="V30" s="37"/>
      <c r="W30" s="222">
        <f>ROUND(BA54, 1)</f>
        <v>0</v>
      </c>
      <c r="X30" s="223"/>
      <c r="Y30" s="223"/>
      <c r="Z30" s="223"/>
      <c r="AA30" s="223"/>
      <c r="AB30" s="223"/>
      <c r="AC30" s="223"/>
      <c r="AD30" s="223"/>
      <c r="AE30" s="223"/>
      <c r="AF30" s="37"/>
      <c r="AG30" s="37"/>
      <c r="AH30" s="37"/>
      <c r="AI30" s="37"/>
      <c r="AJ30" s="37"/>
      <c r="AK30" s="222">
        <f>ROUND(AW54, 1)</f>
        <v>0</v>
      </c>
      <c r="AL30" s="223"/>
      <c r="AM30" s="223"/>
      <c r="AN30" s="223"/>
      <c r="AO30" s="223"/>
      <c r="AP30" s="37"/>
      <c r="AQ30" s="37"/>
      <c r="AR30" s="38"/>
      <c r="BE30" s="225"/>
    </row>
    <row r="31" spans="2:71" s="2" customFormat="1" ht="14.45" hidden="1" customHeight="1">
      <c r="B31" s="36"/>
      <c r="C31" s="37"/>
      <c r="D31" s="37"/>
      <c r="E31" s="37"/>
      <c r="F31" s="26" t="s">
        <v>45</v>
      </c>
      <c r="G31" s="37"/>
      <c r="H31" s="37"/>
      <c r="I31" s="37"/>
      <c r="J31" s="37"/>
      <c r="K31" s="37"/>
      <c r="L31" s="251">
        <v>0.21</v>
      </c>
      <c r="M31" s="223"/>
      <c r="N31" s="223"/>
      <c r="O31" s="223"/>
      <c r="P31" s="223"/>
      <c r="Q31" s="37"/>
      <c r="R31" s="37"/>
      <c r="S31" s="37"/>
      <c r="T31" s="37"/>
      <c r="U31" s="37"/>
      <c r="V31" s="37"/>
      <c r="W31" s="222">
        <f>ROUND(BB54, 1)</f>
        <v>0</v>
      </c>
      <c r="X31" s="223"/>
      <c r="Y31" s="223"/>
      <c r="Z31" s="223"/>
      <c r="AA31" s="223"/>
      <c r="AB31" s="223"/>
      <c r="AC31" s="223"/>
      <c r="AD31" s="223"/>
      <c r="AE31" s="223"/>
      <c r="AF31" s="37"/>
      <c r="AG31" s="37"/>
      <c r="AH31" s="37"/>
      <c r="AI31" s="37"/>
      <c r="AJ31" s="37"/>
      <c r="AK31" s="222">
        <v>0</v>
      </c>
      <c r="AL31" s="223"/>
      <c r="AM31" s="223"/>
      <c r="AN31" s="223"/>
      <c r="AO31" s="223"/>
      <c r="AP31" s="37"/>
      <c r="AQ31" s="37"/>
      <c r="AR31" s="38"/>
      <c r="BE31" s="225"/>
    </row>
    <row r="32" spans="2:71" s="2" customFormat="1" ht="14.45" hidden="1" customHeight="1">
      <c r="B32" s="36"/>
      <c r="C32" s="37"/>
      <c r="D32" s="37"/>
      <c r="E32" s="37"/>
      <c r="F32" s="26" t="s">
        <v>46</v>
      </c>
      <c r="G32" s="37"/>
      <c r="H32" s="37"/>
      <c r="I32" s="37"/>
      <c r="J32" s="37"/>
      <c r="K32" s="37"/>
      <c r="L32" s="251">
        <v>0.15</v>
      </c>
      <c r="M32" s="223"/>
      <c r="N32" s="223"/>
      <c r="O32" s="223"/>
      <c r="P32" s="223"/>
      <c r="Q32" s="37"/>
      <c r="R32" s="37"/>
      <c r="S32" s="37"/>
      <c r="T32" s="37"/>
      <c r="U32" s="37"/>
      <c r="V32" s="37"/>
      <c r="W32" s="222">
        <f>ROUND(BC54, 1)</f>
        <v>0</v>
      </c>
      <c r="X32" s="223"/>
      <c r="Y32" s="223"/>
      <c r="Z32" s="223"/>
      <c r="AA32" s="223"/>
      <c r="AB32" s="223"/>
      <c r="AC32" s="223"/>
      <c r="AD32" s="223"/>
      <c r="AE32" s="223"/>
      <c r="AF32" s="37"/>
      <c r="AG32" s="37"/>
      <c r="AH32" s="37"/>
      <c r="AI32" s="37"/>
      <c r="AJ32" s="37"/>
      <c r="AK32" s="222">
        <v>0</v>
      </c>
      <c r="AL32" s="223"/>
      <c r="AM32" s="223"/>
      <c r="AN32" s="223"/>
      <c r="AO32" s="223"/>
      <c r="AP32" s="37"/>
      <c r="AQ32" s="37"/>
      <c r="AR32" s="38"/>
      <c r="BE32" s="225"/>
    </row>
    <row r="33" spans="2:44" s="2" customFormat="1" ht="14.45" hidden="1" customHeight="1">
      <c r="B33" s="36"/>
      <c r="C33" s="37"/>
      <c r="D33" s="37"/>
      <c r="E33" s="37"/>
      <c r="F33" s="26" t="s">
        <v>47</v>
      </c>
      <c r="G33" s="37"/>
      <c r="H33" s="37"/>
      <c r="I33" s="37"/>
      <c r="J33" s="37"/>
      <c r="K33" s="37"/>
      <c r="L33" s="251">
        <v>0</v>
      </c>
      <c r="M33" s="223"/>
      <c r="N33" s="223"/>
      <c r="O33" s="223"/>
      <c r="P33" s="223"/>
      <c r="Q33" s="37"/>
      <c r="R33" s="37"/>
      <c r="S33" s="37"/>
      <c r="T33" s="37"/>
      <c r="U33" s="37"/>
      <c r="V33" s="37"/>
      <c r="W33" s="222">
        <f>ROUND(BD54, 1)</f>
        <v>0</v>
      </c>
      <c r="X33" s="223"/>
      <c r="Y33" s="223"/>
      <c r="Z33" s="223"/>
      <c r="AA33" s="223"/>
      <c r="AB33" s="223"/>
      <c r="AC33" s="223"/>
      <c r="AD33" s="223"/>
      <c r="AE33" s="223"/>
      <c r="AF33" s="37"/>
      <c r="AG33" s="37"/>
      <c r="AH33" s="37"/>
      <c r="AI33" s="37"/>
      <c r="AJ33" s="37"/>
      <c r="AK33" s="222">
        <v>0</v>
      </c>
      <c r="AL33" s="223"/>
      <c r="AM33" s="223"/>
      <c r="AN33" s="223"/>
      <c r="AO33" s="223"/>
      <c r="AP33" s="37"/>
      <c r="AQ33" s="37"/>
      <c r="AR33" s="38"/>
    </row>
    <row r="34" spans="2:44" s="1" customFormat="1" ht="6.95" customHeight="1">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row>
    <row r="35" spans="2:44" s="1" customFormat="1" ht="25.9" customHeight="1">
      <c r="B35" s="31"/>
      <c r="C35" s="39"/>
      <c r="D35" s="40" t="s">
        <v>48</v>
      </c>
      <c r="E35" s="41"/>
      <c r="F35" s="41"/>
      <c r="G35" s="41"/>
      <c r="H35" s="41"/>
      <c r="I35" s="41"/>
      <c r="J35" s="41"/>
      <c r="K35" s="41"/>
      <c r="L35" s="41"/>
      <c r="M35" s="41"/>
      <c r="N35" s="41"/>
      <c r="O35" s="41"/>
      <c r="P35" s="41"/>
      <c r="Q35" s="41"/>
      <c r="R35" s="41"/>
      <c r="S35" s="41"/>
      <c r="T35" s="42" t="s">
        <v>49</v>
      </c>
      <c r="U35" s="41"/>
      <c r="V35" s="41"/>
      <c r="W35" s="41"/>
      <c r="X35" s="228" t="s">
        <v>50</v>
      </c>
      <c r="Y35" s="229"/>
      <c r="Z35" s="229"/>
      <c r="AA35" s="229"/>
      <c r="AB35" s="229"/>
      <c r="AC35" s="41"/>
      <c r="AD35" s="41"/>
      <c r="AE35" s="41"/>
      <c r="AF35" s="41"/>
      <c r="AG35" s="41"/>
      <c r="AH35" s="41"/>
      <c r="AI35" s="41"/>
      <c r="AJ35" s="41"/>
      <c r="AK35" s="230">
        <f>SUM(AK26:AK33)</f>
        <v>0</v>
      </c>
      <c r="AL35" s="229"/>
      <c r="AM35" s="229"/>
      <c r="AN35" s="229"/>
      <c r="AO35" s="231"/>
      <c r="AP35" s="39"/>
      <c r="AQ35" s="39"/>
      <c r="AR35" s="35"/>
    </row>
    <row r="36" spans="2:44" s="1" customFormat="1" ht="6.95" customHeight="1">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5"/>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5"/>
    </row>
    <row r="42" spans="2:44" s="1" customFormat="1" ht="24.95" customHeight="1">
      <c r="B42" s="31"/>
      <c r="C42" s="20" t="s">
        <v>51</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5"/>
    </row>
    <row r="43" spans="2:44" s="1" customFormat="1" ht="6.95" customHeight="1">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5"/>
    </row>
    <row r="44" spans="2:44" s="1" customFormat="1" ht="12" customHeight="1">
      <c r="B44" s="31"/>
      <c r="C44" s="26" t="s">
        <v>13</v>
      </c>
      <c r="D44" s="32"/>
      <c r="E44" s="32"/>
      <c r="F44" s="32"/>
      <c r="G44" s="32"/>
      <c r="H44" s="32"/>
      <c r="I44" s="32"/>
      <c r="J44" s="32"/>
      <c r="K44" s="32"/>
      <c r="L44" s="32" t="str">
        <f>K5</f>
        <v>06</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5"/>
    </row>
    <row r="45" spans="2:44" s="3" customFormat="1" ht="36.950000000000003" customHeight="1">
      <c r="B45" s="47"/>
      <c r="C45" s="48" t="s">
        <v>16</v>
      </c>
      <c r="D45" s="49"/>
      <c r="E45" s="49"/>
      <c r="F45" s="49"/>
      <c r="G45" s="49"/>
      <c r="H45" s="49"/>
      <c r="I45" s="49"/>
      <c r="J45" s="49"/>
      <c r="K45" s="49"/>
      <c r="L45" s="241" t="str">
        <f>K6</f>
        <v>III/11741 Struhaře konec obce X III/11741 Nechánice, oprava</v>
      </c>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49"/>
      <c r="AQ45" s="49"/>
      <c r="AR45" s="50"/>
    </row>
    <row r="46" spans="2:44" s="1" customFormat="1" ht="6.95" customHeight="1">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5"/>
    </row>
    <row r="47" spans="2:44" s="1" customFormat="1" ht="12" customHeight="1">
      <c r="B47" s="31"/>
      <c r="C47" s="26" t="s">
        <v>21</v>
      </c>
      <c r="D47" s="32"/>
      <c r="E47" s="32"/>
      <c r="F47" s="32"/>
      <c r="G47" s="32"/>
      <c r="H47" s="32"/>
      <c r="I47" s="32"/>
      <c r="J47" s="32"/>
      <c r="K47" s="32"/>
      <c r="L47" s="51" t="str">
        <f>IF(K8="","",K8)</f>
        <v xml:space="preserve"> </v>
      </c>
      <c r="M47" s="32"/>
      <c r="N47" s="32"/>
      <c r="O47" s="32"/>
      <c r="P47" s="32"/>
      <c r="Q47" s="32"/>
      <c r="R47" s="32"/>
      <c r="S47" s="32"/>
      <c r="T47" s="32"/>
      <c r="U47" s="32"/>
      <c r="V47" s="32"/>
      <c r="W47" s="32"/>
      <c r="X47" s="32"/>
      <c r="Y47" s="32"/>
      <c r="Z47" s="32"/>
      <c r="AA47" s="32"/>
      <c r="AB47" s="32"/>
      <c r="AC47" s="32"/>
      <c r="AD47" s="32"/>
      <c r="AE47" s="32"/>
      <c r="AF47" s="32"/>
      <c r="AG47" s="32"/>
      <c r="AH47" s="32"/>
      <c r="AI47" s="26" t="s">
        <v>23</v>
      </c>
      <c r="AJ47" s="32"/>
      <c r="AK47" s="32"/>
      <c r="AL47" s="32"/>
      <c r="AM47" s="243" t="str">
        <f>IF(AN8= "","",AN8)</f>
        <v>22.6.2019</v>
      </c>
      <c r="AN47" s="243"/>
      <c r="AO47" s="32"/>
      <c r="AP47" s="32"/>
      <c r="AQ47" s="32"/>
      <c r="AR47" s="35"/>
    </row>
    <row r="48" spans="2:44" s="1" customFormat="1" ht="6.95" customHeight="1">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5"/>
    </row>
    <row r="49" spans="1:91" s="1" customFormat="1" ht="13.7" customHeight="1">
      <c r="B49" s="31"/>
      <c r="C49" s="26" t="s">
        <v>25</v>
      </c>
      <c r="D49" s="32"/>
      <c r="E49" s="32"/>
      <c r="F49" s="32"/>
      <c r="G49" s="32"/>
      <c r="H49" s="32"/>
      <c r="I49" s="32"/>
      <c r="J49" s="32"/>
      <c r="K49" s="32"/>
      <c r="L49" s="32" t="str">
        <f>IF(E11= "","",E11)</f>
        <v>Správa a údržba silnic Plzeňského kraje</v>
      </c>
      <c r="M49" s="32"/>
      <c r="N49" s="32"/>
      <c r="O49" s="32"/>
      <c r="P49" s="32"/>
      <c r="Q49" s="32"/>
      <c r="R49" s="32"/>
      <c r="S49" s="32"/>
      <c r="T49" s="32"/>
      <c r="U49" s="32"/>
      <c r="V49" s="32"/>
      <c r="W49" s="32"/>
      <c r="X49" s="32"/>
      <c r="Y49" s="32"/>
      <c r="Z49" s="32"/>
      <c r="AA49" s="32"/>
      <c r="AB49" s="32"/>
      <c r="AC49" s="32"/>
      <c r="AD49" s="32"/>
      <c r="AE49" s="32"/>
      <c r="AF49" s="32"/>
      <c r="AG49" s="32"/>
      <c r="AH49" s="32"/>
      <c r="AI49" s="26" t="s">
        <v>31</v>
      </c>
      <c r="AJ49" s="32"/>
      <c r="AK49" s="32"/>
      <c r="AL49" s="32"/>
      <c r="AM49" s="239" t="str">
        <f>IF(E17="","",E17)</f>
        <v>SG Geotechnika</v>
      </c>
      <c r="AN49" s="240"/>
      <c r="AO49" s="240"/>
      <c r="AP49" s="240"/>
      <c r="AQ49" s="32"/>
      <c r="AR49" s="35"/>
      <c r="AS49" s="233" t="s">
        <v>52</v>
      </c>
      <c r="AT49" s="234"/>
      <c r="AU49" s="53"/>
      <c r="AV49" s="53"/>
      <c r="AW49" s="53"/>
      <c r="AX49" s="53"/>
      <c r="AY49" s="53"/>
      <c r="AZ49" s="53"/>
      <c r="BA49" s="53"/>
      <c r="BB49" s="53"/>
      <c r="BC49" s="53"/>
      <c r="BD49" s="54"/>
    </row>
    <row r="50" spans="1:91" s="1" customFormat="1" ht="13.7" customHeight="1">
      <c r="B50" s="31"/>
      <c r="C50" s="26" t="s">
        <v>29</v>
      </c>
      <c r="D50" s="32"/>
      <c r="E50" s="32"/>
      <c r="F50" s="32"/>
      <c r="G50" s="32"/>
      <c r="H50" s="32"/>
      <c r="I50" s="32"/>
      <c r="J50" s="32"/>
      <c r="K50" s="32"/>
      <c r="L50" s="32" t="str">
        <f>IF(E14= "Vyplň údaj","",E14)</f>
        <v/>
      </c>
      <c r="M50" s="32"/>
      <c r="N50" s="32"/>
      <c r="O50" s="32"/>
      <c r="P50" s="32"/>
      <c r="Q50" s="32"/>
      <c r="R50" s="32"/>
      <c r="S50" s="32"/>
      <c r="T50" s="32"/>
      <c r="U50" s="32"/>
      <c r="V50" s="32"/>
      <c r="W50" s="32"/>
      <c r="X50" s="32"/>
      <c r="Y50" s="32"/>
      <c r="Z50" s="32"/>
      <c r="AA50" s="32"/>
      <c r="AB50" s="32"/>
      <c r="AC50" s="32"/>
      <c r="AD50" s="32"/>
      <c r="AE50" s="32"/>
      <c r="AF50" s="32"/>
      <c r="AG50" s="32"/>
      <c r="AH50" s="32"/>
      <c r="AI50" s="26" t="s">
        <v>34</v>
      </c>
      <c r="AJ50" s="32"/>
      <c r="AK50" s="32"/>
      <c r="AL50" s="32"/>
      <c r="AM50" s="239" t="str">
        <f>IF(E20="","",E20)</f>
        <v>Roman Mitas</v>
      </c>
      <c r="AN50" s="240"/>
      <c r="AO50" s="240"/>
      <c r="AP50" s="240"/>
      <c r="AQ50" s="32"/>
      <c r="AR50" s="35"/>
      <c r="AS50" s="235"/>
      <c r="AT50" s="236"/>
      <c r="AU50" s="55"/>
      <c r="AV50" s="55"/>
      <c r="AW50" s="55"/>
      <c r="AX50" s="55"/>
      <c r="AY50" s="55"/>
      <c r="AZ50" s="55"/>
      <c r="BA50" s="55"/>
      <c r="BB50" s="55"/>
      <c r="BC50" s="55"/>
      <c r="BD50" s="56"/>
    </row>
    <row r="51" spans="1:91" s="1" customFormat="1" ht="10.9" customHeight="1">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5"/>
      <c r="AS51" s="237"/>
      <c r="AT51" s="238"/>
      <c r="AU51" s="57"/>
      <c r="AV51" s="57"/>
      <c r="AW51" s="57"/>
      <c r="AX51" s="57"/>
      <c r="AY51" s="57"/>
      <c r="AZ51" s="57"/>
      <c r="BA51" s="57"/>
      <c r="BB51" s="57"/>
      <c r="BC51" s="57"/>
      <c r="BD51" s="58"/>
    </row>
    <row r="52" spans="1:91" s="1" customFormat="1" ht="29.25" customHeight="1">
      <c r="B52" s="31"/>
      <c r="C52" s="252" t="s">
        <v>53</v>
      </c>
      <c r="D52" s="253"/>
      <c r="E52" s="253"/>
      <c r="F52" s="253"/>
      <c r="G52" s="253"/>
      <c r="H52" s="59"/>
      <c r="I52" s="254" t="s">
        <v>54</v>
      </c>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5" t="s">
        <v>55</v>
      </c>
      <c r="AH52" s="253"/>
      <c r="AI52" s="253"/>
      <c r="AJ52" s="253"/>
      <c r="AK52" s="253"/>
      <c r="AL52" s="253"/>
      <c r="AM52" s="253"/>
      <c r="AN52" s="254" t="s">
        <v>56</v>
      </c>
      <c r="AO52" s="253"/>
      <c r="AP52" s="253"/>
      <c r="AQ52" s="60" t="s">
        <v>57</v>
      </c>
      <c r="AR52" s="35"/>
      <c r="AS52" s="61" t="s">
        <v>58</v>
      </c>
      <c r="AT52" s="62" t="s">
        <v>59</v>
      </c>
      <c r="AU52" s="62" t="s">
        <v>60</v>
      </c>
      <c r="AV52" s="62" t="s">
        <v>61</v>
      </c>
      <c r="AW52" s="62" t="s">
        <v>62</v>
      </c>
      <c r="AX52" s="62" t="s">
        <v>63</v>
      </c>
      <c r="AY52" s="62" t="s">
        <v>64</v>
      </c>
      <c r="AZ52" s="62" t="s">
        <v>65</v>
      </c>
      <c r="BA52" s="62" t="s">
        <v>66</v>
      </c>
      <c r="BB52" s="62" t="s">
        <v>67</v>
      </c>
      <c r="BC52" s="62" t="s">
        <v>68</v>
      </c>
      <c r="BD52" s="63" t="s">
        <v>69</v>
      </c>
    </row>
    <row r="53" spans="1:91" s="1" customFormat="1" ht="10.9" customHeight="1">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5"/>
      <c r="AS53" s="64"/>
      <c r="AT53" s="65"/>
      <c r="AU53" s="65"/>
      <c r="AV53" s="65"/>
      <c r="AW53" s="65"/>
      <c r="AX53" s="65"/>
      <c r="AY53" s="65"/>
      <c r="AZ53" s="65"/>
      <c r="BA53" s="65"/>
      <c r="BB53" s="65"/>
      <c r="BC53" s="65"/>
      <c r="BD53" s="66"/>
    </row>
    <row r="54" spans="1:91" s="4" customFormat="1" ht="32.450000000000003" customHeight="1">
      <c r="B54" s="67"/>
      <c r="C54" s="68" t="s">
        <v>70</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259">
        <f>ROUND(SUM(AG55:AG56),1)</f>
        <v>0</v>
      </c>
      <c r="AH54" s="259"/>
      <c r="AI54" s="259"/>
      <c r="AJ54" s="259"/>
      <c r="AK54" s="259"/>
      <c r="AL54" s="259"/>
      <c r="AM54" s="259"/>
      <c r="AN54" s="260">
        <f>SUM(AG54,AT54)</f>
        <v>0</v>
      </c>
      <c r="AO54" s="260"/>
      <c r="AP54" s="260"/>
      <c r="AQ54" s="71" t="s">
        <v>19</v>
      </c>
      <c r="AR54" s="72"/>
      <c r="AS54" s="73">
        <f>ROUND(SUM(AS55:AS56),1)</f>
        <v>0</v>
      </c>
      <c r="AT54" s="74">
        <f>ROUND(SUM(AV54:AW54),2)</f>
        <v>0</v>
      </c>
      <c r="AU54" s="75">
        <f>ROUND(SUM(AU55:AU56),5)</f>
        <v>0</v>
      </c>
      <c r="AV54" s="74">
        <f>ROUND(AZ54*L29,2)</f>
        <v>0</v>
      </c>
      <c r="AW54" s="74">
        <f>ROUND(BA54*L30,2)</f>
        <v>0</v>
      </c>
      <c r="AX54" s="74">
        <f>ROUND(BB54*L29,2)</f>
        <v>0</v>
      </c>
      <c r="AY54" s="74">
        <f>ROUND(BC54*L30,2)</f>
        <v>0</v>
      </c>
      <c r="AZ54" s="74">
        <f>ROUND(SUM(AZ55:AZ56),1)</f>
        <v>0</v>
      </c>
      <c r="BA54" s="74">
        <f>ROUND(SUM(BA55:BA56),1)</f>
        <v>0</v>
      </c>
      <c r="BB54" s="74">
        <f>ROUND(SUM(BB55:BB56),1)</f>
        <v>0</v>
      </c>
      <c r="BC54" s="74">
        <f>ROUND(SUM(BC55:BC56),1)</f>
        <v>0</v>
      </c>
      <c r="BD54" s="76">
        <f>ROUND(SUM(BD55:BD56),1)</f>
        <v>0</v>
      </c>
      <c r="BS54" s="77" t="s">
        <v>71</v>
      </c>
      <c r="BT54" s="77" t="s">
        <v>72</v>
      </c>
      <c r="BU54" s="78" t="s">
        <v>73</v>
      </c>
      <c r="BV54" s="77" t="s">
        <v>74</v>
      </c>
      <c r="BW54" s="77" t="s">
        <v>5</v>
      </c>
      <c r="BX54" s="77" t="s">
        <v>75</v>
      </c>
      <c r="CL54" s="77" t="s">
        <v>19</v>
      </c>
    </row>
    <row r="55" spans="1:91" s="5" customFormat="1" ht="16.5" customHeight="1">
      <c r="A55" s="79" t="s">
        <v>76</v>
      </c>
      <c r="B55" s="80"/>
      <c r="C55" s="81"/>
      <c r="D55" s="258" t="s">
        <v>77</v>
      </c>
      <c r="E55" s="258"/>
      <c r="F55" s="258"/>
      <c r="G55" s="258"/>
      <c r="H55" s="258"/>
      <c r="I55" s="82"/>
      <c r="J55" s="258" t="s">
        <v>78</v>
      </c>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6">
        <f>'00 - VEDLEJŠÍ A OSTATNÍ N...'!J30</f>
        <v>0</v>
      </c>
      <c r="AH55" s="257"/>
      <c r="AI55" s="257"/>
      <c r="AJ55" s="257"/>
      <c r="AK55" s="257"/>
      <c r="AL55" s="257"/>
      <c r="AM55" s="257"/>
      <c r="AN55" s="256">
        <f>SUM(AG55,AT55)</f>
        <v>0</v>
      </c>
      <c r="AO55" s="257"/>
      <c r="AP55" s="257"/>
      <c r="AQ55" s="83" t="s">
        <v>79</v>
      </c>
      <c r="AR55" s="84"/>
      <c r="AS55" s="85">
        <v>0</v>
      </c>
      <c r="AT55" s="86">
        <f>ROUND(SUM(AV55:AW55),2)</f>
        <v>0</v>
      </c>
      <c r="AU55" s="87">
        <f>'00 - VEDLEJŠÍ A OSTATNÍ N...'!P81</f>
        <v>0</v>
      </c>
      <c r="AV55" s="86">
        <f>'00 - VEDLEJŠÍ A OSTATNÍ N...'!J33</f>
        <v>0</v>
      </c>
      <c r="AW55" s="86">
        <f>'00 - VEDLEJŠÍ A OSTATNÍ N...'!J34</f>
        <v>0</v>
      </c>
      <c r="AX55" s="86">
        <f>'00 - VEDLEJŠÍ A OSTATNÍ N...'!J35</f>
        <v>0</v>
      </c>
      <c r="AY55" s="86">
        <f>'00 - VEDLEJŠÍ A OSTATNÍ N...'!J36</f>
        <v>0</v>
      </c>
      <c r="AZ55" s="86">
        <f>'00 - VEDLEJŠÍ A OSTATNÍ N...'!F33</f>
        <v>0</v>
      </c>
      <c r="BA55" s="86">
        <f>'00 - VEDLEJŠÍ A OSTATNÍ N...'!F34</f>
        <v>0</v>
      </c>
      <c r="BB55" s="86">
        <f>'00 - VEDLEJŠÍ A OSTATNÍ N...'!F35</f>
        <v>0</v>
      </c>
      <c r="BC55" s="86">
        <f>'00 - VEDLEJŠÍ A OSTATNÍ N...'!F36</f>
        <v>0</v>
      </c>
      <c r="BD55" s="88">
        <f>'00 - VEDLEJŠÍ A OSTATNÍ N...'!F37</f>
        <v>0</v>
      </c>
      <c r="BT55" s="89" t="s">
        <v>80</v>
      </c>
      <c r="BV55" s="89" t="s">
        <v>74</v>
      </c>
      <c r="BW55" s="89" t="s">
        <v>81</v>
      </c>
      <c r="BX55" s="89" t="s">
        <v>5</v>
      </c>
      <c r="CL55" s="89" t="s">
        <v>19</v>
      </c>
      <c r="CM55" s="89" t="s">
        <v>82</v>
      </c>
    </row>
    <row r="56" spans="1:91" s="5" customFormat="1" ht="16.5" customHeight="1">
      <c r="A56" s="79" t="s">
        <v>76</v>
      </c>
      <c r="B56" s="80"/>
      <c r="C56" s="81"/>
      <c r="D56" s="258" t="s">
        <v>83</v>
      </c>
      <c r="E56" s="258"/>
      <c r="F56" s="258"/>
      <c r="G56" s="258"/>
      <c r="H56" s="258"/>
      <c r="I56" s="82"/>
      <c r="J56" s="258" t="s">
        <v>84</v>
      </c>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6">
        <f>'01 - Stavební řešení'!J30</f>
        <v>0</v>
      </c>
      <c r="AH56" s="257"/>
      <c r="AI56" s="257"/>
      <c r="AJ56" s="257"/>
      <c r="AK56" s="257"/>
      <c r="AL56" s="257"/>
      <c r="AM56" s="257"/>
      <c r="AN56" s="256">
        <f>SUM(AG56,AT56)</f>
        <v>0</v>
      </c>
      <c r="AO56" s="257"/>
      <c r="AP56" s="257"/>
      <c r="AQ56" s="83" t="s">
        <v>79</v>
      </c>
      <c r="AR56" s="84"/>
      <c r="AS56" s="90">
        <v>0</v>
      </c>
      <c r="AT56" s="91">
        <f>ROUND(SUM(AV56:AW56),2)</f>
        <v>0</v>
      </c>
      <c r="AU56" s="92">
        <f>'01 - Stavební řešení'!P84</f>
        <v>0</v>
      </c>
      <c r="AV56" s="91">
        <f>'01 - Stavební řešení'!J33</f>
        <v>0</v>
      </c>
      <c r="AW56" s="91">
        <f>'01 - Stavební řešení'!J34</f>
        <v>0</v>
      </c>
      <c r="AX56" s="91">
        <f>'01 - Stavební řešení'!J35</f>
        <v>0</v>
      </c>
      <c r="AY56" s="91">
        <f>'01 - Stavební řešení'!J36</f>
        <v>0</v>
      </c>
      <c r="AZ56" s="91">
        <f>'01 - Stavební řešení'!F33</f>
        <v>0</v>
      </c>
      <c r="BA56" s="91">
        <f>'01 - Stavební řešení'!F34</f>
        <v>0</v>
      </c>
      <c r="BB56" s="91">
        <f>'01 - Stavební řešení'!F35</f>
        <v>0</v>
      </c>
      <c r="BC56" s="91">
        <f>'01 - Stavební řešení'!F36</f>
        <v>0</v>
      </c>
      <c r="BD56" s="93">
        <f>'01 - Stavební řešení'!F37</f>
        <v>0</v>
      </c>
      <c r="BT56" s="89" t="s">
        <v>80</v>
      </c>
      <c r="BV56" s="89" t="s">
        <v>74</v>
      </c>
      <c r="BW56" s="89" t="s">
        <v>85</v>
      </c>
      <c r="BX56" s="89" t="s">
        <v>5</v>
      </c>
      <c r="CL56" s="89" t="s">
        <v>19</v>
      </c>
      <c r="CM56" s="89" t="s">
        <v>82</v>
      </c>
    </row>
    <row r="57" spans="1:91" s="1" customFormat="1" ht="30" customHeight="1">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5"/>
    </row>
    <row r="58" spans="1:91" s="1" customFormat="1" ht="6.95" customHeight="1">
      <c r="B58" s="43"/>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35"/>
    </row>
  </sheetData>
  <sheetProtection algorithmName="SHA-512" hashValue="3QgBHf5q03vZ0TBSPk6CHZqWsQQCiuE0YK8MCgSj0CVhIkx7fGfQAVMD0/af3EznwFXuaBHMNEDALh+U9/3ovg==" saltValue="urx+aJgbtoJPqCKpeUZPAlR0whffU/Xq+5uS9hE7QiMyAZxT/N3hdd4VdHbJZ8K0cAbiice8xVSg4L9V/1nUZw==" spinCount="100000" sheet="1" objects="1" scenarios="1" formatColumns="0" formatRows="0"/>
  <mergeCells count="46">
    <mergeCell ref="AG54:AM54"/>
    <mergeCell ref="AN54:AP54"/>
    <mergeCell ref="AN55:AP55"/>
    <mergeCell ref="AG55:AM55"/>
    <mergeCell ref="D55:H55"/>
    <mergeCell ref="J55:AF55"/>
    <mergeCell ref="AN56:AP56"/>
    <mergeCell ref="AG56:AM56"/>
    <mergeCell ref="D56:H56"/>
    <mergeCell ref="J56:AF56"/>
    <mergeCell ref="L33:P33"/>
    <mergeCell ref="C52:G52"/>
    <mergeCell ref="I52:AF52"/>
    <mergeCell ref="AG52:AM52"/>
    <mergeCell ref="AN52:AP52"/>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00 - VEDLEJŠÍ A OSTATNÍ N...'!C2" display="/"/>
    <hyperlink ref="A56" location="'01 - Stavební řešen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7"/>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4"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2"/>
      <c r="M2" s="232"/>
      <c r="N2" s="232"/>
      <c r="O2" s="232"/>
      <c r="P2" s="232"/>
      <c r="Q2" s="232"/>
      <c r="R2" s="232"/>
      <c r="S2" s="232"/>
      <c r="T2" s="232"/>
      <c r="U2" s="232"/>
      <c r="V2" s="232"/>
      <c r="AT2" s="14" t="s">
        <v>81</v>
      </c>
    </row>
    <row r="3" spans="2:46" ht="6.95" customHeight="1">
      <c r="B3" s="95"/>
      <c r="C3" s="96"/>
      <c r="D3" s="96"/>
      <c r="E3" s="96"/>
      <c r="F3" s="96"/>
      <c r="G3" s="96"/>
      <c r="H3" s="96"/>
      <c r="I3" s="97"/>
      <c r="J3" s="96"/>
      <c r="K3" s="96"/>
      <c r="L3" s="17"/>
      <c r="AT3" s="14" t="s">
        <v>82</v>
      </c>
    </row>
    <row r="4" spans="2:46" ht="24.95" customHeight="1">
      <c r="B4" s="17"/>
      <c r="D4" s="98" t="s">
        <v>86</v>
      </c>
      <c r="L4" s="17"/>
      <c r="M4" s="21" t="s">
        <v>10</v>
      </c>
      <c r="AT4" s="14" t="s">
        <v>4</v>
      </c>
    </row>
    <row r="5" spans="2:46" ht="6.95" customHeight="1">
      <c r="B5" s="17"/>
      <c r="L5" s="17"/>
    </row>
    <row r="6" spans="2:46" ht="12" customHeight="1">
      <c r="B6" s="17"/>
      <c r="D6" s="99" t="s">
        <v>16</v>
      </c>
      <c r="L6" s="17"/>
    </row>
    <row r="7" spans="2:46" ht="16.5" customHeight="1">
      <c r="B7" s="17"/>
      <c r="E7" s="261" t="str">
        <f>'Rekapitulace stavby'!K6</f>
        <v>III/11741 Struhaře konec obce X III/11741 Nechánice, oprava</v>
      </c>
      <c r="F7" s="262"/>
      <c r="G7" s="262"/>
      <c r="H7" s="262"/>
      <c r="L7" s="17"/>
    </row>
    <row r="8" spans="2:46" s="1" customFormat="1" ht="12" customHeight="1">
      <c r="B8" s="35"/>
      <c r="D8" s="99" t="s">
        <v>87</v>
      </c>
      <c r="I8" s="100"/>
      <c r="L8" s="35"/>
    </row>
    <row r="9" spans="2:46" s="1" customFormat="1" ht="36.950000000000003" customHeight="1">
      <c r="B9" s="35"/>
      <c r="E9" s="263" t="s">
        <v>88</v>
      </c>
      <c r="F9" s="264"/>
      <c r="G9" s="264"/>
      <c r="H9" s="264"/>
      <c r="I9" s="100"/>
      <c r="L9" s="35"/>
    </row>
    <row r="10" spans="2:46" s="1" customFormat="1" ht="11.25">
      <c r="B10" s="35"/>
      <c r="I10" s="100"/>
      <c r="L10" s="35"/>
    </row>
    <row r="11" spans="2:46" s="1" customFormat="1" ht="12" customHeight="1">
      <c r="B11" s="35"/>
      <c r="D11" s="99" t="s">
        <v>18</v>
      </c>
      <c r="F11" s="14" t="s">
        <v>19</v>
      </c>
      <c r="I11" s="101" t="s">
        <v>20</v>
      </c>
      <c r="J11" s="14" t="s">
        <v>19</v>
      </c>
      <c r="L11" s="35"/>
    </row>
    <row r="12" spans="2:46" s="1" customFormat="1" ht="12" customHeight="1">
      <c r="B12" s="35"/>
      <c r="D12" s="99" t="s">
        <v>21</v>
      </c>
      <c r="F12" s="14" t="s">
        <v>22</v>
      </c>
      <c r="I12" s="101" t="s">
        <v>23</v>
      </c>
      <c r="J12" s="102" t="str">
        <f>'Rekapitulace stavby'!AN8</f>
        <v>22.6.2019</v>
      </c>
      <c r="L12" s="35"/>
    </row>
    <row r="13" spans="2:46" s="1" customFormat="1" ht="10.9" customHeight="1">
      <c r="B13" s="35"/>
      <c r="I13" s="100"/>
      <c r="L13" s="35"/>
    </row>
    <row r="14" spans="2:46" s="1" customFormat="1" ht="12" customHeight="1">
      <c r="B14" s="35"/>
      <c r="D14" s="99" t="s">
        <v>25</v>
      </c>
      <c r="I14" s="101" t="s">
        <v>26</v>
      </c>
      <c r="J14" s="14" t="str">
        <f>IF('Rekapitulace stavby'!AN10="","",'Rekapitulace stavby'!AN10)</f>
        <v/>
      </c>
      <c r="L14" s="35"/>
    </row>
    <row r="15" spans="2:46" s="1" customFormat="1" ht="18" customHeight="1">
      <c r="B15" s="35"/>
      <c r="E15" s="14" t="str">
        <f>IF('Rekapitulace stavby'!E11="","",'Rekapitulace stavby'!E11)</f>
        <v>Správa a údržba silnic Plzeňského kraje</v>
      </c>
      <c r="I15" s="101" t="s">
        <v>28</v>
      </c>
      <c r="J15" s="14" t="str">
        <f>IF('Rekapitulace stavby'!AN11="","",'Rekapitulace stavby'!AN11)</f>
        <v/>
      </c>
      <c r="L15" s="35"/>
    </row>
    <row r="16" spans="2:46" s="1" customFormat="1" ht="6.95" customHeight="1">
      <c r="B16" s="35"/>
      <c r="I16" s="100"/>
      <c r="L16" s="35"/>
    </row>
    <row r="17" spans="2:12" s="1" customFormat="1" ht="12" customHeight="1">
      <c r="B17" s="35"/>
      <c r="D17" s="99" t="s">
        <v>29</v>
      </c>
      <c r="I17" s="101" t="s">
        <v>26</v>
      </c>
      <c r="J17" s="27" t="str">
        <f>'Rekapitulace stavby'!AN13</f>
        <v>Vyplň údaj</v>
      </c>
      <c r="L17" s="35"/>
    </row>
    <row r="18" spans="2:12" s="1" customFormat="1" ht="18" customHeight="1">
      <c r="B18" s="35"/>
      <c r="E18" s="265" t="str">
        <f>'Rekapitulace stavby'!E14</f>
        <v>Vyplň údaj</v>
      </c>
      <c r="F18" s="266"/>
      <c r="G18" s="266"/>
      <c r="H18" s="266"/>
      <c r="I18" s="101" t="s">
        <v>28</v>
      </c>
      <c r="J18" s="27" t="str">
        <f>'Rekapitulace stavby'!AN14</f>
        <v>Vyplň údaj</v>
      </c>
      <c r="L18" s="35"/>
    </row>
    <row r="19" spans="2:12" s="1" customFormat="1" ht="6.95" customHeight="1">
      <c r="B19" s="35"/>
      <c r="I19" s="100"/>
      <c r="L19" s="35"/>
    </row>
    <row r="20" spans="2:12" s="1" customFormat="1" ht="12" customHeight="1">
      <c r="B20" s="35"/>
      <c r="D20" s="99" t="s">
        <v>31</v>
      </c>
      <c r="I20" s="101" t="s">
        <v>26</v>
      </c>
      <c r="J20" s="14" t="str">
        <f>IF('Rekapitulace stavby'!AN16="","",'Rekapitulace stavby'!AN16)</f>
        <v/>
      </c>
      <c r="L20" s="35"/>
    </row>
    <row r="21" spans="2:12" s="1" customFormat="1" ht="18" customHeight="1">
      <c r="B21" s="35"/>
      <c r="E21" s="14" t="str">
        <f>IF('Rekapitulace stavby'!E17="","",'Rekapitulace stavby'!E17)</f>
        <v>SG Geotechnika</v>
      </c>
      <c r="I21" s="101" t="s">
        <v>28</v>
      </c>
      <c r="J21" s="14" t="str">
        <f>IF('Rekapitulace stavby'!AN17="","",'Rekapitulace stavby'!AN17)</f>
        <v/>
      </c>
      <c r="L21" s="35"/>
    </row>
    <row r="22" spans="2:12" s="1" customFormat="1" ht="6.95" customHeight="1">
      <c r="B22" s="35"/>
      <c r="I22" s="100"/>
      <c r="L22" s="35"/>
    </row>
    <row r="23" spans="2:12" s="1" customFormat="1" ht="12" customHeight="1">
      <c r="B23" s="35"/>
      <c r="D23" s="99" t="s">
        <v>34</v>
      </c>
      <c r="I23" s="101" t="s">
        <v>26</v>
      </c>
      <c r="J23" s="14" t="str">
        <f>IF('Rekapitulace stavby'!AN19="","",'Rekapitulace stavby'!AN19)</f>
        <v/>
      </c>
      <c r="L23" s="35"/>
    </row>
    <row r="24" spans="2:12" s="1" customFormat="1" ht="18" customHeight="1">
      <c r="B24" s="35"/>
      <c r="E24" s="14" t="str">
        <f>IF('Rekapitulace stavby'!E20="","",'Rekapitulace stavby'!E20)</f>
        <v>Roman Mitas</v>
      </c>
      <c r="I24" s="101" t="s">
        <v>28</v>
      </c>
      <c r="J24" s="14" t="str">
        <f>IF('Rekapitulace stavby'!AN20="","",'Rekapitulace stavby'!AN20)</f>
        <v/>
      </c>
      <c r="L24" s="35"/>
    </row>
    <row r="25" spans="2:12" s="1" customFormat="1" ht="6.95" customHeight="1">
      <c r="B25" s="35"/>
      <c r="I25" s="100"/>
      <c r="L25" s="35"/>
    </row>
    <row r="26" spans="2:12" s="1" customFormat="1" ht="12" customHeight="1">
      <c r="B26" s="35"/>
      <c r="D26" s="99" t="s">
        <v>36</v>
      </c>
      <c r="I26" s="100"/>
      <c r="L26" s="35"/>
    </row>
    <row r="27" spans="2:12" s="6" customFormat="1" ht="16.5" customHeight="1">
      <c r="B27" s="103"/>
      <c r="E27" s="267" t="s">
        <v>19</v>
      </c>
      <c r="F27" s="267"/>
      <c r="G27" s="267"/>
      <c r="H27" s="267"/>
      <c r="I27" s="104"/>
      <c r="L27" s="103"/>
    </row>
    <row r="28" spans="2:12" s="1" customFormat="1" ht="6.95" customHeight="1">
      <c r="B28" s="35"/>
      <c r="I28" s="100"/>
      <c r="L28" s="35"/>
    </row>
    <row r="29" spans="2:12" s="1" customFormat="1" ht="6.95" customHeight="1">
      <c r="B29" s="35"/>
      <c r="D29" s="53"/>
      <c r="E29" s="53"/>
      <c r="F29" s="53"/>
      <c r="G29" s="53"/>
      <c r="H29" s="53"/>
      <c r="I29" s="105"/>
      <c r="J29" s="53"/>
      <c r="K29" s="53"/>
      <c r="L29" s="35"/>
    </row>
    <row r="30" spans="2:12" s="1" customFormat="1" ht="25.35" customHeight="1">
      <c r="B30" s="35"/>
      <c r="D30" s="106" t="s">
        <v>38</v>
      </c>
      <c r="I30" s="100"/>
      <c r="J30" s="107">
        <f>ROUND(J81, 1)</f>
        <v>0</v>
      </c>
      <c r="L30" s="35"/>
    </row>
    <row r="31" spans="2:12" s="1" customFormat="1" ht="6.95" customHeight="1">
      <c r="B31" s="35"/>
      <c r="D31" s="53"/>
      <c r="E31" s="53"/>
      <c r="F31" s="53"/>
      <c r="G31" s="53"/>
      <c r="H31" s="53"/>
      <c r="I31" s="105"/>
      <c r="J31" s="53"/>
      <c r="K31" s="53"/>
      <c r="L31" s="35"/>
    </row>
    <row r="32" spans="2:12" s="1" customFormat="1" ht="14.45" customHeight="1">
      <c r="B32" s="35"/>
      <c r="F32" s="108" t="s">
        <v>40</v>
      </c>
      <c r="I32" s="109" t="s">
        <v>39</v>
      </c>
      <c r="J32" s="108" t="s">
        <v>41</v>
      </c>
      <c r="L32" s="35"/>
    </row>
    <row r="33" spans="2:12" s="1" customFormat="1" ht="14.45" customHeight="1">
      <c r="B33" s="35"/>
      <c r="D33" s="99" t="s">
        <v>42</v>
      </c>
      <c r="E33" s="99" t="s">
        <v>43</v>
      </c>
      <c r="F33" s="110">
        <f>ROUND((SUM(BE81:BE96)),  1)</f>
        <v>0</v>
      </c>
      <c r="I33" s="111">
        <v>0.21</v>
      </c>
      <c r="J33" s="110">
        <f>ROUND(((SUM(BE81:BE96))*I33),  1)</f>
        <v>0</v>
      </c>
      <c r="L33" s="35"/>
    </row>
    <row r="34" spans="2:12" s="1" customFormat="1" ht="14.45" customHeight="1">
      <c r="B34" s="35"/>
      <c r="E34" s="99" t="s">
        <v>44</v>
      </c>
      <c r="F34" s="110">
        <f>ROUND((SUM(BF81:BF96)),  1)</f>
        <v>0</v>
      </c>
      <c r="I34" s="111">
        <v>0.15</v>
      </c>
      <c r="J34" s="110">
        <f>ROUND(((SUM(BF81:BF96))*I34),  1)</f>
        <v>0</v>
      </c>
      <c r="L34" s="35"/>
    </row>
    <row r="35" spans="2:12" s="1" customFormat="1" ht="14.45" hidden="1" customHeight="1">
      <c r="B35" s="35"/>
      <c r="E35" s="99" t="s">
        <v>45</v>
      </c>
      <c r="F35" s="110">
        <f>ROUND((SUM(BG81:BG96)),  1)</f>
        <v>0</v>
      </c>
      <c r="I35" s="111">
        <v>0.21</v>
      </c>
      <c r="J35" s="110">
        <f>0</f>
        <v>0</v>
      </c>
      <c r="L35" s="35"/>
    </row>
    <row r="36" spans="2:12" s="1" customFormat="1" ht="14.45" hidden="1" customHeight="1">
      <c r="B36" s="35"/>
      <c r="E36" s="99" t="s">
        <v>46</v>
      </c>
      <c r="F36" s="110">
        <f>ROUND((SUM(BH81:BH96)),  1)</f>
        <v>0</v>
      </c>
      <c r="I36" s="111">
        <v>0.15</v>
      </c>
      <c r="J36" s="110">
        <f>0</f>
        <v>0</v>
      </c>
      <c r="L36" s="35"/>
    </row>
    <row r="37" spans="2:12" s="1" customFormat="1" ht="14.45" hidden="1" customHeight="1">
      <c r="B37" s="35"/>
      <c r="E37" s="99" t="s">
        <v>47</v>
      </c>
      <c r="F37" s="110">
        <f>ROUND((SUM(BI81:BI96)),  1)</f>
        <v>0</v>
      </c>
      <c r="I37" s="111">
        <v>0</v>
      </c>
      <c r="J37" s="110">
        <f>0</f>
        <v>0</v>
      </c>
      <c r="L37" s="35"/>
    </row>
    <row r="38" spans="2:12" s="1" customFormat="1" ht="6.95" customHeight="1">
      <c r="B38" s="35"/>
      <c r="I38" s="100"/>
      <c r="L38" s="35"/>
    </row>
    <row r="39" spans="2:12" s="1" customFormat="1" ht="25.35" customHeight="1">
      <c r="B39" s="35"/>
      <c r="C39" s="112"/>
      <c r="D39" s="113" t="s">
        <v>48</v>
      </c>
      <c r="E39" s="114"/>
      <c r="F39" s="114"/>
      <c r="G39" s="115" t="s">
        <v>49</v>
      </c>
      <c r="H39" s="116" t="s">
        <v>50</v>
      </c>
      <c r="I39" s="117"/>
      <c r="J39" s="118">
        <f>SUM(J30:J37)</f>
        <v>0</v>
      </c>
      <c r="K39" s="119"/>
      <c r="L39" s="35"/>
    </row>
    <row r="40" spans="2:12" s="1" customFormat="1" ht="14.45" customHeight="1">
      <c r="B40" s="120"/>
      <c r="C40" s="121"/>
      <c r="D40" s="121"/>
      <c r="E40" s="121"/>
      <c r="F40" s="121"/>
      <c r="G40" s="121"/>
      <c r="H40" s="121"/>
      <c r="I40" s="122"/>
      <c r="J40" s="121"/>
      <c r="K40" s="121"/>
      <c r="L40" s="35"/>
    </row>
    <row r="44" spans="2:12" s="1" customFormat="1" ht="6.95" hidden="1" customHeight="1">
      <c r="B44" s="123"/>
      <c r="C44" s="124"/>
      <c r="D44" s="124"/>
      <c r="E44" s="124"/>
      <c r="F44" s="124"/>
      <c r="G44" s="124"/>
      <c r="H44" s="124"/>
      <c r="I44" s="125"/>
      <c r="J44" s="124"/>
      <c r="K44" s="124"/>
      <c r="L44" s="35"/>
    </row>
    <row r="45" spans="2:12" s="1" customFormat="1" ht="24.95" hidden="1" customHeight="1">
      <c r="B45" s="31"/>
      <c r="C45" s="20" t="s">
        <v>89</v>
      </c>
      <c r="D45" s="32"/>
      <c r="E45" s="32"/>
      <c r="F45" s="32"/>
      <c r="G45" s="32"/>
      <c r="H45" s="32"/>
      <c r="I45" s="100"/>
      <c r="J45" s="32"/>
      <c r="K45" s="32"/>
      <c r="L45" s="35"/>
    </row>
    <row r="46" spans="2:12" s="1" customFormat="1" ht="6.95" hidden="1" customHeight="1">
      <c r="B46" s="31"/>
      <c r="C46" s="32"/>
      <c r="D46" s="32"/>
      <c r="E46" s="32"/>
      <c r="F46" s="32"/>
      <c r="G46" s="32"/>
      <c r="H46" s="32"/>
      <c r="I46" s="100"/>
      <c r="J46" s="32"/>
      <c r="K46" s="32"/>
      <c r="L46" s="35"/>
    </row>
    <row r="47" spans="2:12" s="1" customFormat="1" ht="12" hidden="1" customHeight="1">
      <c r="B47" s="31"/>
      <c r="C47" s="26" t="s">
        <v>16</v>
      </c>
      <c r="D47" s="32"/>
      <c r="E47" s="32"/>
      <c r="F47" s="32"/>
      <c r="G47" s="32"/>
      <c r="H47" s="32"/>
      <c r="I47" s="100"/>
      <c r="J47" s="32"/>
      <c r="K47" s="32"/>
      <c r="L47" s="35"/>
    </row>
    <row r="48" spans="2:12" s="1" customFormat="1" ht="16.5" hidden="1" customHeight="1">
      <c r="B48" s="31"/>
      <c r="C48" s="32"/>
      <c r="D48" s="32"/>
      <c r="E48" s="268" t="str">
        <f>E7</f>
        <v>III/11741 Struhaře konec obce X III/11741 Nechánice, oprava</v>
      </c>
      <c r="F48" s="269"/>
      <c r="G48" s="269"/>
      <c r="H48" s="269"/>
      <c r="I48" s="100"/>
      <c r="J48" s="32"/>
      <c r="K48" s="32"/>
      <c r="L48" s="35"/>
    </row>
    <row r="49" spans="2:47" s="1" customFormat="1" ht="12" hidden="1" customHeight="1">
      <c r="B49" s="31"/>
      <c r="C49" s="26" t="s">
        <v>87</v>
      </c>
      <c r="D49" s="32"/>
      <c r="E49" s="32"/>
      <c r="F49" s="32"/>
      <c r="G49" s="32"/>
      <c r="H49" s="32"/>
      <c r="I49" s="100"/>
      <c r="J49" s="32"/>
      <c r="K49" s="32"/>
      <c r="L49" s="35"/>
    </row>
    <row r="50" spans="2:47" s="1" customFormat="1" ht="16.5" hidden="1" customHeight="1">
      <c r="B50" s="31"/>
      <c r="C50" s="32"/>
      <c r="D50" s="32"/>
      <c r="E50" s="241" t="str">
        <f>E9</f>
        <v>00 - VEDLEJŠÍ A OSTATNÍ NÁKLADY</v>
      </c>
      <c r="F50" s="240"/>
      <c r="G50" s="240"/>
      <c r="H50" s="240"/>
      <c r="I50" s="100"/>
      <c r="J50" s="32"/>
      <c r="K50" s="32"/>
      <c r="L50" s="35"/>
    </row>
    <row r="51" spans="2:47" s="1" customFormat="1" ht="6.95" hidden="1" customHeight="1">
      <c r="B51" s="31"/>
      <c r="C51" s="32"/>
      <c r="D51" s="32"/>
      <c r="E51" s="32"/>
      <c r="F51" s="32"/>
      <c r="G51" s="32"/>
      <c r="H51" s="32"/>
      <c r="I51" s="100"/>
      <c r="J51" s="32"/>
      <c r="K51" s="32"/>
      <c r="L51" s="35"/>
    </row>
    <row r="52" spans="2:47" s="1" customFormat="1" ht="12" hidden="1" customHeight="1">
      <c r="B52" s="31"/>
      <c r="C52" s="26" t="s">
        <v>21</v>
      </c>
      <c r="D52" s="32"/>
      <c r="E52" s="32"/>
      <c r="F52" s="24" t="str">
        <f>F12</f>
        <v xml:space="preserve"> </v>
      </c>
      <c r="G52" s="32"/>
      <c r="H52" s="32"/>
      <c r="I52" s="101" t="s">
        <v>23</v>
      </c>
      <c r="J52" s="52" t="str">
        <f>IF(J12="","",J12)</f>
        <v>22.6.2019</v>
      </c>
      <c r="K52" s="32"/>
      <c r="L52" s="35"/>
    </row>
    <row r="53" spans="2:47" s="1" customFormat="1" ht="6.95" hidden="1" customHeight="1">
      <c r="B53" s="31"/>
      <c r="C53" s="32"/>
      <c r="D53" s="32"/>
      <c r="E53" s="32"/>
      <c r="F53" s="32"/>
      <c r="G53" s="32"/>
      <c r="H53" s="32"/>
      <c r="I53" s="100"/>
      <c r="J53" s="32"/>
      <c r="K53" s="32"/>
      <c r="L53" s="35"/>
    </row>
    <row r="54" spans="2:47" s="1" customFormat="1" ht="13.7" hidden="1" customHeight="1">
      <c r="B54" s="31"/>
      <c r="C54" s="26" t="s">
        <v>25</v>
      </c>
      <c r="D54" s="32"/>
      <c r="E54" s="32"/>
      <c r="F54" s="24" t="str">
        <f>E15</f>
        <v>Správa a údržba silnic Plzeňského kraje</v>
      </c>
      <c r="G54" s="32"/>
      <c r="H54" s="32"/>
      <c r="I54" s="101" t="s">
        <v>31</v>
      </c>
      <c r="J54" s="29" t="str">
        <f>E21</f>
        <v>SG Geotechnika</v>
      </c>
      <c r="K54" s="32"/>
      <c r="L54" s="35"/>
    </row>
    <row r="55" spans="2:47" s="1" customFormat="1" ht="13.7" hidden="1" customHeight="1">
      <c r="B55" s="31"/>
      <c r="C55" s="26" t="s">
        <v>29</v>
      </c>
      <c r="D55" s="32"/>
      <c r="E55" s="32"/>
      <c r="F55" s="24" t="str">
        <f>IF(E18="","",E18)</f>
        <v>Vyplň údaj</v>
      </c>
      <c r="G55" s="32"/>
      <c r="H55" s="32"/>
      <c r="I55" s="101" t="s">
        <v>34</v>
      </c>
      <c r="J55" s="29" t="str">
        <f>E24</f>
        <v>Roman Mitas</v>
      </c>
      <c r="K55" s="32"/>
      <c r="L55" s="35"/>
    </row>
    <row r="56" spans="2:47" s="1" customFormat="1" ht="10.35" hidden="1" customHeight="1">
      <c r="B56" s="31"/>
      <c r="C56" s="32"/>
      <c r="D56" s="32"/>
      <c r="E56" s="32"/>
      <c r="F56" s="32"/>
      <c r="G56" s="32"/>
      <c r="H56" s="32"/>
      <c r="I56" s="100"/>
      <c r="J56" s="32"/>
      <c r="K56" s="32"/>
      <c r="L56" s="35"/>
    </row>
    <row r="57" spans="2:47" s="1" customFormat="1" ht="29.25" hidden="1" customHeight="1">
      <c r="B57" s="31"/>
      <c r="C57" s="126" t="s">
        <v>90</v>
      </c>
      <c r="D57" s="127"/>
      <c r="E57" s="127"/>
      <c r="F57" s="127"/>
      <c r="G57" s="127"/>
      <c r="H57" s="127"/>
      <c r="I57" s="128"/>
      <c r="J57" s="129" t="s">
        <v>91</v>
      </c>
      <c r="K57" s="127"/>
      <c r="L57" s="35"/>
    </row>
    <row r="58" spans="2:47" s="1" customFormat="1" ht="10.35" hidden="1" customHeight="1">
      <c r="B58" s="31"/>
      <c r="C58" s="32"/>
      <c r="D58" s="32"/>
      <c r="E58" s="32"/>
      <c r="F58" s="32"/>
      <c r="G58" s="32"/>
      <c r="H58" s="32"/>
      <c r="I58" s="100"/>
      <c r="J58" s="32"/>
      <c r="K58" s="32"/>
      <c r="L58" s="35"/>
    </row>
    <row r="59" spans="2:47" s="1" customFormat="1" ht="22.9" hidden="1" customHeight="1">
      <c r="B59" s="31"/>
      <c r="C59" s="130" t="s">
        <v>70</v>
      </c>
      <c r="D59" s="32"/>
      <c r="E59" s="32"/>
      <c r="F59" s="32"/>
      <c r="G59" s="32"/>
      <c r="H59" s="32"/>
      <c r="I59" s="100"/>
      <c r="J59" s="70">
        <f>J81</f>
        <v>0</v>
      </c>
      <c r="K59" s="32"/>
      <c r="L59" s="35"/>
      <c r="AU59" s="14" t="s">
        <v>92</v>
      </c>
    </row>
    <row r="60" spans="2:47" s="7" customFormat="1" ht="24.95" hidden="1" customHeight="1">
      <c r="B60" s="131"/>
      <c r="C60" s="132"/>
      <c r="D60" s="133" t="s">
        <v>93</v>
      </c>
      <c r="E60" s="134"/>
      <c r="F60" s="134"/>
      <c r="G60" s="134"/>
      <c r="H60" s="134"/>
      <c r="I60" s="135"/>
      <c r="J60" s="136">
        <f>J82</f>
        <v>0</v>
      </c>
      <c r="K60" s="132"/>
      <c r="L60" s="137"/>
    </row>
    <row r="61" spans="2:47" s="7" customFormat="1" ht="24.95" hidden="1" customHeight="1">
      <c r="B61" s="131"/>
      <c r="C61" s="132"/>
      <c r="D61" s="133" t="s">
        <v>94</v>
      </c>
      <c r="E61" s="134"/>
      <c r="F61" s="134"/>
      <c r="G61" s="134"/>
      <c r="H61" s="134"/>
      <c r="I61" s="135"/>
      <c r="J61" s="136">
        <f>J86</f>
        <v>0</v>
      </c>
      <c r="K61" s="132"/>
      <c r="L61" s="137"/>
    </row>
    <row r="62" spans="2:47" s="1" customFormat="1" ht="21.75" hidden="1" customHeight="1">
      <c r="B62" s="31"/>
      <c r="C62" s="32"/>
      <c r="D62" s="32"/>
      <c r="E62" s="32"/>
      <c r="F62" s="32"/>
      <c r="G62" s="32"/>
      <c r="H62" s="32"/>
      <c r="I62" s="100"/>
      <c r="J62" s="32"/>
      <c r="K62" s="32"/>
      <c r="L62" s="35"/>
    </row>
    <row r="63" spans="2:47" s="1" customFormat="1" ht="6.95" hidden="1" customHeight="1">
      <c r="B63" s="43"/>
      <c r="C63" s="44"/>
      <c r="D63" s="44"/>
      <c r="E63" s="44"/>
      <c r="F63" s="44"/>
      <c r="G63" s="44"/>
      <c r="H63" s="44"/>
      <c r="I63" s="122"/>
      <c r="J63" s="44"/>
      <c r="K63" s="44"/>
      <c r="L63" s="35"/>
    </row>
    <row r="64" spans="2:47" ht="11.25" hidden="1"/>
    <row r="65" spans="2:20" ht="11.25" hidden="1"/>
    <row r="66" spans="2:20" ht="11.25" hidden="1"/>
    <row r="67" spans="2:20" s="1" customFormat="1" ht="6.95" customHeight="1">
      <c r="B67" s="45"/>
      <c r="C67" s="46"/>
      <c r="D67" s="46"/>
      <c r="E67" s="46"/>
      <c r="F67" s="46"/>
      <c r="G67" s="46"/>
      <c r="H67" s="46"/>
      <c r="I67" s="125"/>
      <c r="J67" s="46"/>
      <c r="K67" s="46"/>
      <c r="L67" s="35"/>
    </row>
    <row r="68" spans="2:20" s="1" customFormat="1" ht="24.95" customHeight="1">
      <c r="B68" s="31"/>
      <c r="C68" s="20" t="s">
        <v>95</v>
      </c>
      <c r="D68" s="32"/>
      <c r="E68" s="32"/>
      <c r="F68" s="32"/>
      <c r="G68" s="32"/>
      <c r="H68" s="32"/>
      <c r="I68" s="100"/>
      <c r="J68" s="32"/>
      <c r="K68" s="32"/>
      <c r="L68" s="35"/>
    </row>
    <row r="69" spans="2:20" s="1" customFormat="1" ht="6.95" customHeight="1">
      <c r="B69" s="31"/>
      <c r="C69" s="32"/>
      <c r="D69" s="32"/>
      <c r="E69" s="32"/>
      <c r="F69" s="32"/>
      <c r="G69" s="32"/>
      <c r="H69" s="32"/>
      <c r="I69" s="100"/>
      <c r="J69" s="32"/>
      <c r="K69" s="32"/>
      <c r="L69" s="35"/>
    </row>
    <row r="70" spans="2:20" s="1" customFormat="1" ht="12" customHeight="1">
      <c r="B70" s="31"/>
      <c r="C70" s="26" t="s">
        <v>16</v>
      </c>
      <c r="D70" s="32"/>
      <c r="E70" s="32"/>
      <c r="F70" s="32"/>
      <c r="G70" s="32"/>
      <c r="H70" s="32"/>
      <c r="I70" s="100"/>
      <c r="J70" s="32"/>
      <c r="K70" s="32"/>
      <c r="L70" s="35"/>
    </row>
    <row r="71" spans="2:20" s="1" customFormat="1" ht="16.5" customHeight="1">
      <c r="B71" s="31"/>
      <c r="C71" s="32"/>
      <c r="D71" s="32"/>
      <c r="E71" s="268" t="str">
        <f>E7</f>
        <v>III/11741 Struhaře konec obce X III/11741 Nechánice, oprava</v>
      </c>
      <c r="F71" s="269"/>
      <c r="G71" s="269"/>
      <c r="H71" s="269"/>
      <c r="I71" s="100"/>
      <c r="J71" s="32"/>
      <c r="K71" s="32"/>
      <c r="L71" s="35"/>
    </row>
    <row r="72" spans="2:20" s="1" customFormat="1" ht="12" customHeight="1">
      <c r="B72" s="31"/>
      <c r="C72" s="26" t="s">
        <v>87</v>
      </c>
      <c r="D72" s="32"/>
      <c r="E72" s="32"/>
      <c r="F72" s="32"/>
      <c r="G72" s="32"/>
      <c r="H72" s="32"/>
      <c r="I72" s="100"/>
      <c r="J72" s="32"/>
      <c r="K72" s="32"/>
      <c r="L72" s="35"/>
    </row>
    <row r="73" spans="2:20" s="1" customFormat="1" ht="16.5" customHeight="1">
      <c r="B73" s="31"/>
      <c r="C73" s="32"/>
      <c r="D73" s="32"/>
      <c r="E73" s="241" t="str">
        <f>E9</f>
        <v>00 - VEDLEJŠÍ A OSTATNÍ NÁKLADY</v>
      </c>
      <c r="F73" s="240"/>
      <c r="G73" s="240"/>
      <c r="H73" s="240"/>
      <c r="I73" s="100"/>
      <c r="J73" s="32"/>
      <c r="K73" s="32"/>
      <c r="L73" s="35"/>
    </row>
    <row r="74" spans="2:20" s="1" customFormat="1" ht="6.95" customHeight="1">
      <c r="B74" s="31"/>
      <c r="C74" s="32"/>
      <c r="D74" s="32"/>
      <c r="E74" s="32"/>
      <c r="F74" s="32"/>
      <c r="G74" s="32"/>
      <c r="H74" s="32"/>
      <c r="I74" s="100"/>
      <c r="J74" s="32"/>
      <c r="K74" s="32"/>
      <c r="L74" s="35"/>
    </row>
    <row r="75" spans="2:20" s="1" customFormat="1" ht="12" customHeight="1">
      <c r="B75" s="31"/>
      <c r="C75" s="26" t="s">
        <v>21</v>
      </c>
      <c r="D75" s="32"/>
      <c r="E75" s="32"/>
      <c r="F75" s="24" t="str">
        <f>F12</f>
        <v xml:space="preserve"> </v>
      </c>
      <c r="G75" s="32"/>
      <c r="H75" s="32"/>
      <c r="I75" s="101" t="s">
        <v>23</v>
      </c>
      <c r="J75" s="52" t="str">
        <f>IF(J12="","",J12)</f>
        <v>22.6.2019</v>
      </c>
      <c r="K75" s="32"/>
      <c r="L75" s="35"/>
    </row>
    <row r="76" spans="2:20" s="1" customFormat="1" ht="6.95" customHeight="1">
      <c r="B76" s="31"/>
      <c r="C76" s="32"/>
      <c r="D76" s="32"/>
      <c r="E76" s="32"/>
      <c r="F76" s="32"/>
      <c r="G76" s="32"/>
      <c r="H76" s="32"/>
      <c r="I76" s="100"/>
      <c r="J76" s="32"/>
      <c r="K76" s="32"/>
      <c r="L76" s="35"/>
    </row>
    <row r="77" spans="2:20" s="1" customFormat="1" ht="13.7" customHeight="1">
      <c r="B77" s="31"/>
      <c r="C77" s="26" t="s">
        <v>25</v>
      </c>
      <c r="D77" s="32"/>
      <c r="E77" s="32"/>
      <c r="F77" s="24" t="str">
        <f>E15</f>
        <v>Správa a údržba silnic Plzeňského kraje</v>
      </c>
      <c r="G77" s="32"/>
      <c r="H77" s="32"/>
      <c r="I77" s="101" t="s">
        <v>31</v>
      </c>
      <c r="J77" s="29" t="str">
        <f>E21</f>
        <v>SG Geotechnika</v>
      </c>
      <c r="K77" s="32"/>
      <c r="L77" s="35"/>
    </row>
    <row r="78" spans="2:20" s="1" customFormat="1" ht="13.7" customHeight="1">
      <c r="B78" s="31"/>
      <c r="C78" s="26" t="s">
        <v>29</v>
      </c>
      <c r="D78" s="32"/>
      <c r="E78" s="32"/>
      <c r="F78" s="24" t="str">
        <f>IF(E18="","",E18)</f>
        <v>Vyplň údaj</v>
      </c>
      <c r="G78" s="32"/>
      <c r="H78" s="32"/>
      <c r="I78" s="101" t="s">
        <v>34</v>
      </c>
      <c r="J78" s="29" t="str">
        <f>E24</f>
        <v>Roman Mitas</v>
      </c>
      <c r="K78" s="32"/>
      <c r="L78" s="35"/>
    </row>
    <row r="79" spans="2:20" s="1" customFormat="1" ht="10.35" customHeight="1">
      <c r="B79" s="31"/>
      <c r="C79" s="32"/>
      <c r="D79" s="32"/>
      <c r="E79" s="32"/>
      <c r="F79" s="32"/>
      <c r="G79" s="32"/>
      <c r="H79" s="32"/>
      <c r="I79" s="100"/>
      <c r="J79" s="32"/>
      <c r="K79" s="32"/>
      <c r="L79" s="35"/>
    </row>
    <row r="80" spans="2:20" s="8" customFormat="1" ht="29.25" customHeight="1">
      <c r="B80" s="138"/>
      <c r="C80" s="139" t="s">
        <v>96</v>
      </c>
      <c r="D80" s="140" t="s">
        <v>57</v>
      </c>
      <c r="E80" s="140" t="s">
        <v>53</v>
      </c>
      <c r="F80" s="140" t="s">
        <v>54</v>
      </c>
      <c r="G80" s="140" t="s">
        <v>97</v>
      </c>
      <c r="H80" s="140" t="s">
        <v>98</v>
      </c>
      <c r="I80" s="141" t="s">
        <v>99</v>
      </c>
      <c r="J80" s="140" t="s">
        <v>91</v>
      </c>
      <c r="K80" s="142" t="s">
        <v>100</v>
      </c>
      <c r="L80" s="143"/>
      <c r="M80" s="61" t="s">
        <v>19</v>
      </c>
      <c r="N80" s="62" t="s">
        <v>42</v>
      </c>
      <c r="O80" s="62" t="s">
        <v>101</v>
      </c>
      <c r="P80" s="62" t="s">
        <v>102</v>
      </c>
      <c r="Q80" s="62" t="s">
        <v>103</v>
      </c>
      <c r="R80" s="62" t="s">
        <v>104</v>
      </c>
      <c r="S80" s="62" t="s">
        <v>105</v>
      </c>
      <c r="T80" s="63" t="s">
        <v>106</v>
      </c>
    </row>
    <row r="81" spans="2:65" s="1" customFormat="1" ht="22.9" customHeight="1">
      <c r="B81" s="31"/>
      <c r="C81" s="68" t="s">
        <v>107</v>
      </c>
      <c r="D81" s="32"/>
      <c r="E81" s="32"/>
      <c r="F81" s="32"/>
      <c r="G81" s="32"/>
      <c r="H81" s="32"/>
      <c r="I81" s="100"/>
      <c r="J81" s="144">
        <f>BK81</f>
        <v>0</v>
      </c>
      <c r="K81" s="32"/>
      <c r="L81" s="35"/>
      <c r="M81" s="64"/>
      <c r="N81" s="65"/>
      <c r="O81" s="65"/>
      <c r="P81" s="145">
        <f>P82+P86</f>
        <v>0</v>
      </c>
      <c r="Q81" s="65"/>
      <c r="R81" s="145">
        <f>R82+R86</f>
        <v>0</v>
      </c>
      <c r="S81" s="65"/>
      <c r="T81" s="146">
        <f>T82+T86</f>
        <v>0</v>
      </c>
      <c r="AT81" s="14" t="s">
        <v>71</v>
      </c>
      <c r="AU81" s="14" t="s">
        <v>92</v>
      </c>
      <c r="BK81" s="147">
        <f>BK82+BK86</f>
        <v>0</v>
      </c>
    </row>
    <row r="82" spans="2:65" s="9" customFormat="1" ht="25.9" customHeight="1">
      <c r="B82" s="148"/>
      <c r="C82" s="149"/>
      <c r="D82" s="150" t="s">
        <v>71</v>
      </c>
      <c r="E82" s="151" t="s">
        <v>108</v>
      </c>
      <c r="F82" s="151" t="s">
        <v>109</v>
      </c>
      <c r="G82" s="149"/>
      <c r="H82" s="149"/>
      <c r="I82" s="152"/>
      <c r="J82" s="153">
        <f>BK82</f>
        <v>0</v>
      </c>
      <c r="K82" s="149"/>
      <c r="L82" s="154"/>
      <c r="M82" s="155"/>
      <c r="N82" s="156"/>
      <c r="O82" s="156"/>
      <c r="P82" s="157">
        <f>SUM(P83:P85)</f>
        <v>0</v>
      </c>
      <c r="Q82" s="156"/>
      <c r="R82" s="157">
        <f>SUM(R83:R85)</f>
        <v>0</v>
      </c>
      <c r="S82" s="156"/>
      <c r="T82" s="158">
        <f>SUM(T83:T85)</f>
        <v>0</v>
      </c>
      <c r="AR82" s="159" t="s">
        <v>80</v>
      </c>
      <c r="AT82" s="160" t="s">
        <v>71</v>
      </c>
      <c r="AU82" s="160" t="s">
        <v>72</v>
      </c>
      <c r="AY82" s="159" t="s">
        <v>110</v>
      </c>
      <c r="BK82" s="161">
        <f>SUM(BK83:BK85)</f>
        <v>0</v>
      </c>
    </row>
    <row r="83" spans="2:65" s="1" customFormat="1" ht="16.5" customHeight="1">
      <c r="B83" s="31"/>
      <c r="C83" s="162" t="s">
        <v>80</v>
      </c>
      <c r="D83" s="162" t="s">
        <v>111</v>
      </c>
      <c r="E83" s="163" t="s">
        <v>112</v>
      </c>
      <c r="F83" s="164" t="s">
        <v>113</v>
      </c>
      <c r="G83" s="165" t="s">
        <v>114</v>
      </c>
      <c r="H83" s="166">
        <v>1</v>
      </c>
      <c r="I83" s="167"/>
      <c r="J83" s="166">
        <f>ROUND(I83*H83,1)</f>
        <v>0</v>
      </c>
      <c r="K83" s="164" t="s">
        <v>115</v>
      </c>
      <c r="L83" s="35"/>
      <c r="M83" s="168" t="s">
        <v>19</v>
      </c>
      <c r="N83" s="169" t="s">
        <v>43</v>
      </c>
      <c r="O83" s="57"/>
      <c r="P83" s="170">
        <f>O83*H83</f>
        <v>0</v>
      </c>
      <c r="Q83" s="170">
        <v>0</v>
      </c>
      <c r="R83" s="170">
        <f>Q83*H83</f>
        <v>0</v>
      </c>
      <c r="S83" s="170">
        <v>0</v>
      </c>
      <c r="T83" s="171">
        <f>S83*H83</f>
        <v>0</v>
      </c>
      <c r="AR83" s="14" t="s">
        <v>116</v>
      </c>
      <c r="AT83" s="14" t="s">
        <v>111</v>
      </c>
      <c r="AU83" s="14" t="s">
        <v>80</v>
      </c>
      <c r="AY83" s="14" t="s">
        <v>110</v>
      </c>
      <c r="BE83" s="172">
        <f>IF(N83="základní",J83,0)</f>
        <v>0</v>
      </c>
      <c r="BF83" s="172">
        <f>IF(N83="snížená",J83,0)</f>
        <v>0</v>
      </c>
      <c r="BG83" s="172">
        <f>IF(N83="zákl. přenesená",J83,0)</f>
        <v>0</v>
      </c>
      <c r="BH83" s="172">
        <f>IF(N83="sníž. přenesená",J83,0)</f>
        <v>0</v>
      </c>
      <c r="BI83" s="172">
        <f>IF(N83="nulová",J83,0)</f>
        <v>0</v>
      </c>
      <c r="BJ83" s="14" t="s">
        <v>80</v>
      </c>
      <c r="BK83" s="172">
        <f>ROUND(I83*H83,1)</f>
        <v>0</v>
      </c>
      <c r="BL83" s="14" t="s">
        <v>116</v>
      </c>
      <c r="BM83" s="14" t="s">
        <v>117</v>
      </c>
    </row>
    <row r="84" spans="2:65" s="1" customFormat="1" ht="175.5">
      <c r="B84" s="31"/>
      <c r="C84" s="32"/>
      <c r="D84" s="173" t="s">
        <v>118</v>
      </c>
      <c r="E84" s="32"/>
      <c r="F84" s="174" t="s">
        <v>119</v>
      </c>
      <c r="G84" s="32"/>
      <c r="H84" s="32"/>
      <c r="I84" s="100"/>
      <c r="J84" s="32"/>
      <c r="K84" s="32"/>
      <c r="L84" s="35"/>
      <c r="M84" s="175"/>
      <c r="N84" s="57"/>
      <c r="O84" s="57"/>
      <c r="P84" s="57"/>
      <c r="Q84" s="57"/>
      <c r="R84" s="57"/>
      <c r="S84" s="57"/>
      <c r="T84" s="58"/>
      <c r="AT84" s="14" t="s">
        <v>118</v>
      </c>
      <c r="AU84" s="14" t="s">
        <v>80</v>
      </c>
    </row>
    <row r="85" spans="2:65" s="1" customFormat="1" ht="16.5" customHeight="1">
      <c r="B85" s="31"/>
      <c r="C85" s="162" t="s">
        <v>82</v>
      </c>
      <c r="D85" s="162" t="s">
        <v>111</v>
      </c>
      <c r="E85" s="163" t="s">
        <v>120</v>
      </c>
      <c r="F85" s="164" t="s">
        <v>121</v>
      </c>
      <c r="G85" s="165" t="s">
        <v>122</v>
      </c>
      <c r="H85" s="166">
        <v>2</v>
      </c>
      <c r="I85" s="167"/>
      <c r="J85" s="166">
        <f>ROUND(I85*H85,1)</f>
        <v>0</v>
      </c>
      <c r="K85" s="164" t="s">
        <v>115</v>
      </c>
      <c r="L85" s="35"/>
      <c r="M85" s="168" t="s">
        <v>19</v>
      </c>
      <c r="N85" s="169" t="s">
        <v>43</v>
      </c>
      <c r="O85" s="57"/>
      <c r="P85" s="170">
        <f>O85*H85</f>
        <v>0</v>
      </c>
      <c r="Q85" s="170">
        <v>0</v>
      </c>
      <c r="R85" s="170">
        <f>Q85*H85</f>
        <v>0</v>
      </c>
      <c r="S85" s="170">
        <v>0</v>
      </c>
      <c r="T85" s="171">
        <f>S85*H85</f>
        <v>0</v>
      </c>
      <c r="AR85" s="14" t="s">
        <v>116</v>
      </c>
      <c r="AT85" s="14" t="s">
        <v>111</v>
      </c>
      <c r="AU85" s="14" t="s">
        <v>80</v>
      </c>
      <c r="AY85" s="14" t="s">
        <v>110</v>
      </c>
      <c r="BE85" s="172">
        <f>IF(N85="základní",J85,0)</f>
        <v>0</v>
      </c>
      <c r="BF85" s="172">
        <f>IF(N85="snížená",J85,0)</f>
        <v>0</v>
      </c>
      <c r="BG85" s="172">
        <f>IF(N85="zákl. přenesená",J85,0)</f>
        <v>0</v>
      </c>
      <c r="BH85" s="172">
        <f>IF(N85="sníž. přenesená",J85,0)</f>
        <v>0</v>
      </c>
      <c r="BI85" s="172">
        <f>IF(N85="nulová",J85,0)</f>
        <v>0</v>
      </c>
      <c r="BJ85" s="14" t="s">
        <v>80</v>
      </c>
      <c r="BK85" s="172">
        <f>ROUND(I85*H85,1)</f>
        <v>0</v>
      </c>
      <c r="BL85" s="14" t="s">
        <v>116</v>
      </c>
      <c r="BM85" s="14" t="s">
        <v>123</v>
      </c>
    </row>
    <row r="86" spans="2:65" s="9" customFormat="1" ht="25.9" customHeight="1">
      <c r="B86" s="148"/>
      <c r="C86" s="149"/>
      <c r="D86" s="150" t="s">
        <v>71</v>
      </c>
      <c r="E86" s="151" t="s">
        <v>124</v>
      </c>
      <c r="F86" s="151" t="s">
        <v>125</v>
      </c>
      <c r="G86" s="149"/>
      <c r="H86" s="149"/>
      <c r="I86" s="152"/>
      <c r="J86" s="153">
        <f>BK86</f>
        <v>0</v>
      </c>
      <c r="K86" s="149"/>
      <c r="L86" s="154"/>
      <c r="M86" s="155"/>
      <c r="N86" s="156"/>
      <c r="O86" s="156"/>
      <c r="P86" s="157">
        <f>SUM(P87:P96)</f>
        <v>0</v>
      </c>
      <c r="Q86" s="156"/>
      <c r="R86" s="157">
        <f>SUM(R87:R96)</f>
        <v>0</v>
      </c>
      <c r="S86" s="156"/>
      <c r="T86" s="158">
        <f>SUM(T87:T96)</f>
        <v>0</v>
      </c>
      <c r="AR86" s="159" t="s">
        <v>80</v>
      </c>
      <c r="AT86" s="160" t="s">
        <v>71</v>
      </c>
      <c r="AU86" s="160" t="s">
        <v>72</v>
      </c>
      <c r="AY86" s="159" t="s">
        <v>110</v>
      </c>
      <c r="BK86" s="161">
        <f>SUM(BK87:BK96)</f>
        <v>0</v>
      </c>
    </row>
    <row r="87" spans="2:65" s="1" customFormat="1" ht="16.5" customHeight="1">
      <c r="B87" s="31"/>
      <c r="C87" s="162" t="s">
        <v>126</v>
      </c>
      <c r="D87" s="162" t="s">
        <v>111</v>
      </c>
      <c r="E87" s="163" t="s">
        <v>127</v>
      </c>
      <c r="F87" s="164" t="s">
        <v>128</v>
      </c>
      <c r="G87" s="165" t="s">
        <v>114</v>
      </c>
      <c r="H87" s="166">
        <v>1</v>
      </c>
      <c r="I87" s="167"/>
      <c r="J87" s="166">
        <f>ROUND(I87*H87,1)</f>
        <v>0</v>
      </c>
      <c r="K87" s="164" t="s">
        <v>115</v>
      </c>
      <c r="L87" s="35"/>
      <c r="M87" s="168" t="s">
        <v>19</v>
      </c>
      <c r="N87" s="169" t="s">
        <v>43</v>
      </c>
      <c r="O87" s="57"/>
      <c r="P87" s="170">
        <f>O87*H87</f>
        <v>0</v>
      </c>
      <c r="Q87" s="170">
        <v>0</v>
      </c>
      <c r="R87" s="170">
        <f>Q87*H87</f>
        <v>0</v>
      </c>
      <c r="S87" s="170">
        <v>0</v>
      </c>
      <c r="T87" s="171">
        <f>S87*H87</f>
        <v>0</v>
      </c>
      <c r="AR87" s="14" t="s">
        <v>116</v>
      </c>
      <c r="AT87" s="14" t="s">
        <v>111</v>
      </c>
      <c r="AU87" s="14" t="s">
        <v>80</v>
      </c>
      <c r="AY87" s="14" t="s">
        <v>110</v>
      </c>
      <c r="BE87" s="172">
        <f>IF(N87="základní",J87,0)</f>
        <v>0</v>
      </c>
      <c r="BF87" s="172">
        <f>IF(N87="snížená",J87,0)</f>
        <v>0</v>
      </c>
      <c r="BG87" s="172">
        <f>IF(N87="zákl. přenesená",J87,0)</f>
        <v>0</v>
      </c>
      <c r="BH87" s="172">
        <f>IF(N87="sníž. přenesená",J87,0)</f>
        <v>0</v>
      </c>
      <c r="BI87" s="172">
        <f>IF(N87="nulová",J87,0)</f>
        <v>0</v>
      </c>
      <c r="BJ87" s="14" t="s">
        <v>80</v>
      </c>
      <c r="BK87" s="172">
        <f>ROUND(I87*H87,1)</f>
        <v>0</v>
      </c>
      <c r="BL87" s="14" t="s">
        <v>116</v>
      </c>
      <c r="BM87" s="14" t="s">
        <v>129</v>
      </c>
    </row>
    <row r="88" spans="2:65" s="1" customFormat="1" ht="19.5">
      <c r="B88" s="31"/>
      <c r="C88" s="32"/>
      <c r="D88" s="173" t="s">
        <v>118</v>
      </c>
      <c r="E88" s="32"/>
      <c r="F88" s="174" t="s">
        <v>130</v>
      </c>
      <c r="G88" s="32"/>
      <c r="H88" s="32"/>
      <c r="I88" s="100"/>
      <c r="J88" s="32"/>
      <c r="K88" s="32"/>
      <c r="L88" s="35"/>
      <c r="M88" s="175"/>
      <c r="N88" s="57"/>
      <c r="O88" s="57"/>
      <c r="P88" s="57"/>
      <c r="Q88" s="57"/>
      <c r="R88" s="57"/>
      <c r="S88" s="57"/>
      <c r="T88" s="58"/>
      <c r="AT88" s="14" t="s">
        <v>118</v>
      </c>
      <c r="AU88" s="14" t="s">
        <v>80</v>
      </c>
    </row>
    <row r="89" spans="2:65" s="1" customFormat="1" ht="16.5" customHeight="1">
      <c r="B89" s="31"/>
      <c r="C89" s="162" t="s">
        <v>131</v>
      </c>
      <c r="D89" s="162" t="s">
        <v>111</v>
      </c>
      <c r="E89" s="163" t="s">
        <v>132</v>
      </c>
      <c r="F89" s="164" t="s">
        <v>133</v>
      </c>
      <c r="G89" s="165" t="s">
        <v>114</v>
      </c>
      <c r="H89" s="166">
        <v>1</v>
      </c>
      <c r="I89" s="167"/>
      <c r="J89" s="166">
        <f>ROUND(I89*H89,1)</f>
        <v>0</v>
      </c>
      <c r="K89" s="164" t="s">
        <v>115</v>
      </c>
      <c r="L89" s="35"/>
      <c r="M89" s="168" t="s">
        <v>19</v>
      </c>
      <c r="N89" s="169" t="s">
        <v>43</v>
      </c>
      <c r="O89" s="57"/>
      <c r="P89" s="170">
        <f>O89*H89</f>
        <v>0</v>
      </c>
      <c r="Q89" s="170">
        <v>0</v>
      </c>
      <c r="R89" s="170">
        <f>Q89*H89</f>
        <v>0</v>
      </c>
      <c r="S89" s="170">
        <v>0</v>
      </c>
      <c r="T89" s="171">
        <f>S89*H89</f>
        <v>0</v>
      </c>
      <c r="AR89" s="14" t="s">
        <v>116</v>
      </c>
      <c r="AT89" s="14" t="s">
        <v>111</v>
      </c>
      <c r="AU89" s="14" t="s">
        <v>80</v>
      </c>
      <c r="AY89" s="14" t="s">
        <v>110</v>
      </c>
      <c r="BE89" s="172">
        <f>IF(N89="základní",J89,0)</f>
        <v>0</v>
      </c>
      <c r="BF89" s="172">
        <f>IF(N89="snížená",J89,0)</f>
        <v>0</v>
      </c>
      <c r="BG89" s="172">
        <f>IF(N89="zákl. přenesená",J89,0)</f>
        <v>0</v>
      </c>
      <c r="BH89" s="172">
        <f>IF(N89="sníž. přenesená",J89,0)</f>
        <v>0</v>
      </c>
      <c r="BI89" s="172">
        <f>IF(N89="nulová",J89,0)</f>
        <v>0</v>
      </c>
      <c r="BJ89" s="14" t="s">
        <v>80</v>
      </c>
      <c r="BK89" s="172">
        <f>ROUND(I89*H89,1)</f>
        <v>0</v>
      </c>
      <c r="BL89" s="14" t="s">
        <v>116</v>
      </c>
      <c r="BM89" s="14" t="s">
        <v>134</v>
      </c>
    </row>
    <row r="90" spans="2:65" s="1" customFormat="1" ht="16.5" customHeight="1">
      <c r="B90" s="31"/>
      <c r="C90" s="162" t="s">
        <v>135</v>
      </c>
      <c r="D90" s="162" t="s">
        <v>111</v>
      </c>
      <c r="E90" s="163" t="s">
        <v>136</v>
      </c>
      <c r="F90" s="164" t="s">
        <v>137</v>
      </c>
      <c r="G90" s="165" t="s">
        <v>114</v>
      </c>
      <c r="H90" s="166">
        <v>1</v>
      </c>
      <c r="I90" s="167"/>
      <c r="J90" s="166">
        <f>ROUND(I90*H90,1)</f>
        <v>0</v>
      </c>
      <c r="K90" s="164" t="s">
        <v>115</v>
      </c>
      <c r="L90" s="35"/>
      <c r="M90" s="168" t="s">
        <v>19</v>
      </c>
      <c r="N90" s="169" t="s">
        <v>43</v>
      </c>
      <c r="O90" s="57"/>
      <c r="P90" s="170">
        <f>O90*H90</f>
        <v>0</v>
      </c>
      <c r="Q90" s="170">
        <v>0</v>
      </c>
      <c r="R90" s="170">
        <f>Q90*H90</f>
        <v>0</v>
      </c>
      <c r="S90" s="170">
        <v>0</v>
      </c>
      <c r="T90" s="171">
        <f>S90*H90</f>
        <v>0</v>
      </c>
      <c r="AR90" s="14" t="s">
        <v>116</v>
      </c>
      <c r="AT90" s="14" t="s">
        <v>111</v>
      </c>
      <c r="AU90" s="14" t="s">
        <v>80</v>
      </c>
      <c r="AY90" s="14" t="s">
        <v>110</v>
      </c>
      <c r="BE90" s="172">
        <f>IF(N90="základní",J90,0)</f>
        <v>0</v>
      </c>
      <c r="BF90" s="172">
        <f>IF(N90="snížená",J90,0)</f>
        <v>0</v>
      </c>
      <c r="BG90" s="172">
        <f>IF(N90="zákl. přenesená",J90,0)</f>
        <v>0</v>
      </c>
      <c r="BH90" s="172">
        <f>IF(N90="sníž. přenesená",J90,0)</f>
        <v>0</v>
      </c>
      <c r="BI90" s="172">
        <f>IF(N90="nulová",J90,0)</f>
        <v>0</v>
      </c>
      <c r="BJ90" s="14" t="s">
        <v>80</v>
      </c>
      <c r="BK90" s="172">
        <f>ROUND(I90*H90,1)</f>
        <v>0</v>
      </c>
      <c r="BL90" s="14" t="s">
        <v>116</v>
      </c>
      <c r="BM90" s="14" t="s">
        <v>138</v>
      </c>
    </row>
    <row r="91" spans="2:65" s="1" customFormat="1" ht="234">
      <c r="B91" s="31"/>
      <c r="C91" s="32"/>
      <c r="D91" s="173" t="s">
        <v>118</v>
      </c>
      <c r="E91" s="32"/>
      <c r="F91" s="174" t="s">
        <v>139</v>
      </c>
      <c r="G91" s="32"/>
      <c r="H91" s="32"/>
      <c r="I91" s="100"/>
      <c r="J91" s="32"/>
      <c r="K91" s="32"/>
      <c r="L91" s="35"/>
      <c r="M91" s="175"/>
      <c r="N91" s="57"/>
      <c r="O91" s="57"/>
      <c r="P91" s="57"/>
      <c r="Q91" s="57"/>
      <c r="R91" s="57"/>
      <c r="S91" s="57"/>
      <c r="T91" s="58"/>
      <c r="AT91" s="14" t="s">
        <v>118</v>
      </c>
      <c r="AU91" s="14" t="s">
        <v>80</v>
      </c>
    </row>
    <row r="92" spans="2:65" s="1" customFormat="1" ht="22.5" customHeight="1">
      <c r="B92" s="31"/>
      <c r="C92" s="162" t="s">
        <v>140</v>
      </c>
      <c r="D92" s="162" t="s">
        <v>111</v>
      </c>
      <c r="E92" s="163" t="s">
        <v>141</v>
      </c>
      <c r="F92" s="164" t="s">
        <v>142</v>
      </c>
      <c r="G92" s="165" t="s">
        <v>114</v>
      </c>
      <c r="H92" s="166">
        <v>1</v>
      </c>
      <c r="I92" s="167"/>
      <c r="J92" s="166">
        <f>ROUND(I92*H92,1)</f>
        <v>0</v>
      </c>
      <c r="K92" s="164" t="s">
        <v>115</v>
      </c>
      <c r="L92" s="35"/>
      <c r="M92" s="168" t="s">
        <v>19</v>
      </c>
      <c r="N92" s="169" t="s">
        <v>43</v>
      </c>
      <c r="O92" s="57"/>
      <c r="P92" s="170">
        <f>O92*H92</f>
        <v>0</v>
      </c>
      <c r="Q92" s="170">
        <v>0</v>
      </c>
      <c r="R92" s="170">
        <f>Q92*H92</f>
        <v>0</v>
      </c>
      <c r="S92" s="170">
        <v>0</v>
      </c>
      <c r="T92" s="171">
        <f>S92*H92</f>
        <v>0</v>
      </c>
      <c r="AR92" s="14" t="s">
        <v>116</v>
      </c>
      <c r="AT92" s="14" t="s">
        <v>111</v>
      </c>
      <c r="AU92" s="14" t="s">
        <v>80</v>
      </c>
      <c r="AY92" s="14" t="s">
        <v>110</v>
      </c>
      <c r="BE92" s="172">
        <f>IF(N92="základní",J92,0)</f>
        <v>0</v>
      </c>
      <c r="BF92" s="172">
        <f>IF(N92="snížená",J92,0)</f>
        <v>0</v>
      </c>
      <c r="BG92" s="172">
        <f>IF(N92="zákl. přenesená",J92,0)</f>
        <v>0</v>
      </c>
      <c r="BH92" s="172">
        <f>IF(N92="sníž. přenesená",J92,0)</f>
        <v>0</v>
      </c>
      <c r="BI92" s="172">
        <f>IF(N92="nulová",J92,0)</f>
        <v>0</v>
      </c>
      <c r="BJ92" s="14" t="s">
        <v>80</v>
      </c>
      <c r="BK92" s="172">
        <f>ROUND(I92*H92,1)</f>
        <v>0</v>
      </c>
      <c r="BL92" s="14" t="s">
        <v>116</v>
      </c>
      <c r="BM92" s="14" t="s">
        <v>143</v>
      </c>
    </row>
    <row r="93" spans="2:65" s="1" customFormat="1" ht="165.75">
      <c r="B93" s="31"/>
      <c r="C93" s="32"/>
      <c r="D93" s="173" t="s">
        <v>118</v>
      </c>
      <c r="E93" s="32"/>
      <c r="F93" s="174" t="s">
        <v>144</v>
      </c>
      <c r="G93" s="32"/>
      <c r="H93" s="32"/>
      <c r="I93" s="100"/>
      <c r="J93" s="32"/>
      <c r="K93" s="32"/>
      <c r="L93" s="35"/>
      <c r="M93" s="175"/>
      <c r="N93" s="57"/>
      <c r="O93" s="57"/>
      <c r="P93" s="57"/>
      <c r="Q93" s="57"/>
      <c r="R93" s="57"/>
      <c r="S93" s="57"/>
      <c r="T93" s="58"/>
      <c r="AT93" s="14" t="s">
        <v>118</v>
      </c>
      <c r="AU93" s="14" t="s">
        <v>80</v>
      </c>
    </row>
    <row r="94" spans="2:65" s="1" customFormat="1" ht="16.5" customHeight="1">
      <c r="B94" s="31"/>
      <c r="C94" s="162" t="s">
        <v>145</v>
      </c>
      <c r="D94" s="162" t="s">
        <v>111</v>
      </c>
      <c r="E94" s="163" t="s">
        <v>146</v>
      </c>
      <c r="F94" s="164" t="s">
        <v>147</v>
      </c>
      <c r="G94" s="165" t="s">
        <v>114</v>
      </c>
      <c r="H94" s="166">
        <v>1</v>
      </c>
      <c r="I94" s="167"/>
      <c r="J94" s="166">
        <f>ROUND(I94*H94,1)</f>
        <v>0</v>
      </c>
      <c r="K94" s="164" t="s">
        <v>115</v>
      </c>
      <c r="L94" s="35"/>
      <c r="M94" s="168" t="s">
        <v>19</v>
      </c>
      <c r="N94" s="169" t="s">
        <v>43</v>
      </c>
      <c r="O94" s="57"/>
      <c r="P94" s="170">
        <f>O94*H94</f>
        <v>0</v>
      </c>
      <c r="Q94" s="170">
        <v>0</v>
      </c>
      <c r="R94" s="170">
        <f>Q94*H94</f>
        <v>0</v>
      </c>
      <c r="S94" s="170">
        <v>0</v>
      </c>
      <c r="T94" s="171">
        <f>S94*H94</f>
        <v>0</v>
      </c>
      <c r="AR94" s="14" t="s">
        <v>116</v>
      </c>
      <c r="AT94" s="14" t="s">
        <v>111</v>
      </c>
      <c r="AU94" s="14" t="s">
        <v>80</v>
      </c>
      <c r="AY94" s="14" t="s">
        <v>110</v>
      </c>
      <c r="BE94" s="172">
        <f>IF(N94="základní",J94,0)</f>
        <v>0</v>
      </c>
      <c r="BF94" s="172">
        <f>IF(N94="snížená",J94,0)</f>
        <v>0</v>
      </c>
      <c r="BG94" s="172">
        <f>IF(N94="zákl. přenesená",J94,0)</f>
        <v>0</v>
      </c>
      <c r="BH94" s="172">
        <f>IF(N94="sníž. přenesená",J94,0)</f>
        <v>0</v>
      </c>
      <c r="BI94" s="172">
        <f>IF(N94="nulová",J94,0)</f>
        <v>0</v>
      </c>
      <c r="BJ94" s="14" t="s">
        <v>80</v>
      </c>
      <c r="BK94" s="172">
        <f>ROUND(I94*H94,1)</f>
        <v>0</v>
      </c>
      <c r="BL94" s="14" t="s">
        <v>116</v>
      </c>
      <c r="BM94" s="14" t="s">
        <v>148</v>
      </c>
    </row>
    <row r="95" spans="2:65" s="1" customFormat="1" ht="146.25">
      <c r="B95" s="31"/>
      <c r="C95" s="32"/>
      <c r="D95" s="173" t="s">
        <v>118</v>
      </c>
      <c r="E95" s="32"/>
      <c r="F95" s="174" t="s">
        <v>149</v>
      </c>
      <c r="G95" s="32"/>
      <c r="H95" s="32"/>
      <c r="I95" s="100"/>
      <c r="J95" s="32"/>
      <c r="K95" s="32"/>
      <c r="L95" s="35"/>
      <c r="M95" s="175"/>
      <c r="N95" s="57"/>
      <c r="O95" s="57"/>
      <c r="P95" s="57"/>
      <c r="Q95" s="57"/>
      <c r="R95" s="57"/>
      <c r="S95" s="57"/>
      <c r="T95" s="58"/>
      <c r="AT95" s="14" t="s">
        <v>118</v>
      </c>
      <c r="AU95" s="14" t="s">
        <v>80</v>
      </c>
    </row>
    <row r="96" spans="2:65" s="1" customFormat="1" ht="16.5" customHeight="1">
      <c r="B96" s="31"/>
      <c r="C96" s="162" t="s">
        <v>150</v>
      </c>
      <c r="D96" s="162" t="s">
        <v>111</v>
      </c>
      <c r="E96" s="163" t="s">
        <v>151</v>
      </c>
      <c r="F96" s="164" t="s">
        <v>152</v>
      </c>
      <c r="G96" s="165" t="s">
        <v>114</v>
      </c>
      <c r="H96" s="166">
        <v>1</v>
      </c>
      <c r="I96" s="167"/>
      <c r="J96" s="166">
        <f>ROUND(I96*H96,1)</f>
        <v>0</v>
      </c>
      <c r="K96" s="164" t="s">
        <v>19</v>
      </c>
      <c r="L96" s="35"/>
      <c r="M96" s="176" t="s">
        <v>19</v>
      </c>
      <c r="N96" s="177" t="s">
        <v>43</v>
      </c>
      <c r="O96" s="178"/>
      <c r="P96" s="179">
        <f>O96*H96</f>
        <v>0</v>
      </c>
      <c r="Q96" s="179">
        <v>0</v>
      </c>
      <c r="R96" s="179">
        <f>Q96*H96</f>
        <v>0</v>
      </c>
      <c r="S96" s="179">
        <v>0</v>
      </c>
      <c r="T96" s="180">
        <f>S96*H96</f>
        <v>0</v>
      </c>
      <c r="AR96" s="14" t="s">
        <v>116</v>
      </c>
      <c r="AT96" s="14" t="s">
        <v>111</v>
      </c>
      <c r="AU96" s="14" t="s">
        <v>80</v>
      </c>
      <c r="AY96" s="14" t="s">
        <v>110</v>
      </c>
      <c r="BE96" s="172">
        <f>IF(N96="základní",J96,0)</f>
        <v>0</v>
      </c>
      <c r="BF96" s="172">
        <f>IF(N96="snížená",J96,0)</f>
        <v>0</v>
      </c>
      <c r="BG96" s="172">
        <f>IF(N96="zákl. přenesená",J96,0)</f>
        <v>0</v>
      </c>
      <c r="BH96" s="172">
        <f>IF(N96="sníž. přenesená",J96,0)</f>
        <v>0</v>
      </c>
      <c r="BI96" s="172">
        <f>IF(N96="nulová",J96,0)</f>
        <v>0</v>
      </c>
      <c r="BJ96" s="14" t="s">
        <v>80</v>
      </c>
      <c r="BK96" s="172">
        <f>ROUND(I96*H96,1)</f>
        <v>0</v>
      </c>
      <c r="BL96" s="14" t="s">
        <v>116</v>
      </c>
      <c r="BM96" s="14" t="s">
        <v>153</v>
      </c>
    </row>
    <row r="97" spans="2:12" s="1" customFormat="1" ht="6.95" customHeight="1">
      <c r="B97" s="43"/>
      <c r="C97" s="44"/>
      <c r="D97" s="44"/>
      <c r="E97" s="44"/>
      <c r="F97" s="44"/>
      <c r="G97" s="44"/>
      <c r="H97" s="44"/>
      <c r="I97" s="122"/>
      <c r="J97" s="44"/>
      <c r="K97" s="44"/>
      <c r="L97" s="35"/>
    </row>
  </sheetData>
  <sheetProtection algorithmName="SHA-512" hashValue="Ht0gn+aqhtKmFDENohZiAXH7Qf8ePCX5cki9qpd5wHWmX9bXDcmE8m0/L0Lq3oaBfSVcNii5aXopJE8s9njJ6Q==" saltValue="lzEu1LnD3bsIZcEuwjgJ6ZnYKqTfLnBL1ne8jqJ/kqw4C9K+esjBTTpB7HL+EmIItNlhP9lzvHd3xQGUvU30Kg==" spinCount="100000" sheet="1" objects="1" scenarios="1" formatColumns="0" formatRows="0" autoFilter="0"/>
  <autoFilter ref="C80:K96"/>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9"/>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4"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2"/>
      <c r="M2" s="232"/>
      <c r="N2" s="232"/>
      <c r="O2" s="232"/>
      <c r="P2" s="232"/>
      <c r="Q2" s="232"/>
      <c r="R2" s="232"/>
      <c r="S2" s="232"/>
      <c r="T2" s="232"/>
      <c r="U2" s="232"/>
      <c r="V2" s="232"/>
      <c r="AT2" s="14" t="s">
        <v>85</v>
      </c>
    </row>
    <row r="3" spans="2:46" ht="6.95" customHeight="1">
      <c r="B3" s="95"/>
      <c r="C3" s="96"/>
      <c r="D3" s="96"/>
      <c r="E3" s="96"/>
      <c r="F3" s="96"/>
      <c r="G3" s="96"/>
      <c r="H3" s="96"/>
      <c r="I3" s="97"/>
      <c r="J3" s="96"/>
      <c r="K3" s="96"/>
      <c r="L3" s="17"/>
      <c r="AT3" s="14" t="s">
        <v>82</v>
      </c>
    </row>
    <row r="4" spans="2:46" ht="24.95" customHeight="1">
      <c r="B4" s="17"/>
      <c r="D4" s="98" t="s">
        <v>86</v>
      </c>
      <c r="L4" s="17"/>
      <c r="M4" s="21" t="s">
        <v>10</v>
      </c>
      <c r="AT4" s="14" t="s">
        <v>4</v>
      </c>
    </row>
    <row r="5" spans="2:46" ht="6.95" customHeight="1">
      <c r="B5" s="17"/>
      <c r="L5" s="17"/>
    </row>
    <row r="6" spans="2:46" ht="12" customHeight="1">
      <c r="B6" s="17"/>
      <c r="D6" s="99" t="s">
        <v>16</v>
      </c>
      <c r="L6" s="17"/>
    </row>
    <row r="7" spans="2:46" ht="16.5" customHeight="1">
      <c r="B7" s="17"/>
      <c r="E7" s="261" t="str">
        <f>'Rekapitulace stavby'!K6</f>
        <v>III/11741 Struhaře konec obce X III/11741 Nechánice, oprava</v>
      </c>
      <c r="F7" s="262"/>
      <c r="G7" s="262"/>
      <c r="H7" s="262"/>
      <c r="L7" s="17"/>
    </row>
    <row r="8" spans="2:46" s="1" customFormat="1" ht="12" customHeight="1">
      <c r="B8" s="35"/>
      <c r="D8" s="99" t="s">
        <v>87</v>
      </c>
      <c r="I8" s="100"/>
      <c r="L8" s="35"/>
    </row>
    <row r="9" spans="2:46" s="1" customFormat="1" ht="36.950000000000003" customHeight="1">
      <c r="B9" s="35"/>
      <c r="E9" s="263" t="s">
        <v>154</v>
      </c>
      <c r="F9" s="264"/>
      <c r="G9" s="264"/>
      <c r="H9" s="264"/>
      <c r="I9" s="100"/>
      <c r="L9" s="35"/>
    </row>
    <row r="10" spans="2:46" s="1" customFormat="1" ht="11.25">
      <c r="B10" s="35"/>
      <c r="I10" s="100"/>
      <c r="L10" s="35"/>
    </row>
    <row r="11" spans="2:46" s="1" customFormat="1" ht="12" customHeight="1">
      <c r="B11" s="35"/>
      <c r="D11" s="99" t="s">
        <v>18</v>
      </c>
      <c r="F11" s="14" t="s">
        <v>19</v>
      </c>
      <c r="I11" s="101" t="s">
        <v>20</v>
      </c>
      <c r="J11" s="14" t="s">
        <v>19</v>
      </c>
      <c r="L11" s="35"/>
    </row>
    <row r="12" spans="2:46" s="1" customFormat="1" ht="12" customHeight="1">
      <c r="B12" s="35"/>
      <c r="D12" s="99" t="s">
        <v>21</v>
      </c>
      <c r="F12" s="14" t="s">
        <v>22</v>
      </c>
      <c r="I12" s="101" t="s">
        <v>23</v>
      </c>
      <c r="J12" s="102" t="str">
        <f>'Rekapitulace stavby'!AN8</f>
        <v>22.6.2019</v>
      </c>
      <c r="L12" s="35"/>
    </row>
    <row r="13" spans="2:46" s="1" customFormat="1" ht="10.9" customHeight="1">
      <c r="B13" s="35"/>
      <c r="I13" s="100"/>
      <c r="L13" s="35"/>
    </row>
    <row r="14" spans="2:46" s="1" customFormat="1" ht="12" customHeight="1">
      <c r="B14" s="35"/>
      <c r="D14" s="99" t="s">
        <v>25</v>
      </c>
      <c r="I14" s="101" t="s">
        <v>26</v>
      </c>
      <c r="J14" s="14" t="str">
        <f>IF('Rekapitulace stavby'!AN10="","",'Rekapitulace stavby'!AN10)</f>
        <v/>
      </c>
      <c r="L14" s="35"/>
    </row>
    <row r="15" spans="2:46" s="1" customFormat="1" ht="18" customHeight="1">
      <c r="B15" s="35"/>
      <c r="E15" s="14" t="str">
        <f>IF('Rekapitulace stavby'!E11="","",'Rekapitulace stavby'!E11)</f>
        <v>Správa a údržba silnic Plzeňského kraje</v>
      </c>
      <c r="I15" s="101" t="s">
        <v>28</v>
      </c>
      <c r="J15" s="14" t="str">
        <f>IF('Rekapitulace stavby'!AN11="","",'Rekapitulace stavby'!AN11)</f>
        <v/>
      </c>
      <c r="L15" s="35"/>
    </row>
    <row r="16" spans="2:46" s="1" customFormat="1" ht="6.95" customHeight="1">
      <c r="B16" s="35"/>
      <c r="I16" s="100"/>
      <c r="L16" s="35"/>
    </row>
    <row r="17" spans="2:12" s="1" customFormat="1" ht="12" customHeight="1">
      <c r="B17" s="35"/>
      <c r="D17" s="99" t="s">
        <v>29</v>
      </c>
      <c r="I17" s="101" t="s">
        <v>26</v>
      </c>
      <c r="J17" s="27" t="str">
        <f>'Rekapitulace stavby'!AN13</f>
        <v>Vyplň údaj</v>
      </c>
      <c r="L17" s="35"/>
    </row>
    <row r="18" spans="2:12" s="1" customFormat="1" ht="18" customHeight="1">
      <c r="B18" s="35"/>
      <c r="E18" s="265" t="str">
        <f>'Rekapitulace stavby'!E14</f>
        <v>Vyplň údaj</v>
      </c>
      <c r="F18" s="266"/>
      <c r="G18" s="266"/>
      <c r="H18" s="266"/>
      <c r="I18" s="101" t="s">
        <v>28</v>
      </c>
      <c r="J18" s="27" t="str">
        <f>'Rekapitulace stavby'!AN14</f>
        <v>Vyplň údaj</v>
      </c>
      <c r="L18" s="35"/>
    </row>
    <row r="19" spans="2:12" s="1" customFormat="1" ht="6.95" customHeight="1">
      <c r="B19" s="35"/>
      <c r="I19" s="100"/>
      <c r="L19" s="35"/>
    </row>
    <row r="20" spans="2:12" s="1" customFormat="1" ht="12" customHeight="1">
      <c r="B20" s="35"/>
      <c r="D20" s="99" t="s">
        <v>31</v>
      </c>
      <c r="I20" s="101" t="s">
        <v>26</v>
      </c>
      <c r="J20" s="14" t="str">
        <f>IF('Rekapitulace stavby'!AN16="","",'Rekapitulace stavby'!AN16)</f>
        <v/>
      </c>
      <c r="L20" s="35"/>
    </row>
    <row r="21" spans="2:12" s="1" customFormat="1" ht="18" customHeight="1">
      <c r="B21" s="35"/>
      <c r="E21" s="14" t="str">
        <f>IF('Rekapitulace stavby'!E17="","",'Rekapitulace stavby'!E17)</f>
        <v>SG Geotechnika</v>
      </c>
      <c r="I21" s="101" t="s">
        <v>28</v>
      </c>
      <c r="J21" s="14" t="str">
        <f>IF('Rekapitulace stavby'!AN17="","",'Rekapitulace stavby'!AN17)</f>
        <v/>
      </c>
      <c r="L21" s="35"/>
    </row>
    <row r="22" spans="2:12" s="1" customFormat="1" ht="6.95" customHeight="1">
      <c r="B22" s="35"/>
      <c r="I22" s="100"/>
      <c r="L22" s="35"/>
    </row>
    <row r="23" spans="2:12" s="1" customFormat="1" ht="12" customHeight="1">
      <c r="B23" s="35"/>
      <c r="D23" s="99" t="s">
        <v>34</v>
      </c>
      <c r="I23" s="101" t="s">
        <v>26</v>
      </c>
      <c r="J23" s="14" t="str">
        <f>IF('Rekapitulace stavby'!AN19="","",'Rekapitulace stavby'!AN19)</f>
        <v/>
      </c>
      <c r="L23" s="35"/>
    </row>
    <row r="24" spans="2:12" s="1" customFormat="1" ht="18" customHeight="1">
      <c r="B24" s="35"/>
      <c r="E24" s="14" t="str">
        <f>IF('Rekapitulace stavby'!E20="","",'Rekapitulace stavby'!E20)</f>
        <v>Roman Mitas</v>
      </c>
      <c r="I24" s="101" t="s">
        <v>28</v>
      </c>
      <c r="J24" s="14" t="str">
        <f>IF('Rekapitulace stavby'!AN20="","",'Rekapitulace stavby'!AN20)</f>
        <v/>
      </c>
      <c r="L24" s="35"/>
    </row>
    <row r="25" spans="2:12" s="1" customFormat="1" ht="6.95" customHeight="1">
      <c r="B25" s="35"/>
      <c r="I25" s="100"/>
      <c r="L25" s="35"/>
    </row>
    <row r="26" spans="2:12" s="1" customFormat="1" ht="12" customHeight="1">
      <c r="B26" s="35"/>
      <c r="D26" s="99" t="s">
        <v>36</v>
      </c>
      <c r="I26" s="100"/>
      <c r="L26" s="35"/>
    </row>
    <row r="27" spans="2:12" s="6" customFormat="1" ht="16.5" customHeight="1">
      <c r="B27" s="103"/>
      <c r="E27" s="267" t="s">
        <v>19</v>
      </c>
      <c r="F27" s="267"/>
      <c r="G27" s="267"/>
      <c r="H27" s="267"/>
      <c r="I27" s="104"/>
      <c r="L27" s="103"/>
    </row>
    <row r="28" spans="2:12" s="1" customFormat="1" ht="6.95" customHeight="1">
      <c r="B28" s="35"/>
      <c r="I28" s="100"/>
      <c r="L28" s="35"/>
    </row>
    <row r="29" spans="2:12" s="1" customFormat="1" ht="6.95" customHeight="1">
      <c r="B29" s="35"/>
      <c r="D29" s="53"/>
      <c r="E29" s="53"/>
      <c r="F29" s="53"/>
      <c r="G29" s="53"/>
      <c r="H29" s="53"/>
      <c r="I29" s="105"/>
      <c r="J29" s="53"/>
      <c r="K29" s="53"/>
      <c r="L29" s="35"/>
    </row>
    <row r="30" spans="2:12" s="1" customFormat="1" ht="25.35" customHeight="1">
      <c r="B30" s="35"/>
      <c r="D30" s="106" t="s">
        <v>38</v>
      </c>
      <c r="I30" s="100"/>
      <c r="J30" s="107">
        <f>ROUND(J84, 1)</f>
        <v>0</v>
      </c>
      <c r="L30" s="35"/>
    </row>
    <row r="31" spans="2:12" s="1" customFormat="1" ht="6.95" customHeight="1">
      <c r="B31" s="35"/>
      <c r="D31" s="53"/>
      <c r="E31" s="53"/>
      <c r="F31" s="53"/>
      <c r="G31" s="53"/>
      <c r="H31" s="53"/>
      <c r="I31" s="105"/>
      <c r="J31" s="53"/>
      <c r="K31" s="53"/>
      <c r="L31" s="35"/>
    </row>
    <row r="32" spans="2:12" s="1" customFormat="1" ht="14.45" customHeight="1">
      <c r="B32" s="35"/>
      <c r="F32" s="108" t="s">
        <v>40</v>
      </c>
      <c r="I32" s="109" t="s">
        <v>39</v>
      </c>
      <c r="J32" s="108" t="s">
        <v>41</v>
      </c>
      <c r="L32" s="35"/>
    </row>
    <row r="33" spans="2:12" s="1" customFormat="1" ht="14.45" customHeight="1">
      <c r="B33" s="35"/>
      <c r="D33" s="99" t="s">
        <v>42</v>
      </c>
      <c r="E33" s="99" t="s">
        <v>43</v>
      </c>
      <c r="F33" s="110">
        <f>ROUND((SUM(BE84:BE148)),  1)</f>
        <v>0</v>
      </c>
      <c r="I33" s="111">
        <v>0.21</v>
      </c>
      <c r="J33" s="110">
        <f>ROUND(((SUM(BE84:BE148))*I33),  1)</f>
        <v>0</v>
      </c>
      <c r="L33" s="35"/>
    </row>
    <row r="34" spans="2:12" s="1" customFormat="1" ht="14.45" customHeight="1">
      <c r="B34" s="35"/>
      <c r="E34" s="99" t="s">
        <v>44</v>
      </c>
      <c r="F34" s="110">
        <f>ROUND((SUM(BF84:BF148)),  1)</f>
        <v>0</v>
      </c>
      <c r="I34" s="111">
        <v>0.15</v>
      </c>
      <c r="J34" s="110">
        <f>ROUND(((SUM(BF84:BF148))*I34),  1)</f>
        <v>0</v>
      </c>
      <c r="L34" s="35"/>
    </row>
    <row r="35" spans="2:12" s="1" customFormat="1" ht="14.45" hidden="1" customHeight="1">
      <c r="B35" s="35"/>
      <c r="E35" s="99" t="s">
        <v>45</v>
      </c>
      <c r="F35" s="110">
        <f>ROUND((SUM(BG84:BG148)),  1)</f>
        <v>0</v>
      </c>
      <c r="I35" s="111">
        <v>0.21</v>
      </c>
      <c r="J35" s="110">
        <f>0</f>
        <v>0</v>
      </c>
      <c r="L35" s="35"/>
    </row>
    <row r="36" spans="2:12" s="1" customFormat="1" ht="14.45" hidden="1" customHeight="1">
      <c r="B36" s="35"/>
      <c r="E36" s="99" t="s">
        <v>46</v>
      </c>
      <c r="F36" s="110">
        <f>ROUND((SUM(BH84:BH148)),  1)</f>
        <v>0</v>
      </c>
      <c r="I36" s="111">
        <v>0.15</v>
      </c>
      <c r="J36" s="110">
        <f>0</f>
        <v>0</v>
      </c>
      <c r="L36" s="35"/>
    </row>
    <row r="37" spans="2:12" s="1" customFormat="1" ht="14.45" hidden="1" customHeight="1">
      <c r="B37" s="35"/>
      <c r="E37" s="99" t="s">
        <v>47</v>
      </c>
      <c r="F37" s="110">
        <f>ROUND((SUM(BI84:BI148)),  1)</f>
        <v>0</v>
      </c>
      <c r="I37" s="111">
        <v>0</v>
      </c>
      <c r="J37" s="110">
        <f>0</f>
        <v>0</v>
      </c>
      <c r="L37" s="35"/>
    </row>
    <row r="38" spans="2:12" s="1" customFormat="1" ht="6.95" customHeight="1">
      <c r="B38" s="35"/>
      <c r="I38" s="100"/>
      <c r="L38" s="35"/>
    </row>
    <row r="39" spans="2:12" s="1" customFormat="1" ht="25.35" customHeight="1">
      <c r="B39" s="35"/>
      <c r="C39" s="112"/>
      <c r="D39" s="113" t="s">
        <v>48</v>
      </c>
      <c r="E39" s="114"/>
      <c r="F39" s="114"/>
      <c r="G39" s="115" t="s">
        <v>49</v>
      </c>
      <c r="H39" s="116" t="s">
        <v>50</v>
      </c>
      <c r="I39" s="117"/>
      <c r="J39" s="118">
        <f>SUM(J30:J37)</f>
        <v>0</v>
      </c>
      <c r="K39" s="119"/>
      <c r="L39" s="35"/>
    </row>
    <row r="40" spans="2:12" s="1" customFormat="1" ht="14.45" customHeight="1">
      <c r="B40" s="120"/>
      <c r="C40" s="121"/>
      <c r="D40" s="121"/>
      <c r="E40" s="121"/>
      <c r="F40" s="121"/>
      <c r="G40" s="121"/>
      <c r="H40" s="121"/>
      <c r="I40" s="122"/>
      <c r="J40" s="121"/>
      <c r="K40" s="121"/>
      <c r="L40" s="35"/>
    </row>
    <row r="44" spans="2:12" s="1" customFormat="1" ht="6.95" hidden="1" customHeight="1">
      <c r="B44" s="123"/>
      <c r="C44" s="124"/>
      <c r="D44" s="124"/>
      <c r="E44" s="124"/>
      <c r="F44" s="124"/>
      <c r="G44" s="124"/>
      <c r="H44" s="124"/>
      <c r="I44" s="125"/>
      <c r="J44" s="124"/>
      <c r="K44" s="124"/>
      <c r="L44" s="35"/>
    </row>
    <row r="45" spans="2:12" s="1" customFormat="1" ht="24.95" hidden="1" customHeight="1">
      <c r="B45" s="31"/>
      <c r="C45" s="20" t="s">
        <v>89</v>
      </c>
      <c r="D45" s="32"/>
      <c r="E45" s="32"/>
      <c r="F45" s="32"/>
      <c r="G45" s="32"/>
      <c r="H45" s="32"/>
      <c r="I45" s="100"/>
      <c r="J45" s="32"/>
      <c r="K45" s="32"/>
      <c r="L45" s="35"/>
    </row>
    <row r="46" spans="2:12" s="1" customFormat="1" ht="6.95" hidden="1" customHeight="1">
      <c r="B46" s="31"/>
      <c r="C46" s="32"/>
      <c r="D46" s="32"/>
      <c r="E46" s="32"/>
      <c r="F46" s="32"/>
      <c r="G46" s="32"/>
      <c r="H46" s="32"/>
      <c r="I46" s="100"/>
      <c r="J46" s="32"/>
      <c r="K46" s="32"/>
      <c r="L46" s="35"/>
    </row>
    <row r="47" spans="2:12" s="1" customFormat="1" ht="12" hidden="1" customHeight="1">
      <c r="B47" s="31"/>
      <c r="C47" s="26" t="s">
        <v>16</v>
      </c>
      <c r="D47" s="32"/>
      <c r="E47" s="32"/>
      <c r="F47" s="32"/>
      <c r="G47" s="32"/>
      <c r="H47" s="32"/>
      <c r="I47" s="100"/>
      <c r="J47" s="32"/>
      <c r="K47" s="32"/>
      <c r="L47" s="35"/>
    </row>
    <row r="48" spans="2:12" s="1" customFormat="1" ht="16.5" hidden="1" customHeight="1">
      <c r="B48" s="31"/>
      <c r="C48" s="32"/>
      <c r="D48" s="32"/>
      <c r="E48" s="268" t="str">
        <f>E7</f>
        <v>III/11741 Struhaře konec obce X III/11741 Nechánice, oprava</v>
      </c>
      <c r="F48" s="269"/>
      <c r="G48" s="269"/>
      <c r="H48" s="269"/>
      <c r="I48" s="100"/>
      <c r="J48" s="32"/>
      <c r="K48" s="32"/>
      <c r="L48" s="35"/>
    </row>
    <row r="49" spans="2:47" s="1" customFormat="1" ht="12" hidden="1" customHeight="1">
      <c r="B49" s="31"/>
      <c r="C49" s="26" t="s">
        <v>87</v>
      </c>
      <c r="D49" s="32"/>
      <c r="E49" s="32"/>
      <c r="F49" s="32"/>
      <c r="G49" s="32"/>
      <c r="H49" s="32"/>
      <c r="I49" s="100"/>
      <c r="J49" s="32"/>
      <c r="K49" s="32"/>
      <c r="L49" s="35"/>
    </row>
    <row r="50" spans="2:47" s="1" customFormat="1" ht="16.5" hidden="1" customHeight="1">
      <c r="B50" s="31"/>
      <c r="C50" s="32"/>
      <c r="D50" s="32"/>
      <c r="E50" s="241" t="str">
        <f>E9</f>
        <v>01 - Stavební řešení</v>
      </c>
      <c r="F50" s="240"/>
      <c r="G50" s="240"/>
      <c r="H50" s="240"/>
      <c r="I50" s="100"/>
      <c r="J50" s="32"/>
      <c r="K50" s="32"/>
      <c r="L50" s="35"/>
    </row>
    <row r="51" spans="2:47" s="1" customFormat="1" ht="6.95" hidden="1" customHeight="1">
      <c r="B51" s="31"/>
      <c r="C51" s="32"/>
      <c r="D51" s="32"/>
      <c r="E51" s="32"/>
      <c r="F51" s="32"/>
      <c r="G51" s="32"/>
      <c r="H51" s="32"/>
      <c r="I51" s="100"/>
      <c r="J51" s="32"/>
      <c r="K51" s="32"/>
      <c r="L51" s="35"/>
    </row>
    <row r="52" spans="2:47" s="1" customFormat="1" ht="12" hidden="1" customHeight="1">
      <c r="B52" s="31"/>
      <c r="C52" s="26" t="s">
        <v>21</v>
      </c>
      <c r="D52" s="32"/>
      <c r="E52" s="32"/>
      <c r="F52" s="24" t="str">
        <f>F12</f>
        <v xml:space="preserve"> </v>
      </c>
      <c r="G52" s="32"/>
      <c r="H52" s="32"/>
      <c r="I52" s="101" t="s">
        <v>23</v>
      </c>
      <c r="J52" s="52" t="str">
        <f>IF(J12="","",J12)</f>
        <v>22.6.2019</v>
      </c>
      <c r="K52" s="32"/>
      <c r="L52" s="35"/>
    </row>
    <row r="53" spans="2:47" s="1" customFormat="1" ht="6.95" hidden="1" customHeight="1">
      <c r="B53" s="31"/>
      <c r="C53" s="32"/>
      <c r="D53" s="32"/>
      <c r="E53" s="32"/>
      <c r="F53" s="32"/>
      <c r="G53" s="32"/>
      <c r="H53" s="32"/>
      <c r="I53" s="100"/>
      <c r="J53" s="32"/>
      <c r="K53" s="32"/>
      <c r="L53" s="35"/>
    </row>
    <row r="54" spans="2:47" s="1" customFormat="1" ht="13.7" hidden="1" customHeight="1">
      <c r="B54" s="31"/>
      <c r="C54" s="26" t="s">
        <v>25</v>
      </c>
      <c r="D54" s="32"/>
      <c r="E54" s="32"/>
      <c r="F54" s="24" t="str">
        <f>E15</f>
        <v>Správa a údržba silnic Plzeňského kraje</v>
      </c>
      <c r="G54" s="32"/>
      <c r="H54" s="32"/>
      <c r="I54" s="101" t="s">
        <v>31</v>
      </c>
      <c r="J54" s="29" t="str">
        <f>E21</f>
        <v>SG Geotechnika</v>
      </c>
      <c r="K54" s="32"/>
      <c r="L54" s="35"/>
    </row>
    <row r="55" spans="2:47" s="1" customFormat="1" ht="13.7" hidden="1" customHeight="1">
      <c r="B55" s="31"/>
      <c r="C55" s="26" t="s">
        <v>29</v>
      </c>
      <c r="D55" s="32"/>
      <c r="E55" s="32"/>
      <c r="F55" s="24" t="str">
        <f>IF(E18="","",E18)</f>
        <v>Vyplň údaj</v>
      </c>
      <c r="G55" s="32"/>
      <c r="H55" s="32"/>
      <c r="I55" s="101" t="s">
        <v>34</v>
      </c>
      <c r="J55" s="29" t="str">
        <f>E24</f>
        <v>Roman Mitas</v>
      </c>
      <c r="K55" s="32"/>
      <c r="L55" s="35"/>
    </row>
    <row r="56" spans="2:47" s="1" customFormat="1" ht="10.35" hidden="1" customHeight="1">
      <c r="B56" s="31"/>
      <c r="C56" s="32"/>
      <c r="D56" s="32"/>
      <c r="E56" s="32"/>
      <c r="F56" s="32"/>
      <c r="G56" s="32"/>
      <c r="H56" s="32"/>
      <c r="I56" s="100"/>
      <c r="J56" s="32"/>
      <c r="K56" s="32"/>
      <c r="L56" s="35"/>
    </row>
    <row r="57" spans="2:47" s="1" customFormat="1" ht="29.25" hidden="1" customHeight="1">
      <c r="B57" s="31"/>
      <c r="C57" s="126" t="s">
        <v>90</v>
      </c>
      <c r="D57" s="127"/>
      <c r="E57" s="127"/>
      <c r="F57" s="127"/>
      <c r="G57" s="127"/>
      <c r="H57" s="127"/>
      <c r="I57" s="128"/>
      <c r="J57" s="129" t="s">
        <v>91</v>
      </c>
      <c r="K57" s="127"/>
      <c r="L57" s="35"/>
    </row>
    <row r="58" spans="2:47" s="1" customFormat="1" ht="10.35" hidden="1" customHeight="1">
      <c r="B58" s="31"/>
      <c r="C58" s="32"/>
      <c r="D58" s="32"/>
      <c r="E58" s="32"/>
      <c r="F58" s="32"/>
      <c r="G58" s="32"/>
      <c r="H58" s="32"/>
      <c r="I58" s="100"/>
      <c r="J58" s="32"/>
      <c r="K58" s="32"/>
      <c r="L58" s="35"/>
    </row>
    <row r="59" spans="2:47" s="1" customFormat="1" ht="22.9" hidden="1" customHeight="1">
      <c r="B59" s="31"/>
      <c r="C59" s="130" t="s">
        <v>70</v>
      </c>
      <c r="D59" s="32"/>
      <c r="E59" s="32"/>
      <c r="F59" s="32"/>
      <c r="G59" s="32"/>
      <c r="H59" s="32"/>
      <c r="I59" s="100"/>
      <c r="J59" s="70">
        <f>J84</f>
        <v>0</v>
      </c>
      <c r="K59" s="32"/>
      <c r="L59" s="35"/>
      <c r="AU59" s="14" t="s">
        <v>92</v>
      </c>
    </row>
    <row r="60" spans="2:47" s="7" customFormat="1" ht="24.95" hidden="1" customHeight="1">
      <c r="B60" s="131"/>
      <c r="C60" s="132"/>
      <c r="D60" s="133" t="s">
        <v>155</v>
      </c>
      <c r="E60" s="134"/>
      <c r="F60" s="134"/>
      <c r="G60" s="134"/>
      <c r="H60" s="134"/>
      <c r="I60" s="135"/>
      <c r="J60" s="136">
        <f>J85</f>
        <v>0</v>
      </c>
      <c r="K60" s="132"/>
      <c r="L60" s="137"/>
    </row>
    <row r="61" spans="2:47" s="10" customFormat="1" ht="19.899999999999999" hidden="1" customHeight="1">
      <c r="B61" s="181"/>
      <c r="C61" s="182"/>
      <c r="D61" s="183" t="s">
        <v>156</v>
      </c>
      <c r="E61" s="184"/>
      <c r="F61" s="184"/>
      <c r="G61" s="184"/>
      <c r="H61" s="184"/>
      <c r="I61" s="185"/>
      <c r="J61" s="186">
        <f>J86</f>
        <v>0</v>
      </c>
      <c r="K61" s="182"/>
      <c r="L61" s="187"/>
    </row>
    <row r="62" spans="2:47" s="10" customFormat="1" ht="19.899999999999999" hidden="1" customHeight="1">
      <c r="B62" s="181"/>
      <c r="C62" s="182"/>
      <c r="D62" s="183" t="s">
        <v>157</v>
      </c>
      <c r="E62" s="184"/>
      <c r="F62" s="184"/>
      <c r="G62" s="184"/>
      <c r="H62" s="184"/>
      <c r="I62" s="185"/>
      <c r="J62" s="186">
        <f>J119</f>
        <v>0</v>
      </c>
      <c r="K62" s="182"/>
      <c r="L62" s="187"/>
    </row>
    <row r="63" spans="2:47" s="10" customFormat="1" ht="19.899999999999999" hidden="1" customHeight="1">
      <c r="B63" s="181"/>
      <c r="C63" s="182"/>
      <c r="D63" s="183" t="s">
        <v>158</v>
      </c>
      <c r="E63" s="184"/>
      <c r="F63" s="184"/>
      <c r="G63" s="184"/>
      <c r="H63" s="184"/>
      <c r="I63" s="185"/>
      <c r="J63" s="186">
        <f>J136</f>
        <v>0</v>
      </c>
      <c r="K63" s="182"/>
      <c r="L63" s="187"/>
    </row>
    <row r="64" spans="2:47" s="10" customFormat="1" ht="19.899999999999999" hidden="1" customHeight="1">
      <c r="B64" s="181"/>
      <c r="C64" s="182"/>
      <c r="D64" s="183" t="s">
        <v>159</v>
      </c>
      <c r="E64" s="184"/>
      <c r="F64" s="184"/>
      <c r="G64" s="184"/>
      <c r="H64" s="184"/>
      <c r="I64" s="185"/>
      <c r="J64" s="186">
        <f>J139</f>
        <v>0</v>
      </c>
      <c r="K64" s="182"/>
      <c r="L64" s="187"/>
    </row>
    <row r="65" spans="2:12" s="1" customFormat="1" ht="21.75" hidden="1" customHeight="1">
      <c r="B65" s="31"/>
      <c r="C65" s="32"/>
      <c r="D65" s="32"/>
      <c r="E65" s="32"/>
      <c r="F65" s="32"/>
      <c r="G65" s="32"/>
      <c r="H65" s="32"/>
      <c r="I65" s="100"/>
      <c r="J65" s="32"/>
      <c r="K65" s="32"/>
      <c r="L65" s="35"/>
    </row>
    <row r="66" spans="2:12" s="1" customFormat="1" ht="6.95" hidden="1" customHeight="1">
      <c r="B66" s="43"/>
      <c r="C66" s="44"/>
      <c r="D66" s="44"/>
      <c r="E66" s="44"/>
      <c r="F66" s="44"/>
      <c r="G66" s="44"/>
      <c r="H66" s="44"/>
      <c r="I66" s="122"/>
      <c r="J66" s="44"/>
      <c r="K66" s="44"/>
      <c r="L66" s="35"/>
    </row>
    <row r="67" spans="2:12" ht="11.25" hidden="1"/>
    <row r="68" spans="2:12" ht="11.25" hidden="1"/>
    <row r="69" spans="2:12" ht="11.25" hidden="1"/>
    <row r="70" spans="2:12" s="1" customFormat="1" ht="6.95" customHeight="1">
      <c r="B70" s="45"/>
      <c r="C70" s="46"/>
      <c r="D70" s="46"/>
      <c r="E70" s="46"/>
      <c r="F70" s="46"/>
      <c r="G70" s="46"/>
      <c r="H70" s="46"/>
      <c r="I70" s="125"/>
      <c r="J70" s="46"/>
      <c r="K70" s="46"/>
      <c r="L70" s="35"/>
    </row>
    <row r="71" spans="2:12" s="1" customFormat="1" ht="24.95" customHeight="1">
      <c r="B71" s="31"/>
      <c r="C71" s="20" t="s">
        <v>95</v>
      </c>
      <c r="D71" s="32"/>
      <c r="E71" s="32"/>
      <c r="F71" s="32"/>
      <c r="G71" s="32"/>
      <c r="H71" s="32"/>
      <c r="I71" s="100"/>
      <c r="J71" s="32"/>
      <c r="K71" s="32"/>
      <c r="L71" s="35"/>
    </row>
    <row r="72" spans="2:12" s="1" customFormat="1" ht="6.95" customHeight="1">
      <c r="B72" s="31"/>
      <c r="C72" s="32"/>
      <c r="D72" s="32"/>
      <c r="E72" s="32"/>
      <c r="F72" s="32"/>
      <c r="G72" s="32"/>
      <c r="H72" s="32"/>
      <c r="I72" s="100"/>
      <c r="J72" s="32"/>
      <c r="K72" s="32"/>
      <c r="L72" s="35"/>
    </row>
    <row r="73" spans="2:12" s="1" customFormat="1" ht="12" customHeight="1">
      <c r="B73" s="31"/>
      <c r="C73" s="26" t="s">
        <v>16</v>
      </c>
      <c r="D73" s="32"/>
      <c r="E73" s="32"/>
      <c r="F73" s="32"/>
      <c r="G73" s="32"/>
      <c r="H73" s="32"/>
      <c r="I73" s="100"/>
      <c r="J73" s="32"/>
      <c r="K73" s="32"/>
      <c r="L73" s="35"/>
    </row>
    <row r="74" spans="2:12" s="1" customFormat="1" ht="16.5" customHeight="1">
      <c r="B74" s="31"/>
      <c r="C74" s="32"/>
      <c r="D74" s="32"/>
      <c r="E74" s="268" t="str">
        <f>E7</f>
        <v>III/11741 Struhaře konec obce X III/11741 Nechánice, oprava</v>
      </c>
      <c r="F74" s="269"/>
      <c r="G74" s="269"/>
      <c r="H74" s="269"/>
      <c r="I74" s="100"/>
      <c r="J74" s="32"/>
      <c r="K74" s="32"/>
      <c r="L74" s="35"/>
    </row>
    <row r="75" spans="2:12" s="1" customFormat="1" ht="12" customHeight="1">
      <c r="B75" s="31"/>
      <c r="C75" s="26" t="s">
        <v>87</v>
      </c>
      <c r="D75" s="32"/>
      <c r="E75" s="32"/>
      <c r="F75" s="32"/>
      <c r="G75" s="32"/>
      <c r="H75" s="32"/>
      <c r="I75" s="100"/>
      <c r="J75" s="32"/>
      <c r="K75" s="32"/>
      <c r="L75" s="35"/>
    </row>
    <row r="76" spans="2:12" s="1" customFormat="1" ht="16.5" customHeight="1">
      <c r="B76" s="31"/>
      <c r="C76" s="32"/>
      <c r="D76" s="32"/>
      <c r="E76" s="241" t="str">
        <f>E9</f>
        <v>01 - Stavební řešení</v>
      </c>
      <c r="F76" s="240"/>
      <c r="G76" s="240"/>
      <c r="H76" s="240"/>
      <c r="I76" s="100"/>
      <c r="J76" s="32"/>
      <c r="K76" s="32"/>
      <c r="L76" s="35"/>
    </row>
    <row r="77" spans="2:12" s="1" customFormat="1" ht="6.95" customHeight="1">
      <c r="B77" s="31"/>
      <c r="C77" s="32"/>
      <c r="D77" s="32"/>
      <c r="E77" s="32"/>
      <c r="F77" s="32"/>
      <c r="G77" s="32"/>
      <c r="H77" s="32"/>
      <c r="I77" s="100"/>
      <c r="J77" s="32"/>
      <c r="K77" s="32"/>
      <c r="L77" s="35"/>
    </row>
    <row r="78" spans="2:12" s="1" customFormat="1" ht="12" customHeight="1">
      <c r="B78" s="31"/>
      <c r="C78" s="26" t="s">
        <v>21</v>
      </c>
      <c r="D78" s="32"/>
      <c r="E78" s="32"/>
      <c r="F78" s="24" t="str">
        <f>F12</f>
        <v xml:space="preserve"> </v>
      </c>
      <c r="G78" s="32"/>
      <c r="H78" s="32"/>
      <c r="I78" s="101" t="s">
        <v>23</v>
      </c>
      <c r="J78" s="52" t="str">
        <f>IF(J12="","",J12)</f>
        <v>22.6.2019</v>
      </c>
      <c r="K78" s="32"/>
      <c r="L78" s="35"/>
    </row>
    <row r="79" spans="2:12" s="1" customFormat="1" ht="6.95" customHeight="1">
      <c r="B79" s="31"/>
      <c r="C79" s="32"/>
      <c r="D79" s="32"/>
      <c r="E79" s="32"/>
      <c r="F79" s="32"/>
      <c r="G79" s="32"/>
      <c r="H79" s="32"/>
      <c r="I79" s="100"/>
      <c r="J79" s="32"/>
      <c r="K79" s="32"/>
      <c r="L79" s="35"/>
    </row>
    <row r="80" spans="2:12" s="1" customFormat="1" ht="13.7" customHeight="1">
      <c r="B80" s="31"/>
      <c r="C80" s="26" t="s">
        <v>25</v>
      </c>
      <c r="D80" s="32"/>
      <c r="E80" s="32"/>
      <c r="F80" s="24" t="str">
        <f>E15</f>
        <v>Správa a údržba silnic Plzeňského kraje</v>
      </c>
      <c r="G80" s="32"/>
      <c r="H80" s="32"/>
      <c r="I80" s="101" t="s">
        <v>31</v>
      </c>
      <c r="J80" s="29" t="str">
        <f>E21</f>
        <v>SG Geotechnika</v>
      </c>
      <c r="K80" s="32"/>
      <c r="L80" s="35"/>
    </row>
    <row r="81" spans="2:65" s="1" customFormat="1" ht="13.7" customHeight="1">
      <c r="B81" s="31"/>
      <c r="C81" s="26" t="s">
        <v>29</v>
      </c>
      <c r="D81" s="32"/>
      <c r="E81" s="32"/>
      <c r="F81" s="24" t="str">
        <f>IF(E18="","",E18)</f>
        <v>Vyplň údaj</v>
      </c>
      <c r="G81" s="32"/>
      <c r="H81" s="32"/>
      <c r="I81" s="101" t="s">
        <v>34</v>
      </c>
      <c r="J81" s="29" t="str">
        <f>E24</f>
        <v>Roman Mitas</v>
      </c>
      <c r="K81" s="32"/>
      <c r="L81" s="35"/>
    </row>
    <row r="82" spans="2:65" s="1" customFormat="1" ht="10.35" customHeight="1">
      <c r="B82" s="31"/>
      <c r="C82" s="32"/>
      <c r="D82" s="32"/>
      <c r="E82" s="32"/>
      <c r="F82" s="32"/>
      <c r="G82" s="32"/>
      <c r="H82" s="32"/>
      <c r="I82" s="100"/>
      <c r="J82" s="32"/>
      <c r="K82" s="32"/>
      <c r="L82" s="35"/>
    </row>
    <row r="83" spans="2:65" s="8" customFormat="1" ht="29.25" customHeight="1">
      <c r="B83" s="138"/>
      <c r="C83" s="139" t="s">
        <v>96</v>
      </c>
      <c r="D83" s="140" t="s">
        <v>57</v>
      </c>
      <c r="E83" s="140" t="s">
        <v>53</v>
      </c>
      <c r="F83" s="140" t="s">
        <v>54</v>
      </c>
      <c r="G83" s="140" t="s">
        <v>97</v>
      </c>
      <c r="H83" s="140" t="s">
        <v>98</v>
      </c>
      <c r="I83" s="141" t="s">
        <v>99</v>
      </c>
      <c r="J83" s="140" t="s">
        <v>91</v>
      </c>
      <c r="K83" s="142" t="s">
        <v>100</v>
      </c>
      <c r="L83" s="143"/>
      <c r="M83" s="61" t="s">
        <v>19</v>
      </c>
      <c r="N83" s="62" t="s">
        <v>42</v>
      </c>
      <c r="O83" s="62" t="s">
        <v>101</v>
      </c>
      <c r="P83" s="62" t="s">
        <v>102</v>
      </c>
      <c r="Q83" s="62" t="s">
        <v>103</v>
      </c>
      <c r="R83" s="62" t="s">
        <v>104</v>
      </c>
      <c r="S83" s="62" t="s">
        <v>105</v>
      </c>
      <c r="T83" s="63" t="s">
        <v>106</v>
      </c>
    </row>
    <row r="84" spans="2:65" s="1" customFormat="1" ht="22.9" customHeight="1">
      <c r="B84" s="31"/>
      <c r="C84" s="68" t="s">
        <v>107</v>
      </c>
      <c r="D84" s="32"/>
      <c r="E84" s="32"/>
      <c r="F84" s="32"/>
      <c r="G84" s="32"/>
      <c r="H84" s="32"/>
      <c r="I84" s="100"/>
      <c r="J84" s="144">
        <f>BK84</f>
        <v>0</v>
      </c>
      <c r="K84" s="32"/>
      <c r="L84" s="35"/>
      <c r="M84" s="64"/>
      <c r="N84" s="65"/>
      <c r="O84" s="65"/>
      <c r="P84" s="145">
        <f>P85</f>
        <v>0</v>
      </c>
      <c r="Q84" s="65"/>
      <c r="R84" s="145">
        <f>R85</f>
        <v>427.46287999999998</v>
      </c>
      <c r="S84" s="65"/>
      <c r="T84" s="146">
        <f>T85</f>
        <v>109.66800000000001</v>
      </c>
      <c r="AT84" s="14" t="s">
        <v>71</v>
      </c>
      <c r="AU84" s="14" t="s">
        <v>92</v>
      </c>
      <c r="BK84" s="147">
        <f>BK85</f>
        <v>0</v>
      </c>
    </row>
    <row r="85" spans="2:65" s="9" customFormat="1" ht="25.9" customHeight="1">
      <c r="B85" s="148"/>
      <c r="C85" s="149"/>
      <c r="D85" s="150" t="s">
        <v>71</v>
      </c>
      <c r="E85" s="151" t="s">
        <v>160</v>
      </c>
      <c r="F85" s="151" t="s">
        <v>161</v>
      </c>
      <c r="G85" s="149"/>
      <c r="H85" s="149"/>
      <c r="I85" s="152"/>
      <c r="J85" s="153">
        <f>BK85</f>
        <v>0</v>
      </c>
      <c r="K85" s="149"/>
      <c r="L85" s="154"/>
      <c r="M85" s="155"/>
      <c r="N85" s="156"/>
      <c r="O85" s="156"/>
      <c r="P85" s="157">
        <f>P86+P119+P136+P139</f>
        <v>0</v>
      </c>
      <c r="Q85" s="156"/>
      <c r="R85" s="157">
        <f>R86+R119+R136+R139</f>
        <v>427.46287999999998</v>
      </c>
      <c r="S85" s="156"/>
      <c r="T85" s="158">
        <f>T86+T119+T136+T139</f>
        <v>109.66800000000001</v>
      </c>
      <c r="AR85" s="159" t="s">
        <v>80</v>
      </c>
      <c r="AT85" s="160" t="s">
        <v>71</v>
      </c>
      <c r="AU85" s="160" t="s">
        <v>72</v>
      </c>
      <c r="AY85" s="159" t="s">
        <v>110</v>
      </c>
      <c r="BK85" s="161">
        <f>BK86+BK119+BK136+BK139</f>
        <v>0</v>
      </c>
    </row>
    <row r="86" spans="2:65" s="9" customFormat="1" ht="22.9" customHeight="1">
      <c r="B86" s="148"/>
      <c r="C86" s="149"/>
      <c r="D86" s="150" t="s">
        <v>71</v>
      </c>
      <c r="E86" s="188" t="s">
        <v>135</v>
      </c>
      <c r="F86" s="188" t="s">
        <v>162</v>
      </c>
      <c r="G86" s="149"/>
      <c r="H86" s="149"/>
      <c r="I86" s="152"/>
      <c r="J86" s="189">
        <f>BK86</f>
        <v>0</v>
      </c>
      <c r="K86" s="149"/>
      <c r="L86" s="154"/>
      <c r="M86" s="155"/>
      <c r="N86" s="156"/>
      <c r="O86" s="156"/>
      <c r="P86" s="157">
        <f>SUM(P87:P118)</f>
        <v>0</v>
      </c>
      <c r="Q86" s="156"/>
      <c r="R86" s="157">
        <f>SUM(R87:R118)</f>
        <v>427.0976</v>
      </c>
      <c r="S86" s="156"/>
      <c r="T86" s="158">
        <f>SUM(T87:T118)</f>
        <v>0</v>
      </c>
      <c r="AR86" s="159" t="s">
        <v>80</v>
      </c>
      <c r="AT86" s="160" t="s">
        <v>71</v>
      </c>
      <c r="AU86" s="160" t="s">
        <v>80</v>
      </c>
      <c r="AY86" s="159" t="s">
        <v>110</v>
      </c>
      <c r="BK86" s="161">
        <f>SUM(BK87:BK118)</f>
        <v>0</v>
      </c>
    </row>
    <row r="87" spans="2:65" s="1" customFormat="1" ht="16.5" customHeight="1">
      <c r="B87" s="31"/>
      <c r="C87" s="162" t="s">
        <v>80</v>
      </c>
      <c r="D87" s="162" t="s">
        <v>111</v>
      </c>
      <c r="E87" s="163" t="s">
        <v>163</v>
      </c>
      <c r="F87" s="164" t="s">
        <v>164</v>
      </c>
      <c r="G87" s="165" t="s">
        <v>165</v>
      </c>
      <c r="H87" s="166">
        <v>500</v>
      </c>
      <c r="I87" s="167"/>
      <c r="J87" s="166">
        <f>ROUND(I87*H87,1)</f>
        <v>0</v>
      </c>
      <c r="K87" s="164" t="s">
        <v>115</v>
      </c>
      <c r="L87" s="35"/>
      <c r="M87" s="168" t="s">
        <v>19</v>
      </c>
      <c r="N87" s="169" t="s">
        <v>43</v>
      </c>
      <c r="O87" s="57"/>
      <c r="P87" s="170">
        <f>O87*H87</f>
        <v>0</v>
      </c>
      <c r="Q87" s="170">
        <v>0.13188</v>
      </c>
      <c r="R87" s="170">
        <f>Q87*H87</f>
        <v>65.94</v>
      </c>
      <c r="S87" s="170">
        <v>0</v>
      </c>
      <c r="T87" s="171">
        <f>S87*H87</f>
        <v>0</v>
      </c>
      <c r="AR87" s="14" t="s">
        <v>131</v>
      </c>
      <c r="AT87" s="14" t="s">
        <v>111</v>
      </c>
      <c r="AU87" s="14" t="s">
        <v>82</v>
      </c>
      <c r="AY87" s="14" t="s">
        <v>110</v>
      </c>
      <c r="BE87" s="172">
        <f>IF(N87="základní",J87,0)</f>
        <v>0</v>
      </c>
      <c r="BF87" s="172">
        <f>IF(N87="snížená",J87,0)</f>
        <v>0</v>
      </c>
      <c r="BG87" s="172">
        <f>IF(N87="zákl. přenesená",J87,0)</f>
        <v>0</v>
      </c>
      <c r="BH87" s="172">
        <f>IF(N87="sníž. přenesená",J87,0)</f>
        <v>0</v>
      </c>
      <c r="BI87" s="172">
        <f>IF(N87="nulová",J87,0)</f>
        <v>0</v>
      </c>
      <c r="BJ87" s="14" t="s">
        <v>80</v>
      </c>
      <c r="BK87" s="172">
        <f>ROUND(I87*H87,1)</f>
        <v>0</v>
      </c>
      <c r="BL87" s="14" t="s">
        <v>131</v>
      </c>
      <c r="BM87" s="14" t="s">
        <v>166</v>
      </c>
    </row>
    <row r="88" spans="2:65" s="1" customFormat="1" ht="39">
      <c r="B88" s="31"/>
      <c r="C88" s="32"/>
      <c r="D88" s="173" t="s">
        <v>167</v>
      </c>
      <c r="E88" s="32"/>
      <c r="F88" s="174" t="s">
        <v>168</v>
      </c>
      <c r="G88" s="32"/>
      <c r="H88" s="32"/>
      <c r="I88" s="100"/>
      <c r="J88" s="32"/>
      <c r="K88" s="32"/>
      <c r="L88" s="35"/>
      <c r="M88" s="175"/>
      <c r="N88" s="57"/>
      <c r="O88" s="57"/>
      <c r="P88" s="57"/>
      <c r="Q88" s="57"/>
      <c r="R88" s="57"/>
      <c r="S88" s="57"/>
      <c r="T88" s="58"/>
      <c r="AT88" s="14" t="s">
        <v>167</v>
      </c>
      <c r="AU88" s="14" t="s">
        <v>82</v>
      </c>
    </row>
    <row r="89" spans="2:65" s="1" customFormat="1" ht="19.5">
      <c r="B89" s="31"/>
      <c r="C89" s="32"/>
      <c r="D89" s="173" t="s">
        <v>118</v>
      </c>
      <c r="E89" s="32"/>
      <c r="F89" s="174" t="s">
        <v>169</v>
      </c>
      <c r="G89" s="32"/>
      <c r="H89" s="32"/>
      <c r="I89" s="100"/>
      <c r="J89" s="32"/>
      <c r="K89" s="32"/>
      <c r="L89" s="35"/>
      <c r="M89" s="175"/>
      <c r="N89" s="57"/>
      <c r="O89" s="57"/>
      <c r="P89" s="57"/>
      <c r="Q89" s="57"/>
      <c r="R89" s="57"/>
      <c r="S89" s="57"/>
      <c r="T89" s="58"/>
      <c r="AT89" s="14" t="s">
        <v>118</v>
      </c>
      <c r="AU89" s="14" t="s">
        <v>82</v>
      </c>
    </row>
    <row r="90" spans="2:65" s="1" customFormat="1" ht="22.5" customHeight="1">
      <c r="B90" s="31"/>
      <c r="C90" s="162" t="s">
        <v>82</v>
      </c>
      <c r="D90" s="162" t="s">
        <v>111</v>
      </c>
      <c r="E90" s="163" t="s">
        <v>170</v>
      </c>
      <c r="F90" s="164" t="s">
        <v>171</v>
      </c>
      <c r="G90" s="165" t="s">
        <v>165</v>
      </c>
      <c r="H90" s="166">
        <v>2500</v>
      </c>
      <c r="I90" s="167"/>
      <c r="J90" s="166">
        <f>ROUND(I90*H90,1)</f>
        <v>0</v>
      </c>
      <c r="K90" s="164" t="s">
        <v>115</v>
      </c>
      <c r="L90" s="35"/>
      <c r="M90" s="168" t="s">
        <v>19</v>
      </c>
      <c r="N90" s="169" t="s">
        <v>43</v>
      </c>
      <c r="O90" s="57"/>
      <c r="P90" s="170">
        <f>O90*H90</f>
        <v>0</v>
      </c>
      <c r="Q90" s="170">
        <v>0</v>
      </c>
      <c r="R90" s="170">
        <f>Q90*H90</f>
        <v>0</v>
      </c>
      <c r="S90" s="170">
        <v>0</v>
      </c>
      <c r="T90" s="171">
        <f>S90*H90</f>
        <v>0</v>
      </c>
      <c r="AR90" s="14" t="s">
        <v>131</v>
      </c>
      <c r="AT90" s="14" t="s">
        <v>111</v>
      </c>
      <c r="AU90" s="14" t="s">
        <v>82</v>
      </c>
      <c r="AY90" s="14" t="s">
        <v>110</v>
      </c>
      <c r="BE90" s="172">
        <f>IF(N90="základní",J90,0)</f>
        <v>0</v>
      </c>
      <c r="BF90" s="172">
        <f>IF(N90="snížená",J90,0)</f>
        <v>0</v>
      </c>
      <c r="BG90" s="172">
        <f>IF(N90="zákl. přenesená",J90,0)</f>
        <v>0</v>
      </c>
      <c r="BH90" s="172">
        <f>IF(N90="sníž. přenesená",J90,0)</f>
        <v>0</v>
      </c>
      <c r="BI90" s="172">
        <f>IF(N90="nulová",J90,0)</f>
        <v>0</v>
      </c>
      <c r="BJ90" s="14" t="s">
        <v>80</v>
      </c>
      <c r="BK90" s="172">
        <f>ROUND(I90*H90,1)</f>
        <v>0</v>
      </c>
      <c r="BL90" s="14" t="s">
        <v>131</v>
      </c>
      <c r="BM90" s="14" t="s">
        <v>172</v>
      </c>
    </row>
    <row r="91" spans="2:65" s="1" customFormat="1" ht="312">
      <c r="B91" s="31"/>
      <c r="C91" s="32"/>
      <c r="D91" s="173" t="s">
        <v>167</v>
      </c>
      <c r="E91" s="32"/>
      <c r="F91" s="174" t="s">
        <v>173</v>
      </c>
      <c r="G91" s="32"/>
      <c r="H91" s="32"/>
      <c r="I91" s="100"/>
      <c r="J91" s="32"/>
      <c r="K91" s="32"/>
      <c r="L91" s="35"/>
      <c r="M91" s="175"/>
      <c r="N91" s="57"/>
      <c r="O91" s="57"/>
      <c r="P91" s="57"/>
      <c r="Q91" s="57"/>
      <c r="R91" s="57"/>
      <c r="S91" s="57"/>
      <c r="T91" s="58"/>
      <c r="AT91" s="14" t="s">
        <v>167</v>
      </c>
      <c r="AU91" s="14" t="s">
        <v>82</v>
      </c>
    </row>
    <row r="92" spans="2:65" s="1" customFormat="1" ht="22.5" customHeight="1">
      <c r="B92" s="31"/>
      <c r="C92" s="162" t="s">
        <v>126</v>
      </c>
      <c r="D92" s="162" t="s">
        <v>111</v>
      </c>
      <c r="E92" s="163" t="s">
        <v>174</v>
      </c>
      <c r="F92" s="164" t="s">
        <v>175</v>
      </c>
      <c r="G92" s="165" t="s">
        <v>165</v>
      </c>
      <c r="H92" s="166">
        <v>2500</v>
      </c>
      <c r="I92" s="167"/>
      <c r="J92" s="166">
        <f>ROUND(I92*H92,1)</f>
        <v>0</v>
      </c>
      <c r="K92" s="164" t="s">
        <v>115</v>
      </c>
      <c r="L92" s="35"/>
      <c r="M92" s="168" t="s">
        <v>19</v>
      </c>
      <c r="N92" s="169" t="s">
        <v>43</v>
      </c>
      <c r="O92" s="57"/>
      <c r="P92" s="170">
        <f>O92*H92</f>
        <v>0</v>
      </c>
      <c r="Q92" s="170">
        <v>0</v>
      </c>
      <c r="R92" s="170">
        <f>Q92*H92</f>
        <v>0</v>
      </c>
      <c r="S92" s="170">
        <v>0</v>
      </c>
      <c r="T92" s="171">
        <f>S92*H92</f>
        <v>0</v>
      </c>
      <c r="AR92" s="14" t="s">
        <v>131</v>
      </c>
      <c r="AT92" s="14" t="s">
        <v>111</v>
      </c>
      <c r="AU92" s="14" t="s">
        <v>82</v>
      </c>
      <c r="AY92" s="14" t="s">
        <v>110</v>
      </c>
      <c r="BE92" s="172">
        <f>IF(N92="základní",J92,0)</f>
        <v>0</v>
      </c>
      <c r="BF92" s="172">
        <f>IF(N92="snížená",J92,0)</f>
        <v>0</v>
      </c>
      <c r="BG92" s="172">
        <f>IF(N92="zákl. přenesená",J92,0)</f>
        <v>0</v>
      </c>
      <c r="BH92" s="172">
        <f>IF(N92="sníž. přenesená",J92,0)</f>
        <v>0</v>
      </c>
      <c r="BI92" s="172">
        <f>IF(N92="nulová",J92,0)</f>
        <v>0</v>
      </c>
      <c r="BJ92" s="14" t="s">
        <v>80</v>
      </c>
      <c r="BK92" s="172">
        <f>ROUND(I92*H92,1)</f>
        <v>0</v>
      </c>
      <c r="BL92" s="14" t="s">
        <v>131</v>
      </c>
      <c r="BM92" s="14" t="s">
        <v>176</v>
      </c>
    </row>
    <row r="93" spans="2:65" s="1" customFormat="1" ht="312">
      <c r="B93" s="31"/>
      <c r="C93" s="32"/>
      <c r="D93" s="173" t="s">
        <v>167</v>
      </c>
      <c r="E93" s="32"/>
      <c r="F93" s="174" t="s">
        <v>173</v>
      </c>
      <c r="G93" s="32"/>
      <c r="H93" s="32"/>
      <c r="I93" s="100"/>
      <c r="J93" s="32"/>
      <c r="K93" s="32"/>
      <c r="L93" s="35"/>
      <c r="M93" s="175"/>
      <c r="N93" s="57"/>
      <c r="O93" s="57"/>
      <c r="P93" s="57"/>
      <c r="Q93" s="57"/>
      <c r="R93" s="57"/>
      <c r="S93" s="57"/>
      <c r="T93" s="58"/>
      <c r="AT93" s="14" t="s">
        <v>167</v>
      </c>
      <c r="AU93" s="14" t="s">
        <v>82</v>
      </c>
    </row>
    <row r="94" spans="2:65" s="1" customFormat="1" ht="16.5" customHeight="1">
      <c r="B94" s="31"/>
      <c r="C94" s="190" t="s">
        <v>131</v>
      </c>
      <c r="D94" s="190" t="s">
        <v>177</v>
      </c>
      <c r="E94" s="191" t="s">
        <v>178</v>
      </c>
      <c r="F94" s="192" t="s">
        <v>179</v>
      </c>
      <c r="G94" s="193" t="s">
        <v>180</v>
      </c>
      <c r="H94" s="194">
        <v>230</v>
      </c>
      <c r="I94" s="195"/>
      <c r="J94" s="194">
        <f>ROUND(I94*H94,1)</f>
        <v>0</v>
      </c>
      <c r="K94" s="192" t="s">
        <v>115</v>
      </c>
      <c r="L94" s="196"/>
      <c r="M94" s="197" t="s">
        <v>19</v>
      </c>
      <c r="N94" s="198" t="s">
        <v>43</v>
      </c>
      <c r="O94" s="57"/>
      <c r="P94" s="170">
        <f>O94*H94</f>
        <v>0</v>
      </c>
      <c r="Q94" s="170">
        <v>1</v>
      </c>
      <c r="R94" s="170">
        <f>Q94*H94</f>
        <v>230</v>
      </c>
      <c r="S94" s="170">
        <v>0</v>
      </c>
      <c r="T94" s="171">
        <f>S94*H94</f>
        <v>0</v>
      </c>
      <c r="AR94" s="14" t="s">
        <v>181</v>
      </c>
      <c r="AT94" s="14" t="s">
        <v>177</v>
      </c>
      <c r="AU94" s="14" t="s">
        <v>82</v>
      </c>
      <c r="AY94" s="14" t="s">
        <v>110</v>
      </c>
      <c r="BE94" s="172">
        <f>IF(N94="základní",J94,0)</f>
        <v>0</v>
      </c>
      <c r="BF94" s="172">
        <f>IF(N94="snížená",J94,0)</f>
        <v>0</v>
      </c>
      <c r="BG94" s="172">
        <f>IF(N94="zákl. přenesená",J94,0)</f>
        <v>0</v>
      </c>
      <c r="BH94" s="172">
        <f>IF(N94="sníž. přenesená",J94,0)</f>
        <v>0</v>
      </c>
      <c r="BI94" s="172">
        <f>IF(N94="nulová",J94,0)</f>
        <v>0</v>
      </c>
      <c r="BJ94" s="14" t="s">
        <v>80</v>
      </c>
      <c r="BK94" s="172">
        <f>ROUND(I94*H94,1)</f>
        <v>0</v>
      </c>
      <c r="BL94" s="14" t="s">
        <v>181</v>
      </c>
      <c r="BM94" s="14" t="s">
        <v>182</v>
      </c>
    </row>
    <row r="95" spans="2:65" s="11" customFormat="1" ht="11.25">
      <c r="B95" s="199"/>
      <c r="C95" s="200"/>
      <c r="D95" s="173" t="s">
        <v>183</v>
      </c>
      <c r="E95" s="201" t="s">
        <v>19</v>
      </c>
      <c r="F95" s="202" t="s">
        <v>184</v>
      </c>
      <c r="G95" s="200"/>
      <c r="H95" s="201" t="s">
        <v>19</v>
      </c>
      <c r="I95" s="203"/>
      <c r="J95" s="200"/>
      <c r="K95" s="200"/>
      <c r="L95" s="204"/>
      <c r="M95" s="205"/>
      <c r="N95" s="206"/>
      <c r="O95" s="206"/>
      <c r="P95" s="206"/>
      <c r="Q95" s="206"/>
      <c r="R95" s="206"/>
      <c r="S95" s="206"/>
      <c r="T95" s="207"/>
      <c r="AT95" s="208" t="s">
        <v>183</v>
      </c>
      <c r="AU95" s="208" t="s">
        <v>82</v>
      </c>
      <c r="AV95" s="11" t="s">
        <v>80</v>
      </c>
      <c r="AW95" s="11" t="s">
        <v>33</v>
      </c>
      <c r="AX95" s="11" t="s">
        <v>72</v>
      </c>
      <c r="AY95" s="208" t="s">
        <v>110</v>
      </c>
    </row>
    <row r="96" spans="2:65" s="12" customFormat="1" ht="11.25">
      <c r="B96" s="209"/>
      <c r="C96" s="210"/>
      <c r="D96" s="173" t="s">
        <v>183</v>
      </c>
      <c r="E96" s="211" t="s">
        <v>19</v>
      </c>
      <c r="F96" s="212" t="s">
        <v>185</v>
      </c>
      <c r="G96" s="210"/>
      <c r="H96" s="213">
        <v>230</v>
      </c>
      <c r="I96" s="214"/>
      <c r="J96" s="210"/>
      <c r="K96" s="210"/>
      <c r="L96" s="215"/>
      <c r="M96" s="216"/>
      <c r="N96" s="217"/>
      <c r="O96" s="217"/>
      <c r="P96" s="217"/>
      <c r="Q96" s="217"/>
      <c r="R96" s="217"/>
      <c r="S96" s="217"/>
      <c r="T96" s="218"/>
      <c r="AT96" s="219" t="s">
        <v>183</v>
      </c>
      <c r="AU96" s="219" t="s">
        <v>82</v>
      </c>
      <c r="AV96" s="12" t="s">
        <v>82</v>
      </c>
      <c r="AW96" s="12" t="s">
        <v>33</v>
      </c>
      <c r="AX96" s="12" t="s">
        <v>72</v>
      </c>
      <c r="AY96" s="219" t="s">
        <v>110</v>
      </c>
    </row>
    <row r="97" spans="2:65" s="1" customFormat="1" ht="16.5" customHeight="1">
      <c r="B97" s="31"/>
      <c r="C97" s="190" t="s">
        <v>135</v>
      </c>
      <c r="D97" s="190" t="s">
        <v>177</v>
      </c>
      <c r="E97" s="191" t="s">
        <v>186</v>
      </c>
      <c r="F97" s="192" t="s">
        <v>187</v>
      </c>
      <c r="G97" s="193" t="s">
        <v>180</v>
      </c>
      <c r="H97" s="194">
        <v>35.4</v>
      </c>
      <c r="I97" s="195"/>
      <c r="J97" s="194">
        <f>ROUND(I97*H97,1)</f>
        <v>0</v>
      </c>
      <c r="K97" s="192" t="s">
        <v>115</v>
      </c>
      <c r="L97" s="196"/>
      <c r="M97" s="197" t="s">
        <v>19</v>
      </c>
      <c r="N97" s="198" t="s">
        <v>43</v>
      </c>
      <c r="O97" s="57"/>
      <c r="P97" s="170">
        <f>O97*H97</f>
        <v>0</v>
      </c>
      <c r="Q97" s="170">
        <v>1</v>
      </c>
      <c r="R97" s="170">
        <f>Q97*H97</f>
        <v>35.4</v>
      </c>
      <c r="S97" s="170">
        <v>0</v>
      </c>
      <c r="T97" s="171">
        <f>S97*H97</f>
        <v>0</v>
      </c>
      <c r="AR97" s="14" t="s">
        <v>181</v>
      </c>
      <c r="AT97" s="14" t="s">
        <v>177</v>
      </c>
      <c r="AU97" s="14" t="s">
        <v>82</v>
      </c>
      <c r="AY97" s="14" t="s">
        <v>110</v>
      </c>
      <c r="BE97" s="172">
        <f>IF(N97="základní",J97,0)</f>
        <v>0</v>
      </c>
      <c r="BF97" s="172">
        <f>IF(N97="snížená",J97,0)</f>
        <v>0</v>
      </c>
      <c r="BG97" s="172">
        <f>IF(N97="zákl. přenesená",J97,0)</f>
        <v>0</v>
      </c>
      <c r="BH97" s="172">
        <f>IF(N97="sníž. přenesená",J97,0)</f>
        <v>0</v>
      </c>
      <c r="BI97" s="172">
        <f>IF(N97="nulová",J97,0)</f>
        <v>0</v>
      </c>
      <c r="BJ97" s="14" t="s">
        <v>80</v>
      </c>
      <c r="BK97" s="172">
        <f>ROUND(I97*H97,1)</f>
        <v>0</v>
      </c>
      <c r="BL97" s="14" t="s">
        <v>181</v>
      </c>
      <c r="BM97" s="14" t="s">
        <v>188</v>
      </c>
    </row>
    <row r="98" spans="2:65" s="11" customFormat="1" ht="11.25">
      <c r="B98" s="199"/>
      <c r="C98" s="200"/>
      <c r="D98" s="173" t="s">
        <v>183</v>
      </c>
      <c r="E98" s="201" t="s">
        <v>19</v>
      </c>
      <c r="F98" s="202" t="s">
        <v>189</v>
      </c>
      <c r="G98" s="200"/>
      <c r="H98" s="201" t="s">
        <v>19</v>
      </c>
      <c r="I98" s="203"/>
      <c r="J98" s="200"/>
      <c r="K98" s="200"/>
      <c r="L98" s="204"/>
      <c r="M98" s="205"/>
      <c r="N98" s="206"/>
      <c r="O98" s="206"/>
      <c r="P98" s="206"/>
      <c r="Q98" s="206"/>
      <c r="R98" s="206"/>
      <c r="S98" s="206"/>
      <c r="T98" s="207"/>
      <c r="AT98" s="208" t="s">
        <v>183</v>
      </c>
      <c r="AU98" s="208" t="s">
        <v>82</v>
      </c>
      <c r="AV98" s="11" t="s">
        <v>80</v>
      </c>
      <c r="AW98" s="11" t="s">
        <v>33</v>
      </c>
      <c r="AX98" s="11" t="s">
        <v>72</v>
      </c>
      <c r="AY98" s="208" t="s">
        <v>110</v>
      </c>
    </row>
    <row r="99" spans="2:65" s="11" customFormat="1" ht="11.25">
      <c r="B99" s="199"/>
      <c r="C99" s="200"/>
      <c r="D99" s="173" t="s">
        <v>183</v>
      </c>
      <c r="E99" s="201" t="s">
        <v>19</v>
      </c>
      <c r="F99" s="202" t="s">
        <v>190</v>
      </c>
      <c r="G99" s="200"/>
      <c r="H99" s="201" t="s">
        <v>19</v>
      </c>
      <c r="I99" s="203"/>
      <c r="J99" s="200"/>
      <c r="K99" s="200"/>
      <c r="L99" s="204"/>
      <c r="M99" s="205"/>
      <c r="N99" s="206"/>
      <c r="O99" s="206"/>
      <c r="P99" s="206"/>
      <c r="Q99" s="206"/>
      <c r="R99" s="206"/>
      <c r="S99" s="206"/>
      <c r="T99" s="207"/>
      <c r="AT99" s="208" t="s">
        <v>183</v>
      </c>
      <c r="AU99" s="208" t="s">
        <v>82</v>
      </c>
      <c r="AV99" s="11" t="s">
        <v>80</v>
      </c>
      <c r="AW99" s="11" t="s">
        <v>33</v>
      </c>
      <c r="AX99" s="11" t="s">
        <v>72</v>
      </c>
      <c r="AY99" s="208" t="s">
        <v>110</v>
      </c>
    </row>
    <row r="100" spans="2:65" s="11" customFormat="1" ht="11.25">
      <c r="B100" s="199"/>
      <c r="C100" s="200"/>
      <c r="D100" s="173" t="s">
        <v>183</v>
      </c>
      <c r="E100" s="201" t="s">
        <v>19</v>
      </c>
      <c r="F100" s="202" t="s">
        <v>191</v>
      </c>
      <c r="G100" s="200"/>
      <c r="H100" s="201" t="s">
        <v>19</v>
      </c>
      <c r="I100" s="203"/>
      <c r="J100" s="200"/>
      <c r="K100" s="200"/>
      <c r="L100" s="204"/>
      <c r="M100" s="205"/>
      <c r="N100" s="206"/>
      <c r="O100" s="206"/>
      <c r="P100" s="206"/>
      <c r="Q100" s="206"/>
      <c r="R100" s="206"/>
      <c r="S100" s="206"/>
      <c r="T100" s="207"/>
      <c r="AT100" s="208" t="s">
        <v>183</v>
      </c>
      <c r="AU100" s="208" t="s">
        <v>82</v>
      </c>
      <c r="AV100" s="11" t="s">
        <v>80</v>
      </c>
      <c r="AW100" s="11" t="s">
        <v>33</v>
      </c>
      <c r="AX100" s="11" t="s">
        <v>72</v>
      </c>
      <c r="AY100" s="208" t="s">
        <v>110</v>
      </c>
    </row>
    <row r="101" spans="2:65" s="11" customFormat="1" ht="11.25">
      <c r="B101" s="199"/>
      <c r="C101" s="200"/>
      <c r="D101" s="173" t="s">
        <v>183</v>
      </c>
      <c r="E101" s="201" t="s">
        <v>19</v>
      </c>
      <c r="F101" s="202" t="s">
        <v>192</v>
      </c>
      <c r="G101" s="200"/>
      <c r="H101" s="201" t="s">
        <v>19</v>
      </c>
      <c r="I101" s="203"/>
      <c r="J101" s="200"/>
      <c r="K101" s="200"/>
      <c r="L101" s="204"/>
      <c r="M101" s="205"/>
      <c r="N101" s="206"/>
      <c r="O101" s="206"/>
      <c r="P101" s="206"/>
      <c r="Q101" s="206"/>
      <c r="R101" s="206"/>
      <c r="S101" s="206"/>
      <c r="T101" s="207"/>
      <c r="AT101" s="208" t="s">
        <v>183</v>
      </c>
      <c r="AU101" s="208" t="s">
        <v>82</v>
      </c>
      <c r="AV101" s="11" t="s">
        <v>80</v>
      </c>
      <c r="AW101" s="11" t="s">
        <v>33</v>
      </c>
      <c r="AX101" s="11" t="s">
        <v>72</v>
      </c>
      <c r="AY101" s="208" t="s">
        <v>110</v>
      </c>
    </row>
    <row r="102" spans="2:65" s="12" customFormat="1" ht="11.25">
      <c r="B102" s="209"/>
      <c r="C102" s="210"/>
      <c r="D102" s="173" t="s">
        <v>183</v>
      </c>
      <c r="E102" s="211" t="s">
        <v>19</v>
      </c>
      <c r="F102" s="212" t="s">
        <v>193</v>
      </c>
      <c r="G102" s="210"/>
      <c r="H102" s="213">
        <v>35.4</v>
      </c>
      <c r="I102" s="214"/>
      <c r="J102" s="210"/>
      <c r="K102" s="210"/>
      <c r="L102" s="215"/>
      <c r="M102" s="216"/>
      <c r="N102" s="217"/>
      <c r="O102" s="217"/>
      <c r="P102" s="217"/>
      <c r="Q102" s="217"/>
      <c r="R102" s="217"/>
      <c r="S102" s="217"/>
      <c r="T102" s="218"/>
      <c r="AT102" s="219" t="s">
        <v>183</v>
      </c>
      <c r="AU102" s="219" t="s">
        <v>82</v>
      </c>
      <c r="AV102" s="12" t="s">
        <v>82</v>
      </c>
      <c r="AW102" s="12" t="s">
        <v>33</v>
      </c>
      <c r="AX102" s="12" t="s">
        <v>72</v>
      </c>
      <c r="AY102" s="219" t="s">
        <v>110</v>
      </c>
    </row>
    <row r="103" spans="2:65" s="1" customFormat="1" ht="16.5" customHeight="1">
      <c r="B103" s="31"/>
      <c r="C103" s="190" t="s">
        <v>140</v>
      </c>
      <c r="D103" s="190" t="s">
        <v>177</v>
      </c>
      <c r="E103" s="191" t="s">
        <v>194</v>
      </c>
      <c r="F103" s="192" t="s">
        <v>195</v>
      </c>
      <c r="G103" s="193" t="s">
        <v>180</v>
      </c>
      <c r="H103" s="194">
        <v>17.7</v>
      </c>
      <c r="I103" s="195"/>
      <c r="J103" s="194">
        <f>ROUND(I103*H103,1)</f>
        <v>0</v>
      </c>
      <c r="K103" s="192" t="s">
        <v>115</v>
      </c>
      <c r="L103" s="196"/>
      <c r="M103" s="197" t="s">
        <v>19</v>
      </c>
      <c r="N103" s="198" t="s">
        <v>43</v>
      </c>
      <c r="O103" s="57"/>
      <c r="P103" s="170">
        <f>O103*H103</f>
        <v>0</v>
      </c>
      <c r="Q103" s="170">
        <v>0</v>
      </c>
      <c r="R103" s="170">
        <f>Q103*H103</f>
        <v>0</v>
      </c>
      <c r="S103" s="170">
        <v>0</v>
      </c>
      <c r="T103" s="171">
        <f>S103*H103</f>
        <v>0</v>
      </c>
      <c r="AR103" s="14" t="s">
        <v>181</v>
      </c>
      <c r="AT103" s="14" t="s">
        <v>177</v>
      </c>
      <c r="AU103" s="14" t="s">
        <v>82</v>
      </c>
      <c r="AY103" s="14" t="s">
        <v>110</v>
      </c>
      <c r="BE103" s="172">
        <f>IF(N103="základní",J103,0)</f>
        <v>0</v>
      </c>
      <c r="BF103" s="172">
        <f>IF(N103="snížená",J103,0)</f>
        <v>0</v>
      </c>
      <c r="BG103" s="172">
        <f>IF(N103="zákl. přenesená",J103,0)</f>
        <v>0</v>
      </c>
      <c r="BH103" s="172">
        <f>IF(N103="sníž. přenesená",J103,0)</f>
        <v>0</v>
      </c>
      <c r="BI103" s="172">
        <f>IF(N103="nulová",J103,0)</f>
        <v>0</v>
      </c>
      <c r="BJ103" s="14" t="s">
        <v>80</v>
      </c>
      <c r="BK103" s="172">
        <f>ROUND(I103*H103,1)</f>
        <v>0</v>
      </c>
      <c r="BL103" s="14" t="s">
        <v>181</v>
      </c>
      <c r="BM103" s="14" t="s">
        <v>196</v>
      </c>
    </row>
    <row r="104" spans="2:65" s="11" customFormat="1" ht="11.25">
      <c r="B104" s="199"/>
      <c r="C104" s="200"/>
      <c r="D104" s="173" t="s">
        <v>183</v>
      </c>
      <c r="E104" s="201" t="s">
        <v>19</v>
      </c>
      <c r="F104" s="202" t="s">
        <v>189</v>
      </c>
      <c r="G104" s="200"/>
      <c r="H104" s="201" t="s">
        <v>19</v>
      </c>
      <c r="I104" s="203"/>
      <c r="J104" s="200"/>
      <c r="K104" s="200"/>
      <c r="L104" s="204"/>
      <c r="M104" s="205"/>
      <c r="N104" s="206"/>
      <c r="O104" s="206"/>
      <c r="P104" s="206"/>
      <c r="Q104" s="206"/>
      <c r="R104" s="206"/>
      <c r="S104" s="206"/>
      <c r="T104" s="207"/>
      <c r="AT104" s="208" t="s">
        <v>183</v>
      </c>
      <c r="AU104" s="208" t="s">
        <v>82</v>
      </c>
      <c r="AV104" s="11" t="s">
        <v>80</v>
      </c>
      <c r="AW104" s="11" t="s">
        <v>33</v>
      </c>
      <c r="AX104" s="11" t="s">
        <v>72</v>
      </c>
      <c r="AY104" s="208" t="s">
        <v>110</v>
      </c>
    </row>
    <row r="105" spans="2:65" s="11" customFormat="1" ht="11.25">
      <c r="B105" s="199"/>
      <c r="C105" s="200"/>
      <c r="D105" s="173" t="s">
        <v>183</v>
      </c>
      <c r="E105" s="201" t="s">
        <v>19</v>
      </c>
      <c r="F105" s="202" t="s">
        <v>190</v>
      </c>
      <c r="G105" s="200"/>
      <c r="H105" s="201" t="s">
        <v>19</v>
      </c>
      <c r="I105" s="203"/>
      <c r="J105" s="200"/>
      <c r="K105" s="200"/>
      <c r="L105" s="204"/>
      <c r="M105" s="205"/>
      <c r="N105" s="206"/>
      <c r="O105" s="206"/>
      <c r="P105" s="206"/>
      <c r="Q105" s="206"/>
      <c r="R105" s="206"/>
      <c r="S105" s="206"/>
      <c r="T105" s="207"/>
      <c r="AT105" s="208" t="s">
        <v>183</v>
      </c>
      <c r="AU105" s="208" t="s">
        <v>82</v>
      </c>
      <c r="AV105" s="11" t="s">
        <v>80</v>
      </c>
      <c r="AW105" s="11" t="s">
        <v>33</v>
      </c>
      <c r="AX105" s="11" t="s">
        <v>72</v>
      </c>
      <c r="AY105" s="208" t="s">
        <v>110</v>
      </c>
    </row>
    <row r="106" spans="2:65" s="11" customFormat="1" ht="11.25">
      <c r="B106" s="199"/>
      <c r="C106" s="200"/>
      <c r="D106" s="173" t="s">
        <v>183</v>
      </c>
      <c r="E106" s="201" t="s">
        <v>19</v>
      </c>
      <c r="F106" s="202" t="s">
        <v>197</v>
      </c>
      <c r="G106" s="200"/>
      <c r="H106" s="201" t="s">
        <v>19</v>
      </c>
      <c r="I106" s="203"/>
      <c r="J106" s="200"/>
      <c r="K106" s="200"/>
      <c r="L106" s="204"/>
      <c r="M106" s="205"/>
      <c r="N106" s="206"/>
      <c r="O106" s="206"/>
      <c r="P106" s="206"/>
      <c r="Q106" s="206"/>
      <c r="R106" s="206"/>
      <c r="S106" s="206"/>
      <c r="T106" s="207"/>
      <c r="AT106" s="208" t="s">
        <v>183</v>
      </c>
      <c r="AU106" s="208" t="s">
        <v>82</v>
      </c>
      <c r="AV106" s="11" t="s">
        <v>80</v>
      </c>
      <c r="AW106" s="11" t="s">
        <v>33</v>
      </c>
      <c r="AX106" s="11" t="s">
        <v>72</v>
      </c>
      <c r="AY106" s="208" t="s">
        <v>110</v>
      </c>
    </row>
    <row r="107" spans="2:65" s="11" customFormat="1" ht="11.25">
      <c r="B107" s="199"/>
      <c r="C107" s="200"/>
      <c r="D107" s="173" t="s">
        <v>183</v>
      </c>
      <c r="E107" s="201" t="s">
        <v>19</v>
      </c>
      <c r="F107" s="202" t="s">
        <v>192</v>
      </c>
      <c r="G107" s="200"/>
      <c r="H107" s="201" t="s">
        <v>19</v>
      </c>
      <c r="I107" s="203"/>
      <c r="J107" s="200"/>
      <c r="K107" s="200"/>
      <c r="L107" s="204"/>
      <c r="M107" s="205"/>
      <c r="N107" s="206"/>
      <c r="O107" s="206"/>
      <c r="P107" s="206"/>
      <c r="Q107" s="206"/>
      <c r="R107" s="206"/>
      <c r="S107" s="206"/>
      <c r="T107" s="207"/>
      <c r="AT107" s="208" t="s">
        <v>183</v>
      </c>
      <c r="AU107" s="208" t="s">
        <v>82</v>
      </c>
      <c r="AV107" s="11" t="s">
        <v>80</v>
      </c>
      <c r="AW107" s="11" t="s">
        <v>33</v>
      </c>
      <c r="AX107" s="11" t="s">
        <v>72</v>
      </c>
      <c r="AY107" s="208" t="s">
        <v>110</v>
      </c>
    </row>
    <row r="108" spans="2:65" s="12" customFormat="1" ht="11.25">
      <c r="B108" s="209"/>
      <c r="C108" s="210"/>
      <c r="D108" s="173" t="s">
        <v>183</v>
      </c>
      <c r="E108" s="211" t="s">
        <v>19</v>
      </c>
      <c r="F108" s="212" t="s">
        <v>198</v>
      </c>
      <c r="G108" s="210"/>
      <c r="H108" s="213">
        <v>17.7</v>
      </c>
      <c r="I108" s="214"/>
      <c r="J108" s="210"/>
      <c r="K108" s="210"/>
      <c r="L108" s="215"/>
      <c r="M108" s="216"/>
      <c r="N108" s="217"/>
      <c r="O108" s="217"/>
      <c r="P108" s="217"/>
      <c r="Q108" s="217"/>
      <c r="R108" s="217"/>
      <c r="S108" s="217"/>
      <c r="T108" s="218"/>
      <c r="AT108" s="219" t="s">
        <v>183</v>
      </c>
      <c r="AU108" s="219" t="s">
        <v>82</v>
      </c>
      <c r="AV108" s="12" t="s">
        <v>82</v>
      </c>
      <c r="AW108" s="12" t="s">
        <v>33</v>
      </c>
      <c r="AX108" s="12" t="s">
        <v>72</v>
      </c>
      <c r="AY108" s="219" t="s">
        <v>110</v>
      </c>
    </row>
    <row r="109" spans="2:65" s="1" customFormat="1" ht="16.5" customHeight="1">
      <c r="B109" s="31"/>
      <c r="C109" s="162" t="s">
        <v>145</v>
      </c>
      <c r="D109" s="162" t="s">
        <v>111</v>
      </c>
      <c r="E109" s="163" t="s">
        <v>199</v>
      </c>
      <c r="F109" s="164" t="s">
        <v>200</v>
      </c>
      <c r="G109" s="165" t="s">
        <v>165</v>
      </c>
      <c r="H109" s="166">
        <v>2500</v>
      </c>
      <c r="I109" s="167"/>
      <c r="J109" s="166">
        <f>ROUND(I109*H109,1)</f>
        <v>0</v>
      </c>
      <c r="K109" s="164" t="s">
        <v>19</v>
      </c>
      <c r="L109" s="35"/>
      <c r="M109" s="168" t="s">
        <v>19</v>
      </c>
      <c r="N109" s="169" t="s">
        <v>43</v>
      </c>
      <c r="O109" s="57"/>
      <c r="P109" s="170">
        <f>O109*H109</f>
        <v>0</v>
      </c>
      <c r="Q109" s="170">
        <v>0</v>
      </c>
      <c r="R109" s="170">
        <f>Q109*H109</f>
        <v>0</v>
      </c>
      <c r="S109" s="170">
        <v>0</v>
      </c>
      <c r="T109" s="171">
        <f>S109*H109</f>
        <v>0</v>
      </c>
      <c r="AR109" s="14" t="s">
        <v>131</v>
      </c>
      <c r="AT109" s="14" t="s">
        <v>111</v>
      </c>
      <c r="AU109" s="14" t="s">
        <v>82</v>
      </c>
      <c r="AY109" s="14" t="s">
        <v>110</v>
      </c>
      <c r="BE109" s="172">
        <f>IF(N109="základní",J109,0)</f>
        <v>0</v>
      </c>
      <c r="BF109" s="172">
        <f>IF(N109="snížená",J109,0)</f>
        <v>0</v>
      </c>
      <c r="BG109" s="172">
        <f>IF(N109="zákl. přenesená",J109,0)</f>
        <v>0</v>
      </c>
      <c r="BH109" s="172">
        <f>IF(N109="sníž. přenesená",J109,0)</f>
        <v>0</v>
      </c>
      <c r="BI109" s="172">
        <f>IF(N109="nulová",J109,0)</f>
        <v>0</v>
      </c>
      <c r="BJ109" s="14" t="s">
        <v>80</v>
      </c>
      <c r="BK109" s="172">
        <f>ROUND(I109*H109,1)</f>
        <v>0</v>
      </c>
      <c r="BL109" s="14" t="s">
        <v>131</v>
      </c>
      <c r="BM109" s="14" t="s">
        <v>201</v>
      </c>
    </row>
    <row r="110" spans="2:65" s="1" customFormat="1" ht="39">
      <c r="B110" s="31"/>
      <c r="C110" s="32"/>
      <c r="D110" s="173" t="s">
        <v>167</v>
      </c>
      <c r="E110" s="32"/>
      <c r="F110" s="174" t="s">
        <v>202</v>
      </c>
      <c r="G110" s="32"/>
      <c r="H110" s="32"/>
      <c r="I110" s="100"/>
      <c r="J110" s="32"/>
      <c r="K110" s="32"/>
      <c r="L110" s="35"/>
      <c r="M110" s="175"/>
      <c r="N110" s="57"/>
      <c r="O110" s="57"/>
      <c r="P110" s="57"/>
      <c r="Q110" s="57"/>
      <c r="R110" s="57"/>
      <c r="S110" s="57"/>
      <c r="T110" s="58"/>
      <c r="AT110" s="14" t="s">
        <v>167</v>
      </c>
      <c r="AU110" s="14" t="s">
        <v>82</v>
      </c>
    </row>
    <row r="111" spans="2:65" s="1" customFormat="1" ht="22.5" customHeight="1">
      <c r="B111" s="31"/>
      <c r="C111" s="162" t="s">
        <v>150</v>
      </c>
      <c r="D111" s="162" t="s">
        <v>111</v>
      </c>
      <c r="E111" s="163" t="s">
        <v>203</v>
      </c>
      <c r="F111" s="164" t="s">
        <v>204</v>
      </c>
      <c r="G111" s="165" t="s">
        <v>165</v>
      </c>
      <c r="H111" s="166">
        <v>2450</v>
      </c>
      <c r="I111" s="167"/>
      <c r="J111" s="166">
        <f>ROUND(I111*H111,1)</f>
        <v>0</v>
      </c>
      <c r="K111" s="164" t="s">
        <v>115</v>
      </c>
      <c r="L111" s="35"/>
      <c r="M111" s="168" t="s">
        <v>19</v>
      </c>
      <c r="N111" s="169" t="s">
        <v>43</v>
      </c>
      <c r="O111" s="57"/>
      <c r="P111" s="170">
        <f>O111*H111</f>
        <v>0</v>
      </c>
      <c r="Q111" s="170">
        <v>0</v>
      </c>
      <c r="R111" s="170">
        <f>Q111*H111</f>
        <v>0</v>
      </c>
      <c r="S111" s="170">
        <v>0</v>
      </c>
      <c r="T111" s="171">
        <f>S111*H111</f>
        <v>0</v>
      </c>
      <c r="AR111" s="14" t="s">
        <v>131</v>
      </c>
      <c r="AT111" s="14" t="s">
        <v>111</v>
      </c>
      <c r="AU111" s="14" t="s">
        <v>82</v>
      </c>
      <c r="AY111" s="14" t="s">
        <v>110</v>
      </c>
      <c r="BE111" s="172">
        <f>IF(N111="základní",J111,0)</f>
        <v>0</v>
      </c>
      <c r="BF111" s="172">
        <f>IF(N111="snížená",J111,0)</f>
        <v>0</v>
      </c>
      <c r="BG111" s="172">
        <f>IF(N111="zákl. přenesená",J111,0)</f>
        <v>0</v>
      </c>
      <c r="BH111" s="172">
        <f>IF(N111="sníž. přenesená",J111,0)</f>
        <v>0</v>
      </c>
      <c r="BI111" s="172">
        <f>IF(N111="nulová",J111,0)</f>
        <v>0</v>
      </c>
      <c r="BJ111" s="14" t="s">
        <v>80</v>
      </c>
      <c r="BK111" s="172">
        <f>ROUND(I111*H111,1)</f>
        <v>0</v>
      </c>
      <c r="BL111" s="14" t="s">
        <v>131</v>
      </c>
      <c r="BM111" s="14" t="s">
        <v>205</v>
      </c>
    </row>
    <row r="112" spans="2:65" s="1" customFormat="1" ht="29.25">
      <c r="B112" s="31"/>
      <c r="C112" s="32"/>
      <c r="D112" s="173" t="s">
        <v>167</v>
      </c>
      <c r="E112" s="32"/>
      <c r="F112" s="174" t="s">
        <v>206</v>
      </c>
      <c r="G112" s="32"/>
      <c r="H112" s="32"/>
      <c r="I112" s="100"/>
      <c r="J112" s="32"/>
      <c r="K112" s="32"/>
      <c r="L112" s="35"/>
      <c r="M112" s="175"/>
      <c r="N112" s="57"/>
      <c r="O112" s="57"/>
      <c r="P112" s="57"/>
      <c r="Q112" s="57"/>
      <c r="R112" s="57"/>
      <c r="S112" s="57"/>
      <c r="T112" s="58"/>
      <c r="AT112" s="14" t="s">
        <v>167</v>
      </c>
      <c r="AU112" s="14" t="s">
        <v>82</v>
      </c>
    </row>
    <row r="113" spans="2:65" s="1" customFormat="1" ht="16.5" customHeight="1">
      <c r="B113" s="31"/>
      <c r="C113" s="162" t="s">
        <v>207</v>
      </c>
      <c r="D113" s="162" t="s">
        <v>111</v>
      </c>
      <c r="E113" s="163" t="s">
        <v>208</v>
      </c>
      <c r="F113" s="164" t="s">
        <v>209</v>
      </c>
      <c r="G113" s="165" t="s">
        <v>165</v>
      </c>
      <c r="H113" s="166">
        <v>2450</v>
      </c>
      <c r="I113" s="167"/>
      <c r="J113" s="166">
        <f>ROUND(I113*H113,1)</f>
        <v>0</v>
      </c>
      <c r="K113" s="164" t="s">
        <v>115</v>
      </c>
      <c r="L113" s="35"/>
      <c r="M113" s="168" t="s">
        <v>19</v>
      </c>
      <c r="N113" s="169" t="s">
        <v>43</v>
      </c>
      <c r="O113" s="57"/>
      <c r="P113" s="170">
        <f>O113*H113</f>
        <v>0</v>
      </c>
      <c r="Q113" s="170">
        <v>0</v>
      </c>
      <c r="R113" s="170">
        <f>Q113*H113</f>
        <v>0</v>
      </c>
      <c r="S113" s="170">
        <v>0</v>
      </c>
      <c r="T113" s="171">
        <f>S113*H113</f>
        <v>0</v>
      </c>
      <c r="AR113" s="14" t="s">
        <v>131</v>
      </c>
      <c r="AT113" s="14" t="s">
        <v>111</v>
      </c>
      <c r="AU113" s="14" t="s">
        <v>82</v>
      </c>
      <c r="AY113" s="14" t="s">
        <v>110</v>
      </c>
      <c r="BE113" s="172">
        <f>IF(N113="základní",J113,0)</f>
        <v>0</v>
      </c>
      <c r="BF113" s="172">
        <f>IF(N113="snížená",J113,0)</f>
        <v>0</v>
      </c>
      <c r="BG113" s="172">
        <f>IF(N113="zákl. přenesená",J113,0)</f>
        <v>0</v>
      </c>
      <c r="BH113" s="172">
        <f>IF(N113="sníž. přenesená",J113,0)</f>
        <v>0</v>
      </c>
      <c r="BI113" s="172">
        <f>IF(N113="nulová",J113,0)</f>
        <v>0</v>
      </c>
      <c r="BJ113" s="14" t="s">
        <v>80</v>
      </c>
      <c r="BK113" s="172">
        <f>ROUND(I113*H113,1)</f>
        <v>0</v>
      </c>
      <c r="BL113" s="14" t="s">
        <v>131</v>
      </c>
      <c r="BM113" s="14" t="s">
        <v>210</v>
      </c>
    </row>
    <row r="114" spans="2:65" s="1" customFormat="1" ht="22.5" customHeight="1">
      <c r="B114" s="31"/>
      <c r="C114" s="162" t="s">
        <v>211</v>
      </c>
      <c r="D114" s="162" t="s">
        <v>111</v>
      </c>
      <c r="E114" s="163" t="s">
        <v>212</v>
      </c>
      <c r="F114" s="164" t="s">
        <v>213</v>
      </c>
      <c r="G114" s="165" t="s">
        <v>165</v>
      </c>
      <c r="H114" s="166">
        <v>2400</v>
      </c>
      <c r="I114" s="167"/>
      <c r="J114" s="166">
        <f>ROUND(I114*H114,1)</f>
        <v>0</v>
      </c>
      <c r="K114" s="164" t="s">
        <v>115</v>
      </c>
      <c r="L114" s="35"/>
      <c r="M114" s="168" t="s">
        <v>19</v>
      </c>
      <c r="N114" s="169" t="s">
        <v>43</v>
      </c>
      <c r="O114" s="57"/>
      <c r="P114" s="170">
        <f>O114*H114</f>
        <v>0</v>
      </c>
      <c r="Q114" s="170">
        <v>0</v>
      </c>
      <c r="R114" s="170">
        <f>Q114*H114</f>
        <v>0</v>
      </c>
      <c r="S114" s="170">
        <v>0</v>
      </c>
      <c r="T114" s="171">
        <f>S114*H114</f>
        <v>0</v>
      </c>
      <c r="AR114" s="14" t="s">
        <v>131</v>
      </c>
      <c r="AT114" s="14" t="s">
        <v>111</v>
      </c>
      <c r="AU114" s="14" t="s">
        <v>82</v>
      </c>
      <c r="AY114" s="14" t="s">
        <v>110</v>
      </c>
      <c r="BE114" s="172">
        <f>IF(N114="základní",J114,0)</f>
        <v>0</v>
      </c>
      <c r="BF114" s="172">
        <f>IF(N114="snížená",J114,0)</f>
        <v>0</v>
      </c>
      <c r="BG114" s="172">
        <f>IF(N114="zákl. přenesená",J114,0)</f>
        <v>0</v>
      </c>
      <c r="BH114" s="172">
        <f>IF(N114="sníž. přenesená",J114,0)</f>
        <v>0</v>
      </c>
      <c r="BI114" s="172">
        <f>IF(N114="nulová",J114,0)</f>
        <v>0</v>
      </c>
      <c r="BJ114" s="14" t="s">
        <v>80</v>
      </c>
      <c r="BK114" s="172">
        <f>ROUND(I114*H114,1)</f>
        <v>0</v>
      </c>
      <c r="BL114" s="14" t="s">
        <v>131</v>
      </c>
      <c r="BM114" s="14" t="s">
        <v>214</v>
      </c>
    </row>
    <row r="115" spans="2:65" s="1" customFormat="1" ht="29.25">
      <c r="B115" s="31"/>
      <c r="C115" s="32"/>
      <c r="D115" s="173" t="s">
        <v>167</v>
      </c>
      <c r="E115" s="32"/>
      <c r="F115" s="174" t="s">
        <v>215</v>
      </c>
      <c r="G115" s="32"/>
      <c r="H115" s="32"/>
      <c r="I115" s="100"/>
      <c r="J115" s="32"/>
      <c r="K115" s="32"/>
      <c r="L115" s="35"/>
      <c r="M115" s="175"/>
      <c r="N115" s="57"/>
      <c r="O115" s="57"/>
      <c r="P115" s="57"/>
      <c r="Q115" s="57"/>
      <c r="R115" s="57"/>
      <c r="S115" s="57"/>
      <c r="T115" s="58"/>
      <c r="AT115" s="14" t="s">
        <v>167</v>
      </c>
      <c r="AU115" s="14" t="s">
        <v>82</v>
      </c>
    </row>
    <row r="116" spans="2:65" s="1" customFormat="1" ht="16.5" customHeight="1">
      <c r="B116" s="31"/>
      <c r="C116" s="162" t="s">
        <v>216</v>
      </c>
      <c r="D116" s="162" t="s">
        <v>111</v>
      </c>
      <c r="E116" s="163" t="s">
        <v>217</v>
      </c>
      <c r="F116" s="164" t="s">
        <v>218</v>
      </c>
      <c r="G116" s="165" t="s">
        <v>165</v>
      </c>
      <c r="H116" s="166">
        <v>510</v>
      </c>
      <c r="I116" s="167"/>
      <c r="J116" s="166">
        <f>ROUND(I116*H116,1)</f>
        <v>0</v>
      </c>
      <c r="K116" s="164" t="s">
        <v>115</v>
      </c>
      <c r="L116" s="35"/>
      <c r="M116" s="168" t="s">
        <v>19</v>
      </c>
      <c r="N116" s="169" t="s">
        <v>43</v>
      </c>
      <c r="O116" s="57"/>
      <c r="P116" s="170">
        <f>O116*H116</f>
        <v>0</v>
      </c>
      <c r="Q116" s="170">
        <v>0.18776000000000001</v>
      </c>
      <c r="R116" s="170">
        <f>Q116*H116</f>
        <v>95.757600000000011</v>
      </c>
      <c r="S116" s="170">
        <v>0</v>
      </c>
      <c r="T116" s="171">
        <f>S116*H116</f>
        <v>0</v>
      </c>
      <c r="AR116" s="14" t="s">
        <v>131</v>
      </c>
      <c r="AT116" s="14" t="s">
        <v>111</v>
      </c>
      <c r="AU116" s="14" t="s">
        <v>82</v>
      </c>
      <c r="AY116" s="14" t="s">
        <v>110</v>
      </c>
      <c r="BE116" s="172">
        <f>IF(N116="základní",J116,0)</f>
        <v>0</v>
      </c>
      <c r="BF116" s="172">
        <f>IF(N116="snížená",J116,0)</f>
        <v>0</v>
      </c>
      <c r="BG116" s="172">
        <f>IF(N116="zákl. přenesená",J116,0)</f>
        <v>0</v>
      </c>
      <c r="BH116" s="172">
        <f>IF(N116="sníž. přenesená",J116,0)</f>
        <v>0</v>
      </c>
      <c r="BI116" s="172">
        <f>IF(N116="nulová",J116,0)</f>
        <v>0</v>
      </c>
      <c r="BJ116" s="14" t="s">
        <v>80</v>
      </c>
      <c r="BK116" s="172">
        <f>ROUND(I116*H116,1)</f>
        <v>0</v>
      </c>
      <c r="BL116" s="14" t="s">
        <v>131</v>
      </c>
      <c r="BM116" s="14" t="s">
        <v>219</v>
      </c>
    </row>
    <row r="117" spans="2:65" s="1" customFormat="1" ht="68.25">
      <c r="B117" s="31"/>
      <c r="C117" s="32"/>
      <c r="D117" s="173" t="s">
        <v>167</v>
      </c>
      <c r="E117" s="32"/>
      <c r="F117" s="174" t="s">
        <v>220</v>
      </c>
      <c r="G117" s="32"/>
      <c r="H117" s="32"/>
      <c r="I117" s="100"/>
      <c r="J117" s="32"/>
      <c r="K117" s="32"/>
      <c r="L117" s="35"/>
      <c r="M117" s="175"/>
      <c r="N117" s="57"/>
      <c r="O117" s="57"/>
      <c r="P117" s="57"/>
      <c r="Q117" s="57"/>
      <c r="R117" s="57"/>
      <c r="S117" s="57"/>
      <c r="T117" s="58"/>
      <c r="AT117" s="14" t="s">
        <v>167</v>
      </c>
      <c r="AU117" s="14" t="s">
        <v>82</v>
      </c>
    </row>
    <row r="118" spans="2:65" s="1" customFormat="1" ht="19.5">
      <c r="B118" s="31"/>
      <c r="C118" s="32"/>
      <c r="D118" s="173" t="s">
        <v>118</v>
      </c>
      <c r="E118" s="32"/>
      <c r="F118" s="174" t="s">
        <v>221</v>
      </c>
      <c r="G118" s="32"/>
      <c r="H118" s="32"/>
      <c r="I118" s="100"/>
      <c r="J118" s="32"/>
      <c r="K118" s="32"/>
      <c r="L118" s="35"/>
      <c r="M118" s="175"/>
      <c r="N118" s="57"/>
      <c r="O118" s="57"/>
      <c r="P118" s="57"/>
      <c r="Q118" s="57"/>
      <c r="R118" s="57"/>
      <c r="S118" s="57"/>
      <c r="T118" s="58"/>
      <c r="AT118" s="14" t="s">
        <v>118</v>
      </c>
      <c r="AU118" s="14" t="s">
        <v>82</v>
      </c>
    </row>
    <row r="119" spans="2:65" s="9" customFormat="1" ht="22.9" customHeight="1">
      <c r="B119" s="148"/>
      <c r="C119" s="149"/>
      <c r="D119" s="150" t="s">
        <v>71</v>
      </c>
      <c r="E119" s="188" t="s">
        <v>207</v>
      </c>
      <c r="F119" s="188" t="s">
        <v>222</v>
      </c>
      <c r="G119" s="149"/>
      <c r="H119" s="149"/>
      <c r="I119" s="152"/>
      <c r="J119" s="189">
        <f>BK119</f>
        <v>0</v>
      </c>
      <c r="K119" s="149"/>
      <c r="L119" s="154"/>
      <c r="M119" s="155"/>
      <c r="N119" s="156"/>
      <c r="O119" s="156"/>
      <c r="P119" s="157">
        <f>SUM(P120:P135)</f>
        <v>0</v>
      </c>
      <c r="Q119" s="156"/>
      <c r="R119" s="157">
        <f>SUM(R120:R135)</f>
        <v>0.36528000000000005</v>
      </c>
      <c r="S119" s="156"/>
      <c r="T119" s="158">
        <f>SUM(T120:T135)</f>
        <v>109.66800000000001</v>
      </c>
      <c r="AR119" s="159" t="s">
        <v>80</v>
      </c>
      <c r="AT119" s="160" t="s">
        <v>71</v>
      </c>
      <c r="AU119" s="160" t="s">
        <v>80</v>
      </c>
      <c r="AY119" s="159" t="s">
        <v>110</v>
      </c>
      <c r="BK119" s="161">
        <f>SUM(BK120:BK135)</f>
        <v>0</v>
      </c>
    </row>
    <row r="120" spans="2:65" s="1" customFormat="1" ht="16.5" customHeight="1">
      <c r="B120" s="31"/>
      <c r="C120" s="162" t="s">
        <v>223</v>
      </c>
      <c r="D120" s="162" t="s">
        <v>111</v>
      </c>
      <c r="E120" s="163" t="s">
        <v>224</v>
      </c>
      <c r="F120" s="164" t="s">
        <v>225</v>
      </c>
      <c r="G120" s="165" t="s">
        <v>226</v>
      </c>
      <c r="H120" s="166">
        <v>1020</v>
      </c>
      <c r="I120" s="167"/>
      <c r="J120" s="166">
        <f>ROUND(I120*H120,1)</f>
        <v>0</v>
      </c>
      <c r="K120" s="164" t="s">
        <v>115</v>
      </c>
      <c r="L120" s="35"/>
      <c r="M120" s="168" t="s">
        <v>19</v>
      </c>
      <c r="N120" s="169" t="s">
        <v>43</v>
      </c>
      <c r="O120" s="57"/>
      <c r="P120" s="170">
        <f>O120*H120</f>
        <v>0</v>
      </c>
      <c r="Q120" s="170">
        <v>3.3E-4</v>
      </c>
      <c r="R120" s="170">
        <f>Q120*H120</f>
        <v>0.33660000000000001</v>
      </c>
      <c r="S120" s="170">
        <v>0</v>
      </c>
      <c r="T120" s="171">
        <f>S120*H120</f>
        <v>0</v>
      </c>
      <c r="AR120" s="14" t="s">
        <v>131</v>
      </c>
      <c r="AT120" s="14" t="s">
        <v>111</v>
      </c>
      <c r="AU120" s="14" t="s">
        <v>82</v>
      </c>
      <c r="AY120" s="14" t="s">
        <v>110</v>
      </c>
      <c r="BE120" s="172">
        <f>IF(N120="základní",J120,0)</f>
        <v>0</v>
      </c>
      <c r="BF120" s="172">
        <f>IF(N120="snížená",J120,0)</f>
        <v>0</v>
      </c>
      <c r="BG120" s="172">
        <f>IF(N120="zákl. přenesená",J120,0)</f>
        <v>0</v>
      </c>
      <c r="BH120" s="172">
        <f>IF(N120="sníž. přenesená",J120,0)</f>
        <v>0</v>
      </c>
      <c r="BI120" s="172">
        <f>IF(N120="nulová",J120,0)</f>
        <v>0</v>
      </c>
      <c r="BJ120" s="14" t="s">
        <v>80</v>
      </c>
      <c r="BK120" s="172">
        <f>ROUND(I120*H120,1)</f>
        <v>0</v>
      </c>
      <c r="BL120" s="14" t="s">
        <v>131</v>
      </c>
      <c r="BM120" s="14" t="s">
        <v>227</v>
      </c>
    </row>
    <row r="121" spans="2:65" s="1" customFormat="1" ht="107.25">
      <c r="B121" s="31"/>
      <c r="C121" s="32"/>
      <c r="D121" s="173" t="s">
        <v>167</v>
      </c>
      <c r="E121" s="32"/>
      <c r="F121" s="174" t="s">
        <v>228</v>
      </c>
      <c r="G121" s="32"/>
      <c r="H121" s="32"/>
      <c r="I121" s="100"/>
      <c r="J121" s="32"/>
      <c r="K121" s="32"/>
      <c r="L121" s="35"/>
      <c r="M121" s="175"/>
      <c r="N121" s="57"/>
      <c r="O121" s="57"/>
      <c r="P121" s="57"/>
      <c r="Q121" s="57"/>
      <c r="R121" s="57"/>
      <c r="S121" s="57"/>
      <c r="T121" s="58"/>
      <c r="AT121" s="14" t="s">
        <v>167</v>
      </c>
      <c r="AU121" s="14" t="s">
        <v>82</v>
      </c>
    </row>
    <row r="122" spans="2:65" s="1" customFormat="1" ht="16.5" customHeight="1">
      <c r="B122" s="31"/>
      <c r="C122" s="162" t="s">
        <v>229</v>
      </c>
      <c r="D122" s="162" t="s">
        <v>111</v>
      </c>
      <c r="E122" s="163" t="s">
        <v>230</v>
      </c>
      <c r="F122" s="164" t="s">
        <v>231</v>
      </c>
      <c r="G122" s="165" t="s">
        <v>226</v>
      </c>
      <c r="H122" s="166">
        <v>50</v>
      </c>
      <c r="I122" s="167"/>
      <c r="J122" s="166">
        <f>ROUND(I122*H122,1)</f>
        <v>0</v>
      </c>
      <c r="K122" s="164" t="s">
        <v>115</v>
      </c>
      <c r="L122" s="35"/>
      <c r="M122" s="168" t="s">
        <v>19</v>
      </c>
      <c r="N122" s="169" t="s">
        <v>43</v>
      </c>
      <c r="O122" s="57"/>
      <c r="P122" s="170">
        <f>O122*H122</f>
        <v>0</v>
      </c>
      <c r="Q122" s="170">
        <v>3.8000000000000002E-4</v>
      </c>
      <c r="R122" s="170">
        <f>Q122*H122</f>
        <v>1.9E-2</v>
      </c>
      <c r="S122" s="170">
        <v>0</v>
      </c>
      <c r="T122" s="171">
        <f>S122*H122</f>
        <v>0</v>
      </c>
      <c r="AR122" s="14" t="s">
        <v>131</v>
      </c>
      <c r="AT122" s="14" t="s">
        <v>111</v>
      </c>
      <c r="AU122" s="14" t="s">
        <v>82</v>
      </c>
      <c r="AY122" s="14" t="s">
        <v>110</v>
      </c>
      <c r="BE122" s="172">
        <f>IF(N122="základní",J122,0)</f>
        <v>0</v>
      </c>
      <c r="BF122" s="172">
        <f>IF(N122="snížená",J122,0)</f>
        <v>0</v>
      </c>
      <c r="BG122" s="172">
        <f>IF(N122="zákl. přenesená",J122,0)</f>
        <v>0</v>
      </c>
      <c r="BH122" s="172">
        <f>IF(N122="sníž. přenesená",J122,0)</f>
        <v>0</v>
      </c>
      <c r="BI122" s="172">
        <f>IF(N122="nulová",J122,0)</f>
        <v>0</v>
      </c>
      <c r="BJ122" s="14" t="s">
        <v>80</v>
      </c>
      <c r="BK122" s="172">
        <f>ROUND(I122*H122,1)</f>
        <v>0</v>
      </c>
      <c r="BL122" s="14" t="s">
        <v>131</v>
      </c>
      <c r="BM122" s="14" t="s">
        <v>232</v>
      </c>
    </row>
    <row r="123" spans="2:65" s="1" customFormat="1" ht="107.25">
      <c r="B123" s="31"/>
      <c r="C123" s="32"/>
      <c r="D123" s="173" t="s">
        <v>167</v>
      </c>
      <c r="E123" s="32"/>
      <c r="F123" s="174" t="s">
        <v>228</v>
      </c>
      <c r="G123" s="32"/>
      <c r="H123" s="32"/>
      <c r="I123" s="100"/>
      <c r="J123" s="32"/>
      <c r="K123" s="32"/>
      <c r="L123" s="35"/>
      <c r="M123" s="175"/>
      <c r="N123" s="57"/>
      <c r="O123" s="57"/>
      <c r="P123" s="57"/>
      <c r="Q123" s="57"/>
      <c r="R123" s="57"/>
      <c r="S123" s="57"/>
      <c r="T123" s="58"/>
      <c r="AT123" s="14" t="s">
        <v>167</v>
      </c>
      <c r="AU123" s="14" t="s">
        <v>82</v>
      </c>
    </row>
    <row r="124" spans="2:65" s="1" customFormat="1" ht="16.5" customHeight="1">
      <c r="B124" s="31"/>
      <c r="C124" s="162" t="s">
        <v>233</v>
      </c>
      <c r="D124" s="162" t="s">
        <v>111</v>
      </c>
      <c r="E124" s="163" t="s">
        <v>234</v>
      </c>
      <c r="F124" s="164" t="s">
        <v>235</v>
      </c>
      <c r="G124" s="165" t="s">
        <v>226</v>
      </c>
      <c r="H124" s="166">
        <v>44</v>
      </c>
      <c r="I124" s="167"/>
      <c r="J124" s="166">
        <f>ROUND(I124*H124,1)</f>
        <v>0</v>
      </c>
      <c r="K124" s="164" t="s">
        <v>115</v>
      </c>
      <c r="L124" s="35"/>
      <c r="M124" s="168" t="s">
        <v>19</v>
      </c>
      <c r="N124" s="169" t="s">
        <v>43</v>
      </c>
      <c r="O124" s="57"/>
      <c r="P124" s="170">
        <f>O124*H124</f>
        <v>0</v>
      </c>
      <c r="Q124" s="170">
        <v>0</v>
      </c>
      <c r="R124" s="170">
        <f>Q124*H124</f>
        <v>0</v>
      </c>
      <c r="S124" s="170">
        <v>0</v>
      </c>
      <c r="T124" s="171">
        <f>S124*H124</f>
        <v>0</v>
      </c>
      <c r="AR124" s="14" t="s">
        <v>131</v>
      </c>
      <c r="AT124" s="14" t="s">
        <v>111</v>
      </c>
      <c r="AU124" s="14" t="s">
        <v>82</v>
      </c>
      <c r="AY124" s="14" t="s">
        <v>110</v>
      </c>
      <c r="BE124" s="172">
        <f>IF(N124="základní",J124,0)</f>
        <v>0</v>
      </c>
      <c r="BF124" s="172">
        <f>IF(N124="snížená",J124,0)</f>
        <v>0</v>
      </c>
      <c r="BG124" s="172">
        <f>IF(N124="zákl. přenesená",J124,0)</f>
        <v>0</v>
      </c>
      <c r="BH124" s="172">
        <f>IF(N124="sníž. přenesená",J124,0)</f>
        <v>0</v>
      </c>
      <c r="BI124" s="172">
        <f>IF(N124="nulová",J124,0)</f>
        <v>0</v>
      </c>
      <c r="BJ124" s="14" t="s">
        <v>80</v>
      </c>
      <c r="BK124" s="172">
        <f>ROUND(I124*H124,1)</f>
        <v>0</v>
      </c>
      <c r="BL124" s="14" t="s">
        <v>131</v>
      </c>
      <c r="BM124" s="14" t="s">
        <v>236</v>
      </c>
    </row>
    <row r="125" spans="2:65" s="1" customFormat="1" ht="29.25">
      <c r="B125" s="31"/>
      <c r="C125" s="32"/>
      <c r="D125" s="173" t="s">
        <v>167</v>
      </c>
      <c r="E125" s="32"/>
      <c r="F125" s="174" t="s">
        <v>237</v>
      </c>
      <c r="G125" s="32"/>
      <c r="H125" s="32"/>
      <c r="I125" s="100"/>
      <c r="J125" s="32"/>
      <c r="K125" s="32"/>
      <c r="L125" s="35"/>
      <c r="M125" s="175"/>
      <c r="N125" s="57"/>
      <c r="O125" s="57"/>
      <c r="P125" s="57"/>
      <c r="Q125" s="57"/>
      <c r="R125" s="57"/>
      <c r="S125" s="57"/>
      <c r="T125" s="58"/>
      <c r="AT125" s="14" t="s">
        <v>167</v>
      </c>
      <c r="AU125" s="14" t="s">
        <v>82</v>
      </c>
    </row>
    <row r="126" spans="2:65" s="1" customFormat="1" ht="22.5" customHeight="1">
      <c r="B126" s="31"/>
      <c r="C126" s="162" t="s">
        <v>8</v>
      </c>
      <c r="D126" s="162" t="s">
        <v>111</v>
      </c>
      <c r="E126" s="163" t="s">
        <v>238</v>
      </c>
      <c r="F126" s="164" t="s">
        <v>239</v>
      </c>
      <c r="G126" s="165" t="s">
        <v>226</v>
      </c>
      <c r="H126" s="166">
        <v>44</v>
      </c>
      <c r="I126" s="167"/>
      <c r="J126" s="166">
        <f>ROUND(I126*H126,1)</f>
        <v>0</v>
      </c>
      <c r="K126" s="164" t="s">
        <v>115</v>
      </c>
      <c r="L126" s="35"/>
      <c r="M126" s="168" t="s">
        <v>19</v>
      </c>
      <c r="N126" s="169" t="s">
        <v>43</v>
      </c>
      <c r="O126" s="57"/>
      <c r="P126" s="170">
        <f>O126*H126</f>
        <v>0</v>
      </c>
      <c r="Q126" s="170">
        <v>2.2000000000000001E-4</v>
      </c>
      <c r="R126" s="170">
        <f>Q126*H126</f>
        <v>9.6800000000000011E-3</v>
      </c>
      <c r="S126" s="170">
        <v>0</v>
      </c>
      <c r="T126" s="171">
        <f>S126*H126</f>
        <v>0</v>
      </c>
      <c r="AR126" s="14" t="s">
        <v>131</v>
      </c>
      <c r="AT126" s="14" t="s">
        <v>111</v>
      </c>
      <c r="AU126" s="14" t="s">
        <v>82</v>
      </c>
      <c r="AY126" s="14" t="s">
        <v>110</v>
      </c>
      <c r="BE126" s="172">
        <f>IF(N126="základní",J126,0)</f>
        <v>0</v>
      </c>
      <c r="BF126" s="172">
        <f>IF(N126="snížená",J126,0)</f>
        <v>0</v>
      </c>
      <c r="BG126" s="172">
        <f>IF(N126="zákl. přenesená",J126,0)</f>
        <v>0</v>
      </c>
      <c r="BH126" s="172">
        <f>IF(N126="sníž. přenesená",J126,0)</f>
        <v>0</v>
      </c>
      <c r="BI126" s="172">
        <f>IF(N126="nulová",J126,0)</f>
        <v>0</v>
      </c>
      <c r="BJ126" s="14" t="s">
        <v>80</v>
      </c>
      <c r="BK126" s="172">
        <f>ROUND(I126*H126,1)</f>
        <v>0</v>
      </c>
      <c r="BL126" s="14" t="s">
        <v>131</v>
      </c>
      <c r="BM126" s="14" t="s">
        <v>240</v>
      </c>
    </row>
    <row r="127" spans="2:65" s="1" customFormat="1" ht="39">
      <c r="B127" s="31"/>
      <c r="C127" s="32"/>
      <c r="D127" s="173" t="s">
        <v>167</v>
      </c>
      <c r="E127" s="32"/>
      <c r="F127" s="174" t="s">
        <v>241</v>
      </c>
      <c r="G127" s="32"/>
      <c r="H127" s="32"/>
      <c r="I127" s="100"/>
      <c r="J127" s="32"/>
      <c r="K127" s="32"/>
      <c r="L127" s="35"/>
      <c r="M127" s="175"/>
      <c r="N127" s="57"/>
      <c r="O127" s="57"/>
      <c r="P127" s="57"/>
      <c r="Q127" s="57"/>
      <c r="R127" s="57"/>
      <c r="S127" s="57"/>
      <c r="T127" s="58"/>
      <c r="AT127" s="14" t="s">
        <v>167</v>
      </c>
      <c r="AU127" s="14" t="s">
        <v>82</v>
      </c>
    </row>
    <row r="128" spans="2:65" s="1" customFormat="1" ht="22.5" customHeight="1">
      <c r="B128" s="31"/>
      <c r="C128" s="162" t="s">
        <v>242</v>
      </c>
      <c r="D128" s="162" t="s">
        <v>111</v>
      </c>
      <c r="E128" s="163" t="s">
        <v>243</v>
      </c>
      <c r="F128" s="164" t="s">
        <v>244</v>
      </c>
      <c r="G128" s="165" t="s">
        <v>226</v>
      </c>
      <c r="H128" s="166">
        <v>1020</v>
      </c>
      <c r="I128" s="167"/>
      <c r="J128" s="166">
        <f>ROUND(I128*H128,1)</f>
        <v>0</v>
      </c>
      <c r="K128" s="164" t="s">
        <v>115</v>
      </c>
      <c r="L128" s="35"/>
      <c r="M128" s="168" t="s">
        <v>19</v>
      </c>
      <c r="N128" s="169" t="s">
        <v>43</v>
      </c>
      <c r="O128" s="57"/>
      <c r="P128" s="170">
        <f>O128*H128</f>
        <v>0</v>
      </c>
      <c r="Q128" s="170">
        <v>0</v>
      </c>
      <c r="R128" s="170">
        <f>Q128*H128</f>
        <v>0</v>
      </c>
      <c r="S128" s="170">
        <v>4.2999999999999997E-2</v>
      </c>
      <c r="T128" s="171">
        <f>S128*H128</f>
        <v>43.86</v>
      </c>
      <c r="AR128" s="14" t="s">
        <v>131</v>
      </c>
      <c r="AT128" s="14" t="s">
        <v>111</v>
      </c>
      <c r="AU128" s="14" t="s">
        <v>82</v>
      </c>
      <c r="AY128" s="14" t="s">
        <v>110</v>
      </c>
      <c r="BE128" s="172">
        <f>IF(N128="základní",J128,0)</f>
        <v>0</v>
      </c>
      <c r="BF128" s="172">
        <f>IF(N128="snížená",J128,0)</f>
        <v>0</v>
      </c>
      <c r="BG128" s="172">
        <f>IF(N128="zákl. přenesená",J128,0)</f>
        <v>0</v>
      </c>
      <c r="BH128" s="172">
        <f>IF(N128="sníž. přenesená",J128,0)</f>
        <v>0</v>
      </c>
      <c r="BI128" s="172">
        <f>IF(N128="nulová",J128,0)</f>
        <v>0</v>
      </c>
      <c r="BJ128" s="14" t="s">
        <v>80</v>
      </c>
      <c r="BK128" s="172">
        <f>ROUND(I128*H128,1)</f>
        <v>0</v>
      </c>
      <c r="BL128" s="14" t="s">
        <v>131</v>
      </c>
      <c r="BM128" s="14" t="s">
        <v>245</v>
      </c>
    </row>
    <row r="129" spans="2:65" s="1" customFormat="1" ht="39">
      <c r="B129" s="31"/>
      <c r="C129" s="32"/>
      <c r="D129" s="173" t="s">
        <v>167</v>
      </c>
      <c r="E129" s="32"/>
      <c r="F129" s="174" t="s">
        <v>246</v>
      </c>
      <c r="G129" s="32"/>
      <c r="H129" s="32"/>
      <c r="I129" s="100"/>
      <c r="J129" s="32"/>
      <c r="K129" s="32"/>
      <c r="L129" s="35"/>
      <c r="M129" s="175"/>
      <c r="N129" s="57"/>
      <c r="O129" s="57"/>
      <c r="P129" s="57"/>
      <c r="Q129" s="57"/>
      <c r="R129" s="57"/>
      <c r="S129" s="57"/>
      <c r="T129" s="58"/>
      <c r="AT129" s="14" t="s">
        <v>167</v>
      </c>
      <c r="AU129" s="14" t="s">
        <v>82</v>
      </c>
    </row>
    <row r="130" spans="2:65" s="1" customFormat="1" ht="22.5" customHeight="1">
      <c r="B130" s="31"/>
      <c r="C130" s="162" t="s">
        <v>247</v>
      </c>
      <c r="D130" s="162" t="s">
        <v>111</v>
      </c>
      <c r="E130" s="163" t="s">
        <v>248</v>
      </c>
      <c r="F130" s="164" t="s">
        <v>249</v>
      </c>
      <c r="G130" s="165" t="s">
        <v>226</v>
      </c>
      <c r="H130" s="166">
        <v>18</v>
      </c>
      <c r="I130" s="167"/>
      <c r="J130" s="166">
        <f>ROUND(I130*H130,1)</f>
        <v>0</v>
      </c>
      <c r="K130" s="164" t="s">
        <v>115</v>
      </c>
      <c r="L130" s="35"/>
      <c r="M130" s="168" t="s">
        <v>19</v>
      </c>
      <c r="N130" s="169" t="s">
        <v>43</v>
      </c>
      <c r="O130" s="57"/>
      <c r="P130" s="170">
        <f>O130*H130</f>
        <v>0</v>
      </c>
      <c r="Q130" s="170">
        <v>0</v>
      </c>
      <c r="R130" s="170">
        <f>Q130*H130</f>
        <v>0</v>
      </c>
      <c r="S130" s="170">
        <v>8.5999999999999993E-2</v>
      </c>
      <c r="T130" s="171">
        <f>S130*H130</f>
        <v>1.5479999999999998</v>
      </c>
      <c r="AR130" s="14" t="s">
        <v>131</v>
      </c>
      <c r="AT130" s="14" t="s">
        <v>111</v>
      </c>
      <c r="AU130" s="14" t="s">
        <v>82</v>
      </c>
      <c r="AY130" s="14" t="s">
        <v>110</v>
      </c>
      <c r="BE130" s="172">
        <f>IF(N130="základní",J130,0)</f>
        <v>0</v>
      </c>
      <c r="BF130" s="172">
        <f>IF(N130="snížená",J130,0)</f>
        <v>0</v>
      </c>
      <c r="BG130" s="172">
        <f>IF(N130="zákl. přenesená",J130,0)</f>
        <v>0</v>
      </c>
      <c r="BH130" s="172">
        <f>IF(N130="sníž. přenesená",J130,0)</f>
        <v>0</v>
      </c>
      <c r="BI130" s="172">
        <f>IF(N130="nulová",J130,0)</f>
        <v>0</v>
      </c>
      <c r="BJ130" s="14" t="s">
        <v>80</v>
      </c>
      <c r="BK130" s="172">
        <f>ROUND(I130*H130,1)</f>
        <v>0</v>
      </c>
      <c r="BL130" s="14" t="s">
        <v>131</v>
      </c>
      <c r="BM130" s="14" t="s">
        <v>250</v>
      </c>
    </row>
    <row r="131" spans="2:65" s="1" customFormat="1" ht="68.25">
      <c r="B131" s="31"/>
      <c r="C131" s="32"/>
      <c r="D131" s="173" t="s">
        <v>167</v>
      </c>
      <c r="E131" s="32"/>
      <c r="F131" s="174" t="s">
        <v>251</v>
      </c>
      <c r="G131" s="32"/>
      <c r="H131" s="32"/>
      <c r="I131" s="100"/>
      <c r="J131" s="32"/>
      <c r="K131" s="32"/>
      <c r="L131" s="35"/>
      <c r="M131" s="175"/>
      <c r="N131" s="57"/>
      <c r="O131" s="57"/>
      <c r="P131" s="57"/>
      <c r="Q131" s="57"/>
      <c r="R131" s="57"/>
      <c r="S131" s="57"/>
      <c r="T131" s="58"/>
      <c r="AT131" s="14" t="s">
        <v>167</v>
      </c>
      <c r="AU131" s="14" t="s">
        <v>82</v>
      </c>
    </row>
    <row r="132" spans="2:65" s="1" customFormat="1" ht="22.5" customHeight="1">
      <c r="B132" s="31"/>
      <c r="C132" s="162" t="s">
        <v>252</v>
      </c>
      <c r="D132" s="162" t="s">
        <v>111</v>
      </c>
      <c r="E132" s="163" t="s">
        <v>253</v>
      </c>
      <c r="F132" s="164" t="s">
        <v>254</v>
      </c>
      <c r="G132" s="165" t="s">
        <v>165</v>
      </c>
      <c r="H132" s="166">
        <v>510</v>
      </c>
      <c r="I132" s="167"/>
      <c r="J132" s="166">
        <f>ROUND(I132*H132,1)</f>
        <v>0</v>
      </c>
      <c r="K132" s="164" t="s">
        <v>115</v>
      </c>
      <c r="L132" s="35"/>
      <c r="M132" s="168" t="s">
        <v>19</v>
      </c>
      <c r="N132" s="169" t="s">
        <v>43</v>
      </c>
      <c r="O132" s="57"/>
      <c r="P132" s="170">
        <f>O132*H132</f>
        <v>0</v>
      </c>
      <c r="Q132" s="170">
        <v>0</v>
      </c>
      <c r="R132" s="170">
        <f>Q132*H132</f>
        <v>0</v>
      </c>
      <c r="S132" s="170">
        <v>0.126</v>
      </c>
      <c r="T132" s="171">
        <f>S132*H132</f>
        <v>64.260000000000005</v>
      </c>
      <c r="AR132" s="14" t="s">
        <v>131</v>
      </c>
      <c r="AT132" s="14" t="s">
        <v>111</v>
      </c>
      <c r="AU132" s="14" t="s">
        <v>82</v>
      </c>
      <c r="AY132" s="14" t="s">
        <v>110</v>
      </c>
      <c r="BE132" s="172">
        <f>IF(N132="základní",J132,0)</f>
        <v>0</v>
      </c>
      <c r="BF132" s="172">
        <f>IF(N132="snížená",J132,0)</f>
        <v>0</v>
      </c>
      <c r="BG132" s="172">
        <f>IF(N132="zákl. přenesená",J132,0)</f>
        <v>0</v>
      </c>
      <c r="BH132" s="172">
        <f>IF(N132="sníž. přenesená",J132,0)</f>
        <v>0</v>
      </c>
      <c r="BI132" s="172">
        <f>IF(N132="nulová",J132,0)</f>
        <v>0</v>
      </c>
      <c r="BJ132" s="14" t="s">
        <v>80</v>
      </c>
      <c r="BK132" s="172">
        <f>ROUND(I132*H132,1)</f>
        <v>0</v>
      </c>
      <c r="BL132" s="14" t="s">
        <v>131</v>
      </c>
      <c r="BM132" s="14" t="s">
        <v>255</v>
      </c>
    </row>
    <row r="133" spans="2:65" s="1" customFormat="1" ht="39">
      <c r="B133" s="31"/>
      <c r="C133" s="32"/>
      <c r="D133" s="173" t="s">
        <v>167</v>
      </c>
      <c r="E133" s="32"/>
      <c r="F133" s="174" t="s">
        <v>246</v>
      </c>
      <c r="G133" s="32"/>
      <c r="H133" s="32"/>
      <c r="I133" s="100"/>
      <c r="J133" s="32"/>
      <c r="K133" s="32"/>
      <c r="L133" s="35"/>
      <c r="M133" s="175"/>
      <c r="N133" s="57"/>
      <c r="O133" s="57"/>
      <c r="P133" s="57"/>
      <c r="Q133" s="57"/>
      <c r="R133" s="57"/>
      <c r="S133" s="57"/>
      <c r="T133" s="58"/>
      <c r="AT133" s="14" t="s">
        <v>167</v>
      </c>
      <c r="AU133" s="14" t="s">
        <v>82</v>
      </c>
    </row>
    <row r="134" spans="2:65" s="11" customFormat="1" ht="11.25">
      <c r="B134" s="199"/>
      <c r="C134" s="200"/>
      <c r="D134" s="173" t="s">
        <v>183</v>
      </c>
      <c r="E134" s="201" t="s">
        <v>19</v>
      </c>
      <c r="F134" s="202" t="s">
        <v>256</v>
      </c>
      <c r="G134" s="200"/>
      <c r="H134" s="201" t="s">
        <v>19</v>
      </c>
      <c r="I134" s="203"/>
      <c r="J134" s="200"/>
      <c r="K134" s="200"/>
      <c r="L134" s="204"/>
      <c r="M134" s="205"/>
      <c r="N134" s="206"/>
      <c r="O134" s="206"/>
      <c r="P134" s="206"/>
      <c r="Q134" s="206"/>
      <c r="R134" s="206"/>
      <c r="S134" s="206"/>
      <c r="T134" s="207"/>
      <c r="AT134" s="208" t="s">
        <v>183</v>
      </c>
      <c r="AU134" s="208" t="s">
        <v>82</v>
      </c>
      <c r="AV134" s="11" t="s">
        <v>80</v>
      </c>
      <c r="AW134" s="11" t="s">
        <v>33</v>
      </c>
      <c r="AX134" s="11" t="s">
        <v>72</v>
      </c>
      <c r="AY134" s="208" t="s">
        <v>110</v>
      </c>
    </row>
    <row r="135" spans="2:65" s="12" customFormat="1" ht="11.25">
      <c r="B135" s="209"/>
      <c r="C135" s="210"/>
      <c r="D135" s="173" t="s">
        <v>183</v>
      </c>
      <c r="E135" s="211" t="s">
        <v>19</v>
      </c>
      <c r="F135" s="212" t="s">
        <v>257</v>
      </c>
      <c r="G135" s="210"/>
      <c r="H135" s="213">
        <v>510</v>
      </c>
      <c r="I135" s="214"/>
      <c r="J135" s="210"/>
      <c r="K135" s="210"/>
      <c r="L135" s="215"/>
      <c r="M135" s="216"/>
      <c r="N135" s="217"/>
      <c r="O135" s="217"/>
      <c r="P135" s="217"/>
      <c r="Q135" s="217"/>
      <c r="R135" s="217"/>
      <c r="S135" s="217"/>
      <c r="T135" s="218"/>
      <c r="AT135" s="219" t="s">
        <v>183</v>
      </c>
      <c r="AU135" s="219" t="s">
        <v>82</v>
      </c>
      <c r="AV135" s="12" t="s">
        <v>82</v>
      </c>
      <c r="AW135" s="12" t="s">
        <v>33</v>
      </c>
      <c r="AX135" s="12" t="s">
        <v>72</v>
      </c>
      <c r="AY135" s="219" t="s">
        <v>110</v>
      </c>
    </row>
    <row r="136" spans="2:65" s="9" customFormat="1" ht="22.9" customHeight="1">
      <c r="B136" s="148"/>
      <c r="C136" s="149"/>
      <c r="D136" s="150" t="s">
        <v>71</v>
      </c>
      <c r="E136" s="188" t="s">
        <v>258</v>
      </c>
      <c r="F136" s="188" t="s">
        <v>259</v>
      </c>
      <c r="G136" s="149"/>
      <c r="H136" s="149"/>
      <c r="I136" s="152"/>
      <c r="J136" s="189">
        <f>BK136</f>
        <v>0</v>
      </c>
      <c r="K136" s="149"/>
      <c r="L136" s="154"/>
      <c r="M136" s="155"/>
      <c r="N136" s="156"/>
      <c r="O136" s="156"/>
      <c r="P136" s="157">
        <f>SUM(P137:P138)</f>
        <v>0</v>
      </c>
      <c r="Q136" s="156"/>
      <c r="R136" s="157">
        <f>SUM(R137:R138)</f>
        <v>0</v>
      </c>
      <c r="S136" s="156"/>
      <c r="T136" s="158">
        <f>SUM(T137:T138)</f>
        <v>0</v>
      </c>
      <c r="AR136" s="159" t="s">
        <v>80</v>
      </c>
      <c r="AT136" s="160" t="s">
        <v>71</v>
      </c>
      <c r="AU136" s="160" t="s">
        <v>80</v>
      </c>
      <c r="AY136" s="159" t="s">
        <v>110</v>
      </c>
      <c r="BK136" s="161">
        <f>SUM(BK137:BK138)</f>
        <v>0</v>
      </c>
    </row>
    <row r="137" spans="2:65" s="1" customFormat="1" ht="22.5" customHeight="1">
      <c r="B137" s="31"/>
      <c r="C137" s="162" t="s">
        <v>260</v>
      </c>
      <c r="D137" s="162" t="s">
        <v>111</v>
      </c>
      <c r="E137" s="163" t="s">
        <v>261</v>
      </c>
      <c r="F137" s="164" t="s">
        <v>262</v>
      </c>
      <c r="G137" s="165" t="s">
        <v>180</v>
      </c>
      <c r="H137" s="166">
        <v>162.06</v>
      </c>
      <c r="I137" s="167"/>
      <c r="J137" s="166">
        <f>ROUND(I137*H137,1)</f>
        <v>0</v>
      </c>
      <c r="K137" s="164" t="s">
        <v>115</v>
      </c>
      <c r="L137" s="35"/>
      <c r="M137" s="168" t="s">
        <v>19</v>
      </c>
      <c r="N137" s="169" t="s">
        <v>43</v>
      </c>
      <c r="O137" s="57"/>
      <c r="P137" s="170">
        <f>O137*H137</f>
        <v>0</v>
      </c>
      <c r="Q137" s="170">
        <v>0</v>
      </c>
      <c r="R137" s="170">
        <f>Q137*H137</f>
        <v>0</v>
      </c>
      <c r="S137" s="170">
        <v>0</v>
      </c>
      <c r="T137" s="171">
        <f>S137*H137</f>
        <v>0</v>
      </c>
      <c r="AR137" s="14" t="s">
        <v>131</v>
      </c>
      <c r="AT137" s="14" t="s">
        <v>111</v>
      </c>
      <c r="AU137" s="14" t="s">
        <v>82</v>
      </c>
      <c r="AY137" s="14" t="s">
        <v>110</v>
      </c>
      <c r="BE137" s="172">
        <f>IF(N137="základní",J137,0)</f>
        <v>0</v>
      </c>
      <c r="BF137" s="172">
        <f>IF(N137="snížená",J137,0)</f>
        <v>0</v>
      </c>
      <c r="BG137" s="172">
        <f>IF(N137="zákl. přenesená",J137,0)</f>
        <v>0</v>
      </c>
      <c r="BH137" s="172">
        <f>IF(N137="sníž. přenesená",J137,0)</f>
        <v>0</v>
      </c>
      <c r="BI137" s="172">
        <f>IF(N137="nulová",J137,0)</f>
        <v>0</v>
      </c>
      <c r="BJ137" s="14" t="s">
        <v>80</v>
      </c>
      <c r="BK137" s="172">
        <f>ROUND(I137*H137,1)</f>
        <v>0</v>
      </c>
      <c r="BL137" s="14" t="s">
        <v>131</v>
      </c>
      <c r="BM137" s="14" t="s">
        <v>263</v>
      </c>
    </row>
    <row r="138" spans="2:65" s="1" customFormat="1" ht="29.25">
      <c r="B138" s="31"/>
      <c r="C138" s="32"/>
      <c r="D138" s="173" t="s">
        <v>167</v>
      </c>
      <c r="E138" s="32"/>
      <c r="F138" s="174" t="s">
        <v>264</v>
      </c>
      <c r="G138" s="32"/>
      <c r="H138" s="32"/>
      <c r="I138" s="100"/>
      <c r="J138" s="32"/>
      <c r="K138" s="32"/>
      <c r="L138" s="35"/>
      <c r="M138" s="175"/>
      <c r="N138" s="57"/>
      <c r="O138" s="57"/>
      <c r="P138" s="57"/>
      <c r="Q138" s="57"/>
      <c r="R138" s="57"/>
      <c r="S138" s="57"/>
      <c r="T138" s="58"/>
      <c r="AT138" s="14" t="s">
        <v>167</v>
      </c>
      <c r="AU138" s="14" t="s">
        <v>82</v>
      </c>
    </row>
    <row r="139" spans="2:65" s="9" customFormat="1" ht="22.9" customHeight="1">
      <c r="B139" s="148"/>
      <c r="C139" s="149"/>
      <c r="D139" s="150" t="s">
        <v>71</v>
      </c>
      <c r="E139" s="188" t="s">
        <v>265</v>
      </c>
      <c r="F139" s="188" t="s">
        <v>266</v>
      </c>
      <c r="G139" s="149"/>
      <c r="H139" s="149"/>
      <c r="I139" s="152"/>
      <c r="J139" s="189">
        <f>BK139</f>
        <v>0</v>
      </c>
      <c r="K139" s="149"/>
      <c r="L139" s="154"/>
      <c r="M139" s="155"/>
      <c r="N139" s="156"/>
      <c r="O139" s="156"/>
      <c r="P139" s="157">
        <f>SUM(P140:P148)</f>
        <v>0</v>
      </c>
      <c r="Q139" s="156"/>
      <c r="R139" s="157">
        <f>SUM(R140:R148)</f>
        <v>0</v>
      </c>
      <c r="S139" s="156"/>
      <c r="T139" s="158">
        <f>SUM(T140:T148)</f>
        <v>0</v>
      </c>
      <c r="AR139" s="159" t="s">
        <v>80</v>
      </c>
      <c r="AT139" s="160" t="s">
        <v>71</v>
      </c>
      <c r="AU139" s="160" t="s">
        <v>80</v>
      </c>
      <c r="AY139" s="159" t="s">
        <v>110</v>
      </c>
      <c r="BK139" s="161">
        <f>SUM(BK140:BK148)</f>
        <v>0</v>
      </c>
    </row>
    <row r="140" spans="2:65" s="1" customFormat="1" ht="16.5" customHeight="1">
      <c r="B140" s="31"/>
      <c r="C140" s="162" t="s">
        <v>267</v>
      </c>
      <c r="D140" s="162" t="s">
        <v>111</v>
      </c>
      <c r="E140" s="163" t="s">
        <v>268</v>
      </c>
      <c r="F140" s="164" t="s">
        <v>269</v>
      </c>
      <c r="G140" s="165" t="s">
        <v>180</v>
      </c>
      <c r="H140" s="166">
        <v>109.67</v>
      </c>
      <c r="I140" s="167"/>
      <c r="J140" s="166">
        <f>ROUND(I140*H140,1)</f>
        <v>0</v>
      </c>
      <c r="K140" s="164" t="s">
        <v>115</v>
      </c>
      <c r="L140" s="35"/>
      <c r="M140" s="168" t="s">
        <v>19</v>
      </c>
      <c r="N140" s="169" t="s">
        <v>43</v>
      </c>
      <c r="O140" s="57"/>
      <c r="P140" s="170">
        <f>O140*H140</f>
        <v>0</v>
      </c>
      <c r="Q140" s="170">
        <v>0</v>
      </c>
      <c r="R140" s="170">
        <f>Q140*H140</f>
        <v>0</v>
      </c>
      <c r="S140" s="170">
        <v>0</v>
      </c>
      <c r="T140" s="171">
        <f>S140*H140</f>
        <v>0</v>
      </c>
      <c r="AR140" s="14" t="s">
        <v>131</v>
      </c>
      <c r="AT140" s="14" t="s">
        <v>111</v>
      </c>
      <c r="AU140" s="14" t="s">
        <v>82</v>
      </c>
      <c r="AY140" s="14" t="s">
        <v>110</v>
      </c>
      <c r="BE140" s="172">
        <f>IF(N140="základní",J140,0)</f>
        <v>0</v>
      </c>
      <c r="BF140" s="172">
        <f>IF(N140="snížená",J140,0)</f>
        <v>0</v>
      </c>
      <c r="BG140" s="172">
        <f>IF(N140="zákl. přenesená",J140,0)</f>
        <v>0</v>
      </c>
      <c r="BH140" s="172">
        <f>IF(N140="sníž. přenesená",J140,0)</f>
        <v>0</v>
      </c>
      <c r="BI140" s="172">
        <f>IF(N140="nulová",J140,0)</f>
        <v>0</v>
      </c>
      <c r="BJ140" s="14" t="s">
        <v>80</v>
      </c>
      <c r="BK140" s="172">
        <f>ROUND(I140*H140,1)</f>
        <v>0</v>
      </c>
      <c r="BL140" s="14" t="s">
        <v>131</v>
      </c>
      <c r="BM140" s="14" t="s">
        <v>270</v>
      </c>
    </row>
    <row r="141" spans="2:65" s="1" customFormat="1" ht="39">
      <c r="B141" s="31"/>
      <c r="C141" s="32"/>
      <c r="D141" s="173" t="s">
        <v>167</v>
      </c>
      <c r="E141" s="32"/>
      <c r="F141" s="174" t="s">
        <v>271</v>
      </c>
      <c r="G141" s="32"/>
      <c r="H141" s="32"/>
      <c r="I141" s="100"/>
      <c r="J141" s="32"/>
      <c r="K141" s="32"/>
      <c r="L141" s="35"/>
      <c r="M141" s="175"/>
      <c r="N141" s="57"/>
      <c r="O141" s="57"/>
      <c r="P141" s="57"/>
      <c r="Q141" s="57"/>
      <c r="R141" s="57"/>
      <c r="S141" s="57"/>
      <c r="T141" s="58"/>
      <c r="AT141" s="14" t="s">
        <v>167</v>
      </c>
      <c r="AU141" s="14" t="s">
        <v>82</v>
      </c>
    </row>
    <row r="142" spans="2:65" s="1" customFormat="1" ht="16.5" customHeight="1">
      <c r="B142" s="31"/>
      <c r="C142" s="162" t="s">
        <v>7</v>
      </c>
      <c r="D142" s="162" t="s">
        <v>111</v>
      </c>
      <c r="E142" s="163" t="s">
        <v>272</v>
      </c>
      <c r="F142" s="164" t="s">
        <v>273</v>
      </c>
      <c r="G142" s="165" t="s">
        <v>180</v>
      </c>
      <c r="H142" s="166">
        <v>109.67</v>
      </c>
      <c r="I142" s="167"/>
      <c r="J142" s="166">
        <f>ROUND(I142*H142,1)</f>
        <v>0</v>
      </c>
      <c r="K142" s="164" t="s">
        <v>115</v>
      </c>
      <c r="L142" s="35"/>
      <c r="M142" s="168" t="s">
        <v>19</v>
      </c>
      <c r="N142" s="169" t="s">
        <v>43</v>
      </c>
      <c r="O142" s="57"/>
      <c r="P142" s="170">
        <f>O142*H142</f>
        <v>0</v>
      </c>
      <c r="Q142" s="170">
        <v>0</v>
      </c>
      <c r="R142" s="170">
        <f>Q142*H142</f>
        <v>0</v>
      </c>
      <c r="S142" s="170">
        <v>0</v>
      </c>
      <c r="T142" s="171">
        <f>S142*H142</f>
        <v>0</v>
      </c>
      <c r="AR142" s="14" t="s">
        <v>131</v>
      </c>
      <c r="AT142" s="14" t="s">
        <v>111</v>
      </c>
      <c r="AU142" s="14" t="s">
        <v>82</v>
      </c>
      <c r="AY142" s="14" t="s">
        <v>110</v>
      </c>
      <c r="BE142" s="172">
        <f>IF(N142="základní",J142,0)</f>
        <v>0</v>
      </c>
      <c r="BF142" s="172">
        <f>IF(N142="snížená",J142,0)</f>
        <v>0</v>
      </c>
      <c r="BG142" s="172">
        <f>IF(N142="zákl. přenesená",J142,0)</f>
        <v>0</v>
      </c>
      <c r="BH142" s="172">
        <f>IF(N142="sníž. přenesená",J142,0)</f>
        <v>0</v>
      </c>
      <c r="BI142" s="172">
        <f>IF(N142="nulová",J142,0)</f>
        <v>0</v>
      </c>
      <c r="BJ142" s="14" t="s">
        <v>80</v>
      </c>
      <c r="BK142" s="172">
        <f>ROUND(I142*H142,1)</f>
        <v>0</v>
      </c>
      <c r="BL142" s="14" t="s">
        <v>131</v>
      </c>
      <c r="BM142" s="14" t="s">
        <v>274</v>
      </c>
    </row>
    <row r="143" spans="2:65" s="1" customFormat="1" ht="78">
      <c r="B143" s="31"/>
      <c r="C143" s="32"/>
      <c r="D143" s="173" t="s">
        <v>167</v>
      </c>
      <c r="E143" s="32"/>
      <c r="F143" s="174" t="s">
        <v>275</v>
      </c>
      <c r="G143" s="32"/>
      <c r="H143" s="32"/>
      <c r="I143" s="100"/>
      <c r="J143" s="32"/>
      <c r="K143" s="32"/>
      <c r="L143" s="35"/>
      <c r="M143" s="175"/>
      <c r="N143" s="57"/>
      <c r="O143" s="57"/>
      <c r="P143" s="57"/>
      <c r="Q143" s="57"/>
      <c r="R143" s="57"/>
      <c r="S143" s="57"/>
      <c r="T143" s="58"/>
      <c r="AT143" s="14" t="s">
        <v>167</v>
      </c>
      <c r="AU143" s="14" t="s">
        <v>82</v>
      </c>
    </row>
    <row r="144" spans="2:65" s="1" customFormat="1" ht="22.5" customHeight="1">
      <c r="B144" s="31"/>
      <c r="C144" s="162" t="s">
        <v>276</v>
      </c>
      <c r="D144" s="162" t="s">
        <v>111</v>
      </c>
      <c r="E144" s="163" t="s">
        <v>277</v>
      </c>
      <c r="F144" s="164" t="s">
        <v>278</v>
      </c>
      <c r="G144" s="165" t="s">
        <v>180</v>
      </c>
      <c r="H144" s="166">
        <v>3180.43</v>
      </c>
      <c r="I144" s="167"/>
      <c r="J144" s="166">
        <f>ROUND(I144*H144,1)</f>
        <v>0</v>
      </c>
      <c r="K144" s="164" t="s">
        <v>115</v>
      </c>
      <c r="L144" s="35"/>
      <c r="M144" s="168" t="s">
        <v>19</v>
      </c>
      <c r="N144" s="169" t="s">
        <v>43</v>
      </c>
      <c r="O144" s="57"/>
      <c r="P144" s="170">
        <f>O144*H144</f>
        <v>0</v>
      </c>
      <c r="Q144" s="170">
        <v>0</v>
      </c>
      <c r="R144" s="170">
        <f>Q144*H144</f>
        <v>0</v>
      </c>
      <c r="S144" s="170">
        <v>0</v>
      </c>
      <c r="T144" s="171">
        <f>S144*H144</f>
        <v>0</v>
      </c>
      <c r="AR144" s="14" t="s">
        <v>131</v>
      </c>
      <c r="AT144" s="14" t="s">
        <v>111</v>
      </c>
      <c r="AU144" s="14" t="s">
        <v>82</v>
      </c>
      <c r="AY144" s="14" t="s">
        <v>110</v>
      </c>
      <c r="BE144" s="172">
        <f>IF(N144="základní",J144,0)</f>
        <v>0</v>
      </c>
      <c r="BF144" s="172">
        <f>IF(N144="snížená",J144,0)</f>
        <v>0</v>
      </c>
      <c r="BG144" s="172">
        <f>IF(N144="zákl. přenesená",J144,0)</f>
        <v>0</v>
      </c>
      <c r="BH144" s="172">
        <f>IF(N144="sníž. přenesená",J144,0)</f>
        <v>0</v>
      </c>
      <c r="BI144" s="172">
        <f>IF(N144="nulová",J144,0)</f>
        <v>0</v>
      </c>
      <c r="BJ144" s="14" t="s">
        <v>80</v>
      </c>
      <c r="BK144" s="172">
        <f>ROUND(I144*H144,1)</f>
        <v>0</v>
      </c>
      <c r="BL144" s="14" t="s">
        <v>131</v>
      </c>
      <c r="BM144" s="14" t="s">
        <v>279</v>
      </c>
    </row>
    <row r="145" spans="2:65" s="1" customFormat="1" ht="78">
      <c r="B145" s="31"/>
      <c r="C145" s="32"/>
      <c r="D145" s="173" t="s">
        <v>167</v>
      </c>
      <c r="E145" s="32"/>
      <c r="F145" s="174" t="s">
        <v>275</v>
      </c>
      <c r="G145" s="32"/>
      <c r="H145" s="32"/>
      <c r="I145" s="100"/>
      <c r="J145" s="32"/>
      <c r="K145" s="32"/>
      <c r="L145" s="35"/>
      <c r="M145" s="175"/>
      <c r="N145" s="57"/>
      <c r="O145" s="57"/>
      <c r="P145" s="57"/>
      <c r="Q145" s="57"/>
      <c r="R145" s="57"/>
      <c r="S145" s="57"/>
      <c r="T145" s="58"/>
      <c r="AT145" s="14" t="s">
        <v>167</v>
      </c>
      <c r="AU145" s="14" t="s">
        <v>82</v>
      </c>
    </row>
    <row r="146" spans="2:65" s="12" customFormat="1" ht="11.25">
      <c r="B146" s="209"/>
      <c r="C146" s="210"/>
      <c r="D146" s="173" t="s">
        <v>183</v>
      </c>
      <c r="E146" s="211" t="s">
        <v>19</v>
      </c>
      <c r="F146" s="212" t="s">
        <v>280</v>
      </c>
      <c r="G146" s="210"/>
      <c r="H146" s="213">
        <v>3180.43</v>
      </c>
      <c r="I146" s="214"/>
      <c r="J146" s="210"/>
      <c r="K146" s="210"/>
      <c r="L146" s="215"/>
      <c r="M146" s="216"/>
      <c r="N146" s="217"/>
      <c r="O146" s="217"/>
      <c r="P146" s="217"/>
      <c r="Q146" s="217"/>
      <c r="R146" s="217"/>
      <c r="S146" s="217"/>
      <c r="T146" s="218"/>
      <c r="AT146" s="219" t="s">
        <v>183</v>
      </c>
      <c r="AU146" s="219" t="s">
        <v>82</v>
      </c>
      <c r="AV146" s="12" t="s">
        <v>82</v>
      </c>
      <c r="AW146" s="12" t="s">
        <v>33</v>
      </c>
      <c r="AX146" s="12" t="s">
        <v>72</v>
      </c>
      <c r="AY146" s="219" t="s">
        <v>110</v>
      </c>
    </row>
    <row r="147" spans="2:65" s="1" customFormat="1" ht="22.5" customHeight="1">
      <c r="B147" s="31"/>
      <c r="C147" s="162" t="s">
        <v>281</v>
      </c>
      <c r="D147" s="162" t="s">
        <v>111</v>
      </c>
      <c r="E147" s="163" t="s">
        <v>282</v>
      </c>
      <c r="F147" s="164" t="s">
        <v>283</v>
      </c>
      <c r="G147" s="165" t="s">
        <v>180</v>
      </c>
      <c r="H147" s="166">
        <v>109.67</v>
      </c>
      <c r="I147" s="167"/>
      <c r="J147" s="166">
        <f>ROUND(I147*H147,1)</f>
        <v>0</v>
      </c>
      <c r="K147" s="164" t="s">
        <v>115</v>
      </c>
      <c r="L147" s="35"/>
      <c r="M147" s="168" t="s">
        <v>19</v>
      </c>
      <c r="N147" s="169" t="s">
        <v>43</v>
      </c>
      <c r="O147" s="57"/>
      <c r="P147" s="170">
        <f>O147*H147</f>
        <v>0</v>
      </c>
      <c r="Q147" s="170">
        <v>0</v>
      </c>
      <c r="R147" s="170">
        <f>Q147*H147</f>
        <v>0</v>
      </c>
      <c r="S147" s="170">
        <v>0</v>
      </c>
      <c r="T147" s="171">
        <f>S147*H147</f>
        <v>0</v>
      </c>
      <c r="AR147" s="14" t="s">
        <v>131</v>
      </c>
      <c r="AT147" s="14" t="s">
        <v>111</v>
      </c>
      <c r="AU147" s="14" t="s">
        <v>82</v>
      </c>
      <c r="AY147" s="14" t="s">
        <v>110</v>
      </c>
      <c r="BE147" s="172">
        <f>IF(N147="základní",J147,0)</f>
        <v>0</v>
      </c>
      <c r="BF147" s="172">
        <f>IF(N147="snížená",J147,0)</f>
        <v>0</v>
      </c>
      <c r="BG147" s="172">
        <f>IF(N147="zákl. přenesená",J147,0)</f>
        <v>0</v>
      </c>
      <c r="BH147" s="172">
        <f>IF(N147="sníž. přenesená",J147,0)</f>
        <v>0</v>
      </c>
      <c r="BI147" s="172">
        <f>IF(N147="nulová",J147,0)</f>
        <v>0</v>
      </c>
      <c r="BJ147" s="14" t="s">
        <v>80</v>
      </c>
      <c r="BK147" s="172">
        <f>ROUND(I147*H147,1)</f>
        <v>0</v>
      </c>
      <c r="BL147" s="14" t="s">
        <v>131</v>
      </c>
      <c r="BM147" s="14" t="s">
        <v>284</v>
      </c>
    </row>
    <row r="148" spans="2:65" s="1" customFormat="1" ht="68.25">
      <c r="B148" s="31"/>
      <c r="C148" s="32"/>
      <c r="D148" s="173" t="s">
        <v>167</v>
      </c>
      <c r="E148" s="32"/>
      <c r="F148" s="174" t="s">
        <v>285</v>
      </c>
      <c r="G148" s="32"/>
      <c r="H148" s="32"/>
      <c r="I148" s="100"/>
      <c r="J148" s="32"/>
      <c r="K148" s="32"/>
      <c r="L148" s="35"/>
      <c r="M148" s="220"/>
      <c r="N148" s="178"/>
      <c r="O148" s="178"/>
      <c r="P148" s="178"/>
      <c r="Q148" s="178"/>
      <c r="R148" s="178"/>
      <c r="S148" s="178"/>
      <c r="T148" s="221"/>
      <c r="AT148" s="14" t="s">
        <v>167</v>
      </c>
      <c r="AU148" s="14" t="s">
        <v>82</v>
      </c>
    </row>
    <row r="149" spans="2:65" s="1" customFormat="1" ht="6.95" customHeight="1">
      <c r="B149" s="43"/>
      <c r="C149" s="44"/>
      <c r="D149" s="44"/>
      <c r="E149" s="44"/>
      <c r="F149" s="44"/>
      <c r="G149" s="44"/>
      <c r="H149" s="44"/>
      <c r="I149" s="122"/>
      <c r="J149" s="44"/>
      <c r="K149" s="44"/>
      <c r="L149" s="35"/>
    </row>
  </sheetData>
  <sheetProtection algorithmName="SHA-512" hashValue="shwKoRCNHy4tFeYD1SDI5HzwZPp/huEwRmZWQQZIT0TiDQzBnxmyxtolH+++ZCOmzRK4KnhMKP2Njqo/AeZxhA==" saltValue="sxbeMbsjw084Z2nISeQI+tzNxDF7YxE9izMV4ZnUlN1JjnLs0wN74pXKdlAY/Jma1FR6gKA0aobdxYFsaOxLaw==" spinCount="100000" sheet="1" objects="1" scenarios="1" formatColumns="0" formatRows="0" autoFilter="0"/>
  <autoFilter ref="C83:K148"/>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00 - VEDLEJŠÍ A OSTATNÍ N...</vt:lpstr>
      <vt:lpstr>01 - Stavební řešení</vt:lpstr>
      <vt:lpstr>'00 - VEDLEJŠÍ A OSTATNÍ N...'!Názvy_tisku</vt:lpstr>
      <vt:lpstr>'01 - Stavební řešení'!Názvy_tisku</vt:lpstr>
      <vt:lpstr>'Rekapitulace stavby'!Názvy_tisku</vt:lpstr>
      <vt:lpstr>'00 - VEDLEJŠÍ A OSTATNÍ N...'!Oblast_tisku</vt:lpstr>
      <vt:lpstr>'01 - Stavební řešení'!Oblast_tisku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Administrator\Roman</dc:creator>
  <cp:lastModifiedBy>Roman Vítek work</cp:lastModifiedBy>
  <dcterms:created xsi:type="dcterms:W3CDTF">2019-09-15T18:08:26Z</dcterms:created>
  <dcterms:modified xsi:type="dcterms:W3CDTF">2020-01-06T13:23:42Z</dcterms:modified>
</cp:coreProperties>
</file>