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hidePivotFieldList="1" defaultThemeVersion="124226"/>
  <bookViews>
    <workbookView xWindow="0" yWindow="0" windowWidth="19200" windowHeight="11595" tabRatio="766" activeTab="5"/>
  </bookViews>
  <sheets>
    <sheet name="HN" sheetId="42" r:id="rId1"/>
    <sheet name="SN" sheetId="41" r:id="rId2"/>
    <sheet name="RN" sheetId="40" r:id="rId3"/>
    <sheet name="DN" sheetId="39" r:id="rId4"/>
    <sheet name="KN" sheetId="38" r:id="rId5"/>
    <sheet name="ceník plynů" sheetId="44" r:id="rId6"/>
    <sheet name="Souhrn" sheetId="43" r:id="rId7"/>
  </sheets>
  <definedNames/>
  <calcPr calcId="145621"/>
</workbook>
</file>

<file path=xl/sharedStrings.xml><?xml version="1.0" encoding="utf-8"?>
<sst xmlns="http://schemas.openxmlformats.org/spreadsheetml/2006/main" count="549" uniqueCount="85">
  <si>
    <t>kg</t>
  </si>
  <si>
    <t>Sjednocený název</t>
  </si>
  <si>
    <t>Kyslík medicinální plynný</t>
  </si>
  <si>
    <t>Kyslík medicinální kapalný</t>
  </si>
  <si>
    <t>Oxid uhličitý potravinářský</t>
  </si>
  <si>
    <t>soutěžené jednotky</t>
  </si>
  <si>
    <t>Vodní objem lahve (litry)</t>
  </si>
  <si>
    <t>Obsah v lahvi (m3)</t>
  </si>
  <si>
    <t>Obsah v lahvi (kg)</t>
  </si>
  <si>
    <t>soutěžené množství</t>
  </si>
  <si>
    <t>roční předpokládané množství lahví</t>
  </si>
  <si>
    <t xml:space="preserve"> 150 až 200</t>
  </si>
  <si>
    <t>Plnící tlak (barů)</t>
  </si>
  <si>
    <t>Technické údaje lahví</t>
  </si>
  <si>
    <t>Sjednocený název - médium</t>
  </si>
  <si>
    <t>soutěžené množství média</t>
  </si>
  <si>
    <t>soutěžené jednotky média</t>
  </si>
  <si>
    <t>Nabídková cena celkem bez DPH</t>
  </si>
  <si>
    <t>Oxid dusný medicinální (velký)</t>
  </si>
  <si>
    <t>Oxid dusný medicinální (malý)</t>
  </si>
  <si>
    <t xml:space="preserve"> -</t>
  </si>
  <si>
    <t>POZNÁMKA :</t>
  </si>
  <si>
    <t>Obchodní název nabízené láhve příslušného média;  množství média v láhvi; ev.plnící tlak</t>
  </si>
  <si>
    <t>roční celkový nájem</t>
  </si>
  <si>
    <t>Doprava cisterny (vč.všech souvisejících nákladů) - počet závozů / rok</t>
  </si>
  <si>
    <t>Doprava lahví (vč.všech souvisejících nákladů) - počet závozů / rok</t>
  </si>
  <si>
    <t>Roční nájem zásobníků kapalného medicinálního kyslíku - počet zásobníků; celková kapacita zásobníků</t>
  </si>
  <si>
    <t>CELKEM za MÉDIA za roční dodávky</t>
  </si>
  <si>
    <t>CELKEM za ROČNÍ DOPRAVNÉ A NÁJEMNÉ</t>
  </si>
  <si>
    <t>Sloupec</t>
  </si>
  <si>
    <t>A</t>
  </si>
  <si>
    <t>B</t>
  </si>
  <si>
    <t>C</t>
  </si>
  <si>
    <t>D</t>
  </si>
  <si>
    <t>E</t>
  </si>
  <si>
    <t>F</t>
  </si>
  <si>
    <t>G</t>
  </si>
  <si>
    <t>H</t>
  </si>
  <si>
    <t>Poznámka</t>
  </si>
  <si>
    <t>jednotka=jeden závoz</t>
  </si>
  <si>
    <t>jednotka=jeden zásobník s příslušenstvím</t>
  </si>
  <si>
    <t>jednotka=jedna láhev za rok</t>
  </si>
  <si>
    <t>Vzduch technický</t>
  </si>
  <si>
    <t>Kyslík technický (průmyslový) plynný</t>
  </si>
  <si>
    <t>I=E x H</t>
  </si>
  <si>
    <t>Nabídková cena celkem v Kč bez DPH</t>
  </si>
  <si>
    <t>Nabídková cena celkem v Kč vč DPH</t>
  </si>
  <si>
    <t>J=I +DPH</t>
  </si>
  <si>
    <t>K</t>
  </si>
  <si>
    <t>Sazba DPH v % (21; 15)</t>
  </si>
  <si>
    <t>tyto hodnoty odpovídají ročnímu poptávanému množství, proto je nutné do krycího listu přenést údaje, které odpovídají 4 rokům</t>
  </si>
  <si>
    <t>Nabídková cena za soutěženou jednotku média v Kč bez DPH</t>
  </si>
  <si>
    <t>Nabídková cena za soutěženou jednotku v Kč bez DPH</t>
  </si>
  <si>
    <t>jeden závoz</t>
  </si>
  <si>
    <t xml:space="preserve">Oxid uhličitý medicinální </t>
  </si>
  <si>
    <t>Acetylen technický</t>
  </si>
  <si>
    <t>Směs 50% oxidu dusného a 50% kyslíku</t>
  </si>
  <si>
    <t>Oxid uhličitý</t>
  </si>
  <si>
    <t>roční celkový nájem za zásobník o objemu 21 755 litrů</t>
  </si>
  <si>
    <t>NABÍDKOVÁ CENA CELKEM za ČÁST VZ -Klatovská nemocnice,a.s. (roční dodávky MÉDIÍ, DOPRAVNÉ a NÁJEMNÉ)</t>
  </si>
  <si>
    <t>NABÍDKOVÁ CENA CELKEM za ČÁST VZ -Domažlická nemocnice,a.s. (roční dodávky MÉDIÍ, DOPRAVNÉ a NÁJEMNÉ)</t>
  </si>
  <si>
    <t>Oxid uhličitý mediciální</t>
  </si>
  <si>
    <t>ve vlastnictví nemocnice</t>
  </si>
  <si>
    <t>NABÍDKOVÁ CENA CELKEM za ČÁST VZ -Rokycanská nemocnice,a.s. (roční dodávky MÉDIÍ, DOPRAVNÉ a NÁJEMNÉ)</t>
  </si>
  <si>
    <t>Vzduch mediciální  syntetický</t>
  </si>
  <si>
    <t>NABÍDKOVÁ CENA CELKEM za ČÁST VZ -Stodská nemocnice,a.s. (roční dodávky MÉDIÍ, DOPRAVNÉ a NÁJEMNÉ)</t>
  </si>
  <si>
    <t>roční celkový nájem za zásobník o objemu                   3 000 litrů</t>
  </si>
  <si>
    <t>NABÍDKOVÁ CENA CELKEM za ČÁST VZ -Nemocnice Horaždovice (roční dodávky MÉDIÍ, DOPRAVNÉ a NÁJEMNÉ)</t>
  </si>
  <si>
    <t>nevlastní</t>
  </si>
  <si>
    <t>roční nájem za všechny  lahve - průměrný  počet s tolerancí (+/-) 10%</t>
  </si>
  <si>
    <t>Nabídková cena celkem s DPH</t>
  </si>
  <si>
    <t>tyto hodnoty odpovídají  4 rokům</t>
  </si>
  <si>
    <t>FORMULÁŘ - pro Rekapitulaci nabídkové ceny za část VZ - 4 roky</t>
  </si>
  <si>
    <t>NABÍDKOVÁ CENA CELKEM za ČÁST VZ - 4 roky</t>
  </si>
  <si>
    <t>tyto hodnoty odpovídají ročnímu poptávanému množství</t>
  </si>
  <si>
    <t>NABÍDKOVÁ CENA CELKEM za ČÁST VZ - roční dodávky MÉDIÍ, DOPRAVNÉ a NÁJEMNÉ</t>
  </si>
  <si>
    <t>Dodavatel vyplňuje žlutě podbarvené buňky tohoto Formuláře</t>
  </si>
  <si>
    <t>Jestliže dodavatel nedisponuje poptávanou velikostí láhve, uvede náhradu, která je nejblíže poptávané velikosti. Do sloupce "K" zapíše - "alternativa" a obsah/objem TL.</t>
  </si>
  <si>
    <t>FORMULÁŘ - pro Rekapitulaci nabídkové ceny - Nemocnice Horažďovice</t>
  </si>
  <si>
    <t>FORMULÁŘ - pro Rekapitulaci nabídkové ceny - Stodská nemocnice,a.s.</t>
  </si>
  <si>
    <t>FORMULÁŘ - pro Rekapitulaci nabídkové ceny - Rokycanská nemocnice,a.s.</t>
  </si>
  <si>
    <t>FORMULÁŘ - pro Rekapitulaci nabídkové ceny - Domažlická nemocnice,a.s.</t>
  </si>
  <si>
    <t>FORMULÁŘ - pro Rekapitulaci nabídkové ceny - Klatovská nemocnice,a.s.</t>
  </si>
  <si>
    <t>FORMULÁŘ - pro Rekapitulaci nabídkové ceny za všechny části VZ</t>
  </si>
  <si>
    <t>Dodavatel vyplňuje žlutě podbarvené buňky tohoto Formuláře, ceny se automaticky promítnou do jednotlivých částí- nemocnic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</si>
</sst>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4" fontId="0" fillId="2" borderId="1" xfId="0" applyNumberFormat="1" applyFill="1" applyBorder="1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9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7" xfId="0" applyNumberFormat="1" applyFill="1" applyBorder="1" applyProtection="1">
      <protection locked="0"/>
    </xf>
    <xf numFmtId="9" fontId="0" fillId="2" borderId="8" xfId="0" applyNumberForma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49" fontId="0" fillId="0" borderId="12" xfId="0" applyNumberForma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" fontId="0" fillId="3" borderId="12" xfId="0" applyNumberFormat="1" applyFill="1" applyBorder="1" applyProtection="1">
      <protection/>
    </xf>
    <xf numFmtId="0" fontId="0" fillId="0" borderId="13" xfId="0" applyBorder="1" applyAlignment="1" applyProtection="1">
      <alignment horizontal="center"/>
      <protection/>
    </xf>
    <xf numFmtId="4" fontId="0" fillId="0" borderId="14" xfId="0" applyNumberFormat="1" applyFill="1" applyBorder="1" applyProtection="1">
      <protection/>
    </xf>
    <xf numFmtId="4" fontId="0" fillId="0" borderId="12" xfId="0" applyNumberFormat="1" applyFill="1" applyBorder="1" applyProtection="1">
      <protection/>
    </xf>
    <xf numFmtId="49" fontId="0" fillId="0" borderId="12" xfId="0" applyNumberForma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" fontId="0" fillId="0" borderId="15" xfId="0" applyNumberFormat="1" applyFill="1" applyBorder="1" applyProtection="1">
      <protection/>
    </xf>
    <xf numFmtId="4" fontId="0" fillId="0" borderId="16" xfId="0" applyNumberFormat="1" applyFill="1" applyBorder="1" applyProtection="1">
      <protection/>
    </xf>
    <xf numFmtId="4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4" fontId="2" fillId="0" borderId="12" xfId="0" applyNumberFormat="1" applyFont="1" applyFill="1" applyBorder="1" applyProtection="1">
      <protection/>
    </xf>
    <xf numFmtId="0" fontId="0" fillId="3" borderId="12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7" fillId="3" borderId="12" xfId="0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" fontId="0" fillId="0" borderId="1" xfId="0" applyNumberFormat="1" applyFill="1" applyBorder="1" applyAlignment="1" applyProtection="1">
      <alignment horizontal="center"/>
      <protection/>
    </xf>
    <xf numFmtId="9" fontId="0" fillId="0" borderId="2" xfId="0" applyNumberFormat="1" applyFill="1" applyBorder="1" applyAlignment="1" applyProtection="1">
      <alignment horizontal="center"/>
      <protection/>
    </xf>
    <xf numFmtId="4" fontId="0" fillId="0" borderId="3" xfId="0" applyNumberFormat="1" applyFill="1" applyBorder="1" applyAlignment="1" applyProtection="1">
      <alignment horizontal="center"/>
      <protection/>
    </xf>
    <xf numFmtId="4" fontId="0" fillId="0" borderId="18" xfId="0" applyNumberFormat="1" applyFill="1" applyBorder="1" applyAlignment="1" applyProtection="1">
      <alignment horizontal="center"/>
      <protection/>
    </xf>
    <xf numFmtId="49" fontId="2" fillId="4" borderId="0" xfId="0" applyNumberFormat="1" applyFont="1" applyFill="1" applyAlignment="1" applyProtection="1">
      <alignment wrapText="1"/>
      <protection/>
    </xf>
    <xf numFmtId="0" fontId="4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4" fontId="2" fillId="4" borderId="0" xfId="0" applyNumberFormat="1" applyFont="1" applyFill="1" applyProtection="1">
      <protection/>
    </xf>
    <xf numFmtId="9" fontId="0" fillId="0" borderId="19" xfId="0" applyNumberForma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0" fontId="0" fillId="5" borderId="0" xfId="0" applyFill="1" applyProtection="1">
      <protection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0" fillId="4" borderId="10" xfId="0" applyNumberForma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0" fontId="0" fillId="4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2" fillId="4" borderId="21" xfId="0" applyNumberFormat="1" applyFont="1" applyFill="1" applyBorder="1" applyAlignment="1" applyProtection="1">
      <alignment wrapText="1"/>
      <protection/>
    </xf>
    <xf numFmtId="0" fontId="0" fillId="4" borderId="21" xfId="0" applyFill="1" applyBorder="1" applyAlignment="1" applyProtection="1">
      <alignment wrapText="1"/>
      <protection/>
    </xf>
    <xf numFmtId="49" fontId="0" fillId="6" borderId="22" xfId="0" applyNumberForma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wrapText="1"/>
      <protection/>
    </xf>
    <xf numFmtId="4" fontId="0" fillId="6" borderId="12" xfId="0" applyNumberFormat="1" applyFill="1" applyBorder="1" applyAlignment="1" applyProtection="1">
      <alignment horizontal="center" vertical="center" wrapText="1"/>
      <protection/>
    </xf>
    <xf numFmtId="4" fontId="0" fillId="6" borderId="16" xfId="0" applyNumberFormat="1" applyFill="1" applyBorder="1" applyAlignment="1" applyProtection="1">
      <alignment horizontal="center" vertical="center" wrapText="1"/>
      <protection/>
    </xf>
    <xf numFmtId="49" fontId="0" fillId="6" borderId="12" xfId="0" applyNumberFormat="1" applyFill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12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C21" sqref="C21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78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70" t="s">
        <v>51</v>
      </c>
      <c r="J3" s="70" t="s">
        <v>49</v>
      </c>
      <c r="K3" s="70" t="s">
        <v>45</v>
      </c>
      <c r="L3" s="70" t="s">
        <v>46</v>
      </c>
      <c r="N3" s="70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70"/>
      <c r="J4" s="70"/>
      <c r="K4" s="70"/>
      <c r="L4" s="70"/>
      <c r="N4" s="70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/>
      <c r="G7" s="25">
        <f>F7*C7</f>
        <v>0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1</v>
      </c>
      <c r="G8" s="25">
        <f aca="true" t="shared" si="2" ref="G8:G22">F8*C8</f>
        <v>2.9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t="shared" si="2"/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3" ref="K9">G9*I9</f>
        <v>0</v>
      </c>
      <c r="L9" s="28">
        <f aca="true" t="shared" si="4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>
        <v>1</v>
      </c>
      <c r="G11" s="25">
        <f t="shared" si="2"/>
        <v>37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/>
      <c r="G12" s="25">
        <f t="shared" si="2"/>
        <v>0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t="shared" si="2"/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5" ref="K13">G13*I13</f>
        <v>0</v>
      </c>
      <c r="L13" s="28">
        <f aca="true" t="shared" si="6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54</v>
      </c>
      <c r="B15" s="23"/>
      <c r="C15" s="23">
        <f>'ceník plynů'!C15</f>
        <v>1.5</v>
      </c>
      <c r="D15" s="23">
        <f>'ceník plynů'!D15</f>
        <v>2</v>
      </c>
      <c r="E15" s="23"/>
      <c r="F15" s="24">
        <v>2</v>
      </c>
      <c r="G15" s="25">
        <f t="shared" si="2"/>
        <v>3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54</v>
      </c>
      <c r="B16" s="23"/>
      <c r="C16" s="23">
        <f>'ceník plynů'!C16</f>
        <v>7</v>
      </c>
      <c r="D16" s="23">
        <f>'ceník plynů'!D16</f>
        <v>10</v>
      </c>
      <c r="E16" s="23"/>
      <c r="F16" s="24"/>
      <c r="G16" s="25">
        <f aca="true" t="shared" si="7" ref="G16">F16*C16</f>
        <v>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aca="true" t="shared" si="8" ref="K16">G16*I16</f>
        <v>0</v>
      </c>
      <c r="L16" s="28">
        <f aca="true" t="shared" si="9" ref="L16">K16+K16*J16</f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61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0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1" ref="K18:K19">G18*I18</f>
        <v>0</v>
      </c>
      <c r="L18" s="28">
        <f aca="true" t="shared" si="12" ref="L18:L19">K18+K18*J18</f>
        <v>0</v>
      </c>
      <c r="N18" s="9"/>
    </row>
    <row r="19" spans="1:14" s="33" customFormat="1" ht="15">
      <c r="A19" s="22" t="s">
        <v>57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0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1"/>
        <v>0</v>
      </c>
      <c r="L19" s="28">
        <f t="shared" si="12"/>
        <v>0</v>
      </c>
      <c r="N19" s="9"/>
    </row>
    <row r="20" spans="1:14" ht="15">
      <c r="A20" s="22" t="s">
        <v>55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2</v>
      </c>
      <c r="G20" s="25">
        <f t="shared" si="2"/>
        <v>20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78" t="s">
        <v>1</v>
      </c>
      <c r="B25" s="79"/>
      <c r="C25" s="79"/>
      <c r="D25" s="79"/>
      <c r="E25" s="79"/>
      <c r="F25" s="79"/>
      <c r="G25" s="80" t="s">
        <v>9</v>
      </c>
      <c r="H25" s="80" t="s">
        <v>5</v>
      </c>
      <c r="I25" s="70" t="s">
        <v>52</v>
      </c>
      <c r="J25" s="70" t="s">
        <v>49</v>
      </c>
      <c r="K25" s="70" t="s">
        <v>17</v>
      </c>
      <c r="L25" s="70" t="s">
        <v>70</v>
      </c>
    </row>
    <row r="26" spans="1:14" ht="42.75" customHeight="1" thickBot="1">
      <c r="A26" s="78"/>
      <c r="B26" s="79"/>
      <c r="C26" s="79"/>
      <c r="D26" s="79"/>
      <c r="E26" s="79"/>
      <c r="F26" s="79"/>
      <c r="G26" s="81"/>
      <c r="H26" s="81"/>
      <c r="I26" s="70"/>
      <c r="J26" s="71"/>
      <c r="K26" s="71"/>
      <c r="L26" s="71"/>
      <c r="N26" s="17" t="s">
        <v>38</v>
      </c>
    </row>
    <row r="27" spans="1:14" ht="15" customHeight="1">
      <c r="A27" s="72" t="s">
        <v>24</v>
      </c>
      <c r="B27" s="73"/>
      <c r="C27" s="73"/>
      <c r="D27" s="73"/>
      <c r="E27" s="73"/>
      <c r="F27" s="73"/>
      <c r="G27" s="39">
        <v>0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72" t="s">
        <v>25</v>
      </c>
      <c r="B28" s="73"/>
      <c r="C28" s="73"/>
      <c r="D28" s="73"/>
      <c r="E28" s="73"/>
      <c r="F28" s="73"/>
      <c r="G28" s="39">
        <v>5</v>
      </c>
      <c r="H28" s="26" t="s">
        <v>53</v>
      </c>
      <c r="I28" s="3"/>
      <c r="J28" s="4"/>
      <c r="K28" s="27">
        <f aca="true" t="shared" si="13" ref="K28:K29">G28*I28</f>
        <v>0</v>
      </c>
      <c r="L28" s="28">
        <f aca="true" t="shared" si="14" ref="L28:L30">K28+K28*J28</f>
        <v>0</v>
      </c>
      <c r="N28" s="17" t="s">
        <v>39</v>
      </c>
    </row>
    <row r="29" spans="1:14" ht="44.45" customHeight="1">
      <c r="A29" s="74" t="s">
        <v>26</v>
      </c>
      <c r="B29" s="75"/>
      <c r="C29" s="75"/>
      <c r="D29" s="75"/>
      <c r="E29" s="75"/>
      <c r="F29" s="75"/>
      <c r="G29" s="40">
        <v>0</v>
      </c>
      <c r="H29" s="41" t="s">
        <v>68</v>
      </c>
      <c r="I29" s="5"/>
      <c r="J29" s="6"/>
      <c r="K29" s="27">
        <f t="shared" si="13"/>
        <v>0</v>
      </c>
      <c r="L29" s="28">
        <f t="shared" si="14"/>
        <v>0</v>
      </c>
      <c r="M29" s="33"/>
      <c r="N29" s="33" t="s">
        <v>40</v>
      </c>
    </row>
    <row r="30" spans="1:14" ht="15">
      <c r="A30" s="72" t="s">
        <v>69</v>
      </c>
      <c r="B30" s="73"/>
      <c r="C30" s="73"/>
      <c r="D30" s="73"/>
      <c r="E30" s="73"/>
      <c r="F30" s="73"/>
      <c r="G30" s="39">
        <v>4</v>
      </c>
      <c r="H30" s="26" t="s">
        <v>23</v>
      </c>
      <c r="I30" s="3"/>
      <c r="J30" s="4"/>
      <c r="K30" s="27">
        <f>G30*I30*365</f>
        <v>0</v>
      </c>
      <c r="L30" s="28">
        <f t="shared" si="14"/>
        <v>0</v>
      </c>
      <c r="N30" s="17" t="s">
        <v>41</v>
      </c>
    </row>
    <row r="31" spans="1:12" ht="15">
      <c r="A31" s="76" t="s">
        <v>28</v>
      </c>
      <c r="B31" s="77"/>
      <c r="C31" s="77"/>
      <c r="D31" s="77"/>
      <c r="E31" s="77"/>
      <c r="F31" s="77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66" t="s">
        <v>67</v>
      </c>
      <c r="B33" s="67"/>
      <c r="C33" s="67"/>
      <c r="D33" s="67"/>
      <c r="E33" s="67"/>
      <c r="F33" s="67"/>
      <c r="G33" s="68"/>
      <c r="H33" s="6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76</v>
      </c>
    </row>
    <row r="36" ht="15">
      <c r="B36" s="45"/>
    </row>
  </sheetData>
  <sheetProtection password="ED50" sheet="1" objects="1" scenarios="1"/>
  <mergeCells count="23"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  <mergeCell ref="A33:H33"/>
    <mergeCell ref="L25:L26"/>
    <mergeCell ref="A27:F27"/>
    <mergeCell ref="A28:F28"/>
    <mergeCell ref="A29:F29"/>
    <mergeCell ref="A30:F30"/>
    <mergeCell ref="A31:F31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F24" sqref="F24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79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70" t="s">
        <v>51</v>
      </c>
      <c r="J3" s="70" t="s">
        <v>49</v>
      </c>
      <c r="K3" s="70" t="s">
        <v>45</v>
      </c>
      <c r="L3" s="70" t="s">
        <v>46</v>
      </c>
      <c r="N3" s="70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70"/>
      <c r="J4" s="70"/>
      <c r="K4" s="70"/>
      <c r="L4" s="70"/>
      <c r="N4" s="70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21891.36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34</v>
      </c>
      <c r="G7" s="25">
        <f>F7*C7</f>
        <v>20.4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5</v>
      </c>
      <c r="G8" s="25">
        <f aca="true" t="shared" si="2" ref="G8:G22">F8*C8</f>
        <v>14.5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aca="true" t="shared" si="3" ref="G9">F9*C9</f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">G9*I9</f>
        <v>0</v>
      </c>
      <c r="L9" s="28">
        <f aca="true" t="shared" si="5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6</v>
      </c>
      <c r="G12" s="25">
        <f t="shared" si="2"/>
        <v>45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aca="true" t="shared" si="6" ref="G13">F13*C13</f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7" ref="K13">G13*I13</f>
        <v>0</v>
      </c>
      <c r="L13" s="28">
        <f aca="true" t="shared" si="8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>
        <v>4</v>
      </c>
      <c r="G14" s="25">
        <f t="shared" si="2"/>
        <v>148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54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9" ref="G15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aca="true" t="shared" si="10" ref="K15">G15*I15</f>
        <v>0</v>
      </c>
      <c r="L15" s="28">
        <f aca="true" t="shared" si="11" ref="L15">K15+K15*J15</f>
        <v>0</v>
      </c>
      <c r="N15" s="8"/>
    </row>
    <row r="16" spans="1:14" ht="15">
      <c r="A16" s="22" t="s">
        <v>54</v>
      </c>
      <c r="B16" s="23"/>
      <c r="C16" s="23">
        <f>'ceník plynů'!C16</f>
        <v>7</v>
      </c>
      <c r="D16" s="23">
        <f>'ceník plynů'!D16</f>
        <v>10</v>
      </c>
      <c r="E16" s="23"/>
      <c r="F16" s="24"/>
      <c r="G16" s="25">
        <f t="shared" si="2"/>
        <v>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61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2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3" ref="K18:K19">G18*I18</f>
        <v>0</v>
      </c>
      <c r="L18" s="28">
        <f aca="true" t="shared" si="14" ref="L18:L19">K18+K18*J18</f>
        <v>0</v>
      </c>
      <c r="N18" s="9"/>
    </row>
    <row r="19" spans="1:14" s="33" customFormat="1" ht="15">
      <c r="A19" s="22" t="s">
        <v>57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2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3"/>
        <v>0</v>
      </c>
      <c r="L19" s="28">
        <f t="shared" si="14"/>
        <v>0</v>
      </c>
      <c r="N19" s="9"/>
    </row>
    <row r="20" spans="1:14" ht="15">
      <c r="A20" s="22" t="s">
        <v>55</v>
      </c>
      <c r="B20" s="23"/>
      <c r="C20" s="23">
        <f>'ceník plynů'!C20</f>
        <v>10</v>
      </c>
      <c r="D20" s="23">
        <f>'ceník plynů'!D20</f>
        <v>13</v>
      </c>
      <c r="E20" s="23"/>
      <c r="F20" s="24"/>
      <c r="G20" s="25">
        <f t="shared" si="2"/>
        <v>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78" t="s">
        <v>1</v>
      </c>
      <c r="B25" s="79"/>
      <c r="C25" s="79"/>
      <c r="D25" s="79"/>
      <c r="E25" s="79"/>
      <c r="F25" s="79"/>
      <c r="G25" s="80" t="s">
        <v>9</v>
      </c>
      <c r="H25" s="80" t="s">
        <v>5</v>
      </c>
      <c r="I25" s="70" t="s">
        <v>52</v>
      </c>
      <c r="J25" s="70" t="s">
        <v>49</v>
      </c>
      <c r="K25" s="70" t="s">
        <v>17</v>
      </c>
      <c r="L25" s="70" t="s">
        <v>70</v>
      </c>
    </row>
    <row r="26" spans="1:14" ht="42.75" customHeight="1" thickBot="1">
      <c r="A26" s="78"/>
      <c r="B26" s="79"/>
      <c r="C26" s="79"/>
      <c r="D26" s="79"/>
      <c r="E26" s="79"/>
      <c r="F26" s="79"/>
      <c r="G26" s="81"/>
      <c r="H26" s="81"/>
      <c r="I26" s="70"/>
      <c r="J26" s="71"/>
      <c r="K26" s="71"/>
      <c r="L26" s="71"/>
      <c r="N26" s="17" t="s">
        <v>38</v>
      </c>
    </row>
    <row r="27" spans="1:14" ht="15" customHeight="1">
      <c r="A27" s="72" t="s">
        <v>24</v>
      </c>
      <c r="B27" s="73"/>
      <c r="C27" s="73"/>
      <c r="D27" s="73"/>
      <c r="E27" s="73"/>
      <c r="F27" s="73"/>
      <c r="G27" s="39">
        <v>12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72" t="s">
        <v>25</v>
      </c>
      <c r="B28" s="73"/>
      <c r="C28" s="73"/>
      <c r="D28" s="73"/>
      <c r="E28" s="73"/>
      <c r="F28" s="73"/>
      <c r="G28" s="39">
        <v>15</v>
      </c>
      <c r="H28" s="26" t="s">
        <v>53</v>
      </c>
      <c r="I28" s="3"/>
      <c r="J28" s="4"/>
      <c r="K28" s="27">
        <f aca="true" t="shared" si="15" ref="K28:K29">G28*I28</f>
        <v>0</v>
      </c>
      <c r="L28" s="28">
        <f aca="true" t="shared" si="16" ref="L28:L30">K28+K28*J28</f>
        <v>0</v>
      </c>
      <c r="N28" s="17" t="s">
        <v>39</v>
      </c>
    </row>
    <row r="29" spans="1:14" ht="44.45" customHeight="1">
      <c r="A29" s="74" t="s">
        <v>26</v>
      </c>
      <c r="B29" s="75"/>
      <c r="C29" s="75"/>
      <c r="D29" s="75"/>
      <c r="E29" s="75"/>
      <c r="F29" s="75"/>
      <c r="G29" s="40">
        <v>1</v>
      </c>
      <c r="H29" s="41" t="s">
        <v>66</v>
      </c>
      <c r="I29" s="5"/>
      <c r="J29" s="6"/>
      <c r="K29" s="27">
        <f t="shared" si="15"/>
        <v>0</v>
      </c>
      <c r="L29" s="28">
        <f t="shared" si="16"/>
        <v>0</v>
      </c>
      <c r="M29" s="33"/>
      <c r="N29" s="33" t="s">
        <v>40</v>
      </c>
    </row>
    <row r="30" spans="1:14" ht="15">
      <c r="A30" s="72" t="s">
        <v>69</v>
      </c>
      <c r="B30" s="73"/>
      <c r="C30" s="73"/>
      <c r="D30" s="73"/>
      <c r="E30" s="73"/>
      <c r="F30" s="73"/>
      <c r="G30" s="39">
        <v>55</v>
      </c>
      <c r="H30" s="26" t="s">
        <v>23</v>
      </c>
      <c r="I30" s="3"/>
      <c r="J30" s="4"/>
      <c r="K30" s="27">
        <f>G30*I30*365</f>
        <v>0</v>
      </c>
      <c r="L30" s="28">
        <f t="shared" si="16"/>
        <v>0</v>
      </c>
      <c r="N30" s="17" t="s">
        <v>41</v>
      </c>
    </row>
    <row r="31" spans="1:12" ht="15">
      <c r="A31" s="76" t="s">
        <v>28</v>
      </c>
      <c r="B31" s="77"/>
      <c r="C31" s="77"/>
      <c r="D31" s="77"/>
      <c r="E31" s="77"/>
      <c r="F31" s="77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66" t="s">
        <v>65</v>
      </c>
      <c r="B33" s="67"/>
      <c r="C33" s="67"/>
      <c r="D33" s="67"/>
      <c r="E33" s="67"/>
      <c r="F33" s="67"/>
      <c r="G33" s="68"/>
      <c r="H33" s="6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76</v>
      </c>
    </row>
    <row r="36" ht="15">
      <c r="B36" s="45"/>
    </row>
  </sheetData>
  <sheetProtection password="ED50" sheet="1" objects="1" scenarios="1"/>
  <mergeCells count="23"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  <mergeCell ref="A33:H33"/>
    <mergeCell ref="L25:L26"/>
    <mergeCell ref="A27:F27"/>
    <mergeCell ref="A28:F28"/>
    <mergeCell ref="A29:F29"/>
    <mergeCell ref="A30:F30"/>
    <mergeCell ref="A31:F31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F21" sqref="F21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80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70" t="s">
        <v>51</v>
      </c>
      <c r="J3" s="70" t="s">
        <v>49</v>
      </c>
      <c r="K3" s="70" t="s">
        <v>45</v>
      </c>
      <c r="L3" s="70" t="s">
        <v>46</v>
      </c>
      <c r="N3" s="70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70"/>
      <c r="J4" s="70"/>
      <c r="K4" s="70"/>
      <c r="L4" s="70"/>
      <c r="N4" s="70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29278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28</v>
      </c>
      <c r="G7" s="25">
        <f>F7*C7</f>
        <v>16.8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5</v>
      </c>
      <c r="G8" s="25">
        <f aca="true" t="shared" si="2" ref="G8:G22">F8*C8</f>
        <v>14.5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>
        <v>2</v>
      </c>
      <c r="G9" s="25">
        <f aca="true" t="shared" si="3" ref="G9">F9*C9</f>
        <v>29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">G9*I9</f>
        <v>0</v>
      </c>
      <c r="L9" s="28">
        <f aca="true" t="shared" si="5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2</v>
      </c>
      <c r="G12" s="25">
        <f t="shared" si="2"/>
        <v>15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aca="true" t="shared" si="6" ref="G13">F13*C13</f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aca="true" t="shared" si="7" ref="K13">G13*I13</f>
        <v>0</v>
      </c>
      <c r="L13" s="28">
        <f aca="true" t="shared" si="8" ref="L13">K13+K13*J13</f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54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9" ref="G15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aca="true" t="shared" si="10" ref="K15">G15*I15</f>
        <v>0</v>
      </c>
      <c r="L15" s="28">
        <f aca="true" t="shared" si="11" ref="L15">K15+K15*J15</f>
        <v>0</v>
      </c>
      <c r="N15" s="8"/>
    </row>
    <row r="16" spans="1:14" ht="15">
      <c r="A16" s="22" t="s">
        <v>54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10</v>
      </c>
      <c r="G16" s="25">
        <f t="shared" si="2"/>
        <v>70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/>
      <c r="G17" s="25">
        <f t="shared" si="2"/>
        <v>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61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aca="true" t="shared" si="12" ref="G18:G19">F18*C18</f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aca="true" t="shared" si="13" ref="K18:K19">G18*I18</f>
        <v>0</v>
      </c>
      <c r="L18" s="28">
        <f aca="true" t="shared" si="14" ref="L18:L19">K18+K18*J18</f>
        <v>0</v>
      </c>
      <c r="N18" s="9"/>
    </row>
    <row r="19" spans="1:14" s="33" customFormat="1" ht="15">
      <c r="A19" s="22" t="s">
        <v>57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12"/>
        <v>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13"/>
        <v>0</v>
      </c>
      <c r="L19" s="28">
        <f t="shared" si="14"/>
        <v>0</v>
      </c>
      <c r="N19" s="9"/>
    </row>
    <row r="20" spans="1:14" ht="15">
      <c r="A20" s="22" t="s">
        <v>55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1</v>
      </c>
      <c r="G20" s="25">
        <f t="shared" si="2"/>
        <v>10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23">
        <f>'ceník plynů'!C21</f>
        <v>4.428</v>
      </c>
      <c r="D21" s="23">
        <f>'ceník plynů'!D21</f>
        <v>10</v>
      </c>
      <c r="E21" s="23"/>
      <c r="F21" s="24"/>
      <c r="G21" s="25">
        <f t="shared" si="2"/>
        <v>0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64</v>
      </c>
      <c r="B22" s="23"/>
      <c r="C22" s="23">
        <f>'ceník plynů'!C22</f>
        <v>11.8</v>
      </c>
      <c r="D22" s="23">
        <f>'ceník plynů'!D22</f>
        <v>50</v>
      </c>
      <c r="E22" s="23"/>
      <c r="F22" s="24">
        <v>3</v>
      </c>
      <c r="G22" s="25">
        <f t="shared" si="2"/>
        <v>35.400000000000006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78" t="s">
        <v>1</v>
      </c>
      <c r="B25" s="79"/>
      <c r="C25" s="79"/>
      <c r="D25" s="79"/>
      <c r="E25" s="79"/>
      <c r="F25" s="79"/>
      <c r="G25" s="80" t="s">
        <v>9</v>
      </c>
      <c r="H25" s="80" t="s">
        <v>5</v>
      </c>
      <c r="I25" s="70" t="s">
        <v>52</v>
      </c>
      <c r="J25" s="70" t="s">
        <v>49</v>
      </c>
      <c r="K25" s="70" t="s">
        <v>17</v>
      </c>
      <c r="L25" s="70" t="s">
        <v>70</v>
      </c>
    </row>
    <row r="26" spans="1:14" ht="42.75" customHeight="1" thickBot="1">
      <c r="A26" s="78"/>
      <c r="B26" s="79"/>
      <c r="C26" s="79"/>
      <c r="D26" s="79"/>
      <c r="E26" s="79"/>
      <c r="F26" s="79"/>
      <c r="G26" s="81"/>
      <c r="H26" s="81"/>
      <c r="I26" s="70"/>
      <c r="J26" s="71"/>
      <c r="K26" s="71"/>
      <c r="L26" s="71"/>
      <c r="N26" s="17" t="s">
        <v>38</v>
      </c>
    </row>
    <row r="27" spans="1:14" ht="15" customHeight="1">
      <c r="A27" s="72" t="s">
        <v>24</v>
      </c>
      <c r="B27" s="73"/>
      <c r="C27" s="73"/>
      <c r="D27" s="73"/>
      <c r="E27" s="73"/>
      <c r="F27" s="73"/>
      <c r="G27" s="39">
        <v>4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72" t="s">
        <v>25</v>
      </c>
      <c r="B28" s="73"/>
      <c r="C28" s="73"/>
      <c r="D28" s="73"/>
      <c r="E28" s="73"/>
      <c r="F28" s="73"/>
      <c r="G28" s="39">
        <v>23</v>
      </c>
      <c r="H28" s="26" t="s">
        <v>53</v>
      </c>
      <c r="I28" s="3"/>
      <c r="J28" s="4"/>
      <c r="K28" s="27">
        <f aca="true" t="shared" si="15" ref="K28:K29">G28*I28</f>
        <v>0</v>
      </c>
      <c r="L28" s="28">
        <f aca="true" t="shared" si="16" ref="L28:L30">K28+K28*J28</f>
        <v>0</v>
      </c>
      <c r="N28" s="17" t="s">
        <v>39</v>
      </c>
    </row>
    <row r="29" spans="1:14" ht="44.45" customHeight="1">
      <c r="A29" s="74" t="s">
        <v>26</v>
      </c>
      <c r="B29" s="75"/>
      <c r="C29" s="75"/>
      <c r="D29" s="75"/>
      <c r="E29" s="75"/>
      <c r="F29" s="75"/>
      <c r="G29" s="40">
        <v>0</v>
      </c>
      <c r="H29" s="41" t="s">
        <v>62</v>
      </c>
      <c r="I29" s="5"/>
      <c r="J29" s="6"/>
      <c r="K29" s="27">
        <f t="shared" si="15"/>
        <v>0</v>
      </c>
      <c r="L29" s="28">
        <f t="shared" si="16"/>
        <v>0</v>
      </c>
      <c r="M29" s="33"/>
      <c r="N29" s="33" t="s">
        <v>40</v>
      </c>
    </row>
    <row r="30" spans="1:14" ht="15">
      <c r="A30" s="72" t="s">
        <v>69</v>
      </c>
      <c r="B30" s="73"/>
      <c r="C30" s="73"/>
      <c r="D30" s="73"/>
      <c r="E30" s="73"/>
      <c r="F30" s="73"/>
      <c r="G30" s="39">
        <v>77</v>
      </c>
      <c r="H30" s="26" t="s">
        <v>23</v>
      </c>
      <c r="I30" s="3"/>
      <c r="J30" s="4"/>
      <c r="K30" s="27">
        <f>G30*I30*365</f>
        <v>0</v>
      </c>
      <c r="L30" s="28">
        <f t="shared" si="16"/>
        <v>0</v>
      </c>
      <c r="N30" s="17" t="s">
        <v>41</v>
      </c>
    </row>
    <row r="31" spans="1:12" ht="15">
      <c r="A31" s="76" t="s">
        <v>28</v>
      </c>
      <c r="B31" s="77"/>
      <c r="C31" s="77"/>
      <c r="D31" s="77"/>
      <c r="E31" s="77"/>
      <c r="F31" s="77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66" t="s">
        <v>63</v>
      </c>
      <c r="B33" s="67"/>
      <c r="C33" s="67"/>
      <c r="D33" s="67"/>
      <c r="E33" s="67"/>
      <c r="F33" s="67"/>
      <c r="G33" s="68"/>
      <c r="H33" s="6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76</v>
      </c>
    </row>
    <row r="36" ht="15">
      <c r="B36" s="45"/>
    </row>
  </sheetData>
  <sheetProtection password="ED50" sheet="1" objects="1" scenarios="1"/>
  <mergeCells count="23"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  <mergeCell ref="A33:H33"/>
    <mergeCell ref="L25:L26"/>
    <mergeCell ref="A27:F27"/>
    <mergeCell ref="A28:F28"/>
    <mergeCell ref="A29:F29"/>
    <mergeCell ref="A30:F30"/>
    <mergeCell ref="A31:F31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G22" sqref="G22"/>
    </sheetView>
  </sheetViews>
  <sheetFormatPr defaultColWidth="9.140625" defaultRowHeight="15"/>
  <cols>
    <col min="1" max="1" width="35.57421875" style="48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81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70" t="s">
        <v>51</v>
      </c>
      <c r="J3" s="70" t="s">
        <v>49</v>
      </c>
      <c r="K3" s="70" t="s">
        <v>45</v>
      </c>
      <c r="L3" s="70" t="s">
        <v>46</v>
      </c>
      <c r="N3" s="70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70"/>
      <c r="J4" s="70"/>
      <c r="K4" s="70"/>
      <c r="L4" s="70"/>
      <c r="N4" s="70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50000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44</v>
      </c>
      <c r="G7" s="25">
        <f>F7*C7</f>
        <v>26.4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11</v>
      </c>
      <c r="G8" s="25">
        <f aca="true" t="shared" si="2" ref="G8:G22">F8*C8</f>
        <v>31.9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aca="true" t="shared" si="3" ref="G9">F9*C9</f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4" ref="K9:K19">G9*I9</f>
        <v>0</v>
      </c>
      <c r="L9" s="28">
        <f aca="true" t="shared" si="5" ref="L9:L1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4"/>
        <v>0</v>
      </c>
      <c r="L10" s="28">
        <f t="shared" si="5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4"/>
        <v>0</v>
      </c>
      <c r="L11" s="28">
        <f t="shared" si="5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/>
      <c r="G12" s="25">
        <f aca="true" t="shared" si="6" ref="G12">F12*C12</f>
        <v>0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4"/>
        <v>0</v>
      </c>
      <c r="L12" s="28">
        <f t="shared" si="5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>
        <v>34</v>
      </c>
      <c r="G13" s="25">
        <f t="shared" si="2"/>
        <v>1020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t="shared" si="4"/>
        <v>0</v>
      </c>
      <c r="L13" s="28">
        <f t="shared" si="5"/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/>
      <c r="G14" s="25">
        <f t="shared" si="2"/>
        <v>0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4"/>
        <v>0</v>
      </c>
      <c r="L14" s="28">
        <f t="shared" si="5"/>
        <v>0</v>
      </c>
      <c r="N14" s="8"/>
    </row>
    <row r="15" spans="1:14" ht="15">
      <c r="A15" s="22" t="s">
        <v>54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aca="true" t="shared" si="7" ref="G15:G19">F15*C15</f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4"/>
        <v>0</v>
      </c>
      <c r="L15" s="28">
        <f t="shared" si="5"/>
        <v>0</v>
      </c>
      <c r="N15" s="8"/>
    </row>
    <row r="16" spans="1:14" ht="15">
      <c r="A16" s="22" t="s">
        <v>54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</v>
      </c>
      <c r="G16" s="25">
        <f t="shared" si="7"/>
        <v>7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4"/>
        <v>0</v>
      </c>
      <c r="L16" s="28">
        <f t="shared" si="5"/>
        <v>0</v>
      </c>
      <c r="N16" s="8"/>
    </row>
    <row r="17" spans="1:14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23"/>
      <c r="F17" s="24"/>
      <c r="G17" s="25">
        <f t="shared" si="7"/>
        <v>0</v>
      </c>
      <c r="H17" s="26" t="s">
        <v>0</v>
      </c>
      <c r="I17" s="52">
        <f>'ceník plynů'!I17</f>
        <v>0</v>
      </c>
      <c r="J17" s="58">
        <f>'ceník plynů'!J17</f>
        <v>0</v>
      </c>
      <c r="K17" s="27">
        <f t="shared" si="4"/>
        <v>0</v>
      </c>
      <c r="L17" s="28">
        <f t="shared" si="5"/>
        <v>0</v>
      </c>
      <c r="N17" s="8"/>
    </row>
    <row r="18" spans="1:14" s="33" customFormat="1" ht="15">
      <c r="A18" s="29" t="s">
        <v>61</v>
      </c>
      <c r="B18" s="30"/>
      <c r="C18" s="23">
        <f>'ceník plynů'!C18</f>
        <v>30</v>
      </c>
      <c r="D18" s="23">
        <f>'ceník plynů'!D18</f>
        <v>40</v>
      </c>
      <c r="E18" s="30"/>
      <c r="F18" s="31">
        <v>16</v>
      </c>
      <c r="G18" s="25">
        <f t="shared" si="7"/>
        <v>480</v>
      </c>
      <c r="H18" s="26" t="s">
        <v>0</v>
      </c>
      <c r="I18" s="52">
        <f>'ceník plynů'!I18</f>
        <v>0</v>
      </c>
      <c r="J18" s="58">
        <f>'ceník plynů'!J18</f>
        <v>0</v>
      </c>
      <c r="K18" s="27">
        <f t="shared" si="4"/>
        <v>0</v>
      </c>
      <c r="L18" s="28">
        <f t="shared" si="5"/>
        <v>0</v>
      </c>
      <c r="N18" s="9"/>
    </row>
    <row r="19" spans="1:14" s="33" customFormat="1" ht="15">
      <c r="A19" s="22" t="s">
        <v>57</v>
      </c>
      <c r="B19" s="23"/>
      <c r="C19" s="23">
        <f>'ceník plynů'!C19</f>
        <v>30</v>
      </c>
      <c r="D19" s="23">
        <f>'ceník plynů'!D19</f>
        <v>50</v>
      </c>
      <c r="E19" s="30"/>
      <c r="F19" s="31"/>
      <c r="G19" s="25">
        <f t="shared" si="7"/>
        <v>0</v>
      </c>
      <c r="H19" s="26" t="s">
        <v>0</v>
      </c>
      <c r="I19" s="52">
        <f>'ceník plynů'!I19</f>
        <v>0</v>
      </c>
      <c r="J19" s="58">
        <f>'ceník plynů'!J19</f>
        <v>0</v>
      </c>
      <c r="K19" s="27">
        <f t="shared" si="4"/>
        <v>0</v>
      </c>
      <c r="L19" s="28">
        <f t="shared" si="5"/>
        <v>0</v>
      </c>
      <c r="N19" s="9"/>
    </row>
    <row r="20" spans="1:14" ht="15">
      <c r="A20" s="22" t="s">
        <v>55</v>
      </c>
      <c r="B20" s="23"/>
      <c r="C20" s="23">
        <f>'ceník plynů'!C20</f>
        <v>10</v>
      </c>
      <c r="D20" s="23">
        <f>'ceník plynů'!D20</f>
        <v>13</v>
      </c>
      <c r="E20" s="23"/>
      <c r="F20" s="24"/>
      <c r="G20" s="25">
        <f t="shared" si="2"/>
        <v>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23">
        <f>'ceník plynů'!C21</f>
        <v>4.428</v>
      </c>
      <c r="D21" s="23">
        <f>'ceník plynů'!D21</f>
        <v>10</v>
      </c>
      <c r="E21" s="23"/>
      <c r="F21" s="24">
        <v>18</v>
      </c>
      <c r="G21" s="25">
        <f t="shared" si="2"/>
        <v>79.704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78" t="s">
        <v>1</v>
      </c>
      <c r="B25" s="79"/>
      <c r="C25" s="79"/>
      <c r="D25" s="79"/>
      <c r="E25" s="79"/>
      <c r="F25" s="79"/>
      <c r="G25" s="80" t="s">
        <v>9</v>
      </c>
      <c r="H25" s="80" t="s">
        <v>5</v>
      </c>
      <c r="I25" s="70" t="s">
        <v>52</v>
      </c>
      <c r="J25" s="70" t="s">
        <v>49</v>
      </c>
      <c r="K25" s="70" t="s">
        <v>17</v>
      </c>
      <c r="L25" s="70" t="s">
        <v>70</v>
      </c>
    </row>
    <row r="26" spans="1:14" ht="42.75" customHeight="1" thickBot="1">
      <c r="A26" s="78"/>
      <c r="B26" s="79"/>
      <c r="C26" s="79"/>
      <c r="D26" s="79"/>
      <c r="E26" s="79"/>
      <c r="F26" s="79"/>
      <c r="G26" s="81"/>
      <c r="H26" s="81"/>
      <c r="I26" s="70"/>
      <c r="J26" s="71"/>
      <c r="K26" s="71"/>
      <c r="L26" s="71"/>
      <c r="N26" s="17" t="s">
        <v>38</v>
      </c>
    </row>
    <row r="27" spans="1:14" ht="15" customHeight="1">
      <c r="A27" s="72" t="s">
        <v>24</v>
      </c>
      <c r="B27" s="73"/>
      <c r="C27" s="73"/>
      <c r="D27" s="73"/>
      <c r="E27" s="73"/>
      <c r="F27" s="73"/>
      <c r="G27" s="39">
        <v>10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72" t="s">
        <v>25</v>
      </c>
      <c r="B28" s="73"/>
      <c r="C28" s="73"/>
      <c r="D28" s="73"/>
      <c r="E28" s="73"/>
      <c r="F28" s="73"/>
      <c r="G28" s="46">
        <v>25</v>
      </c>
      <c r="H28" s="26" t="s">
        <v>53</v>
      </c>
      <c r="I28" s="3"/>
      <c r="J28" s="4"/>
      <c r="K28" s="27">
        <f aca="true" t="shared" si="8" ref="K28:K29">G28*I28</f>
        <v>0</v>
      </c>
      <c r="L28" s="28">
        <f aca="true" t="shared" si="9" ref="L28:L30">K28+K28*J28</f>
        <v>0</v>
      </c>
      <c r="N28" s="17" t="s">
        <v>39</v>
      </c>
    </row>
    <row r="29" spans="1:14" ht="44.45" customHeight="1">
      <c r="A29" s="74" t="s">
        <v>26</v>
      </c>
      <c r="B29" s="75"/>
      <c r="C29" s="75"/>
      <c r="D29" s="75"/>
      <c r="E29" s="75"/>
      <c r="F29" s="75"/>
      <c r="G29" s="40">
        <v>0</v>
      </c>
      <c r="H29" s="41" t="s">
        <v>62</v>
      </c>
      <c r="I29" s="5"/>
      <c r="J29" s="6"/>
      <c r="K29" s="27">
        <f t="shared" si="8"/>
        <v>0</v>
      </c>
      <c r="L29" s="28">
        <f t="shared" si="9"/>
        <v>0</v>
      </c>
      <c r="M29" s="33"/>
      <c r="N29" s="33" t="s">
        <v>40</v>
      </c>
    </row>
    <row r="30" spans="1:14" ht="15">
      <c r="A30" s="72" t="s">
        <v>69</v>
      </c>
      <c r="B30" s="73"/>
      <c r="C30" s="73"/>
      <c r="D30" s="73"/>
      <c r="E30" s="73"/>
      <c r="F30" s="73"/>
      <c r="G30" s="39">
        <v>70</v>
      </c>
      <c r="H30" s="26" t="s">
        <v>23</v>
      </c>
      <c r="I30" s="3"/>
      <c r="J30" s="4"/>
      <c r="K30" s="27">
        <f>G30*I30*365</f>
        <v>0</v>
      </c>
      <c r="L30" s="28">
        <f t="shared" si="9"/>
        <v>0</v>
      </c>
      <c r="N30" s="17" t="s">
        <v>41</v>
      </c>
    </row>
    <row r="31" spans="1:12" ht="15">
      <c r="A31" s="76" t="s">
        <v>28</v>
      </c>
      <c r="B31" s="77"/>
      <c r="C31" s="77"/>
      <c r="D31" s="77"/>
      <c r="E31" s="77"/>
      <c r="F31" s="77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66" t="s">
        <v>60</v>
      </c>
      <c r="B33" s="67"/>
      <c r="C33" s="67"/>
      <c r="D33" s="67"/>
      <c r="E33" s="67"/>
      <c r="F33" s="67"/>
      <c r="G33" s="68"/>
      <c r="H33" s="6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8" t="s">
        <v>21</v>
      </c>
      <c r="B35" s="45" t="s">
        <v>76</v>
      </c>
    </row>
    <row r="36" ht="15">
      <c r="B36" s="45"/>
    </row>
  </sheetData>
  <sheetProtection password="ED50" sheet="1" objects="1" scenarios="1"/>
  <mergeCells count="23">
    <mergeCell ref="J3:J4"/>
    <mergeCell ref="K3:K4"/>
    <mergeCell ref="L3:L4"/>
    <mergeCell ref="N3:N4"/>
    <mergeCell ref="A25:F26"/>
    <mergeCell ref="G25:G26"/>
    <mergeCell ref="H25:H26"/>
    <mergeCell ref="I25:I26"/>
    <mergeCell ref="J25:J26"/>
    <mergeCell ref="K25:K26"/>
    <mergeCell ref="A3:A4"/>
    <mergeCell ref="B3:E3"/>
    <mergeCell ref="F3:F4"/>
    <mergeCell ref="G3:G4"/>
    <mergeCell ref="H3:H4"/>
    <mergeCell ref="I3:I4"/>
    <mergeCell ref="A33:H33"/>
    <mergeCell ref="L25:L26"/>
    <mergeCell ref="A27:F27"/>
    <mergeCell ref="A28:F28"/>
    <mergeCell ref="A29:F29"/>
    <mergeCell ref="A30:F30"/>
    <mergeCell ref="A31:F31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 topLeftCell="A1">
      <selection activeCell="G23" sqref="G23"/>
    </sheetView>
  </sheetViews>
  <sheetFormatPr defaultColWidth="9.140625" defaultRowHeight="15"/>
  <cols>
    <col min="1" max="1" width="35.57421875" style="47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82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70" t="s">
        <v>51</v>
      </c>
      <c r="J3" s="70" t="s">
        <v>49</v>
      </c>
      <c r="K3" s="70" t="s">
        <v>45</v>
      </c>
      <c r="L3" s="70" t="s">
        <v>46</v>
      </c>
      <c r="N3" s="70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70"/>
      <c r="J4" s="70"/>
      <c r="K4" s="70"/>
      <c r="L4" s="70"/>
      <c r="N4" s="70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v>55100</v>
      </c>
      <c r="H6" s="26" t="s">
        <v>0</v>
      </c>
      <c r="I6" s="50">
        <f>'ceník plynů'!I6</f>
        <v>0</v>
      </c>
      <c r="J6" s="51">
        <f>'ceník plynů'!J6</f>
        <v>0</v>
      </c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23">
        <f>'ceník plynů'!C7</f>
        <v>0.6</v>
      </c>
      <c r="D7" s="23">
        <f>'ceník plynů'!D7</f>
        <v>2</v>
      </c>
      <c r="E7" s="23" t="s">
        <v>11</v>
      </c>
      <c r="F7" s="24">
        <v>59</v>
      </c>
      <c r="G7" s="25">
        <f>F7*C7</f>
        <v>35.4</v>
      </c>
      <c r="H7" s="26" t="s">
        <v>0</v>
      </c>
      <c r="I7" s="52">
        <f>'ceník plynů'!I7</f>
        <v>0</v>
      </c>
      <c r="J7" s="58">
        <f>'ceník plynů'!J7</f>
        <v>0</v>
      </c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23">
        <f>'ceník plynů'!C8</f>
        <v>2.9</v>
      </c>
      <c r="D8" s="23">
        <f>'ceník plynů'!D8</f>
        <v>10</v>
      </c>
      <c r="E8" s="23" t="s">
        <v>11</v>
      </c>
      <c r="F8" s="24">
        <v>8</v>
      </c>
      <c r="G8" s="25">
        <f aca="true" t="shared" si="2" ref="G8:G22">F8*C8</f>
        <v>23.2</v>
      </c>
      <c r="H8" s="26" t="s">
        <v>0</v>
      </c>
      <c r="I8" s="52">
        <f>'ceník plynů'!I8</f>
        <v>0</v>
      </c>
      <c r="J8" s="58">
        <f>'ceník plynů'!J8</f>
        <v>0</v>
      </c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23">
        <f>'ceník plynů'!C9</f>
        <v>14.5</v>
      </c>
      <c r="D9" s="23">
        <f>'ceník plynů'!D9</f>
        <v>50</v>
      </c>
      <c r="E9" s="23">
        <v>200</v>
      </c>
      <c r="F9" s="24"/>
      <c r="G9" s="25">
        <f t="shared" si="2"/>
        <v>0</v>
      </c>
      <c r="H9" s="26" t="s">
        <v>0</v>
      </c>
      <c r="I9" s="52">
        <f>'ceník plynů'!I9</f>
        <v>0</v>
      </c>
      <c r="J9" s="58">
        <f>'ceník plynů'!J9</f>
        <v>0</v>
      </c>
      <c r="K9" s="27">
        <f aca="true" t="shared" si="3" ref="K9">G9*I9</f>
        <v>0</v>
      </c>
      <c r="L9" s="28">
        <f aca="true" t="shared" si="4" ref="L9">K9+K9*J9</f>
        <v>0</v>
      </c>
      <c r="N9" s="8"/>
    </row>
    <row r="10" spans="1:14" ht="15">
      <c r="A10" s="22" t="s">
        <v>43</v>
      </c>
      <c r="B10" s="23"/>
      <c r="C10" s="23">
        <f>'ceník plynů'!C10</f>
        <v>5.8</v>
      </c>
      <c r="D10" s="23">
        <f>'ceník plynů'!D10</f>
        <v>0</v>
      </c>
      <c r="E10" s="23">
        <v>200</v>
      </c>
      <c r="F10" s="24"/>
      <c r="G10" s="25">
        <f t="shared" si="2"/>
        <v>0</v>
      </c>
      <c r="H10" s="26" t="s">
        <v>0</v>
      </c>
      <c r="I10" s="52">
        <f>'ceník plynů'!I10</f>
        <v>0</v>
      </c>
      <c r="J10" s="58">
        <f>'ceník plynů'!J10</f>
        <v>0</v>
      </c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23">
        <f>'ceník plynů'!C11</f>
        <v>37</v>
      </c>
      <c r="D11" s="23">
        <f>'ceník plynů'!D11</f>
        <v>50</v>
      </c>
      <c r="E11" s="23">
        <v>200</v>
      </c>
      <c r="F11" s="24"/>
      <c r="G11" s="25">
        <f t="shared" si="2"/>
        <v>0</v>
      </c>
      <c r="H11" s="26" t="s">
        <v>0</v>
      </c>
      <c r="I11" s="52">
        <f>'ceník plynů'!I11</f>
        <v>0</v>
      </c>
      <c r="J11" s="58">
        <f>'ceník plynů'!J11</f>
        <v>0</v>
      </c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23">
        <f>'ceník plynů'!C12</f>
        <v>7.5</v>
      </c>
      <c r="D12" s="23">
        <f>'ceník plynů'!D12</f>
        <v>10</v>
      </c>
      <c r="E12" s="23"/>
      <c r="F12" s="24">
        <v>2</v>
      </c>
      <c r="G12" s="25">
        <f t="shared" si="2"/>
        <v>15</v>
      </c>
      <c r="H12" s="26" t="s">
        <v>0</v>
      </c>
      <c r="I12" s="52">
        <f>'ceník plynů'!I12</f>
        <v>0</v>
      </c>
      <c r="J12" s="58">
        <f>'ceník plynů'!J12</f>
        <v>0</v>
      </c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23">
        <f>'ceník plynů'!C13</f>
        <v>30</v>
      </c>
      <c r="D13" s="23">
        <f>'ceník plynů'!D13</f>
        <v>40</v>
      </c>
      <c r="E13" s="23"/>
      <c r="F13" s="24"/>
      <c r="G13" s="25">
        <f t="shared" si="2"/>
        <v>0</v>
      </c>
      <c r="H13" s="26" t="s">
        <v>0</v>
      </c>
      <c r="I13" s="52">
        <f>'ceník plynů'!I13</f>
        <v>0</v>
      </c>
      <c r="J13" s="58">
        <f>'ceník plynů'!J13</f>
        <v>0</v>
      </c>
      <c r="K13" s="27">
        <f t="shared" si="0"/>
        <v>0</v>
      </c>
      <c r="L13" s="28">
        <f t="shared" si="1"/>
        <v>0</v>
      </c>
      <c r="N13" s="8"/>
    </row>
    <row r="14" spans="1:14" ht="15">
      <c r="A14" s="22" t="s">
        <v>18</v>
      </c>
      <c r="B14" s="23"/>
      <c r="C14" s="23">
        <f>'ceník plynů'!C14</f>
        <v>37</v>
      </c>
      <c r="D14" s="23">
        <f>'ceník plynů'!D14</f>
        <v>50</v>
      </c>
      <c r="E14" s="23"/>
      <c r="F14" s="24">
        <v>6</v>
      </c>
      <c r="G14" s="25">
        <f t="shared" si="2"/>
        <v>222</v>
      </c>
      <c r="H14" s="26" t="s">
        <v>0</v>
      </c>
      <c r="I14" s="52">
        <f>'ceník plynů'!I14</f>
        <v>0</v>
      </c>
      <c r="J14" s="58">
        <f>'ceník plynů'!J14</f>
        <v>0</v>
      </c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54</v>
      </c>
      <c r="B15" s="23"/>
      <c r="C15" s="23">
        <f>'ceník plynů'!C15</f>
        <v>1.5</v>
      </c>
      <c r="D15" s="23">
        <f>'ceník plynů'!D15</f>
        <v>2</v>
      </c>
      <c r="E15" s="23"/>
      <c r="F15" s="24"/>
      <c r="G15" s="25">
        <f t="shared" si="2"/>
        <v>0</v>
      </c>
      <c r="H15" s="26" t="s">
        <v>0</v>
      </c>
      <c r="I15" s="52">
        <f>'ceník plynů'!I15</f>
        <v>0</v>
      </c>
      <c r="J15" s="58">
        <f>'ceník plynů'!J15</f>
        <v>0</v>
      </c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54</v>
      </c>
      <c r="B16" s="23"/>
      <c r="C16" s="23">
        <f>'ceník plynů'!C16</f>
        <v>7</v>
      </c>
      <c r="D16" s="23">
        <f>'ceník plynů'!D16</f>
        <v>10</v>
      </c>
      <c r="E16" s="23"/>
      <c r="F16" s="24">
        <v>12</v>
      </c>
      <c r="G16" s="25">
        <f t="shared" si="2"/>
        <v>84</v>
      </c>
      <c r="H16" s="26" t="s">
        <v>0</v>
      </c>
      <c r="I16" s="52">
        <f>'ceník plynů'!I16</f>
        <v>0</v>
      </c>
      <c r="J16" s="58">
        <f>'ceník plynů'!J16</f>
        <v>0</v>
      </c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23">
        <f>'ceník plynů'!C17</f>
        <v>10</v>
      </c>
      <c r="D17" s="23">
        <f>'ceník plynů'!D17</f>
        <v>13</v>
      </c>
      <c r="E17" s="30"/>
      <c r="F17" s="31">
        <v>5</v>
      </c>
      <c r="G17" s="25">
        <f t="shared" si="2"/>
        <v>50</v>
      </c>
      <c r="H17" s="32" t="s">
        <v>0</v>
      </c>
      <c r="I17" s="52">
        <f>'ceník plynů'!I17</f>
        <v>0</v>
      </c>
      <c r="J17" s="58">
        <f>'ceník plynů'!J17</f>
        <v>0</v>
      </c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61</v>
      </c>
      <c r="B18" s="30"/>
      <c r="C18" s="23">
        <f>'ceník plynů'!C18</f>
        <v>30</v>
      </c>
      <c r="D18" s="23">
        <f>'ceník plynů'!D18</f>
        <v>40</v>
      </c>
      <c r="E18" s="30"/>
      <c r="F18" s="31"/>
      <c r="G18" s="25">
        <f t="shared" si="2"/>
        <v>0</v>
      </c>
      <c r="H18" s="32" t="s">
        <v>0</v>
      </c>
      <c r="I18" s="52">
        <f>'ceník plynů'!I18</f>
        <v>0</v>
      </c>
      <c r="J18" s="58">
        <f>'ceník plynů'!J18</f>
        <v>0</v>
      </c>
      <c r="K18" s="27">
        <f t="shared" si="0"/>
        <v>0</v>
      </c>
      <c r="L18" s="28">
        <f t="shared" si="1"/>
        <v>0</v>
      </c>
      <c r="N18" s="9"/>
    </row>
    <row r="19" spans="1:14" s="33" customFormat="1" ht="15">
      <c r="A19" s="22" t="s">
        <v>57</v>
      </c>
      <c r="B19" s="23"/>
      <c r="C19" s="23">
        <f>'ceník plynů'!C19</f>
        <v>30</v>
      </c>
      <c r="D19" s="23">
        <f>'ceník plynů'!D19</f>
        <v>50</v>
      </c>
      <c r="E19" s="23"/>
      <c r="F19" s="24">
        <v>2</v>
      </c>
      <c r="G19" s="25">
        <f t="shared" si="2"/>
        <v>60</v>
      </c>
      <c r="H19" s="32" t="s">
        <v>0</v>
      </c>
      <c r="I19" s="52">
        <f>'ceník plynů'!I19</f>
        <v>0</v>
      </c>
      <c r="J19" s="58">
        <f>'ceník plynů'!J19</f>
        <v>0</v>
      </c>
      <c r="K19" s="27">
        <f t="shared" si="0"/>
        <v>0</v>
      </c>
      <c r="L19" s="28">
        <f t="shared" si="1"/>
        <v>0</v>
      </c>
      <c r="N19" s="9"/>
    </row>
    <row r="20" spans="1:14" ht="15">
      <c r="A20" s="22" t="s">
        <v>55</v>
      </c>
      <c r="B20" s="23"/>
      <c r="C20" s="23">
        <f>'ceník plynů'!C20</f>
        <v>10</v>
      </c>
      <c r="D20" s="23">
        <f>'ceník plynů'!D20</f>
        <v>13</v>
      </c>
      <c r="E20" s="23"/>
      <c r="F20" s="24">
        <v>2</v>
      </c>
      <c r="G20" s="25">
        <f t="shared" si="2"/>
        <v>20</v>
      </c>
      <c r="H20" s="26" t="s">
        <v>0</v>
      </c>
      <c r="I20" s="52">
        <f>'ceník plynů'!I20</f>
        <v>0</v>
      </c>
      <c r="J20" s="58">
        <f>'ceník plynů'!J20</f>
        <v>0</v>
      </c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23">
        <f>'ceník plynů'!C21</f>
        <v>4.428</v>
      </c>
      <c r="D21" s="23">
        <f>'ceník plynů'!D21</f>
        <v>10</v>
      </c>
      <c r="E21" s="23"/>
      <c r="F21" s="24">
        <v>16</v>
      </c>
      <c r="G21" s="25">
        <f t="shared" si="2"/>
        <v>70.848</v>
      </c>
      <c r="H21" s="26" t="s">
        <v>0</v>
      </c>
      <c r="I21" s="52">
        <f>'ceník plynů'!I21</f>
        <v>0</v>
      </c>
      <c r="J21" s="58">
        <f>'ceník plynů'!J21</f>
        <v>0</v>
      </c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23">
        <f>'ceník plynů'!C22</f>
        <v>11.8</v>
      </c>
      <c r="D22" s="23">
        <f>'ceník plynů'!D22</f>
        <v>50</v>
      </c>
      <c r="E22" s="23"/>
      <c r="F22" s="24"/>
      <c r="G22" s="25">
        <f t="shared" si="2"/>
        <v>0</v>
      </c>
      <c r="H22" s="26" t="s">
        <v>0</v>
      </c>
      <c r="I22" s="53">
        <f>'ceník plynů'!I22</f>
        <v>0</v>
      </c>
      <c r="J22" s="59">
        <f>'ceník plynů'!J22</f>
        <v>0</v>
      </c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12" ht="15" customHeight="1">
      <c r="A25" s="78" t="s">
        <v>1</v>
      </c>
      <c r="B25" s="79"/>
      <c r="C25" s="79"/>
      <c r="D25" s="79"/>
      <c r="E25" s="79"/>
      <c r="F25" s="79"/>
      <c r="G25" s="80" t="s">
        <v>9</v>
      </c>
      <c r="H25" s="80" t="s">
        <v>5</v>
      </c>
      <c r="I25" s="70" t="s">
        <v>52</v>
      </c>
      <c r="J25" s="70" t="s">
        <v>49</v>
      </c>
      <c r="K25" s="70" t="s">
        <v>17</v>
      </c>
      <c r="L25" s="70" t="s">
        <v>70</v>
      </c>
    </row>
    <row r="26" spans="1:14" ht="42.75" customHeight="1" thickBot="1">
      <c r="A26" s="78"/>
      <c r="B26" s="79"/>
      <c r="C26" s="79"/>
      <c r="D26" s="79"/>
      <c r="E26" s="79"/>
      <c r="F26" s="79"/>
      <c r="G26" s="81"/>
      <c r="H26" s="81"/>
      <c r="I26" s="70"/>
      <c r="J26" s="71"/>
      <c r="K26" s="71"/>
      <c r="L26" s="71"/>
      <c r="N26" s="17" t="s">
        <v>38</v>
      </c>
    </row>
    <row r="27" spans="1:14" ht="15" customHeight="1">
      <c r="A27" s="72" t="s">
        <v>24</v>
      </c>
      <c r="B27" s="73"/>
      <c r="C27" s="73"/>
      <c r="D27" s="73"/>
      <c r="E27" s="73"/>
      <c r="F27" s="73"/>
      <c r="G27" s="39">
        <v>4</v>
      </c>
      <c r="H27" s="26" t="s">
        <v>53</v>
      </c>
      <c r="I27" s="1"/>
      <c r="J27" s="11"/>
      <c r="K27" s="27">
        <f>G27*I27</f>
        <v>0</v>
      </c>
      <c r="L27" s="28">
        <f>K27+K27*J27</f>
        <v>0</v>
      </c>
      <c r="N27" s="17" t="s">
        <v>39</v>
      </c>
    </row>
    <row r="28" spans="1:14" ht="15">
      <c r="A28" s="72" t="s">
        <v>25</v>
      </c>
      <c r="B28" s="73"/>
      <c r="C28" s="73"/>
      <c r="D28" s="73"/>
      <c r="E28" s="73"/>
      <c r="F28" s="73"/>
      <c r="G28" s="39">
        <v>23</v>
      </c>
      <c r="H28" s="26" t="s">
        <v>53</v>
      </c>
      <c r="I28" s="3"/>
      <c r="J28" s="4"/>
      <c r="K28" s="27">
        <f aca="true" t="shared" si="5" ref="K28:K29">G28*I28</f>
        <v>0</v>
      </c>
      <c r="L28" s="28">
        <f aca="true" t="shared" si="6" ref="L28:L30">K28+K28*J28</f>
        <v>0</v>
      </c>
      <c r="N28" s="17" t="s">
        <v>39</v>
      </c>
    </row>
    <row r="29" spans="1:14" ht="44.45" customHeight="1">
      <c r="A29" s="74" t="s">
        <v>26</v>
      </c>
      <c r="B29" s="75"/>
      <c r="C29" s="75"/>
      <c r="D29" s="75"/>
      <c r="E29" s="75"/>
      <c r="F29" s="75"/>
      <c r="G29" s="40">
        <v>1</v>
      </c>
      <c r="H29" s="41" t="s">
        <v>58</v>
      </c>
      <c r="I29" s="5"/>
      <c r="J29" s="6"/>
      <c r="K29" s="27">
        <f t="shared" si="5"/>
        <v>0</v>
      </c>
      <c r="L29" s="28">
        <f t="shared" si="6"/>
        <v>0</v>
      </c>
      <c r="M29" s="33"/>
      <c r="N29" s="33" t="s">
        <v>40</v>
      </c>
    </row>
    <row r="30" spans="1:14" ht="15">
      <c r="A30" s="72" t="s">
        <v>69</v>
      </c>
      <c r="B30" s="73"/>
      <c r="C30" s="73"/>
      <c r="D30" s="73"/>
      <c r="E30" s="73"/>
      <c r="F30" s="73"/>
      <c r="G30" s="39">
        <v>86</v>
      </c>
      <c r="H30" s="26" t="s">
        <v>23</v>
      </c>
      <c r="I30" s="3"/>
      <c r="J30" s="4"/>
      <c r="K30" s="27">
        <f>G30*I30*365</f>
        <v>0</v>
      </c>
      <c r="L30" s="28">
        <f t="shared" si="6"/>
        <v>0</v>
      </c>
      <c r="N30" s="17" t="s">
        <v>41</v>
      </c>
    </row>
    <row r="31" spans="1:12" ht="15">
      <c r="A31" s="76" t="s">
        <v>28</v>
      </c>
      <c r="B31" s="77"/>
      <c r="C31" s="77"/>
      <c r="D31" s="77"/>
      <c r="E31" s="77"/>
      <c r="F31" s="77"/>
      <c r="G31" s="57"/>
      <c r="H31" s="56"/>
      <c r="I31" s="36"/>
      <c r="J31" s="36"/>
      <c r="K31" s="38">
        <f>SUM(K27:K30)</f>
        <v>0</v>
      </c>
      <c r="L31" s="38">
        <f>SUM(L27:L30)</f>
        <v>0</v>
      </c>
    </row>
    <row r="32" ht="15.75" thickBot="1"/>
    <row r="33" spans="1:14" ht="60.95" customHeight="1" thickBot="1">
      <c r="A33" s="66" t="s">
        <v>59</v>
      </c>
      <c r="B33" s="67"/>
      <c r="C33" s="67"/>
      <c r="D33" s="67"/>
      <c r="E33" s="67"/>
      <c r="F33" s="67"/>
      <c r="G33" s="68"/>
      <c r="H33" s="69"/>
      <c r="I33" s="36"/>
      <c r="J33" s="36"/>
      <c r="K33" s="42">
        <f>K23+K31</f>
        <v>0</v>
      </c>
      <c r="L33" s="43">
        <f>L23+L31</f>
        <v>0</v>
      </c>
      <c r="N33" s="44" t="s">
        <v>50</v>
      </c>
    </row>
    <row r="35" spans="1:2" ht="15">
      <c r="A35" s="47" t="s">
        <v>21</v>
      </c>
      <c r="B35" s="45" t="s">
        <v>76</v>
      </c>
    </row>
    <row r="36" ht="15">
      <c r="B36" s="45"/>
    </row>
  </sheetData>
  <sheetProtection password="ED50" sheet="1" objects="1" scenarios="1"/>
  <mergeCells count="23">
    <mergeCell ref="I3:I4"/>
    <mergeCell ref="A33:H33"/>
    <mergeCell ref="A27:F27"/>
    <mergeCell ref="A28:F28"/>
    <mergeCell ref="A29:F29"/>
    <mergeCell ref="A30:F30"/>
    <mergeCell ref="A31:F31"/>
    <mergeCell ref="N3:N4"/>
    <mergeCell ref="A25:F26"/>
    <mergeCell ref="G25:G26"/>
    <mergeCell ref="H25:H26"/>
    <mergeCell ref="K25:K26"/>
    <mergeCell ref="I25:I26"/>
    <mergeCell ref="A3:A4"/>
    <mergeCell ref="B3:E3"/>
    <mergeCell ref="F3:F4"/>
    <mergeCell ref="G3:G4"/>
    <mergeCell ref="H3:H4"/>
    <mergeCell ref="K3:K4"/>
    <mergeCell ref="L3:L4"/>
    <mergeCell ref="L25:L26"/>
    <mergeCell ref="J3:J4"/>
    <mergeCell ref="J25:J26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 topLeftCell="A1">
      <selection activeCell="F36" sqref="F36"/>
    </sheetView>
  </sheetViews>
  <sheetFormatPr defaultColWidth="9.140625" defaultRowHeight="15"/>
  <cols>
    <col min="1" max="1" width="35.57421875" style="49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83</v>
      </c>
      <c r="B1" s="13"/>
      <c r="C1" s="13"/>
      <c r="D1" s="13"/>
      <c r="E1" s="13"/>
      <c r="F1" s="14"/>
    </row>
    <row r="3" spans="1:14" ht="25.5" customHeight="1">
      <c r="A3" s="82" t="s">
        <v>14</v>
      </c>
      <c r="B3" s="83" t="s">
        <v>13</v>
      </c>
      <c r="C3" s="83"/>
      <c r="D3" s="83"/>
      <c r="E3" s="83"/>
      <c r="F3" s="84" t="s">
        <v>10</v>
      </c>
      <c r="G3" s="80" t="s">
        <v>15</v>
      </c>
      <c r="H3" s="85" t="s">
        <v>16</v>
      </c>
      <c r="I3" s="86" t="s">
        <v>51</v>
      </c>
      <c r="J3" s="86" t="s">
        <v>49</v>
      </c>
      <c r="K3" s="86" t="s">
        <v>45</v>
      </c>
      <c r="L3" s="86" t="s">
        <v>46</v>
      </c>
      <c r="M3" s="60"/>
      <c r="N3" s="86" t="s">
        <v>22</v>
      </c>
    </row>
    <row r="4" spans="1:14" ht="33.75" customHeight="1">
      <c r="A4" s="82"/>
      <c r="B4" s="18" t="s">
        <v>7</v>
      </c>
      <c r="C4" s="18" t="s">
        <v>8</v>
      </c>
      <c r="D4" s="18" t="s">
        <v>6</v>
      </c>
      <c r="E4" s="18" t="s">
        <v>12</v>
      </c>
      <c r="F4" s="84"/>
      <c r="G4" s="80"/>
      <c r="H4" s="85"/>
      <c r="I4" s="86"/>
      <c r="J4" s="86"/>
      <c r="K4" s="86"/>
      <c r="L4" s="86"/>
      <c r="M4" s="60"/>
      <c r="N4" s="86"/>
    </row>
    <row r="5" spans="1:14" s="20" customFormat="1" ht="15.75" thickBot="1">
      <c r="A5" s="19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1" t="s">
        <v>35</v>
      </c>
      <c r="H5" s="20" t="s">
        <v>36</v>
      </c>
      <c r="I5" s="20" t="s">
        <v>37</v>
      </c>
      <c r="K5" s="20" t="s">
        <v>44</v>
      </c>
      <c r="L5" s="20" t="s">
        <v>47</v>
      </c>
      <c r="N5" s="20" t="s">
        <v>48</v>
      </c>
    </row>
    <row r="6" spans="1:14" ht="15">
      <c r="A6" s="22" t="s">
        <v>3</v>
      </c>
      <c r="B6" s="23" t="s">
        <v>20</v>
      </c>
      <c r="C6" s="23" t="s">
        <v>20</v>
      </c>
      <c r="D6" s="23" t="s">
        <v>20</v>
      </c>
      <c r="E6" s="23" t="s">
        <v>20</v>
      </c>
      <c r="F6" s="24" t="s">
        <v>20</v>
      </c>
      <c r="G6" s="25">
        <f>'HN'!G6+SN!G6+RN!G6+'DN'!G6+KN!G6</f>
        <v>156269.36</v>
      </c>
      <c r="H6" s="26" t="s">
        <v>0</v>
      </c>
      <c r="I6" s="1"/>
      <c r="J6" s="2"/>
      <c r="K6" s="27">
        <f>G6*I6</f>
        <v>0</v>
      </c>
      <c r="L6" s="28">
        <f>K6+K6*J6</f>
        <v>0</v>
      </c>
      <c r="N6" s="7"/>
    </row>
    <row r="7" spans="1:14" ht="15">
      <c r="A7" s="22" t="s">
        <v>2</v>
      </c>
      <c r="B7" s="23"/>
      <c r="C7" s="64">
        <v>0.6</v>
      </c>
      <c r="D7" s="64">
        <v>2</v>
      </c>
      <c r="E7" s="23" t="s">
        <v>11</v>
      </c>
      <c r="F7" s="24">
        <f>'HN'!F7+SN!F7+RN!F7+'DN'!F7+KN!F7</f>
        <v>165</v>
      </c>
      <c r="G7" s="25">
        <f>F7*C7</f>
        <v>99</v>
      </c>
      <c r="H7" s="26" t="s">
        <v>0</v>
      </c>
      <c r="I7" s="3"/>
      <c r="J7" s="4"/>
      <c r="K7" s="27">
        <f aca="true" t="shared" si="0" ref="K7:K22">G7*I7</f>
        <v>0</v>
      </c>
      <c r="L7" s="28">
        <f aca="true" t="shared" si="1" ref="L7:L22">K7+K7*J7</f>
        <v>0</v>
      </c>
      <c r="N7" s="8"/>
    </row>
    <row r="8" spans="1:14" ht="15">
      <c r="A8" s="22" t="s">
        <v>2</v>
      </c>
      <c r="B8" s="23"/>
      <c r="C8" s="64">
        <v>2.9</v>
      </c>
      <c r="D8" s="64">
        <v>10</v>
      </c>
      <c r="E8" s="23" t="s">
        <v>11</v>
      </c>
      <c r="F8" s="24">
        <f>'HN'!F8+SN!F8+RN!F8+'DN'!F8+KN!F8</f>
        <v>30</v>
      </c>
      <c r="G8" s="25">
        <f aca="true" t="shared" si="2" ref="G8:G22">F8*C8</f>
        <v>87</v>
      </c>
      <c r="H8" s="26" t="s">
        <v>0</v>
      </c>
      <c r="I8" s="3"/>
      <c r="J8" s="4"/>
      <c r="K8" s="27">
        <f t="shared" si="0"/>
        <v>0</v>
      </c>
      <c r="L8" s="28">
        <f t="shared" si="1"/>
        <v>0</v>
      </c>
      <c r="N8" s="8"/>
    </row>
    <row r="9" spans="1:14" ht="15">
      <c r="A9" s="22" t="s">
        <v>2</v>
      </c>
      <c r="B9" s="23"/>
      <c r="C9" s="64">
        <v>14.5</v>
      </c>
      <c r="D9" s="64">
        <v>50</v>
      </c>
      <c r="E9" s="23">
        <v>200</v>
      </c>
      <c r="F9" s="24">
        <f>'HN'!F9+SN!F9+RN!F9+'DN'!F9+KN!F9</f>
        <v>2</v>
      </c>
      <c r="G9" s="25">
        <f t="shared" si="2"/>
        <v>29</v>
      </c>
      <c r="H9" s="26" t="s">
        <v>0</v>
      </c>
      <c r="I9" s="3"/>
      <c r="J9" s="4"/>
      <c r="K9" s="27">
        <f t="shared" si="0"/>
        <v>0</v>
      </c>
      <c r="L9" s="28">
        <f t="shared" si="1"/>
        <v>0</v>
      </c>
      <c r="N9" s="8"/>
    </row>
    <row r="10" spans="1:14" ht="15">
      <c r="A10" s="22" t="s">
        <v>43</v>
      </c>
      <c r="B10" s="23"/>
      <c r="C10" s="64">
        <v>5.8</v>
      </c>
      <c r="D10" s="64"/>
      <c r="E10" s="23">
        <v>200</v>
      </c>
      <c r="F10" s="24">
        <f>'HN'!F10+SN!F10+RN!F10+'DN'!F10+KN!F10</f>
        <v>0</v>
      </c>
      <c r="G10" s="25">
        <f t="shared" si="2"/>
        <v>0</v>
      </c>
      <c r="H10" s="26" t="s">
        <v>0</v>
      </c>
      <c r="I10" s="3"/>
      <c r="J10" s="4"/>
      <c r="K10" s="27">
        <f t="shared" si="0"/>
        <v>0</v>
      </c>
      <c r="L10" s="28">
        <f t="shared" si="1"/>
        <v>0</v>
      </c>
      <c r="N10" s="8"/>
    </row>
    <row r="11" spans="1:14" ht="15">
      <c r="A11" s="22" t="s">
        <v>43</v>
      </c>
      <c r="B11" s="23"/>
      <c r="C11" s="64">
        <v>37</v>
      </c>
      <c r="D11" s="64">
        <v>50</v>
      </c>
      <c r="E11" s="23">
        <v>200</v>
      </c>
      <c r="F11" s="24">
        <f>'HN'!F11+SN!F11+RN!F11+'DN'!F11+KN!F11</f>
        <v>1</v>
      </c>
      <c r="G11" s="25">
        <f t="shared" si="2"/>
        <v>37</v>
      </c>
      <c r="H11" s="26" t="s">
        <v>0</v>
      </c>
      <c r="I11" s="3"/>
      <c r="J11" s="4"/>
      <c r="K11" s="27">
        <f t="shared" si="0"/>
        <v>0</v>
      </c>
      <c r="L11" s="28">
        <f t="shared" si="1"/>
        <v>0</v>
      </c>
      <c r="N11" s="8"/>
    </row>
    <row r="12" spans="1:14" ht="15">
      <c r="A12" s="22" t="s">
        <v>19</v>
      </c>
      <c r="B12" s="23"/>
      <c r="C12" s="64">
        <v>7.5</v>
      </c>
      <c r="D12" s="64">
        <v>10</v>
      </c>
      <c r="E12" s="23"/>
      <c r="F12" s="24">
        <f>'HN'!F12+SN!F12+RN!F12+'DN'!F12+KN!F12</f>
        <v>10</v>
      </c>
      <c r="G12" s="25">
        <f t="shared" si="2"/>
        <v>75</v>
      </c>
      <c r="H12" s="26" t="s">
        <v>0</v>
      </c>
      <c r="I12" s="3"/>
      <c r="J12" s="61"/>
      <c r="K12" s="27">
        <f t="shared" si="0"/>
        <v>0</v>
      </c>
      <c r="L12" s="28">
        <f t="shared" si="1"/>
        <v>0</v>
      </c>
      <c r="N12" s="8"/>
    </row>
    <row r="13" spans="1:14" ht="15">
      <c r="A13" s="22" t="s">
        <v>19</v>
      </c>
      <c r="B13" s="23"/>
      <c r="C13" s="64">
        <v>30</v>
      </c>
      <c r="D13" s="64">
        <v>40</v>
      </c>
      <c r="E13" s="23"/>
      <c r="F13" s="24">
        <f>'HN'!F13+SN!F13+RN!F13+'DN'!F13+KN!F13</f>
        <v>34</v>
      </c>
      <c r="G13" s="25">
        <f t="shared" si="2"/>
        <v>1020</v>
      </c>
      <c r="H13" s="26" t="s">
        <v>0</v>
      </c>
      <c r="I13" s="3"/>
      <c r="J13" s="61"/>
      <c r="K13" s="27">
        <f t="shared" si="0"/>
        <v>0</v>
      </c>
      <c r="L13" s="28">
        <f t="shared" si="1"/>
        <v>0</v>
      </c>
      <c r="N13" s="8"/>
    </row>
    <row r="14" spans="1:14" ht="15">
      <c r="A14" s="22" t="s">
        <v>18</v>
      </c>
      <c r="B14" s="23"/>
      <c r="C14" s="64">
        <v>37</v>
      </c>
      <c r="D14" s="64">
        <v>50</v>
      </c>
      <c r="E14" s="23"/>
      <c r="F14" s="24">
        <f>'HN'!F14+SN!F14+RN!F14+'DN'!F14+KN!F14</f>
        <v>10</v>
      </c>
      <c r="G14" s="25">
        <f t="shared" si="2"/>
        <v>370</v>
      </c>
      <c r="H14" s="26" t="s">
        <v>0</v>
      </c>
      <c r="I14" s="3"/>
      <c r="J14" s="4"/>
      <c r="K14" s="27">
        <f t="shared" si="0"/>
        <v>0</v>
      </c>
      <c r="L14" s="28">
        <f t="shared" si="1"/>
        <v>0</v>
      </c>
      <c r="N14" s="8"/>
    </row>
    <row r="15" spans="1:14" ht="15">
      <c r="A15" s="22" t="s">
        <v>54</v>
      </c>
      <c r="B15" s="23"/>
      <c r="C15" s="64">
        <v>1.5</v>
      </c>
      <c r="D15" s="64">
        <v>2</v>
      </c>
      <c r="E15" s="23"/>
      <c r="F15" s="24">
        <f>'HN'!F15+SN!F15+RN!F15+'DN'!F15+KN!F15</f>
        <v>2</v>
      </c>
      <c r="G15" s="25">
        <f t="shared" si="2"/>
        <v>3</v>
      </c>
      <c r="H15" s="26" t="s">
        <v>0</v>
      </c>
      <c r="I15" s="3"/>
      <c r="J15" s="4"/>
      <c r="K15" s="27">
        <f t="shared" si="0"/>
        <v>0</v>
      </c>
      <c r="L15" s="28">
        <f t="shared" si="1"/>
        <v>0</v>
      </c>
      <c r="N15" s="8"/>
    </row>
    <row r="16" spans="1:14" ht="15">
      <c r="A16" s="22" t="s">
        <v>54</v>
      </c>
      <c r="B16" s="23"/>
      <c r="C16" s="64">
        <v>7</v>
      </c>
      <c r="D16" s="64">
        <v>10</v>
      </c>
      <c r="E16" s="23"/>
      <c r="F16" s="24">
        <f>'HN'!F16+SN!F16+RN!F16+'DN'!F16+KN!F16</f>
        <v>23</v>
      </c>
      <c r="G16" s="25">
        <f t="shared" si="2"/>
        <v>161</v>
      </c>
      <c r="H16" s="26" t="s">
        <v>0</v>
      </c>
      <c r="I16" s="3"/>
      <c r="J16" s="4"/>
      <c r="K16" s="27">
        <f t="shared" si="0"/>
        <v>0</v>
      </c>
      <c r="L16" s="28">
        <f t="shared" si="1"/>
        <v>0</v>
      </c>
      <c r="N16" s="8"/>
    </row>
    <row r="17" spans="1:14" s="33" customFormat="1" ht="15">
      <c r="A17" s="29" t="s">
        <v>4</v>
      </c>
      <c r="B17" s="30"/>
      <c r="C17" s="65">
        <v>10</v>
      </c>
      <c r="D17" s="65">
        <v>13</v>
      </c>
      <c r="E17" s="30"/>
      <c r="F17" s="24">
        <f>'HN'!F17+SN!F17+RN!F17+'DN'!F17+KN!F17</f>
        <v>5</v>
      </c>
      <c r="G17" s="25">
        <f t="shared" si="2"/>
        <v>50</v>
      </c>
      <c r="H17" s="32" t="s">
        <v>0</v>
      </c>
      <c r="I17" s="3"/>
      <c r="J17" s="4"/>
      <c r="K17" s="27">
        <f t="shared" si="0"/>
        <v>0</v>
      </c>
      <c r="L17" s="28">
        <f t="shared" si="1"/>
        <v>0</v>
      </c>
      <c r="N17" s="9"/>
    </row>
    <row r="18" spans="1:14" s="33" customFormat="1" ht="15">
      <c r="A18" s="29" t="s">
        <v>61</v>
      </c>
      <c r="B18" s="30"/>
      <c r="C18" s="65">
        <v>30</v>
      </c>
      <c r="D18" s="65">
        <v>40</v>
      </c>
      <c r="E18" s="30"/>
      <c r="F18" s="24">
        <f>'HN'!F18+SN!F18+RN!F18+'DN'!F18+KN!F18</f>
        <v>16</v>
      </c>
      <c r="G18" s="25">
        <f t="shared" si="2"/>
        <v>480</v>
      </c>
      <c r="H18" s="32" t="s">
        <v>0</v>
      </c>
      <c r="I18" s="3"/>
      <c r="J18" s="4"/>
      <c r="K18" s="27">
        <f t="shared" si="0"/>
        <v>0</v>
      </c>
      <c r="L18" s="28">
        <f t="shared" si="1"/>
        <v>0</v>
      </c>
      <c r="N18" s="9"/>
    </row>
    <row r="19" spans="1:14" s="33" customFormat="1" ht="15">
      <c r="A19" s="22" t="s">
        <v>57</v>
      </c>
      <c r="B19" s="23"/>
      <c r="C19" s="64">
        <v>30</v>
      </c>
      <c r="D19" s="64">
        <v>50</v>
      </c>
      <c r="E19" s="23"/>
      <c r="F19" s="24">
        <f>'HN'!F19+SN!F19+RN!F19+'DN'!F19+KN!F19</f>
        <v>2</v>
      </c>
      <c r="G19" s="25">
        <f t="shared" si="2"/>
        <v>60</v>
      </c>
      <c r="H19" s="32" t="s">
        <v>0</v>
      </c>
      <c r="I19" s="3"/>
      <c r="J19" s="4"/>
      <c r="K19" s="27">
        <f t="shared" si="0"/>
        <v>0</v>
      </c>
      <c r="L19" s="28">
        <f t="shared" si="1"/>
        <v>0</v>
      </c>
      <c r="N19" s="9"/>
    </row>
    <row r="20" spans="1:14" ht="15">
      <c r="A20" s="22" t="s">
        <v>55</v>
      </c>
      <c r="B20" s="23"/>
      <c r="C20" s="64">
        <v>10</v>
      </c>
      <c r="D20" s="64">
        <v>13</v>
      </c>
      <c r="E20" s="23"/>
      <c r="F20" s="24">
        <f>'HN'!F20+SN!F20+RN!F20+'DN'!F20+KN!F20</f>
        <v>5</v>
      </c>
      <c r="G20" s="25">
        <f t="shared" si="2"/>
        <v>50</v>
      </c>
      <c r="H20" s="26" t="s">
        <v>0</v>
      </c>
      <c r="I20" s="3"/>
      <c r="J20" s="4"/>
      <c r="K20" s="27">
        <f t="shared" si="0"/>
        <v>0</v>
      </c>
      <c r="L20" s="28">
        <f t="shared" si="1"/>
        <v>0</v>
      </c>
      <c r="N20" s="8"/>
    </row>
    <row r="21" spans="1:14" ht="15" customHeight="1">
      <c r="A21" s="22" t="s">
        <v>56</v>
      </c>
      <c r="B21" s="23"/>
      <c r="C21" s="64">
        <v>4.428</v>
      </c>
      <c r="D21" s="64">
        <v>10</v>
      </c>
      <c r="E21" s="23"/>
      <c r="F21" s="24">
        <f>'HN'!F21+SN!F21+RN!F21+'DN'!F21+KN!F21</f>
        <v>34</v>
      </c>
      <c r="G21" s="25">
        <f t="shared" si="2"/>
        <v>150.552</v>
      </c>
      <c r="H21" s="26" t="s">
        <v>0</v>
      </c>
      <c r="I21" s="3"/>
      <c r="J21" s="4"/>
      <c r="K21" s="27">
        <f t="shared" si="0"/>
        <v>0</v>
      </c>
      <c r="L21" s="28">
        <f t="shared" si="1"/>
        <v>0</v>
      </c>
      <c r="N21" s="8"/>
    </row>
    <row r="22" spans="1:14" ht="15.75" thickBot="1">
      <c r="A22" s="22" t="s">
        <v>42</v>
      </c>
      <c r="B22" s="23"/>
      <c r="C22" s="64">
        <v>11.8</v>
      </c>
      <c r="D22" s="64">
        <v>50</v>
      </c>
      <c r="E22" s="23"/>
      <c r="F22" s="24">
        <f>'HN'!F22+SN!F22+RN!F22+'DN'!F22+KN!F22</f>
        <v>3</v>
      </c>
      <c r="G22" s="25">
        <f t="shared" si="2"/>
        <v>35.400000000000006</v>
      </c>
      <c r="H22" s="26" t="s">
        <v>0</v>
      </c>
      <c r="I22" s="3"/>
      <c r="J22" s="4"/>
      <c r="K22" s="34">
        <f t="shared" si="0"/>
        <v>0</v>
      </c>
      <c r="L22" s="35">
        <f t="shared" si="1"/>
        <v>0</v>
      </c>
      <c r="N22" s="10"/>
    </row>
    <row r="23" spans="1:12" ht="15">
      <c r="A23" s="54" t="s">
        <v>27</v>
      </c>
      <c r="B23" s="55"/>
      <c r="C23" s="55"/>
      <c r="D23" s="55"/>
      <c r="E23" s="55"/>
      <c r="F23" s="56"/>
      <c r="G23" s="57"/>
      <c r="H23" s="56"/>
      <c r="I23" s="36"/>
      <c r="J23" s="37"/>
      <c r="K23" s="38">
        <f>SUM(K6:K22)</f>
        <v>0</v>
      </c>
      <c r="L23" s="38">
        <f>SUM(L6:L22)</f>
        <v>0</v>
      </c>
    </row>
    <row r="24" ht="15">
      <c r="J24" s="37"/>
    </row>
    <row r="25" spans="1:2" ht="15">
      <c r="A25" s="49" t="s">
        <v>21</v>
      </c>
      <c r="B25" s="45" t="s">
        <v>84</v>
      </c>
    </row>
    <row r="26" ht="15">
      <c r="B26" s="45" t="s">
        <v>77</v>
      </c>
    </row>
  </sheetData>
  <sheetProtection password="ED50" sheet="1" objects="1" scenarios="1"/>
  <mergeCells count="10">
    <mergeCell ref="J3:J4"/>
    <mergeCell ref="K3:K4"/>
    <mergeCell ref="L3:L4"/>
    <mergeCell ref="N3:N4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A1">
      <selection activeCell="G19" sqref="G19"/>
    </sheetView>
  </sheetViews>
  <sheetFormatPr defaultColWidth="9.140625" defaultRowHeight="15"/>
  <cols>
    <col min="1" max="1" width="35.57421875" style="48" customWidth="1"/>
    <col min="2" max="2" width="9.8515625" style="20" bestFit="1" customWidth="1"/>
    <col min="3" max="3" width="9.7109375" style="20" bestFit="1" customWidth="1"/>
    <col min="4" max="4" width="12.28125" style="20" bestFit="1" customWidth="1"/>
    <col min="5" max="5" width="10.140625" style="20" bestFit="1" customWidth="1"/>
    <col min="6" max="6" width="15.00390625" style="16" customWidth="1"/>
    <col min="7" max="7" width="19.8515625" style="15" customWidth="1"/>
    <col min="8" max="8" width="21.7109375" style="16" customWidth="1"/>
    <col min="9" max="9" width="19.00390625" style="16" customWidth="1"/>
    <col min="10" max="10" width="11.140625" style="16" customWidth="1"/>
    <col min="11" max="12" width="14.00390625" style="17" customWidth="1"/>
    <col min="13" max="13" width="1.8515625" style="17" customWidth="1"/>
    <col min="14" max="14" width="35.8515625" style="17" customWidth="1"/>
    <col min="15" max="15" width="13.140625" style="17" customWidth="1"/>
    <col min="16" max="16384" width="9.140625" style="17" customWidth="1"/>
  </cols>
  <sheetData>
    <row r="1" spans="1:6" ht="16.5" thickBot="1">
      <c r="A1" s="12" t="s">
        <v>72</v>
      </c>
      <c r="B1" s="13"/>
      <c r="C1" s="13"/>
      <c r="D1" s="13"/>
      <c r="E1" s="13"/>
      <c r="F1" s="14"/>
    </row>
    <row r="3" spans="1:14" ht="25.5" customHeight="1">
      <c r="A3" s="87"/>
      <c r="B3" s="88"/>
      <c r="C3" s="88"/>
      <c r="D3" s="88"/>
      <c r="E3" s="88"/>
      <c r="F3" s="88"/>
      <c r="G3" s="88"/>
      <c r="H3" s="88"/>
      <c r="I3" s="88"/>
      <c r="J3" s="89"/>
      <c r="K3" s="70" t="s">
        <v>45</v>
      </c>
      <c r="L3" s="70" t="s">
        <v>46</v>
      </c>
      <c r="N3" s="62"/>
    </row>
    <row r="4" spans="1:14" ht="33.75" customHeight="1">
      <c r="A4" s="90"/>
      <c r="B4" s="91"/>
      <c r="C4" s="91"/>
      <c r="D4" s="91"/>
      <c r="E4" s="91"/>
      <c r="F4" s="91"/>
      <c r="G4" s="91"/>
      <c r="H4" s="91"/>
      <c r="I4" s="91"/>
      <c r="J4" s="92"/>
      <c r="K4" s="70"/>
      <c r="L4" s="70"/>
      <c r="N4" s="62"/>
    </row>
    <row r="5" ht="15.75" thickBot="1"/>
    <row r="6" spans="1:14" ht="30.75" thickBot="1">
      <c r="A6" s="66" t="s">
        <v>75</v>
      </c>
      <c r="B6" s="67"/>
      <c r="C6" s="67"/>
      <c r="D6" s="67"/>
      <c r="E6" s="67"/>
      <c r="F6" s="67"/>
      <c r="G6" s="68"/>
      <c r="H6" s="69"/>
      <c r="I6" s="36"/>
      <c r="J6" s="36"/>
      <c r="K6" s="42">
        <f>'HN'!K33+SN!K33+RN!K33+'DN'!K33+KN!K33</f>
        <v>0</v>
      </c>
      <c r="L6" s="43">
        <f>'HN'!L33+SN!L33+RN!L33+'DN'!L33+KN!L33</f>
        <v>0</v>
      </c>
      <c r="N6" s="63" t="s">
        <v>74</v>
      </c>
    </row>
    <row r="7" spans="1:14" ht="60.95" customHeight="1" thickBot="1">
      <c r="A7" s="66" t="s">
        <v>73</v>
      </c>
      <c r="B7" s="67"/>
      <c r="C7" s="67"/>
      <c r="D7" s="67"/>
      <c r="E7" s="67"/>
      <c r="F7" s="67"/>
      <c r="G7" s="68"/>
      <c r="H7" s="69"/>
      <c r="I7" s="36"/>
      <c r="J7" s="36"/>
      <c r="K7" s="42">
        <f>('HN'!K33+SN!K33+RN!K33+'DN'!K33+KN!K33)*4</f>
        <v>0</v>
      </c>
      <c r="L7" s="43">
        <f>('HN'!L33+SN!L33+RN!L33+'DN'!L33+KN!L33)*4</f>
        <v>0</v>
      </c>
      <c r="N7" s="44" t="s">
        <v>71</v>
      </c>
    </row>
    <row r="10" spans="1:14" s="20" customFormat="1" ht="15">
      <c r="A10" s="48"/>
      <c r="F10" s="16"/>
      <c r="G10" s="15"/>
      <c r="H10" s="16"/>
      <c r="I10" s="16"/>
      <c r="J10" s="16"/>
      <c r="K10" s="17"/>
      <c r="L10" s="17"/>
      <c r="M10" s="17"/>
      <c r="N10" s="17"/>
    </row>
  </sheetData>
  <sheetProtection password="ED50" sheet="1" objects="1" scenarios="1"/>
  <mergeCells count="5">
    <mergeCell ref="A7:H7"/>
    <mergeCell ref="A3:J4"/>
    <mergeCell ref="A6:H6"/>
    <mergeCell ref="K3:K4"/>
    <mergeCell ref="L3:L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2019-10-08T11:56:27Z</dcterms:modified>
  <cp:category/>
  <cp:version/>
  <cp:contentType/>
  <cp:contentStatus/>
</cp:coreProperties>
</file>