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bookViews>
    <workbookView xWindow="12150" yWindow="525" windowWidth="15585" windowHeight="15120" tabRatio="926" activeTab="0"/>
  </bookViews>
  <sheets>
    <sheet name="RE" sheetId="11" r:id="rId1"/>
    <sheet name="Rekapitulace stavby" sheetId="1" r:id="rId2"/>
    <sheet name="SO 000 " sheetId="2" r:id="rId3"/>
    <sheet name="SO 101" sheetId="3" r:id="rId4"/>
    <sheet name="SO 111" sheetId="4" r:id="rId5"/>
    <sheet name="SO 151 " sheetId="5" r:id="rId6"/>
    <sheet name="SO 501 " sheetId="6" r:id="rId7"/>
    <sheet name="SO 701" sheetId="7"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BPK1">#REF!</definedName>
    <definedName name="__BPK2">#REF!</definedName>
    <definedName name="__BPK3">#REF!</definedName>
    <definedName name="__cel1">'[2]1_zemní práce'!$H$14</definedName>
    <definedName name="__cel10">#REF!</definedName>
    <definedName name="__cel11">#REF!</definedName>
    <definedName name="__cel12">#REF!</definedName>
    <definedName name="__cel13">#REF!</definedName>
    <definedName name="__cel14">#REF!</definedName>
    <definedName name="__cel15">#REF!</definedName>
    <definedName name="__cel16">#REF!</definedName>
    <definedName name="__cel17">#REF!</definedName>
    <definedName name="__cel18">#REF!</definedName>
    <definedName name="__cel19">#REF!</definedName>
    <definedName name="__cel2">#REF!</definedName>
    <definedName name="__cel20">#REF!</definedName>
    <definedName name="__cel21">#REF!</definedName>
    <definedName name="__cel22">#REF!</definedName>
    <definedName name="__cel23">#REF!</definedName>
    <definedName name="__cel24">#REF!</definedName>
    <definedName name="__cel25">'[2]25_komun_'!$H$13</definedName>
    <definedName name="__cel26">'[2]26_ter__sad_úpravy'!$I$12</definedName>
    <definedName name="__cel27">#REF!</definedName>
    <definedName name="__cel28">#REF!</definedName>
    <definedName name="__cel29">#REF!</definedName>
    <definedName name="__cel3">#REF!</definedName>
    <definedName name="__cel30">#REF!</definedName>
    <definedName name="__cel4">#REF!</definedName>
    <definedName name="__cel5">#REF!</definedName>
    <definedName name="__cel6">#REF!</definedName>
    <definedName name="__cel7">#REF!</definedName>
    <definedName name="__cel8">#REF!</definedName>
    <definedName name="__cel9">#REF!</definedName>
    <definedName name="_BPK1">#REF!</definedName>
    <definedName name="_BPK2">#REF!</definedName>
    <definedName name="_BPK3">#REF!</definedName>
    <definedName name="_cel1">'[2]1_zemní práce'!$H$14</definedName>
    <definedName name="_cel10">#REF!</definedName>
    <definedName name="_cel11">#REF!</definedName>
    <definedName name="_cel12">#REF!</definedName>
    <definedName name="_cel13">#REF!</definedName>
    <definedName name="_cel14">#REF!</definedName>
    <definedName name="_cel15">#REF!</definedName>
    <definedName name="_cel16">#REF!</definedName>
    <definedName name="_cel17">#REF!</definedName>
    <definedName name="_cel18">#REF!</definedName>
    <definedName name="_cel19">#REF!</definedName>
    <definedName name="_cel2">#REF!</definedName>
    <definedName name="_cel20">#REF!</definedName>
    <definedName name="_cel21">#REF!</definedName>
    <definedName name="_cel22">#REF!</definedName>
    <definedName name="_cel23">#REF!</definedName>
    <definedName name="_cel24">#REF!</definedName>
    <definedName name="_cel25">'[2]25_komun_'!$H$13</definedName>
    <definedName name="_cel26">'[2]26_ter__sad_úpravy'!$I$12</definedName>
    <definedName name="_cel27">#REF!</definedName>
    <definedName name="_cel28">#REF!</definedName>
    <definedName name="_cel29">#REF!</definedName>
    <definedName name="_cel3">#REF!</definedName>
    <definedName name="_cel30">#REF!</definedName>
    <definedName name="_cel4">#REF!</definedName>
    <definedName name="_cel5">#REF!</definedName>
    <definedName name="_cel6">#REF!</definedName>
    <definedName name="_cel7">#REF!</definedName>
    <definedName name="_cel8">#REF!</definedName>
    <definedName name="_cel9">#REF!</definedName>
    <definedName name="_xlnm._FilterDatabase" localSheetId="2" hidden="1">'SO 000 '!$C$80:$K$102</definedName>
    <definedName name="_xlnm._FilterDatabase" localSheetId="3" hidden="1">'SO 101'!$C$85:$K$378</definedName>
    <definedName name="_xlnm._FilterDatabase" localSheetId="4" hidden="1">'SO 111'!$C$86:$K$486</definedName>
    <definedName name="_xlnm._FilterDatabase" localSheetId="5" hidden="1">'SO 151 '!$C$78:$K$154</definedName>
    <definedName name="_xlnm._FilterDatabase" localSheetId="6" hidden="1">'SO 501 '!$C$85:$K$185</definedName>
    <definedName name="_xlnm._FilterDatabase" localSheetId="7" hidden="1">'SO 701'!$C$83:$K$195</definedName>
    <definedName name="AAA">#REF!</definedName>
    <definedName name="AAA_1">#REF!</definedName>
    <definedName name="ABHIIobr">#REF!</definedName>
    <definedName name="ABHIIobr_1">#REF!</definedName>
    <definedName name="ABHIlož">#REF!</definedName>
    <definedName name="ABHIlož_1">#REF!</definedName>
    <definedName name="ABHIModlož">#REF!</definedName>
    <definedName name="ABHIModlož_1">#REF!</definedName>
    <definedName name="ABHIModobr">#REF!</definedName>
    <definedName name="ABHIModobr_1">#REF!</definedName>
    <definedName name="ABHIobr">#REF!</definedName>
    <definedName name="ABHIobr_1">#REF!</definedName>
    <definedName name="ABJ">#REF!</definedName>
    <definedName name="ABJ_1">#REF!</definedName>
    <definedName name="ABSI">#REF!</definedName>
    <definedName name="ABSI_1">#REF!</definedName>
    <definedName name="ABSII">#REF!</definedName>
    <definedName name="ABSII_1">#REF!</definedName>
    <definedName name="ABSMod">#REF!</definedName>
    <definedName name="ABSMod_1">#REF!</definedName>
    <definedName name="ABVHIa">#REF!</definedName>
    <definedName name="ABVHIa_1">#REF!</definedName>
    <definedName name="AKDS">#REF!</definedName>
    <definedName name="AKDS_1">#REF!</definedName>
    <definedName name="AKMJ">#REF!</definedName>
    <definedName name="AKMJ_1">#REF!</definedName>
    <definedName name="AKMS">#REF!</definedName>
    <definedName name="AKMS_1">#REF!</definedName>
    <definedName name="AKMSMod">#REF!</definedName>
    <definedName name="AKMSMod_1">#REF!</definedName>
    <definedName name="BPK1_1">#REF!</definedName>
    <definedName name="BPK2_1">#REF!</definedName>
    <definedName name="BPK3_1">#REF!</definedName>
    <definedName name="CenaCelkem">'[5]Stavba'!$G$29</definedName>
    <definedName name="cisloobjektu">#REF!</definedName>
    <definedName name="cisloobjektu_1">#REF!</definedName>
    <definedName name="CisloRozpoctu">'[6]Krycí list'!$C$2</definedName>
    <definedName name="cislostavby" localSheetId="0">#REF!</definedName>
    <definedName name="cislostavby">'[6]Krycí list'!$A$7</definedName>
    <definedName name="cislostavby_1">#REF!</definedName>
    <definedName name="dadresa">#REF!</definedName>
    <definedName name="Datum">#REF!</definedName>
    <definedName name="Datum_1">#REF!</definedName>
    <definedName name="DIČ">#REF!</definedName>
    <definedName name="Dil">#REF!</definedName>
    <definedName name="Dil_1">#REF!</definedName>
    <definedName name="djhggdj">'[7]Stoka A1'!$A$21</definedName>
    <definedName name="dmisto">#REF!</definedName>
    <definedName name="dnypokl">#REF!</definedName>
    <definedName name="dnypokl_1">#REF!</definedName>
    <definedName name="Dodavka">#REF!</definedName>
    <definedName name="Dodavka_1">#REF!</definedName>
    <definedName name="Dodavka0">#REF!</definedName>
    <definedName name="Dodavka0_1">#REF!</definedName>
    <definedName name="DPHSni">'[5]Stavba'!$G$24</definedName>
    <definedName name="DPHZakl">'[5]Stavba'!$G$26</definedName>
    <definedName name="dpsc">#REF!</definedName>
    <definedName name="dsafds">#REF!</definedName>
    <definedName name="dsfasaf">#REF!</definedName>
    <definedName name="dsfsag">#REF!</definedName>
    <definedName name="dsrgftjfgzjk">#REF!</definedName>
    <definedName name="etrz">#REF!</definedName>
    <definedName name="ewtz">#REF!</definedName>
    <definedName name="Excel_BuiltIn_Print_Area_1">#REF!</definedName>
    <definedName name="Excel_BuiltIn_Print_Area_2">#REF!</definedName>
    <definedName name="fdghhjjfj">'[7]Stoka A1'!$C$21</definedName>
    <definedName name="fdnkjgfhg">#REF!</definedName>
    <definedName name="fgddg">#REF!</definedName>
    <definedName name="finišer">#REF!</definedName>
    <definedName name="finišer_1">#REF!</definedName>
    <definedName name="fr0125.">#REF!</definedName>
    <definedName name="fr0125._1">#REF!</definedName>
    <definedName name="fr022B">#REF!</definedName>
    <definedName name="fr022B_1">#REF!</definedName>
    <definedName name="fr02C">#REF!</definedName>
    <definedName name="fr02C_1">#REF!</definedName>
    <definedName name="fr032A">#REF!</definedName>
    <definedName name="fr032A_1">#REF!</definedName>
    <definedName name="fr032B">#REF!</definedName>
    <definedName name="fr032B_1">#REF!</definedName>
    <definedName name="fr04B">#REF!</definedName>
    <definedName name="fr04B_1">#REF!</definedName>
    <definedName name="fr04C">#REF!</definedName>
    <definedName name="fr04C_1">#REF!</definedName>
    <definedName name="fr063B">#REF!</definedName>
    <definedName name="fr063B_1">#REF!</definedName>
    <definedName name="fr1622B">#REF!</definedName>
    <definedName name="fr1622B_1">#REF!</definedName>
    <definedName name="fr1632B">#REF!</definedName>
    <definedName name="fr1632B_1">#REF!</definedName>
    <definedName name="fr25B">#REF!</definedName>
    <definedName name="fr25B_1">#REF!</definedName>
    <definedName name="fr3263B">#REF!</definedName>
    <definedName name="fr3263B_1">#REF!</definedName>
    <definedName name="fr3263BI">#REF!</definedName>
    <definedName name="fr3263BI_1">#REF!</definedName>
    <definedName name="fr48B">#REF!</definedName>
    <definedName name="fr48B_1">#REF!</definedName>
    <definedName name="fr63125B">#REF!</definedName>
    <definedName name="fr63125B_1">#REF!</definedName>
    <definedName name="fr63200.">#REF!</definedName>
    <definedName name="fr63200._1">#REF!</definedName>
    <definedName name="fr816B">#REF!</definedName>
    <definedName name="fr816B_1">#REF!</definedName>
    <definedName name="fsgjjuzhj">#REF!</definedName>
    <definedName name="ghhdsh">'[7]Stoka A1'!$E$21</definedName>
    <definedName name="hgfjfsuz">'[7]Stoka A1'!$B$21</definedName>
    <definedName name="hkjljhů">#REF!</definedName>
    <definedName name="HSV">#REF!</definedName>
    <definedName name="HSV_">#REF!</definedName>
    <definedName name="HSV__1">#REF!</definedName>
    <definedName name="HSV_1">#REF!</definedName>
    <definedName name="HSV0">#REF!</definedName>
    <definedName name="HSV0_1">#REF!</definedName>
    <definedName name="HZS">#REF!</definedName>
    <definedName name="HZS_1">#REF!</definedName>
    <definedName name="HZS0">#REF!</definedName>
    <definedName name="HZS0_1">#REF!</definedName>
    <definedName name="IČO">#REF!</definedName>
    <definedName name="JKSO">#REF!</definedName>
    <definedName name="JKSO_1">#REF!</definedName>
    <definedName name="lhjkl">#REF!</definedName>
    <definedName name="lk">#REF!</definedName>
    <definedName name="LKN">#REF!</definedName>
    <definedName name="LKN_1">#REF!</definedName>
    <definedName name="Mena">'[5]Stavba'!$J$29</definedName>
    <definedName name="MJ">#REF!</definedName>
    <definedName name="MJ_1">#REF!</definedName>
    <definedName name="Mont">#REF!</definedName>
    <definedName name="Mont_">#REF!</definedName>
    <definedName name="Mont__1">#REF!</definedName>
    <definedName name="Mont_1">#REF!</definedName>
    <definedName name="Montaz0">#REF!</definedName>
    <definedName name="Montaz0_1">#REF!</definedName>
    <definedName name="MZK">#REF!</definedName>
    <definedName name="MZK_1">#REF!</definedName>
    <definedName name="NazevDilu">#REF!</definedName>
    <definedName name="NazevDilu_1">#REF!</definedName>
    <definedName name="nazevobjektu">#REF!</definedName>
    <definedName name="nazevobjektu_1">#REF!</definedName>
    <definedName name="NazevRozpoctu">'[6]Krycí list'!$D$2</definedName>
    <definedName name="nazevstavby" localSheetId="0">#REF!</definedName>
    <definedName name="nazevstavby">'[6]Krycí list'!$C$7</definedName>
    <definedName name="nazevstavby_1">#REF!</definedName>
    <definedName name="Objednatel">#REF!</definedName>
    <definedName name="Objednatel_1">#REF!</definedName>
    <definedName name="Objekt">#REF!</definedName>
    <definedName name="objemhm">#REF!</definedName>
    <definedName name="objemhm_1">#REF!</definedName>
    <definedName name="objhm2">#REF!</definedName>
    <definedName name="objhm2_1">#REF!</definedName>
    <definedName name="objhm21">#REF!</definedName>
    <definedName name="objhm21_1">#REF!</definedName>
    <definedName name="objhm23">#REF!</definedName>
    <definedName name="objhm23_1">#REF!</definedName>
    <definedName name="objhm245">#REF!</definedName>
    <definedName name="objhm245_1">#REF!</definedName>
    <definedName name="objhm25">#REF!</definedName>
    <definedName name="objhm25_1">#REF!</definedName>
    <definedName name="_xlnm.Print_Area" localSheetId="0">'RE'!$A$1:$F$27</definedName>
    <definedName name="_xlnm.Print_Area" localSheetId="1">'Rekapitulace stavby'!$D$4:$AO$33,'Rekapitulace stavby'!$C$39:$AQ$58</definedName>
    <definedName name="_xlnm.Print_Area" localSheetId="2">'SO 000 '!$C$4:$J$36,'SO 000 '!$C$42:$J$62,'SO 000 '!$C$68:$K$102</definedName>
    <definedName name="_xlnm.Print_Area" localSheetId="3">'SO 101'!$C$4:$J$36,'SO 101'!$C$42:$J$67,'SO 101'!$C$73:$K$378</definedName>
    <definedName name="_xlnm.Print_Area" localSheetId="4">'SO 111'!$C$4:$J$36,'SO 111'!$C$42:$J$68,'SO 111'!$C$74:$K$486</definedName>
    <definedName name="_xlnm.Print_Area" localSheetId="5">'SO 151 '!$C$4:$J$36,'SO 151 '!$C$42:$J$60,'SO 151 '!$C$66:$K$154</definedName>
    <definedName name="_xlnm.Print_Area" localSheetId="6">'SO 501 '!$C$4:$J$36,'SO 501 '!$C$42:$J$67,'SO 501 '!$C$73:$K$185</definedName>
    <definedName name="_xlnm.Print_Area" localSheetId="7">'SO 701'!$C$4:$J$36,'SO 701'!$C$42:$J$65,'SO 701'!$C$71:$K$195</definedName>
    <definedName name="odic">#REF!</definedName>
    <definedName name="oico">#REF!</definedName>
    <definedName name="OKHI">#REF!</definedName>
    <definedName name="OKHI_1">#REF!</definedName>
    <definedName name="OKVHI">#REF!</definedName>
    <definedName name="OKVHI_1">#REF!</definedName>
    <definedName name="ol">#REF!</definedName>
    <definedName name="omisto">#REF!</definedName>
    <definedName name="onazev">#REF!</definedName>
    <definedName name="opsc">#REF!</definedName>
    <definedName name="plocha">#REF!</definedName>
    <definedName name="plocha_1">#REF!</definedName>
    <definedName name="PocetMJ" localSheetId="0">#REF!</definedName>
    <definedName name="PocetMJ">#REF!</definedName>
    <definedName name="PocetMJ_1">#REF!</definedName>
    <definedName name="pokladka">#REF!</definedName>
    <definedName name="pokládka">#REF!</definedName>
    <definedName name="pokladka_1">#REF!</definedName>
    <definedName name="pokládka_1">#REF!</definedName>
    <definedName name="pokládkaMZK">#REF!</definedName>
    <definedName name="pokládkaMZK_1">#REF!</definedName>
    <definedName name="Poznamka">#REF!</definedName>
    <definedName name="Poznamka_1">#REF!</definedName>
    <definedName name="_xlnm.Print_Area">#REF!</definedName>
    <definedName name="Print_Area_1">#REF!</definedName>
    <definedName name="_xlnm.Print_Titles">#REF!</definedName>
    <definedName name="Print_Titles_1">#REF!</definedName>
    <definedName name="Projektant">#REF!</definedName>
    <definedName name="Projektant_1">#REF!</definedName>
    <definedName name="PSV">#REF!</definedName>
    <definedName name="PSV_">#REF!</definedName>
    <definedName name="PSV__1">#REF!</definedName>
    <definedName name="PSV_1">#REF!</definedName>
    <definedName name="PSV0">#REF!</definedName>
    <definedName name="PSV0_1">#REF!</definedName>
    <definedName name="qwerf">#REF!</definedName>
    <definedName name="retz">#REF!</definedName>
    <definedName name="režie">#REF!</definedName>
    <definedName name="režie_1">#REF!</definedName>
    <definedName name="režiezisk">#REF!</definedName>
    <definedName name="režiezisk_1">#REF!</definedName>
    <definedName name="saDDA">#REF!</definedName>
    <definedName name="SazbaDPH1" localSheetId="0">#REF!</definedName>
    <definedName name="SazbaDPH1">'[6]Krycí list'!$C$30</definedName>
    <definedName name="SazbaDPH1_1">#REF!</definedName>
    <definedName name="SazbaDPH2" localSheetId="0">#REF!</definedName>
    <definedName name="SazbaDPH2">'[6]Krycí list'!$C$32</definedName>
    <definedName name="SazbaDPH2_1">#REF!</definedName>
    <definedName name="sdaDA">#REF!</definedName>
    <definedName name="SloupecCC" localSheetId="0">#REF!</definedName>
    <definedName name="SloupecCC">#REF!</definedName>
    <definedName name="SloupecCisloPol" localSheetId="0">#REF!</definedName>
    <definedName name="SloupecCisloPol">#REF!</definedName>
    <definedName name="SloupecJC" localSheetId="0">#REF!</definedName>
    <definedName name="SloupecJC">#REF!</definedName>
    <definedName name="SloupecMJ" localSheetId="0">#REF!</definedName>
    <definedName name="SloupecMJ">#REF!</definedName>
    <definedName name="SloupecMnozstvi" localSheetId="0">#REF!</definedName>
    <definedName name="SloupecMnozstvi">#REF!</definedName>
    <definedName name="SloupecNazPol" localSheetId="0">#REF!</definedName>
    <definedName name="SloupecNazPol">#REF!</definedName>
    <definedName name="SloupecPC" localSheetId="0">#REF!</definedName>
    <definedName name="SloupecPC">#REF!</definedName>
    <definedName name="soloKč">#REF!</definedName>
    <definedName name="soloKč_1">#REF!</definedName>
    <definedName name="solokčkm">#REF!</definedName>
    <definedName name="solokčkm_1">#REF!</definedName>
    <definedName name="soloT">#REF!</definedName>
    <definedName name="soloT_1">#REF!</definedName>
    <definedName name="solotauto">#REF!</definedName>
    <definedName name="solotauto_1">#REF!</definedName>
    <definedName name="soupravaKč">#REF!</definedName>
    <definedName name="soupravaKč_1">#REF!</definedName>
    <definedName name="soupravakčkm">#REF!</definedName>
    <definedName name="soupravakčkm_1">#REF!</definedName>
    <definedName name="soupravaT">#REF!</definedName>
    <definedName name="soupravaT_1">#REF!</definedName>
    <definedName name="soupravatauto">#REF!</definedName>
    <definedName name="soupravatauto_1">#REF!</definedName>
    <definedName name="StavbaCelkem">#REF!</definedName>
    <definedName name="tezutz">#REF!</definedName>
    <definedName name="tl.kce">#REF!</definedName>
    <definedName name="tl.kce_1">#REF!</definedName>
    <definedName name="trewžz">#REF!</definedName>
    <definedName name="tuny">#REF!</definedName>
    <definedName name="tuny_1">#REF!</definedName>
    <definedName name="Typ">#REF!</definedName>
    <definedName name="Typ_1">#REF!</definedName>
    <definedName name="typy">#REF!</definedName>
    <definedName name="uztuzipi">#REF!</definedName>
    <definedName name="VRN">#REF!</definedName>
    <definedName name="VRN_1">#REF!</definedName>
    <definedName name="VRNKc">#REF!</definedName>
    <definedName name="VRNKc_1">#REF!</definedName>
    <definedName name="VRNnazev">#REF!</definedName>
    <definedName name="VRNnazev_1">#REF!</definedName>
    <definedName name="VRNproc">#REF!</definedName>
    <definedName name="VRNproc_1">#REF!</definedName>
    <definedName name="VRNzakl">#REF!</definedName>
    <definedName name="VRNzakl_1">#REF!</definedName>
    <definedName name="vzdál">#REF!</definedName>
    <definedName name="vzdál_1">#REF!</definedName>
    <definedName name="vzdálenost">#REF!</definedName>
    <definedName name="vzdálenost_1">#REF!</definedName>
    <definedName name="Zakazka">#REF!</definedName>
    <definedName name="Zakazka_1">#REF!</definedName>
    <definedName name="Zaklad22">#REF!</definedName>
    <definedName name="Zaklad22_1">#REF!</definedName>
    <definedName name="Zaklad5">#REF!</definedName>
    <definedName name="Zaklad5_1">#REF!</definedName>
    <definedName name="ZakladDPHSni">'[5]Stavba'!$G$23</definedName>
    <definedName name="ZakladDPHZakl">'[5]Stavba'!$G$25</definedName>
    <definedName name="Zhotovitel">#REF!</definedName>
    <definedName name="Zhotovitel_1">#REF!</definedName>
    <definedName name="zisk">#REF!</definedName>
    <definedName name="zisk_1">#REF!</definedName>
    <definedName name="_xlnm.Print_Titles" localSheetId="1">'Rekapitulace stavby'!$49:$49</definedName>
    <definedName name="_xlnm.Print_Titles" localSheetId="2">'SO 000 '!$80:$80</definedName>
    <definedName name="_xlnm.Print_Titles" localSheetId="3">'SO 101'!$85:$85</definedName>
    <definedName name="_xlnm.Print_Titles" localSheetId="4">'SO 111'!$86:$86</definedName>
    <definedName name="_xlnm.Print_Titles" localSheetId="5">'SO 151 '!$78:$78</definedName>
    <definedName name="_xlnm.Print_Titles" localSheetId="6">'SO 501 '!$85:$85</definedName>
    <definedName name="_xlnm.Print_Titles" localSheetId="7">'SO 701'!$83:$83</definedName>
  </definedNames>
  <calcPr calcId="181029" refMode="R1C1"/>
  <extLst/>
</workbook>
</file>

<file path=xl/sharedStrings.xml><?xml version="1.0" encoding="utf-8"?>
<sst xmlns="http://schemas.openxmlformats.org/spreadsheetml/2006/main" count="9420" uniqueCount="1544">
  <si>
    <t>Export VZ</t>
  </si>
  <si>
    <t>List obsahuje:</t>
  </si>
  <si>
    <t>1) Rekapitulace stavby</t>
  </si>
  <si>
    <t>2) Rekapitulace objektů stavby a soupisů prací</t>
  </si>
  <si>
    <t>3.0</t>
  </si>
  <si>
    <t>ZAMOK</t>
  </si>
  <si>
    <t>False</t>
  </si>
  <si>
    <t>{2f77d196-4286-4787-9aa5-1665c5afff9b}</t>
  </si>
  <si>
    <t>0,01</t>
  </si>
  <si>
    <t>21</t>
  </si>
  <si>
    <t>15</t>
  </si>
  <si>
    <t>REKAPITULACE STAVBY</t>
  </si>
  <si>
    <t>v ---  níže se nacházejí doplnkové a pomocné údaje k sestavám  --- v</t>
  </si>
  <si>
    <t>Návod na vyplnění</t>
  </si>
  <si>
    <t>Kód:</t>
  </si>
  <si>
    <t>PDPS</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</si>
  <si>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</si>
  <si>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</si>
  <si>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STARÝ PLZENEC- RADYŇSKÁ UL., CHODNÍK 2. ETAPA (ÚSEK KOLLÁROVA - VÝROVNA)</t>
  </si>
  <si>
    <t>KSO:</t>
  </si>
  <si>
    <t>822 24</t>
  </si>
  <si>
    <t>CC-CZ:</t>
  </si>
  <si>
    <t/>
  </si>
  <si>
    <t>Místo:</t>
  </si>
  <si>
    <t xml:space="preserve"> </t>
  </si>
  <si>
    <t>Datum:</t>
  </si>
  <si>
    <t>11. 12. 2018</t>
  </si>
  <si>
    <t>Zadavatel:</t>
  </si>
  <si>
    <t>IČ:</t>
  </si>
  <si>
    <t>DIČ:</t>
  </si>
  <si>
    <t>Uchazeč:</t>
  </si>
  <si>
    <t>Vyplň údaj</t>
  </si>
  <si>
    <t>Projektant:</t>
  </si>
  <si>
    <t>26388791</t>
  </si>
  <si>
    <t>D PROJEKT PLZEŇ Nedvěd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</si>
  <si>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</si>
  <si>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</si>
  <si>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</si>
  <si>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</si>
  <si>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</si>
  <si>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</si>
  <si>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</si>
  <si>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</si>
  <si>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</si>
  <si>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</si>
  <si>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</si>
  <si>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</si>
  <si>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</si>
  <si>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</si>
  <si>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</si>
  <si>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</si>
  <si>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</si>
  <si>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</si>
  <si>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</si>
  <si>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</si>
  <si>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</si>
  <si>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</si>
  <si>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</si>
  <si>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</si>
  <si>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</si>
  <si>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</si>
  <si>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</si>
  <si>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</si>
  <si>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</si>
  <si>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</si>
  <si>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</si>
  <si>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</si>
  <si>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</si>
  <si>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</si>
  <si>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</si>
  <si>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</si>
  <si>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</si>
  <si>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</si>
  <si>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</si>
  <si>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</si>
  <si>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</si>
  <si>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</si>
  <si>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</si>
  <si>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Vedlejší a ostatní náklady</t>
  </si>
  <si>
    <t>VON</t>
  </si>
  <si>
    <t>1</t>
  </si>
  <si>
    <t>{2d575223-132a-406f-a9bc-e80dd62c9310}</t>
  </si>
  <si>
    <t>822 29</t>
  </si>
  <si>
    <t>2</t>
  </si>
  <si>
    <t>SO 101</t>
  </si>
  <si>
    <t>SILNICE III/180 26</t>
  </si>
  <si>
    <t>STA</t>
  </si>
  <si>
    <t>{5d478df1-95d6-4433-86b1-74c1ca2e397d}</t>
  </si>
  <si>
    <t>SO 111</t>
  </si>
  <si>
    <t>MK, CHODNÍKY, VJEZDY, TÚ</t>
  </si>
  <si>
    <t>{f9bbcfb5-1c28-4a13-814a-50e8e2a2461d}</t>
  </si>
  <si>
    <t>822 29 3</t>
  </si>
  <si>
    <t>SO 151</t>
  </si>
  <si>
    <t>DOPRAVNĚ INŽENÝRSKÁ OPATŘENÍ</t>
  </si>
  <si>
    <t>{19c542c0-3c9f-448d-9cbb-b70b72077afe}</t>
  </si>
  <si>
    <t>SO 501</t>
  </si>
  <si>
    <t>Přeložka plynovodu NTL a plynovodních přípojek</t>
  </si>
  <si>
    <t>{f0de5ac4-9f95-4ad8-ab07-85b7394ab421}</t>
  </si>
  <si>
    <t>SO 701</t>
  </si>
  <si>
    <t>NOVÉ OPLOCENÍ parc. č. 320/2</t>
  </si>
  <si>
    <t>{e38ae1f5-4aa6-4035-aa3d-a0e109c4d0a2}</t>
  </si>
  <si>
    <t>1) Krycí list soupisu</t>
  </si>
  <si>
    <t>2) Rekapitulace</t>
  </si>
  <si>
    <t>3) Soupis prací</t>
  </si>
  <si>
    <t>Zpět na list:</t>
  </si>
  <si>
    <t>Rekapitulace stavby</t>
  </si>
  <si>
    <t>KRYCÍ LIST SOUPISU</t>
  </si>
  <si>
    <t>Objekt:</t>
  </si>
  <si>
    <t>SO 000 - Vedlejší a ostatní náklady</t>
  </si>
  <si>
    <t>Starý Plzenec</t>
  </si>
  <si>
    <t>Město Starý Plzenec</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</si>
  <si>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 Položky označené "DP" za devítimístným kódem byly vytvořeny zpracovatelem PD. Konkrétní výrobky jsou uvedeny ve vztahu k zákonu č. 134/2016 sb., o zadávání veřejných zakázek, jako referenční !!</t>
  </si>
  <si>
    <t>REKAPITULACE ČLENĚNÍ SOUPISU PRACÍ</t>
  </si>
  <si>
    <t>Kód dílu - Popis</t>
  </si>
  <si>
    <t>Cena celkem [CZK]</t>
  </si>
  <si>
    <t>Náklady soupisu celkem</t>
  </si>
  <si>
    <t>-1</t>
  </si>
  <si>
    <t>HSV - Práce a dodávky HSV</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</si>
  <si>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</si>
  <si>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</si>
  <si>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</si>
  <si>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</si>
  <si>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</si>
  <si>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</si>
  <si>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</si>
  <si>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</si>
  <si>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</si>
  <si>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</si>
  <si>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</si>
  <si>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</si>
  <si>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</si>
  <si>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</si>
  <si>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</si>
  <si>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</si>
  <si>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</si>
  <si>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</si>
  <si>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</si>
  <si>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</si>
  <si>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</si>
  <si>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VRN</t>
  </si>
  <si>
    <t>Vedlejší rozpočtové náklady</t>
  </si>
  <si>
    <t>5</t>
  </si>
  <si>
    <t>VRN1</t>
  </si>
  <si>
    <t>Průzkumné, geodetické a projektové práce</t>
  </si>
  <si>
    <t>K</t>
  </si>
  <si>
    <t>011324000</t>
  </si>
  <si>
    <t>Archeologický průzkum</t>
  </si>
  <si>
    <t>Kč</t>
  </si>
  <si>
    <t>CS ÚRS 2018 01</t>
  </si>
  <si>
    <t>1024</t>
  </si>
  <si>
    <t>1299856287</t>
  </si>
  <si>
    <t>012103000</t>
  </si>
  <si>
    <t>Geodetické práce před výstavbou</t>
  </si>
  <si>
    <t>990604361</t>
  </si>
  <si>
    <t>P</t>
  </si>
  <si>
    <t>Poznámka k položce:
Vytýčení obvodu staveniště</t>
  </si>
  <si>
    <t>3</t>
  </si>
  <si>
    <t>012303000</t>
  </si>
  <si>
    <t>Geodetické práce po výstavbě</t>
  </si>
  <si>
    <t>-906171994</t>
  </si>
  <si>
    <t>Poznámka k položce:
Zaměření skutečného provedení</t>
  </si>
  <si>
    <t>4</t>
  </si>
  <si>
    <t>012403001.DP</t>
  </si>
  <si>
    <t>Geometrické plány stavby</t>
  </si>
  <si>
    <t>137207922</t>
  </si>
  <si>
    <t>Poznámka k položce:
viz požadavky objednatele v zadávací dokumentaci</t>
  </si>
  <si>
    <t>013203000.dp</t>
  </si>
  <si>
    <t>Fotodokumentace stavby 1x týdně</t>
  </si>
  <si>
    <t>285403902</t>
  </si>
  <si>
    <t>6</t>
  </si>
  <si>
    <t>013254000</t>
  </si>
  <si>
    <t>Dokumentace skutečného provedení stavby</t>
  </si>
  <si>
    <t>soub</t>
  </si>
  <si>
    <t>-1555156632</t>
  </si>
  <si>
    <t>Poznámka k položce:
4 paré</t>
  </si>
  <si>
    <t>VRN3</t>
  </si>
  <si>
    <t>Zařízení staveniště</t>
  </si>
  <si>
    <t>7</t>
  </si>
  <si>
    <t>030001000</t>
  </si>
  <si>
    <t>289227972</t>
  </si>
  <si>
    <t>8</t>
  </si>
  <si>
    <t>032403000</t>
  </si>
  <si>
    <t>Provizorní komunikace</t>
  </si>
  <si>
    <t>-886846812</t>
  </si>
  <si>
    <t>Poznámka k položce:
Údržba a čištění příjezdové komunikace po dobu výstavby</t>
  </si>
  <si>
    <t>9</t>
  </si>
  <si>
    <t>034503000</t>
  </si>
  <si>
    <t>Informační tabule na staveništi</t>
  </si>
  <si>
    <t>615688858</t>
  </si>
  <si>
    <t>Poznámka k položce:
informační stálá deska</t>
  </si>
  <si>
    <t>VRN4</t>
  </si>
  <si>
    <t>Inženýrská činnost</t>
  </si>
  <si>
    <t>10</t>
  </si>
  <si>
    <t>049002001.dp</t>
  </si>
  <si>
    <t>Zpracování pasportu přilehlých objektů</t>
  </si>
  <si>
    <t>1451391436</t>
  </si>
  <si>
    <t>SO 101 - SILNICE III/180 26</t>
  </si>
  <si>
    <t>72053119</t>
  </si>
  <si>
    <t>Správa a údržba silnic Plzeňského kraje, příspěvko</t>
  </si>
  <si>
    <t xml:space="preserve">    1 - Zemní práce</t>
  </si>
  <si>
    <t xml:space="preserve">    2 - Zakládání</t>
  </si>
  <si>
    <t xml:space="preserve">    5 - Komunikace</t>
  </si>
  <si>
    <t xml:space="preserve">    8 - Trubní vedení</t>
  </si>
  <si>
    <t xml:space="preserve">    9 - Ostatní konstrukce a práce, bourání</t>
  </si>
  <si>
    <t xml:space="preserve">    997 - Přesun sutě</t>
  </si>
  <si>
    <t xml:space="preserve">    998 - Přesun hmot</t>
  </si>
  <si>
    <t>SA - SANACE</t>
  </si>
  <si>
    <t>SP - SPECIFIKACE</t>
  </si>
  <si>
    <t>Zemní práce</t>
  </si>
  <si>
    <t>113107223</t>
  </si>
  <si>
    <t>Odstranění podkladů nebo krytů strojně plochy jednotlivě přes 200 m2 s přemístěním hmot na skládku na vzdálenost do 20 m nebo s naložením na dopravní prostředek z kameniva hrubého drceného, o tl. vrstvy přes 200 do 300 mm</t>
  </si>
  <si>
    <t>m2</t>
  </si>
  <si>
    <t>-1746730107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</si>
  <si>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</si>
  <si>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</si>
  <si>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Poznámka k položce:
stávající konstrukce vozovky</t>
  </si>
  <si>
    <t>113154265</t>
  </si>
  <si>
    <t>Frézování živičného podkladu nebo krytu s naložením na dopravní prostředek plochy přes 500 do 1 000 m2 s překážkami v trase pruhu šířky přes 1 m do 2 m, tloušťky vrstvy 200 mm</t>
  </si>
  <si>
    <t>1811295510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</si>
  <si>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</si>
  <si>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Odměřeno ze situace B.1.2</t>
  </si>
  <si>
    <t>113154332</t>
  </si>
  <si>
    <t>Frézování živičného podkladu nebo krytu s naložením na dopravní prostředek plochy přes 1 000 do 10 000 m2 bez překážek v trase pruhu šířky přes 1 m do 2 m, tloušťky vrstvy 40 mm</t>
  </si>
  <si>
    <t>1370486069</t>
  </si>
  <si>
    <t>122302201</t>
  </si>
  <si>
    <t>Odkopávky a prokopávky nezapažené pro silnice s přemístěním výkopku v příčných profilech na vzdálenost do 15 m nebo s naložením na dopravní prostředek v hornině tř. 4 do 100 m3</t>
  </si>
  <si>
    <t>m3</t>
  </si>
  <si>
    <t>-1139450665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</si>
  <si>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</si>
  <si>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spočteno řezovou metodou</t>
  </si>
  <si>
    <t>122302209</t>
  </si>
  <si>
    <t>Odkopávky a prokopávky nezapažené pro silnice s přemístěním výkopku v příčných profilech na vzdálenost do 15 m nebo s naložením na dopravní prostředek v hornině tř. 4 Příplatek k cenám za lepivost horniny tř. 4</t>
  </si>
  <si>
    <t>-1124063731</t>
  </si>
  <si>
    <t>Poznámka k položce:
viz pol. č. 122302201</t>
  </si>
  <si>
    <t>131301101</t>
  </si>
  <si>
    <t>Hloubení nezapažených jam a zářezů s urovnáním dna do předepsaného profilu a spádu v hornině tř. 4 do 100 m3</t>
  </si>
  <si>
    <t>-297912779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</si>
  <si>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</si>
  <si>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Poznámka k položce:
jámy pro uliční vpusti</t>
  </si>
  <si>
    <t>VV</t>
  </si>
  <si>
    <t>0,85*0,85*1,5*13</t>
  </si>
  <si>
    <t>131301109</t>
  </si>
  <si>
    <t>Hloubení nezapažených jam a zářezů s urovnáním dna do předepsaného profilu a spádu Příplatek k cenám za lepivost horniny tř. 4</t>
  </si>
  <si>
    <t>208221932</t>
  </si>
  <si>
    <t>Poznámka k položce:
viz pol. č. 131301101</t>
  </si>
  <si>
    <t>132301101</t>
  </si>
  <si>
    <t>Hloubení zapažených i nezapažených rýh šířky do 600 mm s urovnáním dna do předepsaného profilu a spádu v hornině tř. 4 do 100 m3</t>
  </si>
  <si>
    <t>732341709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</si>
  <si>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</si>
  <si>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rýha pro drenáž</t>
  </si>
  <si>
    <t>0,22*352,4</t>
  </si>
  <si>
    <t>132301109</t>
  </si>
  <si>
    <t>Hloubení zapažených i nezapažených rýh šířky do 600 mm s urovnáním dna do předepsaného profilu a spádu v hornině tř. 4 Příplatek k cenám za lepivost horniny tř. 4</t>
  </si>
  <si>
    <t>-1060484379</t>
  </si>
  <si>
    <t>Poznámka k položce:
viz pol. č. 132301101</t>
  </si>
  <si>
    <t>132301201</t>
  </si>
  <si>
    <t>Hloubení zapažených i nezapažených rýh šířky přes 600 do 2 000 mm s urovnáním dna do předepsaného profilu a spádu v hornině tř. 4 do 100 m3</t>
  </si>
  <si>
    <t>-799914375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</si>
  <si>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</si>
  <si>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rýhy pro přípojky vpustí</t>
  </si>
  <si>
    <t>26,5*1*1</t>
  </si>
  <si>
    <t>11</t>
  </si>
  <si>
    <t>132301209</t>
  </si>
  <si>
    <t>Hloubení zapažených i nezapažených rýh šířky přes 600 do 2 000 mm s urovnáním dna do předepsaného profilu a spádu v hornině tř. 4 Příplatek k cenám za lepivost horniny tř. 4</t>
  </si>
  <si>
    <t>1590733154</t>
  </si>
  <si>
    <t>Poznámka k položce:
viz pol. č. 132301201</t>
  </si>
  <si>
    <t>12</t>
  </si>
  <si>
    <t>151101101</t>
  </si>
  <si>
    <t>Zřízení pažení a rozepření stěn rýh pro podzemní vedení pro všechny šířky rýhy příložné pro jakoukoliv mezerovitost, hloubky do 2 m</t>
  </si>
  <si>
    <t>1294153704</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</si>
  <si>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</si>
  <si>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Poznámka k položce:
rýhy přípojek vpustí</t>
  </si>
  <si>
    <t>22*1*2</t>
  </si>
  <si>
    <t>13</t>
  </si>
  <si>
    <t>151101111</t>
  </si>
  <si>
    <t>Odstranění pažení a rozepření stěn rýh pro podzemní vedení s uložením materiálu na vzdálenost do 3 m od kraje výkopu příložné, hloubky do 2 m</t>
  </si>
  <si>
    <t>2091178844</t>
  </si>
  <si>
    <t>Poznámka k položce:
viz. pol. 151101101</t>
  </si>
  <si>
    <t>14</t>
  </si>
  <si>
    <t>162701105</t>
  </si>
  <si>
    <t>Vodorovné přemístění výkopku nebo sypaniny po suchu na obvyklém dopravním prostředku, bez naložení výkopku, avšak se složením bez rozhrnutí z horniny tř. 1 až 4 na vzdálenost přes 9 000 do 10 000 m</t>
  </si>
  <si>
    <t>1908771545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</si>
  <si>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</si>
  <si>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odkopávky + rýhy drenáže</t>
  </si>
  <si>
    <t>29,4+77,5</t>
  </si>
  <si>
    <t>-13215491</t>
  </si>
  <si>
    <t xml:space="preserve">Poznámka k položce:
odvoz přebytku z rýh přípojek a jam pro vpusti
</t>
  </si>
  <si>
    <t>rýhy + jámy - obsyp příp. - obsyp vpustí</t>
  </si>
  <si>
    <t>26,5+14,09-14,58-7,15</t>
  </si>
  <si>
    <t>16</t>
  </si>
  <si>
    <t>-1915063716</t>
  </si>
  <si>
    <t>Poznámka k položce:
ornice
viz pol. č. 10310001.dp</t>
  </si>
  <si>
    <t>17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</si>
  <si>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</si>
  <si>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</si>
  <si>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854788333</t>
  </si>
  <si>
    <t>Poznámka k položce:
přípl. za 6 km
viz pol. č. 162701105</t>
  </si>
  <si>
    <t>18</t>
  </si>
  <si>
    <t>1499658819</t>
  </si>
  <si>
    <t>Poznámka k položce:
přípl. za 6 km</t>
  </si>
  <si>
    <t>6*266,85</t>
  </si>
  <si>
    <t>19</t>
  </si>
  <si>
    <t>1029834133</t>
  </si>
  <si>
    <t>Poznámka k položce:
viz pol. 162701105
příplatek za 6 km</t>
  </si>
  <si>
    <t>6*18,86</t>
  </si>
  <si>
    <t>20</t>
  </si>
  <si>
    <t>171201211</t>
  </si>
  <si>
    <t>Poplatek za uložení stavebního odpadu na skládce (skládkovné) zeminy a kameniva zatříděného do Katalogu odpadů pod kódem 170 504</t>
  </si>
  <si>
    <t>t</t>
  </si>
  <si>
    <t>-1166181089</t>
  </si>
  <si>
    <t xml:space="preserve">Poznámka k souboru cen:
1. Ceny uvedené v souboru cen lze po dohodě upravit podle místních podmínek.
</t>
  </si>
  <si>
    <t>Poznámka k položce:
viz pol. č. 162701105</t>
  </si>
  <si>
    <t>106,9*1,9</t>
  </si>
  <si>
    <t>-1762690003</t>
  </si>
  <si>
    <t>18,86*1,9</t>
  </si>
  <si>
    <t>22</t>
  </si>
  <si>
    <t>175101201</t>
  </si>
  <si>
    <t>Obsypání objektů nad přilehlým původním terénem sypaninou z vhodných hornin 1 až 4 nebo materiálem uloženým ve vzdálenosti do 3 m od vnějšího kraje objektu pro jakoukoliv míru zhutnění bez prohození sypaniny sítem</t>
  </si>
  <si>
    <t>256444566</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</si>
  <si>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</si>
  <si>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Poznámka k položce:
obsyp uličních vpustí</t>
  </si>
  <si>
    <t>0,55*13</t>
  </si>
  <si>
    <t>23</t>
  </si>
  <si>
    <t>175151101</t>
  </si>
  <si>
    <t>Obsypání potrubí strojně sypaninou z vhodných hornin tř. 1 až 4 nebo materiálem připraveným podél výkopu ve vzdálenosti do 3 m od jeho kraje, pro jakoukoliv hloubku výkopu a míru zhutnění bez prohození sypaniny</t>
  </si>
  <si>
    <t>-149750305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</si>
  <si>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</si>
  <si>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Poznámka k položce:
obsyp drenáže štěrkem - nedostatek</t>
  </si>
  <si>
    <t>0,05*352,4</t>
  </si>
  <si>
    <t>24</t>
  </si>
  <si>
    <t>-937471129</t>
  </si>
  <si>
    <t>Poznámka k položce:
obsyp přípojek vpustí</t>
  </si>
  <si>
    <t>1*0,55*26,5</t>
  </si>
  <si>
    <t>25</t>
  </si>
  <si>
    <t>181301101</t>
  </si>
  <si>
    <t>Rozprostření a urovnání ornice v rovině nebo ve svahu sklonu do 1:5 při souvislé ploše do 500 m2, tl. vrstvy do 100 mm</t>
  </si>
  <si>
    <t>1506481705</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</si>
  <si>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</si>
  <si>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viz př. č. B.1.2.</t>
  </si>
  <si>
    <t>26</t>
  </si>
  <si>
    <t>181411131</t>
  </si>
  <si>
    <t>Založení trávníku na půdě předem připravené plochy do 1000 m2 výsevem včetně utažení parkového v rovině nebo na svahu do 1:5</t>
  </si>
  <si>
    <t>1581422714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</si>
  <si>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</si>
  <si>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
viz pol. č. 181301101</t>
  </si>
  <si>
    <t>27</t>
  </si>
  <si>
    <t>181951101</t>
  </si>
  <si>
    <t>Úprava pláně vyrovnáním výškových rozdílů v hornině tř. 1 až 4 bez zhutnění</t>
  </si>
  <si>
    <t>309157516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</si>
  <si>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</si>
  <si>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28</t>
  </si>
  <si>
    <t>181951102</t>
  </si>
  <si>
    <t>Úprava pláně vyrovnáním výškových rozdílů v hornině tř. 1 až 4 se zhutněním</t>
  </si>
  <si>
    <t>-859333266</t>
  </si>
  <si>
    <t>Poznámka k položce:
viz př. č. B.1.4.</t>
  </si>
  <si>
    <t>Zakládání</t>
  </si>
  <si>
    <t>29</t>
  </si>
  <si>
    <t>212752213</t>
  </si>
  <si>
    <t>Trativody z drenážních trubek se zřízením štěrkopískového lože pod trubky a s jejich obsypem v průměrném celkovém množství do 0,15 m3/m v otevřeném výkopu z trubek plastových flexibilních D přes 100 do 160 mm</t>
  </si>
  <si>
    <t>m</t>
  </si>
  <si>
    <t>-1117126916</t>
  </si>
  <si>
    <t>Komunikace</t>
  </si>
  <si>
    <t>30</t>
  </si>
  <si>
    <t>564000001.dp</t>
  </si>
  <si>
    <t>Vyfrézování, penetrace a zalití spáry asf. zálivkovou hmotou</t>
  </si>
  <si>
    <t>-740341072</t>
  </si>
  <si>
    <t>Poznámka k položce:
v místě styku starého a nového krytu a podélná spára jízdních pruhů</t>
  </si>
  <si>
    <t>432,77+13,4+49</t>
  </si>
  <si>
    <t>31</t>
  </si>
  <si>
    <t>564871111</t>
  </si>
  <si>
    <t>Podklad ze štěrkodrti ŠD s rozprostřením a zhutněním, po zhutnění tl. 250 mm</t>
  </si>
  <si>
    <t>1361835302</t>
  </si>
  <si>
    <t>32</t>
  </si>
  <si>
    <t>564952113</t>
  </si>
  <si>
    <t>Podklad z mechanicky zpevněného kameniva MZK (minerální beton) s rozprostřením a s hutněním, po zhutnění tl. 170 mm</t>
  </si>
  <si>
    <t>1775785153</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</si>
  <si>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</si>
  <si>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33</t>
  </si>
  <si>
    <t>565135121</t>
  </si>
  <si>
    <t>Asfaltový beton vrstva podkladní ACP 16 (obalované kamenivo střednězrnné - OKS) s rozprostřením a zhutněním v pruhu šířky přes 3 m, po zhutnění tl. 50 mm</t>
  </si>
  <si>
    <t>685747270</t>
  </si>
  <si>
    <t xml:space="preserve">Poznámka k souboru cen:
1. ČSN EN 13108-1 připouští pro ACP 16 pouze tl. 50 až 80 mm.
</t>
  </si>
  <si>
    <t>34</t>
  </si>
  <si>
    <t>569931132</t>
  </si>
  <si>
    <t>Zpevnění krajnic nebo komunikací pro pěší s rozprostřením a zhutněním, po zhutnění asfaltovým recyklátem tl. 100 mm</t>
  </si>
  <si>
    <t>-1361820473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</si>
  <si>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</si>
  <si>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35</t>
  </si>
  <si>
    <t>573111112</t>
  </si>
  <si>
    <t>Postřik infiltrační PI z asfaltu silničního s posypem kamenivem, v množství 1,00 kg/m2</t>
  </si>
  <si>
    <t>-1706455650</t>
  </si>
  <si>
    <t>36</t>
  </si>
  <si>
    <t>573211107</t>
  </si>
  <si>
    <t>Postřik spojovací PS bez posypu kamenivem z asfaltu silničního, v množství 0,30 kg/m2</t>
  </si>
  <si>
    <t>-2102582409</t>
  </si>
  <si>
    <t>2772,9+762,2</t>
  </si>
  <si>
    <t>37</t>
  </si>
  <si>
    <t>577134121</t>
  </si>
  <si>
    <t>Asfaltový beton vrstva obrusná ACO 11 (ABS) s rozprostřením a se zhutněním z nemodifikovaného asfaltu v pruhu šířky přes 3 m tř. I, po zhutnění tl. 40 mm</t>
  </si>
  <si>
    <t>284222363</t>
  </si>
  <si>
    <t xml:space="preserve">Poznámka k souboru cen:
1. ČSN EN 13108-1 připouští pro ACO 11 pouze tl. 35 až 50 mm.
</t>
  </si>
  <si>
    <t>38</t>
  </si>
  <si>
    <t>577155122</t>
  </si>
  <si>
    <t>Asfaltový beton vrstva ložní ACL 16 (ABH) s rozprostřením a zhutněním z nemodifikovaného asfaltu v pruhu šířky přes 3 m, po zhutnění tl. 60 mm</t>
  </si>
  <si>
    <t>363734135</t>
  </si>
  <si>
    <t xml:space="preserve">Poznámka k souboru cen:
1. ČSN EN 13108-1 připouští pro ACL 16 pouze tl. 50 až 70 mm.
</t>
  </si>
  <si>
    <t>Trubní vedení</t>
  </si>
  <si>
    <t>39</t>
  </si>
  <si>
    <t>871315230.DP</t>
  </si>
  <si>
    <t>Zřízení kanalizačního potrubí z tvrdého PVC DN 150 včetně materiálu, dopravy, píslového lože, pískového obsypu</t>
  </si>
  <si>
    <t>1919389103</t>
  </si>
  <si>
    <t>Poznámka k položce:
délka 0,5 m + přechodka PVC/KT</t>
  </si>
  <si>
    <t>13*0,5</t>
  </si>
  <si>
    <t>40</t>
  </si>
  <si>
    <t>871355229.DP</t>
  </si>
  <si>
    <t>Zřízení kanalizačního potrubí z KT DN 150 včetně materiálu, dopravy, obetonování včetně komínců</t>
  </si>
  <si>
    <t>-607933189</t>
  </si>
  <si>
    <t>Poznámka k položce:
viz př. č. B.1.6.</t>
  </si>
  <si>
    <t>41</t>
  </si>
  <si>
    <t>871355232.DP</t>
  </si>
  <si>
    <t>Zřízení kanalizačního potrubí z KT DN 200 včetně materiálu, dopravy, obetonování</t>
  </si>
  <si>
    <t>-187333460</t>
  </si>
  <si>
    <t>Poznámka k položce:
Přípojka horské vpusti</t>
  </si>
  <si>
    <t>42</t>
  </si>
  <si>
    <t>895931111.dp</t>
  </si>
  <si>
    <t xml:space="preserve">Kompletní zřízení vpusti kanalizačních horské betonové prefabrikované velikosti 1200/600 mm včetně podkladního bet. lože a dodávky vpusti </t>
  </si>
  <si>
    <t>kus</t>
  </si>
  <si>
    <t>-1817902344</t>
  </si>
  <si>
    <t xml:space="preserve">Poznámka k souboru cen:
1. V cenách jsou započteny i náklady na podkladní desku z betonu tř. C 8/10.
2. V cenách nejsou započteny náklady na:
a) litinové mříže; osazení mříží se oceňuje cenami souboru cen 899 20- . 1 Osazení mříží litinových včetně rámů a košů na bahno části A 01 tohoto katalogu; dodání mříží se oceňuje ve specifikaci,
b) podkladní prstence; tyto se oceňují cenami souboru cen 452 38- . 1 Podkladní a vyrovnávací konstrukce z betonu části A 01 tohoto katalogu.
3. Pro výpočet přesunu hmot se celková hmotnost položky sníží o hmotnost betonu, pokud je beton dodáván přímo na místo zabudování nebo do prostoru technologické manipulace.
</t>
  </si>
  <si>
    <t>Poznámka k položce:
THV 1240/620/1530 mm
výtok DN 200</t>
  </si>
  <si>
    <t>43</t>
  </si>
  <si>
    <t>895941110.DP</t>
  </si>
  <si>
    <t>Zřízení vpusti kanalizační uliční z betonových dílců normální včetně nákupu materiálu, dopravy, lože z ŠD, betonové desky, obetonování a obsypu hutněnými výsivkami</t>
  </si>
  <si>
    <t>1925978209</t>
  </si>
  <si>
    <t>Poznámka k položce:
viz př č .B.1.6.</t>
  </si>
  <si>
    <t>klasické 50/30 + obrubníkové</t>
  </si>
  <si>
    <t>12+1</t>
  </si>
  <si>
    <t>44</t>
  </si>
  <si>
    <t>899204110.DP</t>
  </si>
  <si>
    <t>Osazení mříží litinových včetně rámů a košů na bahno pro třídu zatížení D400, včetně nákupu mříže, rámu a koše na bahno a dopravy</t>
  </si>
  <si>
    <t>-581258828</t>
  </si>
  <si>
    <t>Poznámka k položce:
viz př. B.1.6.</t>
  </si>
  <si>
    <t>Ostatní konstrukce a práce, bourání</t>
  </si>
  <si>
    <t>45</t>
  </si>
  <si>
    <t>914111111</t>
  </si>
  <si>
    <t>Montáž svislé dopravní značky základní velikosti do 1 m2 objímkami na sloupky nebo konzoly</t>
  </si>
  <si>
    <t>1206344291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</si>
  <si>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</si>
  <si>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Poznámka k položce:
viz př. B.1.2.</t>
  </si>
  <si>
    <t>46</t>
  </si>
  <si>
    <t>914511112</t>
  </si>
  <si>
    <t>Montáž sloupku dopravních značek délky do 3,5 m do hliníkové patky</t>
  </si>
  <si>
    <t>1118219863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</si>
  <si>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</si>
  <si>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47</t>
  </si>
  <si>
    <t>915111112</t>
  </si>
  <si>
    <t>Vodorovné dopravní značení stříkané barvou dělící čára šířky 125 mm souvislá bílá retroreflexní</t>
  </si>
  <si>
    <t>-480649612</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</si>
  <si>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</si>
  <si>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48</t>
  </si>
  <si>
    <t>915111122</t>
  </si>
  <si>
    <t>Vodorovné dopravní značení stříkané barvou dělící čára šířky 125 mm přerušovaná bílá retroreflexní</t>
  </si>
  <si>
    <t>1858689344</t>
  </si>
  <si>
    <t>49</t>
  </si>
  <si>
    <t>915121121</t>
  </si>
  <si>
    <t>Vodorovné dopravní značení stříkané barvou vodící čára bílá šířky 250 mm přerušovaná základní</t>
  </si>
  <si>
    <t>-2037054253</t>
  </si>
  <si>
    <t>50</t>
  </si>
  <si>
    <t>915211112</t>
  </si>
  <si>
    <t>Vodorovné dopravní značení stříkaným plastem dělící čára šířky 125 mm souvislá bílá retroreflexní</t>
  </si>
  <si>
    <t>2069130822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</si>
  <si>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</si>
  <si>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51</t>
  </si>
  <si>
    <t>915211122</t>
  </si>
  <si>
    <t>Vodorovné dopravní značení stříkaným plastem dělící čára šířky 125 mm přerušovaná bílá retroreflexní</t>
  </si>
  <si>
    <t>-141878170</t>
  </si>
  <si>
    <t>52</t>
  </si>
  <si>
    <t>915221122</t>
  </si>
  <si>
    <t>Vodorovné dopravní značení stříkaným plastem vodící čára bílá šířky 250 mm přerušovaná retroreflexní</t>
  </si>
  <si>
    <t>1190840058</t>
  </si>
  <si>
    <t>53</t>
  </si>
  <si>
    <t>915611111</t>
  </si>
  <si>
    <t>Předznačení pro vodorovné značení stříkané barvou nebo prováděné z nátěrových hmot liniové dělicí čáry, vodicí proužky</t>
  </si>
  <si>
    <t>2016454396</t>
  </si>
  <si>
    <t xml:space="preserve">Poznámka k souboru cen:
1. Množství měrných jednotek se určuje:
a) pro cenu -1111 v m délky dělicí čáry nebo vodícího proužku (včetně mezer),
b) pro cenu -1112 v m2 natírané nebo stříkané plochy.
</t>
  </si>
  <si>
    <t>0,125 plná + 0,125 přeruš. + 0,25 přeruš.</t>
  </si>
  <si>
    <t>806,3+25,5+34,1</t>
  </si>
  <si>
    <t>54</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</si>
  <si>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</si>
  <si>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</si>
  <si>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2018225993</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</si>
  <si>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</si>
  <si>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Poznámka k položce:
přídlažba ze žulové kostky
do lože z CEMENTOVÉHO POTĚRU EN 13813-CT-C16-F4 (S2)</t>
  </si>
  <si>
    <t>55</t>
  </si>
  <si>
    <t>916991121</t>
  </si>
  <si>
    <t>Lože pod obrubníky, krajníky nebo obruby z dlažebních kostek z betonu prostého tř. C 16/20</t>
  </si>
  <si>
    <t>-1999680622</t>
  </si>
  <si>
    <t>Poznámka k položce:
lože navíc pod přídlažbu
z CEMENTOVÉHO POTĚRU EN 13813-CT-C16-F4 (S2)</t>
  </si>
  <si>
    <t>0,03*417,1</t>
  </si>
  <si>
    <t>56</t>
  </si>
  <si>
    <t>919726121</t>
  </si>
  <si>
    <t>Geotextilie netkaná pro ochranu, separaci nebo filtraci měrná hmotnost do 200 g/m2</t>
  </si>
  <si>
    <t>-234375247</t>
  </si>
  <si>
    <t xml:space="preserve">Poznámka k souboru cen:
1. V cenách jsou započteny i náklady na položení a dodání geotextilie včetně přesahů.
</t>
  </si>
  <si>
    <t>Poznámka k položce:
pro drenáž</t>
  </si>
  <si>
    <t>2,1*352,4</t>
  </si>
  <si>
    <t>57</t>
  </si>
  <si>
    <t>919731121</t>
  </si>
  <si>
    <t>Zarovnání styčné plochy podkladu nebo krytu podél vybourané části komunikace nebo zpevněné plochy živičné tl. do 50 mm</t>
  </si>
  <si>
    <t>2018229915</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</si>
  <si>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</si>
  <si>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Poznámka k položce:
viz př. B.1.2</t>
  </si>
  <si>
    <t>58</t>
  </si>
  <si>
    <t>919735114</t>
  </si>
  <si>
    <t>Řezání stávajícího živičného krytu nebo podkladu hloubky přes 150 do 200 mm</t>
  </si>
  <si>
    <t>955384617</t>
  </si>
  <si>
    <t xml:space="preserve">Poznámka k souboru cen:
1. V cenách jsou započteny i náklady na spotřebu vody.
</t>
  </si>
  <si>
    <t>59</t>
  </si>
  <si>
    <t>938902201</t>
  </si>
  <si>
    <t>Čištění příkopů komunikací s odstraněním travnatého porostu nebo nánosu s naložením na dopravní prostředek nebo s přemístěním na hromady na vzdálenost do 20 m ručně při šířce dna do 400 mm a objemu nánosu do 0,15 m3/m</t>
  </si>
  <si>
    <t>-902869964</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</si>
  <si>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</si>
  <si>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Poznámka k položce:
pravostranný příkop</t>
  </si>
  <si>
    <t>60</t>
  </si>
  <si>
    <t>938902411</t>
  </si>
  <si>
    <t>Čištění propustků s odstraněním travnatého porostu nebo nánosu, s naložením na dopravní prostředek nebo s přemístěním na hromady na vzdálenost do 20 m strojně tlakovou vodou tloušťky nánosu do 25% průměru propustku do 500 mm</t>
  </si>
  <si>
    <t>1980650599</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</si>
  <si>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</si>
  <si>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61</t>
  </si>
  <si>
    <t>938909311</t>
  </si>
  <si>
    <t>Čištění vozovek metením bláta, prachu nebo hlinitého nánosu s odklizením na hromady na vzdálenost do 20 m nebo naložením na dopravní prostředek strojně povrchu podkladu nebo krytu betonového nebo živičného</t>
  </si>
  <si>
    <t>-165965084</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</si>
  <si>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</si>
  <si>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Poznámka k položce:
viz př. B.1.4.</t>
  </si>
  <si>
    <t>62</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</si>
  <si>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</si>
  <si>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</si>
  <si>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-419906526</t>
  </si>
  <si>
    <t xml:space="preserve">Poznámka k souboru cen:
1. V cenách nejsou započteny náklady na vodorovnou dopravu odstraněného materiálu, která se oceňuje cenami souboru cen 997 22-15 Vodorovná doprava suti.
</t>
  </si>
  <si>
    <t>Poznámka k položce:
stávající pravostranná krajnice
viz př. č. B.1.2.</t>
  </si>
  <si>
    <t>63</t>
  </si>
  <si>
    <t>966006132</t>
  </si>
  <si>
    <t>Odstranění dopravních nebo orientačních značek se sloupkem s uložením hmot na vzdálenost do 20 m nebo s naložením na dopravní prostředek, se zásypem jam a jeho zhutněním s betonovou patkou</t>
  </si>
  <si>
    <t>1002950283</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</si>
  <si>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</si>
  <si>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viz př. B.1.2.
předání správci komunikace</t>
  </si>
  <si>
    <t>64</t>
  </si>
  <si>
    <t>966006211</t>
  </si>
  <si>
    <t>Odstranění (demontáž) svislých dopravních značek s odklizením materiálu na skládku na vzdálenost do 20 m nebo s naložením na dopravní prostředek ze sloupů, sloupků nebo konzol</t>
  </si>
  <si>
    <t>-1067498784</t>
  </si>
  <si>
    <t xml:space="preserve">Poznámka k souboru cen:
1. Přemístění demontovaných značek na vzdálenost přes 20 m se oceňuje cenami souborů cen 997 22-1 Vodorovná doprava vybouraných hmot.
</t>
  </si>
  <si>
    <t>997</t>
  </si>
  <si>
    <t>Přesun sutě</t>
  </si>
  <si>
    <t>65</t>
  </si>
  <si>
    <t>997221551</t>
  </si>
  <si>
    <t>Vodorovná doprava suti bez naložení, ale se složením a s hrubým urovnáním ze sypkých materiálů, na vzdálenost do 1 km</t>
  </si>
  <si>
    <t>-1056611761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</si>
  <si>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</si>
  <si>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viz pol. č. 113107223 + 938909611
odvoz ŠD + odvoz krajnic</t>
  </si>
  <si>
    <t>ŠD + krajnice</t>
  </si>
  <si>
    <t>0,44*538,5+0,126*206,1</t>
  </si>
  <si>
    <t>66</t>
  </si>
  <si>
    <t>1646062931</t>
  </si>
  <si>
    <t>Poznámka k položce:
viz pol. č. 938902201 a 938902411</t>
  </si>
  <si>
    <t>z příkopů + z propostků</t>
  </si>
  <si>
    <t>0,086*375,5+0,043*58,5</t>
  </si>
  <si>
    <t>67</t>
  </si>
  <si>
    <t>944247909</t>
  </si>
  <si>
    <t>Poznámka k položce:
odvoz frézované živice na skládku SÚSPK - Seč
viz pol. č. 113154332 + 113154265</t>
  </si>
  <si>
    <t>0,103*2017+0,512*619,7</t>
  </si>
  <si>
    <t>68</t>
  </si>
  <si>
    <t>997221559</t>
  </si>
  <si>
    <t>Vodorovná doprava suti bez naložení, ale se složením a s hrubým urovnáním Příplatek k ceně za každý další i započatý 1 km přes 1 km</t>
  </si>
  <si>
    <t>-1531014909</t>
  </si>
  <si>
    <t>Poznámka k položce:
viz pol. č. 997221551
příplatek za 15 km</t>
  </si>
  <si>
    <t>15*262,91</t>
  </si>
  <si>
    <t>69</t>
  </si>
  <si>
    <t>1409024826</t>
  </si>
  <si>
    <t>Poznámka k položce:
z propustků a příkopu
příplatek za 15 km</t>
  </si>
  <si>
    <t>15*34,81</t>
  </si>
  <si>
    <t>70</t>
  </si>
  <si>
    <t>-1743372649</t>
  </si>
  <si>
    <t>Poznámka k položce:
živice na skládku SÚSPK - Seč
přípl. za 13 km
viz pol. č. 997221551</t>
  </si>
  <si>
    <t>13*525,04</t>
  </si>
  <si>
    <t>71</t>
  </si>
  <si>
    <t>997221855</t>
  </si>
  <si>
    <t>133867349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</si>
  <si>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</si>
  <si>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Poznámka k položce:
viz pol. č. 997221551</t>
  </si>
  <si>
    <t>72</t>
  </si>
  <si>
    <t>-645820449</t>
  </si>
  <si>
    <t>Poznámka k položce:
z čištění příkopů a propustků</t>
  </si>
  <si>
    <t>998</t>
  </si>
  <si>
    <t>Přesun hmot</t>
  </si>
  <si>
    <t>73</t>
  </si>
  <si>
    <t>998225111</t>
  </si>
  <si>
    <t>Přesun hmot pro komunikace s krytem z kameniva, monolitickým betonovým nebo živičným dopravní vzdálenost do 200 m jakékoliv délky objektu</t>
  </si>
  <si>
    <t>-1556625112</t>
  </si>
  <si>
    <t xml:space="preserve">Poznámka k souboru cen:
1. Ceny lze použít i pro plochy letišť s krytem monolitickým betonovým nebo živičným.
</t>
  </si>
  <si>
    <t>SA</t>
  </si>
  <si>
    <t>SANACE</t>
  </si>
  <si>
    <t>74</t>
  </si>
  <si>
    <t>117081146</t>
  </si>
  <si>
    <t>Poznámka k položce:
sanace</t>
  </si>
  <si>
    <t>0,5*533,7</t>
  </si>
  <si>
    <t>75</t>
  </si>
  <si>
    <t>-375674889</t>
  </si>
  <si>
    <t>Poznámka k položce:
lepivost sanace</t>
  </si>
  <si>
    <t>76</t>
  </si>
  <si>
    <t>1524665975</t>
  </si>
  <si>
    <t>Poznámka k položce:
viz pol. č. 122302209</t>
  </si>
  <si>
    <t>77</t>
  </si>
  <si>
    <t>1961252271</t>
  </si>
  <si>
    <t>6*266,9</t>
  </si>
  <si>
    <t>78</t>
  </si>
  <si>
    <t>171201211.1</t>
  </si>
  <si>
    <t>561388305</t>
  </si>
  <si>
    <t>Poznámka k položce:
viz pol. č. 162601102</t>
  </si>
  <si>
    <t>1,9*266,85</t>
  </si>
  <si>
    <t>79</t>
  </si>
  <si>
    <t>564671111.dp</t>
  </si>
  <si>
    <t>Podklad z kameniva hrubého drceného vel. 0-160 mm, s rozprostřením a zhutněním, po zhutnění tl. 250 mm</t>
  </si>
  <si>
    <t>-1742800789</t>
  </si>
  <si>
    <t>Poznámka k položce:
2x vrstva tl. 25 cm</t>
  </si>
  <si>
    <t>2*533,7</t>
  </si>
  <si>
    <t>80</t>
  </si>
  <si>
    <t>919726122</t>
  </si>
  <si>
    <t>Geotextilie netkaná pro ochranu, separaci nebo filtraci měrná hmotnost přes 200 do 300 g/m2</t>
  </si>
  <si>
    <t>-1506476740</t>
  </si>
  <si>
    <t>Poznámka k položce:
separační geotextilie</t>
  </si>
  <si>
    <t>SP</t>
  </si>
  <si>
    <t>SPECIFIKACE</t>
  </si>
  <si>
    <t>81</t>
  </si>
  <si>
    <t>M</t>
  </si>
  <si>
    <t>00572410</t>
  </si>
  <si>
    <t>osivo směs travní parková</t>
  </si>
  <si>
    <t>kg</t>
  </si>
  <si>
    <t>256</t>
  </si>
  <si>
    <t>969809821</t>
  </si>
  <si>
    <t>Poznámka k položce:
0,03 kg/m2
viz pol. č. 181411131</t>
  </si>
  <si>
    <t>0,03*12</t>
  </si>
  <si>
    <t>82</t>
  </si>
  <si>
    <t>10310001.dp</t>
  </si>
  <si>
    <t>Nákup ornice</t>
  </si>
  <si>
    <t>-1344940191</t>
  </si>
  <si>
    <t>12*0,1</t>
  </si>
  <si>
    <t>83</t>
  </si>
  <si>
    <t>40444110.dp</t>
  </si>
  <si>
    <t>značka dopravní svislá - tř. 2</t>
  </si>
  <si>
    <t>-1132841379</t>
  </si>
  <si>
    <t xml:space="preserve">Poznámka k položce:
viz př. č. B.1.2.
viz pol. č. 91411111
</t>
  </si>
  <si>
    <t>B24a - 1x, B24b - 1x, E13 - 2x, P2 - 3x</t>
  </si>
  <si>
    <t>1+1+2+3</t>
  </si>
  <si>
    <t>84</t>
  </si>
  <si>
    <t>40445225</t>
  </si>
  <si>
    <t>sloupek Zn pro dopravní značku D 60mm v 350mm</t>
  </si>
  <si>
    <t>-1715250685</t>
  </si>
  <si>
    <t>Poznámka k položce:
viz pol. č. 914511112</t>
  </si>
  <si>
    <t>85</t>
  </si>
  <si>
    <t>58343880</t>
  </si>
  <si>
    <t>kamenivo drcené hrubé prané frakce 8-16 třída B</t>
  </si>
  <si>
    <t>-276460871</t>
  </si>
  <si>
    <t>Poznámka k položce:
pro drenáž
viz pol. č. 175151101</t>
  </si>
  <si>
    <t>0,05*352,4*1,9</t>
  </si>
  <si>
    <t>86</t>
  </si>
  <si>
    <t>58380124</t>
  </si>
  <si>
    <t>kostka dlažební žula drobná</t>
  </si>
  <si>
    <t>1587038064</t>
  </si>
  <si>
    <t>Poznámka k položce:
viz pol. č. 916111123
1t/5m2</t>
  </si>
  <si>
    <t>417,1*0,1/5</t>
  </si>
  <si>
    <t>87</t>
  </si>
  <si>
    <t>592238780.dp</t>
  </si>
  <si>
    <t>Mříž plastová s litinovým rámem C250 -M600C - typ B(1r+2m) pro horskou vpust</t>
  </si>
  <si>
    <t>1268332157</t>
  </si>
  <si>
    <t>Poznámka k položce:
1 400/785/135 mm
viz pol. č. 899204111</t>
  </si>
  <si>
    <t>SO 111 - MK, CHODNÍKY, VJEZDY, TÚ</t>
  </si>
  <si>
    <t>00257257</t>
  </si>
  <si>
    <t xml:space="preserve">    3 - Svislé a kompletní konstrukce</t>
  </si>
  <si>
    <t>113100013.dp</t>
  </si>
  <si>
    <t>DMTZ stávající horské vpusti, přípojka zachována</t>
  </si>
  <si>
    <t>ks</t>
  </si>
  <si>
    <t>423588468</t>
  </si>
  <si>
    <t>Poznámka k položce:
viz  př. č. B.2.2.</t>
  </si>
  <si>
    <t>113106471</t>
  </si>
  <si>
    <t>Rozebrání dlažeb a dílců při překopech inženýrských sítí s přemístěním hmot na skládku na vzdálenost do 3 m nebo s naložením na dopravní prostředek strojně plochy jednotlivě přes 15 m2 vozovek a ploch, s jakoukoliv výplní spár ze zámkové dlažby s ložem z kameniva</t>
  </si>
  <si>
    <t>-307834509</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</si>
  <si>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</si>
  <si>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vjezdy + zatrav. dlažba</t>
  </si>
  <si>
    <t>120,9+5</t>
  </si>
  <si>
    <t>1192010496</t>
  </si>
  <si>
    <t>Poznámka k položce:
stávající ŠD vozovky</t>
  </si>
  <si>
    <t>113107321</t>
  </si>
  <si>
    <t>Odstranění podkladů nebo krytů strojně plochy jednotlivě do 50 m2 s přemístěním hmot na skládku na vzdálenost do 3 m nebo s naložením na dopravní prostředek z kameniva hrubého drceného, o tl. vrstvy do 100 mm</t>
  </si>
  <si>
    <t>1486492565</t>
  </si>
  <si>
    <t>Poznámka k položce:
povrch ŠD a recyklát
viz  pol. č. B.2.2.</t>
  </si>
  <si>
    <t>113107330</t>
  </si>
  <si>
    <t>Odstranění podkladů nebo krytů strojně plochy jednotlivě do 50 m2 s přemístěním hmot na skládku na vzdálenost do 3 m nebo s naložením na dopravní prostředek z betonu prostého, o tl. vrstvy do 100 mm</t>
  </si>
  <si>
    <t>-1935648985</t>
  </si>
  <si>
    <t>Poznámka k položce:
viz  pol. č. B.2.2.
stávající dvůr č. parc. 325/11</t>
  </si>
  <si>
    <t>113154124.dp</t>
  </si>
  <si>
    <t>Frézování živičného podkladu nebo krytu s naložením na dopravní prostředek plochy do 500 m2 bez překážek v trase pruhu šířky přes 0,5 m do 1 m, tloušťky vrstvy 100 mm</t>
  </si>
  <si>
    <t>-1901707602</t>
  </si>
  <si>
    <t>Poznámka k položce:
stávající MK
viz  pol. č. B.2.2.
Odkup živice zhotovitelem</t>
  </si>
  <si>
    <t>113201112</t>
  </si>
  <si>
    <t>Vytrhání obrub s vybouráním lože, s přemístěním hmot na skládku na vzdálenost do 3 m nebo s naložením na dopravní prostředek silničních ležatých</t>
  </si>
  <si>
    <t>1198855700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</si>
  <si>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</si>
  <si>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žulové obruby přístřešku OA</t>
  </si>
  <si>
    <t>113202111</t>
  </si>
  <si>
    <t>Vytrhání obrub s vybouráním lože, s přemístěním hmot na skládku na vzdálenost do 3 m nebo s naložením na dopravní prostředek z krajníků nebo obrubníků stojatých</t>
  </si>
  <si>
    <t>-1861963077</t>
  </si>
  <si>
    <t>Poznámka k položce:
viz  pol. č. B.2.2.</t>
  </si>
  <si>
    <t>113204111</t>
  </si>
  <si>
    <t>Vytrhání obrub s vybouráním lože, s přemístěním hmot na skládku na vzdálenost do 3 m nebo s naložením na dopravní prostředek záhonových</t>
  </si>
  <si>
    <t>598740049</t>
  </si>
  <si>
    <t>122302202</t>
  </si>
  <si>
    <t>Odkopávky a prokopávky nezapažené pro silnice s přemístěním výkopku v příčných profilech na vzdálenost do 15 m nebo s naložením na dopravní prostředek v hornině tř. 4 přes 100 do 1 000 m3</t>
  </si>
  <si>
    <t>797702479</t>
  </si>
  <si>
    <t>Poznámka k položce:
určeno řezovou metodou</t>
  </si>
  <si>
    <t>1449483787</t>
  </si>
  <si>
    <t>Poznámka k položce:
viz pol. č. 122302202</t>
  </si>
  <si>
    <t>-422199211</t>
  </si>
  <si>
    <t>Poznámka k položce:
pro uliční a dvorní vpusti</t>
  </si>
  <si>
    <t>0,85*0,85*1,5*9</t>
  </si>
  <si>
    <t>-2017047942</t>
  </si>
  <si>
    <t>Poznámka k položce:
viz. pol. č. 131301101</t>
  </si>
  <si>
    <t>1952996869</t>
  </si>
  <si>
    <t>-708380879</t>
  </si>
  <si>
    <t>-776294591</t>
  </si>
  <si>
    <t>42*1*1</t>
  </si>
  <si>
    <t>521729920</t>
  </si>
  <si>
    <t>-2119910094</t>
  </si>
  <si>
    <t>42*1*2</t>
  </si>
  <si>
    <t>-399945977</t>
  </si>
  <si>
    <t>162401102</t>
  </si>
  <si>
    <t>Vodorovné přemístění výkopku nebo sypaniny po suchu na obvyklém dopravním prostředku, bez naložení výkopku, avšak se složením bez rozhrnutí z horniny tř. 1 až 4 na vzdálenost přes 1 500 do 2 000 m</t>
  </si>
  <si>
    <t>1467121926</t>
  </si>
  <si>
    <t>Poznámka k položce:
na mezideponii tam i zpět</t>
  </si>
  <si>
    <t>2*142</t>
  </si>
  <si>
    <t>1608459365</t>
  </si>
  <si>
    <t>Poznámka k položce:
odvoz přebytku na skládku</t>
  </si>
  <si>
    <t>odkop.  +rýhy drenáž - dosyp na mezidep.</t>
  </si>
  <si>
    <t>187,6+3,6-142</t>
  </si>
  <si>
    <t>953369409</t>
  </si>
  <si>
    <t>rýhy příp. + jámy vpustí - obsy příp. - obsyp vpustí</t>
  </si>
  <si>
    <t>42+9,75-23,1-4,95</t>
  </si>
  <si>
    <t>967686342</t>
  </si>
  <si>
    <t>Poznámka k položce:
ornice</t>
  </si>
  <si>
    <t>848126594</t>
  </si>
  <si>
    <t>Poznámka k položce:
viz pol. č. 162701105
přípl. za 6 km</t>
  </si>
  <si>
    <t>6*49,2</t>
  </si>
  <si>
    <t>-820630762</t>
  </si>
  <si>
    <t>Poznámka k položce:
příplatek za 6 km</t>
  </si>
  <si>
    <t>23,7*6</t>
  </si>
  <si>
    <t>167101102</t>
  </si>
  <si>
    <t>Nakládání, skládání a překládání neulehlého výkopku nebo sypaniny nakládání, množství přes 100 m3, z hornin tř. 1 až 4</t>
  </si>
  <si>
    <t>-377375177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</si>
  <si>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</si>
  <si>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na mezideponii pro dosyp</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</si>
  <si>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</si>
  <si>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</si>
  <si>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-1841260852</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</si>
  <si>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</si>
  <si>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určeno řezovou metodou
použití stávajícího výkopku dovezeného z mezideponie</t>
  </si>
  <si>
    <t>-252812855</t>
  </si>
  <si>
    <t>Poznámka k položce:
viz pol. č. 162701105
přebytek výkopku na skládku</t>
  </si>
  <si>
    <t>49,2*1,9</t>
  </si>
  <si>
    <t>290712760</t>
  </si>
  <si>
    <t>Poznámka k položce:
přebytek obsypu
viz pol. č. 162701105</t>
  </si>
  <si>
    <t>23,7*1,9</t>
  </si>
  <si>
    <t>1896373149</t>
  </si>
  <si>
    <t>Poznámka k položce:
obsyp vpustí</t>
  </si>
  <si>
    <t>0,55*9</t>
  </si>
  <si>
    <t>-478269435</t>
  </si>
  <si>
    <t>Poznámka k položce:
obsyp drenáže</t>
  </si>
  <si>
    <t>0,05*16,5</t>
  </si>
  <si>
    <t>-1741141485</t>
  </si>
  <si>
    <t>Poznámka k položce:
obsyp potrubí přípojek vpustí</t>
  </si>
  <si>
    <t>1*0,55*42</t>
  </si>
  <si>
    <t>181301111</t>
  </si>
  <si>
    <t>Rozprostření a urovnání ornice v rovině nebo ve svahu sklonu do 1:5 při souvislé ploše přes 500 m2, tl. vrstvy do 100 mm</t>
  </si>
  <si>
    <t>-174888279</t>
  </si>
  <si>
    <t>Poznámka k položce:
viz př. č. B.2.2.</t>
  </si>
  <si>
    <t>516815446</t>
  </si>
  <si>
    <t>2102578033</t>
  </si>
  <si>
    <t>Poznámka k položce:
pod TÚ
viz pol. č. 181301111</t>
  </si>
  <si>
    <t>238286465</t>
  </si>
  <si>
    <t>kom. + vjezdy + chod.</t>
  </si>
  <si>
    <t>110,9+268,4+727,3</t>
  </si>
  <si>
    <t>1892345459</t>
  </si>
  <si>
    <t>Poznámka k položce:
drenáž při MK</t>
  </si>
  <si>
    <t>273322611</t>
  </si>
  <si>
    <t>Základy z betonu železového (bez výztuže) desky z betonu se zvýšenými nároky na prostředí tř. C 30/37</t>
  </si>
  <si>
    <t>-240279344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</si>
  <si>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</si>
  <si>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Poznámka k položce:
přístřešek pro OA</t>
  </si>
  <si>
    <t>51*0,3</t>
  </si>
  <si>
    <t>273351121</t>
  </si>
  <si>
    <t>Bednění základů desek zřízení</t>
  </si>
  <si>
    <t>1858674758</t>
  </si>
  <si>
    <t xml:space="preserve">Poznámka k souboru cen:
1. Ceny jsou určeny pro bednění ve volném prostranství, ve volných nebo zapažených jamách, rýhách a šachtách.
2. Kruhové nebo obloukové bednění poloměru do 1 m se oceňuje individuálně.
</t>
  </si>
  <si>
    <t>Poznámka k položce:
pro desku přístřešku OA</t>
  </si>
  <si>
    <t>28,7*0,5</t>
  </si>
  <si>
    <t>273351122</t>
  </si>
  <si>
    <t>Bednění základů desek odstranění</t>
  </si>
  <si>
    <t>-321152752</t>
  </si>
  <si>
    <t>Poznámka k položce:
viz pol. č. 273351121</t>
  </si>
  <si>
    <t>278361111</t>
  </si>
  <si>
    <t>Výztuž základu (podezdívky) betonového ze svařovaných sítí z drátů typu KARI</t>
  </si>
  <si>
    <t>301981983</t>
  </si>
  <si>
    <t>Poznámka k položce:
průměr 6 mm, oka 10/10 cm
viz pol. č. 273322611
4,44 kg/m2</t>
  </si>
  <si>
    <t>51,4*4,44/1000</t>
  </si>
  <si>
    <t>Svislé a kompletní konstrukce</t>
  </si>
  <si>
    <t>339921132</t>
  </si>
  <si>
    <t>Osazování palisád betonových v řadě se zabetonováním výšky palisády přes 500 do 1000 mm</t>
  </si>
  <si>
    <t>350904579</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</si>
  <si>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</si>
  <si>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v. 60cm + v. 100 cm</t>
  </si>
  <si>
    <t>19,7+2</t>
  </si>
  <si>
    <t>-1075408112</t>
  </si>
  <si>
    <t>Poznámka k položce:
v místě styku starého a nového krytu</t>
  </si>
  <si>
    <t>564851111</t>
  </si>
  <si>
    <t>Podklad ze štěrkodrti ŠD s rozprostřením a zhutněním, po zhutnění tl. 150 mm</t>
  </si>
  <si>
    <t>-1505164103</t>
  </si>
  <si>
    <t>Poznámka k položce:
chodník</t>
  </si>
  <si>
    <t>564851113</t>
  </si>
  <si>
    <t>Podklad ze štěrkodrti ŠD s rozprostřením a zhutněním, po zhutnění tl. 170 mm</t>
  </si>
  <si>
    <t>-1932353307</t>
  </si>
  <si>
    <t>Poznámka k položce:
vjezdy</t>
  </si>
  <si>
    <t>-798955852</t>
  </si>
  <si>
    <t>Poznámka k položce:
komunikace</t>
  </si>
  <si>
    <t>564952111</t>
  </si>
  <si>
    <t>Podklad z mechanicky zpevněného kameniva MZK (minerální beton) s rozprostřením a s hutněním, po zhutnění tl. 150 mm</t>
  </si>
  <si>
    <t>1294975059</t>
  </si>
  <si>
    <t>-1799736357</t>
  </si>
  <si>
    <t>531245891</t>
  </si>
  <si>
    <t>569831111</t>
  </si>
  <si>
    <t>Zpevnění krajnic nebo komunikací pro pěší s rozprostřením a zhutněním, po zhutnění štěrkodrtí tl. 100 mm</t>
  </si>
  <si>
    <t>-1466066413</t>
  </si>
  <si>
    <t>Poznámka k položce:
viz př. č. B.2.2.
dosyp ŠD na stávající stav</t>
  </si>
  <si>
    <t>-1773899386</t>
  </si>
  <si>
    <t>-1995738543</t>
  </si>
  <si>
    <t>2*100,1</t>
  </si>
  <si>
    <t>-1705293499</t>
  </si>
  <si>
    <t>-1106265950</t>
  </si>
  <si>
    <t>593532111</t>
  </si>
  <si>
    <t>Kladení dlažby z plastových vegetačních tvárnic pozemních komunikací s vyrovnávací vrstvou z kameniva tl. do 20 mm a s vyplněním vegetačních otvorů se zámkem tl. přes 30 do 60 mm, pro plochy do 50 m2</t>
  </si>
  <si>
    <t>882691115</t>
  </si>
  <si>
    <t xml:space="preserve">Poznámka k souboru cen:
1. V cenách nejsou započteny náklady na:
a) dodávku vegetačních tvárnic, které se oceňují ve specifikaci; ztratné lze dohodnout ve výši 1 %,
b) dodávku výplně do vegetačních otvorů, které se oceňují ve specifikaci,
c) nosnou vrstvu ze štěrkodrti, které se oceňují cenami souboru cen 564 8.-11,
d) založení trávníku. Tyto náklady se oceňují cenami souboru cen 180 40-51 části A02 katalogu 823-1 Plochy a úprava území.
</t>
  </si>
  <si>
    <t>Poznámka k položce:
viz př. č. B.2.2.
stávající dlažba</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</si>
  <si>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</si>
  <si>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</si>
  <si>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-985731061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</si>
  <si>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</si>
  <si>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</si>
  <si>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</si>
  <si>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-434901557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</si>
  <si>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</si>
  <si>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 xml:space="preserve">Poznámka k položce:
vjezdy
</t>
  </si>
  <si>
    <t>stáv. + nová + slepecká + vodící linie</t>
  </si>
  <si>
    <t>77+137,1+49,8+4,5</t>
  </si>
  <si>
    <t>-1394536506</t>
  </si>
  <si>
    <t>1458545288</t>
  </si>
  <si>
    <t>Poznámka k položce:
viz př. č. B.2.5.</t>
  </si>
  <si>
    <t>-1806615036</t>
  </si>
  <si>
    <t>Poznámka k položce:
viz př č .B.2.2</t>
  </si>
  <si>
    <t>895983320.DP</t>
  </si>
  <si>
    <t>Zřízení vpusti kanalizační dvorní z betonových dílců DN 300/125 včetně nákupu materiálu, dopravy, lože z ŠD, betonové desky, obetonování a obsypu hutněnými výsivkami</t>
  </si>
  <si>
    <t>-323289019</t>
  </si>
  <si>
    <t>Poznámka k položce:
odměřeno ze situace B.2.2.</t>
  </si>
  <si>
    <t>s mřiží 30/30 + s mříží pro zlabovku š. 21 cm</t>
  </si>
  <si>
    <t>4+4</t>
  </si>
  <si>
    <t>687548424</t>
  </si>
  <si>
    <t>Poznámka k položce:
viz př. B.2.2.</t>
  </si>
  <si>
    <t>uliční obrubníková + dvorní 30/30 + dvorní pro žlabovku š. 21 cm</t>
  </si>
  <si>
    <t>1+4+4</t>
  </si>
  <si>
    <t>899331111</t>
  </si>
  <si>
    <t>Výšková úprava uličního vstupu nebo vpusti do 200 mm zvýšením poklopu</t>
  </si>
  <si>
    <t>1294976607</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</si>
  <si>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</si>
  <si>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899431111</t>
  </si>
  <si>
    <t>Výšková úprava uličního vstupu nebo vpusti do 200 mm zvýšením krycího hrnce, šoupěte nebo hydrantu bez úpravy armatur</t>
  </si>
  <si>
    <t>-578467175</t>
  </si>
  <si>
    <t>1164397170</t>
  </si>
  <si>
    <t>1461044846</t>
  </si>
  <si>
    <t>915000001.DP</t>
  </si>
  <si>
    <t>Výšková úprava stávajícího dřevěného přístřešku pro 3 OA - 7 sloupků</t>
  </si>
  <si>
    <t>-1558272633</t>
  </si>
  <si>
    <t>Poznámka k položce:
viz pol. č. B.2.2.
Zahrnuje: pomocné konstrukce pro výškovou úpravu, proájem hydraul. zvedacího zař., uvolnění kotevních šroubů, výšková fixace sloupků, odstran. pomoc. konstrukcí, definitivní kotvení šrouby na chem. kotvy</t>
  </si>
  <si>
    <t>915000002.dp</t>
  </si>
  <si>
    <t>Výšková úprava stávajících dvojkřídlých vrat</t>
  </si>
  <si>
    <t>1517447289</t>
  </si>
  <si>
    <t>915321115</t>
  </si>
  <si>
    <t>Vodorovné značení předformovaným termoplastem vodící pás pro slabozraké z 6 proužků</t>
  </si>
  <si>
    <t>-28340004</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</si>
  <si>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</si>
  <si>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878274913</t>
  </si>
  <si>
    <t>Poznámka k položce:
viz pol. č. 915321115</t>
  </si>
  <si>
    <t>151011268</t>
  </si>
  <si>
    <t>Poznámka k položce:
přídlažba ze žulové kostky + bet. krajník
do lože z CEMENTOVÉHO POTĚRU EN 13813-CT-C16-F4 (S2)</t>
  </si>
  <si>
    <t>žul. kostka + krajník</t>
  </si>
  <si>
    <t>21,2+17,9</t>
  </si>
  <si>
    <t>916131213</t>
  </si>
  <si>
    <t>Osazení silničního obrubníku betonového se zřízením lože, s vyplněním a zatřením spár cementovou maltou stojatého s boční opěrou z betonu prostého, do lože z betonu prostého</t>
  </si>
  <si>
    <t>793843605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</si>
  <si>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</si>
  <si>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do lože z CEMENTOVÉHO POTĚRU EN 13813-CT-C16-F4 (S2)</t>
  </si>
  <si>
    <t>916231213</t>
  </si>
  <si>
    <t>Osazení chodníkového obrubníku betonového se zřízením lože, s vyplněním a zatřením spár cementovou maltou stojatého s boční opěrou z betonu prostého, do lože z betonu prostého</t>
  </si>
  <si>
    <t>-2047380112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</si>
  <si>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</si>
  <si>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chodníkový obrubník do lože z CEMENTOVÉHO POTĚRU EN 13813-CT-C16-F4 (S2),
viz př. B.2.2.</t>
  </si>
  <si>
    <t>916241213</t>
  </si>
  <si>
    <t>Osazení obrubníku kamenného se zřízením lože, s vyplněním a zatřením spár cementovou maltou stojatého s boční opěrou z betonu prostého, do lože z betonu prostého</t>
  </si>
  <si>
    <t>-1625420916</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</si>
  <si>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</si>
  <si>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Poznámka k položce:
do lože z CEMENTOVÉHO POTĚRU EN 13813-CT-C16-F4 (S2),
V MÍSTĚ NAVAZ. CHODNÍKU  ZADNÍ LÍC OPRACOVÁN NA HLOUBKU 10 CM, LÍCNÍ PLOCHY OBRUB BUDOU ŘEZANÉ OTRYSKANÉ A BUDOU OPATŘENY ZKOSENÍM (SPLÁVKEM) 20/20 mm</t>
  </si>
  <si>
    <t>kom. + přístřešek</t>
  </si>
  <si>
    <t>438,3+20,6</t>
  </si>
  <si>
    <t>1104268554</t>
  </si>
  <si>
    <t>Poznámka k položce:
lože z CEMENTOVÉHO POTĚRU EN 13813-CT-C16-F4 (S2)</t>
  </si>
  <si>
    <t>0,03*(438,3+17,9)</t>
  </si>
  <si>
    <t>919111114</t>
  </si>
  <si>
    <t>Řezání dilatačních spár v čerstvém cementobetonovém krytu příčných nebo podélných, šířky 4 mm, hloubky přes 90 do 100 mm</t>
  </si>
  <si>
    <t>639621902</t>
  </si>
  <si>
    <t xml:space="preserve">Poznámka k souboru cen:
1. V cenách jsou započteny i náklady na vyčištění spár po řezání.
</t>
  </si>
  <si>
    <t>Poznámka k položce:
přístřešek OA
viz pol. č. 273322611</t>
  </si>
  <si>
    <t>-557596798</t>
  </si>
  <si>
    <t>2,1*16,5</t>
  </si>
  <si>
    <t>-1561962871</t>
  </si>
  <si>
    <t>931994131</t>
  </si>
  <si>
    <t>Těsnění spáry betonové konstrukce pásy, profily, tmely tmelem silikonovým spáry pracovní do 1,5 cm2</t>
  </si>
  <si>
    <t>407868782</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</si>
  <si>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</si>
  <si>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Poznámka k položce:
pro bet. desku přístřešku OA
viz pol. č. 919111114</t>
  </si>
  <si>
    <t>935112111</t>
  </si>
  <si>
    <t>Osazení betonového příkopového žlabu s vyplněním a zatřením spár cementovou maltou s ložem tl. 100 mm z betonu prostého z betonových příkopových tvárnic šířky do 500 mm</t>
  </si>
  <si>
    <t>-1122763234</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</si>
  <si>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</si>
  <si>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Poznámka k položce:
viz pol. č. B.2.2.</t>
  </si>
  <si>
    <t>935112211</t>
  </si>
  <si>
    <t>Osazení betonového příkopového žlabu s vyplněním a zatřením spár cementovou maltou s ložem tl. 100 mm z betonu prostého z betonových příkopových tvárnic šířky přes 500 do 800 mm</t>
  </si>
  <si>
    <t>-246160549</t>
  </si>
  <si>
    <t>935113111</t>
  </si>
  <si>
    <t>Osazení odvodňovacího žlabu s krycím roštem polymerbetonového šířky do 200 mm</t>
  </si>
  <si>
    <t>-153086275</t>
  </si>
  <si>
    <t xml:space="preserve">Poznámka k souboru cen:
1. V cenách jsou započteny i náklady na předepsané obetonování a lože z betonu.
2. V cenách nejsou započteny náklady na odvodňovací žlab s příslušenstvím; tyto náklady se oceňují ve specifikaci.
</t>
  </si>
  <si>
    <t>935113112</t>
  </si>
  <si>
    <t>Osazení odvodňovacího žlabu s krycím roštem polymerbetonového šířky přes 200 mm</t>
  </si>
  <si>
    <t>1666612495</t>
  </si>
  <si>
    <t>962041211</t>
  </si>
  <si>
    <t>Bourání mostních konstrukcí zdiva a pilířů z prostého betonu</t>
  </si>
  <si>
    <t>1238024283</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</si>
  <si>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</si>
  <si>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Poznámka k položce:
čela propustků
viz  př. č. B.2.2.</t>
  </si>
  <si>
    <t>14*2*1</t>
  </si>
  <si>
    <t>2033402455</t>
  </si>
  <si>
    <t>2076098380</t>
  </si>
  <si>
    <t>966008112</t>
  </si>
  <si>
    <t>Bourání trubního propustku s odklizením a uložením vybouraného materiálu na skládku na vzdálenost do 3 m nebo s naložením na dopravní prostředek z trub DN přes 300 do 500 mm</t>
  </si>
  <si>
    <t>-1186056040</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</si>
  <si>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</si>
  <si>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88</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</si>
  <si>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</si>
  <si>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</si>
  <si>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-358761265</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</si>
  <si>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</si>
  <si>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Poznámka k položce:
viz pol. č. 113201112</t>
  </si>
  <si>
    <t>89</t>
  </si>
  <si>
    <t>979054451</t>
  </si>
  <si>
    <t>Očištění vybouraných prvků komunikací od spojovacího materiálu s odklizením a uložením očištěných hmot a spojovacího materiálu na skládku na vzdálenost do 10 m zámkových dlaždic s vyplněním spár kamenivem</t>
  </si>
  <si>
    <t>723765891</t>
  </si>
  <si>
    <t>Poznámka k položce:
viz pol. č. 113106471</t>
  </si>
  <si>
    <t>90</t>
  </si>
  <si>
    <t>1526813538</t>
  </si>
  <si>
    <t>ŠD + bet.</t>
  </si>
  <si>
    <t>0,44*215,1+0,17*48,8+0,24*21,2</t>
  </si>
  <si>
    <t>91</t>
  </si>
  <si>
    <t>2131035744</t>
  </si>
  <si>
    <t>Poznámka k položce:
viz pol. č. 997221551
přípl. za 15 km</t>
  </si>
  <si>
    <t>15*108,03</t>
  </si>
  <si>
    <t>92</t>
  </si>
  <si>
    <t>997221571</t>
  </si>
  <si>
    <t>Vodorovná doprava vybouraných hmot bez naložení, ale se složením a s hrubým urovnáním na vzdálenost do 1 km</t>
  </si>
  <si>
    <t>-218395878</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</si>
  <si>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</si>
  <si>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záh. obr. + chod. obr. + prop. + čela prop.</t>
  </si>
  <si>
    <t>0,04*29,3+0,205*7+0,98*124,8+2,2*28</t>
  </si>
  <si>
    <t>93</t>
  </si>
  <si>
    <t>997221579</t>
  </si>
  <si>
    <t>Vodorovná doprava vybouraných hmot bez naložení, ale se složením a s hrubým urovnáním na vzdálenost Příplatek k ceně za každý další i započatý 1 km přes 1 km</t>
  </si>
  <si>
    <t>2110020371</t>
  </si>
  <si>
    <t>Poznámka k položce:
viz pol. č. 997221571
přípl. za 15 km</t>
  </si>
  <si>
    <t>15*186,51</t>
  </si>
  <si>
    <t>94</t>
  </si>
  <si>
    <t>997221815</t>
  </si>
  <si>
    <t>Poplatek za uložení stavebního odpadu na skládce (skládkovné) z prostého betonu zatříděného do Katalogu odpadů pod kódem 170 101</t>
  </si>
  <si>
    <t>-1028127758</t>
  </si>
  <si>
    <t>Poznámka k položce:
viz pol. č. 997221551 a 997221571</t>
  </si>
  <si>
    <t>suť + hmoty</t>
  </si>
  <si>
    <t>0,24*21,2+186,51</t>
  </si>
  <si>
    <t>95</t>
  </si>
  <si>
    <t>1932459588</t>
  </si>
  <si>
    <t>Poznámka k položce:
ŠD
viz pol. č. 113107223 a 113107321</t>
  </si>
  <si>
    <t>0,44*215,1+0,17*48,8</t>
  </si>
  <si>
    <t>96</t>
  </si>
  <si>
    <t>20841052</t>
  </si>
  <si>
    <t>97</t>
  </si>
  <si>
    <t>-1422380992</t>
  </si>
  <si>
    <t>98</t>
  </si>
  <si>
    <t>1057428617</t>
  </si>
  <si>
    <t>99</t>
  </si>
  <si>
    <t>-1390026440</t>
  </si>
  <si>
    <t>100</t>
  </si>
  <si>
    <t>-1532610571</t>
  </si>
  <si>
    <t>6*55,5</t>
  </si>
  <si>
    <t>101</t>
  </si>
  <si>
    <t>220377030</t>
  </si>
  <si>
    <t>55,5*1,9</t>
  </si>
  <si>
    <t>102</t>
  </si>
  <si>
    <t>-1295580163</t>
  </si>
  <si>
    <t>2*110,9</t>
  </si>
  <si>
    <t>103</t>
  </si>
  <si>
    <t>-807943905</t>
  </si>
  <si>
    <t>104</t>
  </si>
  <si>
    <t>-413578192</t>
  </si>
  <si>
    <t>0,03*676</t>
  </si>
  <si>
    <t>105</t>
  </si>
  <si>
    <t>82307288</t>
  </si>
  <si>
    <t>106</t>
  </si>
  <si>
    <t>1495177670</t>
  </si>
  <si>
    <t xml:space="preserve">Poznámka k položce:
viz př. č. B.2.2.
viz pol. č. 91411111
</t>
  </si>
  <si>
    <t>IZ5a - 3x, IZ5b - 3x, P4 - 1x, IP10a - 1x</t>
  </si>
  <si>
    <t>3+3+1+1</t>
  </si>
  <si>
    <t>107</t>
  </si>
  <si>
    <t>-2122739650</t>
  </si>
  <si>
    <t>108</t>
  </si>
  <si>
    <t>117161983</t>
  </si>
  <si>
    <t>0,05*16,5*1,9</t>
  </si>
  <si>
    <t>109</t>
  </si>
  <si>
    <t>806846591</t>
  </si>
  <si>
    <t>21,2*0,1/5</t>
  </si>
  <si>
    <t>110</t>
  </si>
  <si>
    <t>58380456</t>
  </si>
  <si>
    <t>obrubník kamenný obloukový , žula, r=10÷25 m 20x25</t>
  </si>
  <si>
    <t>980718189</t>
  </si>
  <si>
    <t>Poznámka k položce:
viz pol. č. 916241213
V MÍSTĚ NAVAZ. CHODNÍKU  ZADNÍ LÍC OPRACOVÁN NA HLOUBKU 10 CM, LÍCNÍ PLOCHY OBRUB BUDOU ŘEZANÉ OTRYSKANÉ A BUDOU OPATŘENY ZKOSENÍM (SPLÁVKEM) 20/20 mm</t>
  </si>
  <si>
    <t>111</t>
  </si>
  <si>
    <t>58380005</t>
  </si>
  <si>
    <t>obrubník kamenný přímý, žula, 20x25</t>
  </si>
  <si>
    <t>451110314</t>
  </si>
  <si>
    <t>420,55+20,6</t>
  </si>
  <si>
    <t>112</t>
  </si>
  <si>
    <t>59217016</t>
  </si>
  <si>
    <t>obrubník betonový chodníkový 100x8x25 cm</t>
  </si>
  <si>
    <t>-1058327065</t>
  </si>
  <si>
    <t>Poznámka k položce:
viz pol. č. 916231213</t>
  </si>
  <si>
    <t>113</t>
  </si>
  <si>
    <t>59217034</t>
  </si>
  <si>
    <t>obrubník betonový silniční 100x15x30 cm</t>
  </si>
  <si>
    <t>749941702</t>
  </si>
  <si>
    <t>Poznámka k položce:
viz pol. č. 916131213</t>
  </si>
  <si>
    <t>114</t>
  </si>
  <si>
    <t>59227724</t>
  </si>
  <si>
    <t>žlab betonový dvouvrstvý vibrolisovaný pro povrchové odvodnění 7/10 x 28 x 21</t>
  </si>
  <si>
    <t>1603253480</t>
  </si>
  <si>
    <t>Poznámka k položce:
viz pol. č. 935112111</t>
  </si>
  <si>
    <t>167,8/0,3</t>
  </si>
  <si>
    <t>115</t>
  </si>
  <si>
    <t>59227723</t>
  </si>
  <si>
    <t>žlab betonový dvouvrstvý vibrolisovaný pro povrchové odvodnění 8 x 33 x 59/66,9</t>
  </si>
  <si>
    <t>87995429</t>
  </si>
  <si>
    <t>Poznámka k položce:
viz pol. č. 935112211</t>
  </si>
  <si>
    <t>1,3/0,33</t>
  </si>
  <si>
    <t>116</t>
  </si>
  <si>
    <t>59228408</t>
  </si>
  <si>
    <t>palisáda tyčová hranatá betonová přírodní 11x11x60 cm</t>
  </si>
  <si>
    <t>1216280267</t>
  </si>
  <si>
    <t>Poznámka k položce:
viz pol. č. 339921132</t>
  </si>
  <si>
    <t>19,7/0,11</t>
  </si>
  <si>
    <t>117</t>
  </si>
  <si>
    <t>59228410</t>
  </si>
  <si>
    <t>palisáda vzhled dobové dlažební kameny betonová přírodní 16X16X100 cm</t>
  </si>
  <si>
    <t>-563038122</t>
  </si>
  <si>
    <t>2/0,16</t>
  </si>
  <si>
    <t>118</t>
  </si>
  <si>
    <t>59245007.DP</t>
  </si>
  <si>
    <t>dlažba skladebná betonová základní pro nevidomé 20 x 10 x 8 cm barevná</t>
  </si>
  <si>
    <t>1668986979</t>
  </si>
  <si>
    <t>Poznámka k položce:
viz pol. č. 59621212</t>
  </si>
  <si>
    <t>119</t>
  </si>
  <si>
    <t>59245008.dp</t>
  </si>
  <si>
    <t>Bet. dlažba - vodící linie - barevná - tl. 8 cm</t>
  </si>
  <si>
    <t>-1507619413</t>
  </si>
  <si>
    <t>Poznámka k položce:
UMĚLÁ VODÍCÍ LINIE (materiál v souladu s nařízením vlády č. 163/2002 Sb. a TN TZÚS 12.03.06 materiál pro vodící linie s funkcí varovného pásu (pouze na železnici - nástupiště), materiál pro umělé vodící linie), barva červená</t>
  </si>
  <si>
    <t>120</t>
  </si>
  <si>
    <t>59245018</t>
  </si>
  <si>
    <t>dlažba skladebná betonová 20x10x6 cm přírodní</t>
  </si>
  <si>
    <t>1529971925</t>
  </si>
  <si>
    <t>Poznámka k položce:
viz pol. č. 596211113
povrch polohrubý</t>
  </si>
  <si>
    <t>121</t>
  </si>
  <si>
    <t>59245020</t>
  </si>
  <si>
    <t>dlažba skladebná betonová 20x10x8 cm přírodní</t>
  </si>
  <si>
    <t>-264458943</t>
  </si>
  <si>
    <t>Poznámka k položce:
viz pol. 596212212
povrch polohrubý</t>
  </si>
  <si>
    <t>122</t>
  </si>
  <si>
    <t>59245006</t>
  </si>
  <si>
    <t>dlažba skladebná betonová základní pro nevidomé 20 x 10 x 6 cm barevná</t>
  </si>
  <si>
    <t>-532867383</t>
  </si>
  <si>
    <t>Poznámka k položce:
viz pol. č. 596211113
barva červená</t>
  </si>
  <si>
    <t>123</t>
  </si>
  <si>
    <t>59245230.DP</t>
  </si>
  <si>
    <t>betonová přídlažba 12,5x10x25</t>
  </si>
  <si>
    <t>868137551</t>
  </si>
  <si>
    <t>Poznámka k položce:
viz pol. č. 916111123</t>
  </si>
  <si>
    <t>17,9*0,125</t>
  </si>
  <si>
    <t>124</t>
  </si>
  <si>
    <t>63220006.dp</t>
  </si>
  <si>
    <t>žlaby v parametrech MEARIN PLUS 150 a 200</t>
  </si>
  <si>
    <t>2006186340</t>
  </si>
  <si>
    <t>Poznámka k položce:
viz pol. č. 935113111 a 935113112</t>
  </si>
  <si>
    <t>SO 151 - DOPRAVNĚ INŽENÝRSKÁ OPATŘENÍ</t>
  </si>
  <si>
    <t>913121111</t>
  </si>
  <si>
    <t>Montáž a demontáž dočasných dopravních značek kompletních značek vč. podstavce a sloupku základních</t>
  </si>
  <si>
    <t>1822824966</t>
  </si>
  <si>
    <t xml:space="preserve">Poznámka k souboru cen:
1. V cenách jsou započteny náklady na montáž i demontáž dočasné značky, nebo podstavce.
</t>
  </si>
  <si>
    <t>Poznámka k položce:
1.et. - 15 dní
2.et. - 4 dny
3.et. - 30 dní
4.et. - 30 dní
5.et. - 3 dny
6.et. - 3 dny
7.et. - 5 dní</t>
  </si>
  <si>
    <t>24+12+19+14+12+7+12</t>
  </si>
  <si>
    <t>913121211</t>
  </si>
  <si>
    <t>Montáž a demontáž dočasných dopravních značek Příplatek za první a každý další den použití dočasných dopravních značek k ceně 12-1111</t>
  </si>
  <si>
    <t>-49182649</t>
  </si>
  <si>
    <t>24*15+12*4+19*30+14*30+12*3+7*3+12*5</t>
  </si>
  <si>
    <t>913211113</t>
  </si>
  <si>
    <t>Montáž a demontáž dočasných dopravních zábran reflexních, šířky 3 m</t>
  </si>
  <si>
    <t>-93140096</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</si>
  <si>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</si>
  <si>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Poznámka k položce:
1.et. - 15 dní
2.et. - 4 dny
3.et. - 30 dní
4.et. - 30 dní
5.et. - 3 dny
7.et. - 5 dní</t>
  </si>
  <si>
    <t>3+1+1+1+1+1</t>
  </si>
  <si>
    <t>913211213</t>
  </si>
  <si>
    <t>Montáž a demontáž dočasných dopravních zábran Příplatek za první a každý další den použití dočasných dopravních zábran k ceně 21-1113</t>
  </si>
  <si>
    <t>-680778</t>
  </si>
  <si>
    <t>3*15+1*4+1*30+1*30+1*3+1*5</t>
  </si>
  <si>
    <t>913321111</t>
  </si>
  <si>
    <t>Montáž a demontáž dočasných dopravních vodících zařízení směrové desky základní</t>
  </si>
  <si>
    <t>616781402</t>
  </si>
  <si>
    <t xml:space="preserve">Poznámka k souboru cen:
1. V cenách jsou započteny náklady na montáž i demontáž dočasného vodícího zařízení.
</t>
  </si>
  <si>
    <t>14+7+12+7+2+2+5</t>
  </si>
  <si>
    <t>913321115</t>
  </si>
  <si>
    <t>Montáž a demontáž dočasných dopravních vodících zařízení soupravy směrových desek s výstražným světlem 3 desky</t>
  </si>
  <si>
    <t>18998537</t>
  </si>
  <si>
    <t>2+2+2+2+2+2+2</t>
  </si>
  <si>
    <t>913321211</t>
  </si>
  <si>
    <t>Montáž a demontáž dočasných dopravních vodících zařízení Příplatek za první a každý další den použití dočasných dopravních vodících zařízení k ceně 32-1111</t>
  </si>
  <si>
    <t>-827686927</t>
  </si>
  <si>
    <t>14*15+7*4+12*30+7*30+2*3+2*3+5*5</t>
  </si>
  <si>
    <t>913321215</t>
  </si>
  <si>
    <t>Montáž a demontáž dočasných dopravních vodících zařízení Příplatek za první a každý další den použití dočasných dopravních vodících zařízení k ceně 32-1115</t>
  </si>
  <si>
    <t>-1227839252</t>
  </si>
  <si>
    <t>2*15+2*4+2*30+2*30+2*3+2*3+2*5</t>
  </si>
  <si>
    <t>913411111</t>
  </si>
  <si>
    <t>Montáž a demontáž mobilní semaforové soupravy 2 semafory</t>
  </si>
  <si>
    <t>395637204</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</si>
  <si>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</si>
  <si>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 xml:space="preserve">Poznámka k položce:
1.et. - 15 dní
2.et. - 4 dny
3.et. - 30 dní
4.et. - 30 dní
</t>
  </si>
  <si>
    <t>1+1+1+1</t>
  </si>
  <si>
    <t>913411211</t>
  </si>
  <si>
    <t>Montáž a demontáž mobilní semaforové soupravy Příplatek za první a každý další den použití mobilní semaforové soupravy k ceně 41-1111</t>
  </si>
  <si>
    <t>-1271272286</t>
  </si>
  <si>
    <t>1*15+1*4+1*30+1*30</t>
  </si>
  <si>
    <t>913911113</t>
  </si>
  <si>
    <t>Montáž a demontáž akumulátorů a zásobníků dočasného dopravního značení akumulátoru olověného 12V/180 Ah</t>
  </si>
  <si>
    <t>-1728098918</t>
  </si>
  <si>
    <t xml:space="preserve">Poznámka k souboru cen:
1. V cenách jsou započteny náklady na montáž i demontáž dočasného akumulátoru a zásobníku.
</t>
  </si>
  <si>
    <t>913911122</t>
  </si>
  <si>
    <t>Montáž a demontáž akumulátorů a zásobníků dočasného dopravního značení zásobníku na akumulátor a řídící jednotku ocelového</t>
  </si>
  <si>
    <t>-2051556914</t>
  </si>
  <si>
    <t>913911213</t>
  </si>
  <si>
    <t>Montáž a demontáž akumulátorů a zásobníků dočasného dopravního značení Příplatek za první a každý další den použití akumulátorů a zásobníků dočasného dopravního značení k ceně 91-1113</t>
  </si>
  <si>
    <t>743289971</t>
  </si>
  <si>
    <t>913911222</t>
  </si>
  <si>
    <t>Montáž a demontáž akumulátorů a zásobníků dočasného dopravního značení Příplatek za první a každý další den použití akumulátorů a zásobníků dočasného dopravního značení k ceně 91-1122</t>
  </si>
  <si>
    <t>44924207</t>
  </si>
  <si>
    <t>913921131</t>
  </si>
  <si>
    <t>Dočasné omezení platnosti základní dopravní značky zakrytí značky</t>
  </si>
  <si>
    <t>-94531648</t>
  </si>
  <si>
    <t>Poznámka k položce:
dočasné zakrytí SDZ</t>
  </si>
  <si>
    <t>913921132</t>
  </si>
  <si>
    <t>Dočasné omezení platnosti základní dopravní značky odkrytí značky</t>
  </si>
  <si>
    <t>-1728982623</t>
  </si>
  <si>
    <t>Poznámka k položce:
viz pol. č. 913921131</t>
  </si>
  <si>
    <t>915131116</t>
  </si>
  <si>
    <t>Vodorovné dopravní značení stříkané barvou přechody pro chodce, šipky, symboly žluté retroreflexní</t>
  </si>
  <si>
    <t>1312936716</t>
  </si>
  <si>
    <t>Poznámka k položce:
V5</t>
  </si>
  <si>
    <t>8*0,5*3</t>
  </si>
  <si>
    <t>915621111</t>
  </si>
  <si>
    <t>Předznačení pro vodorovné značení stříkané barvou nebo prováděné z nátěrových hmot plošné šipky, symboly, nápisy</t>
  </si>
  <si>
    <t>2097792411</t>
  </si>
  <si>
    <t>966007113</t>
  </si>
  <si>
    <t>Odstranění vodorovného dopravního značení frézováním značeného barvou plošného</t>
  </si>
  <si>
    <t>-830961346</t>
  </si>
  <si>
    <t xml:space="preserve">Poznámka k souboru cen:
1. V cenách nejsou započteny náklady na očištění vozovky, tyto se oceňují cenami souboru cen 938 90-9 . Odstranění bláta, prachu nebo hlinitého nánosu s povrchu podkladu nebo krytu části C 01 tohoto katalogu.
</t>
  </si>
  <si>
    <t>-144060769</t>
  </si>
  <si>
    <t>SO 501 - Přeložka plynovodu NTL a plynovodních přípojek</t>
  </si>
  <si>
    <t>05206855</t>
  </si>
  <si>
    <t>KORECKÝ s.r.o.</t>
  </si>
  <si>
    <t>CZ05206855</t>
  </si>
  <si>
    <t>M - Práce a dodávky M</t>
  </si>
  <si>
    <t xml:space="preserve">    21-M - Elektromontáže</t>
  </si>
  <si>
    <t xml:space="preserve">    23-M - Montáže potrubí</t>
  </si>
  <si>
    <t xml:space="preserve">    46-M - Zemní práce při extr.mont.pracích</t>
  </si>
  <si>
    <t>113107111</t>
  </si>
  <si>
    <t>Odstranění podkladů nebo krytů s přemístěním hmot na skládku na vzdálenost do 3 m nebo s naložením na dopravní prostředek v ploše jednotlivě do 50 m2 z kameniva těženého, o tl. vrstvy do 100 mm</t>
  </si>
  <si>
    <t>-1214551132</t>
  </si>
  <si>
    <t>Poznámka k položce:
vozovka štěrk</t>
  </si>
  <si>
    <t>113107163</t>
  </si>
  <si>
    <t>Odstranění podkladů nebo krytů s přemístěním hmot na skládku na vzdálenost do 20 m nebo s naložením na dopravní prostředek v ploše jednotlivě přes 50 m2 do 200 m2 z kameniva hrubého drceného, o tl. vrstvy přes 200 do 300 mm</t>
  </si>
  <si>
    <t>-1903097098</t>
  </si>
  <si>
    <t>Poznámka k položce:
vozovka asfalt</t>
  </si>
  <si>
    <t>113107185</t>
  </si>
  <si>
    <t>Odstranění podkladů nebo krytů s přemístěním hmot na skládku na vzdálenost do 20 m nebo s naložením na dopravní prostředek v ploše jednotlivě přes 50 m2 do 200 m2 živičných, o tl. vrstvy přes 200 do 250 mm</t>
  </si>
  <si>
    <t>689587310</t>
  </si>
  <si>
    <t>Poznámka k položce:
vozoka asfalt</t>
  </si>
  <si>
    <t>121101102</t>
  </si>
  <si>
    <t>Sejmutí ornice nebo lesní půdy s vodorovným přemístěním na hromady v místě upotřebení nebo na dočasné či trvalé skládky se složením, na vzdálenost přes 50 do 100 m</t>
  </si>
  <si>
    <t>-1111755280</t>
  </si>
  <si>
    <t>53,49*0,1</t>
  </si>
  <si>
    <t>131201201</t>
  </si>
  <si>
    <t>Hloubení zapažených jam a zářezů s urovnáním dna do předepsaného profilu a spádu v hornině tř. 3 do 100 m3</t>
  </si>
  <si>
    <t>-249578602</t>
  </si>
  <si>
    <t>Poznámka k položce:
60% výkopku strojně</t>
  </si>
  <si>
    <t>51,25*0,6</t>
  </si>
  <si>
    <t>131203101</t>
  </si>
  <si>
    <t>Hloubení zapažených i nezapažených jam ručním nebo pneumatickým nářadím s urovnáním dna do předepsaného profilu a spádu v horninách tř. 3 soudržných</t>
  </si>
  <si>
    <t>-128318895</t>
  </si>
  <si>
    <t>Poznámka k položce:
40% výkopku ručně</t>
  </si>
  <si>
    <t>51,25*0,4</t>
  </si>
  <si>
    <t>132201201</t>
  </si>
  <si>
    <t>Hloubení zapažených i nezapažených rýh šířky přes 600 do 2 000 mm s urovnáním dna do předepsaného profilu a spádu v hornině tř. 3 do 100 m3</t>
  </si>
  <si>
    <t>-797026707</t>
  </si>
  <si>
    <t>75,74*0,6</t>
  </si>
  <si>
    <t>132212201</t>
  </si>
  <si>
    <t>Hloubení zapažených i nezapažených rýh šířky přes 600 do 2 000 mm ručním nebo pneumatickým nářadím s urovnáním dna do předepsaného profilu a spádu v horninách tř. 3 soudržných</t>
  </si>
  <si>
    <t>1219122968</t>
  </si>
  <si>
    <t>75,74*0,4</t>
  </si>
  <si>
    <t>2019055785</t>
  </si>
  <si>
    <t>-743807231</t>
  </si>
  <si>
    <t>559231969</t>
  </si>
  <si>
    <t>51,25+75,74</t>
  </si>
  <si>
    <t>Uložení sypaniny poplatek za uložení sypaniny na skládce (skládkovné)</t>
  </si>
  <si>
    <t>-1377970455</t>
  </si>
  <si>
    <t>126,99*2</t>
  </si>
  <si>
    <t>174101101</t>
  </si>
  <si>
    <t>Zásyp sypaninou z jakékoliv horniny s uložením výkopku ve vrstvách se zhutněním jam, šachet, rýh nebo kolem objektů v těchto vykopávkách</t>
  </si>
  <si>
    <t>-898561510</t>
  </si>
  <si>
    <t xml:space="preserve">Poznámka k položce:
Přeložka NTL plynovodu a přípojek bude provedena před konečnými povrchovými úpravami komunikací, které budou provedeny v rámci stavby "Starý Plzenec - Radyňská ul. chodník 2. etapa (úsek Kollárova - Výrovna)" Z toho důvodu bude zásyp rýh proveden štěrkodrtí až do úrovně terénu.   
</t>
  </si>
  <si>
    <t>70,95</t>
  </si>
  <si>
    <t>69,31*0,53</t>
  </si>
  <si>
    <t>15,99*0,1</t>
  </si>
  <si>
    <t>Součet</t>
  </si>
  <si>
    <t>58333698R</t>
  </si>
  <si>
    <t>kamenivo těžené hrubé frakce 32-63</t>
  </si>
  <si>
    <t>452235996</t>
  </si>
  <si>
    <t>175111101</t>
  </si>
  <si>
    <t>Obsypání potrubí ručně sypaninou z vhodných hornin tř. 1 až 4 nebo materiálem připraveným podél výkopu ve vzdálenosti do 3 m od jeho kraje, pro jakoukoliv hloubku výkopu a míru zhutnění bez prohození sypaniny</t>
  </si>
  <si>
    <t>-1819633931</t>
  </si>
  <si>
    <t>Poznámka k položce:
50% ručně</t>
  </si>
  <si>
    <t>56,04/2</t>
  </si>
  <si>
    <t>-476113380</t>
  </si>
  <si>
    <t>Poznámka k položce:
50% strojně</t>
  </si>
  <si>
    <t>58337303R</t>
  </si>
  <si>
    <t>štěrkopísek frakce 0-8</t>
  </si>
  <si>
    <t>839325181</t>
  </si>
  <si>
    <t>56,04*1,7</t>
  </si>
  <si>
    <t>1398563637</t>
  </si>
  <si>
    <t>-179619595</t>
  </si>
  <si>
    <t>005724100</t>
  </si>
  <si>
    <t>-345062410</t>
  </si>
  <si>
    <t>53,49*0,015 'Přepočtené koeficientem množství</t>
  </si>
  <si>
    <t>919735115</t>
  </si>
  <si>
    <t>Řezání stávajícího živičného krytu nebo podkladu hloubky přes 200 do 250 mm</t>
  </si>
  <si>
    <t>-699236392</t>
  </si>
  <si>
    <t>Práce a dodávky M</t>
  </si>
  <si>
    <t>21-M</t>
  </si>
  <si>
    <t>Elektromontáže</t>
  </si>
  <si>
    <t>210800525</t>
  </si>
  <si>
    <t>Montáž izolovaných vodičů měděných do 1 kV uložených volně CY, HO5V, HO7V, NYY, YY, průřezu žíly 2,5 mm2</t>
  </si>
  <si>
    <t>1267122681</t>
  </si>
  <si>
    <t>341408240</t>
  </si>
  <si>
    <t>vodič silový s Cu jádrem CY H07 V-U 2,50 mm2</t>
  </si>
  <si>
    <t>128</t>
  </si>
  <si>
    <t>1664506258</t>
  </si>
  <si>
    <t>Poznámka k položce:
obsah kovu [kg/m], Cu =0,025, Al =0</t>
  </si>
  <si>
    <t>21080052R</t>
  </si>
  <si>
    <t>-1243629511</t>
  </si>
  <si>
    <t>23-M</t>
  </si>
  <si>
    <t>Montáže potrubí</t>
  </si>
  <si>
    <t>23000000R1</t>
  </si>
  <si>
    <t>Montáž trubních dílů přivařovacích hmotnosti přes 3 do 10 kg tř. 11 až 13 D 108 mm, tl. 4,0 mm</t>
  </si>
  <si>
    <t>-329348929</t>
  </si>
  <si>
    <t>23000000R2</t>
  </si>
  <si>
    <t>-1712560257</t>
  </si>
  <si>
    <t>23000000R3</t>
  </si>
  <si>
    <t>1969552733</t>
  </si>
  <si>
    <t>230200411</t>
  </si>
  <si>
    <t>Vysazení odbočky na ocelovém potrubí metodou navrtání provozní přetlak do 1,6 MPa DN vysazené odbočky do 40 mm</t>
  </si>
  <si>
    <t>-601690492</t>
  </si>
  <si>
    <t>2300231R1</t>
  </si>
  <si>
    <t>potrubí plynovodní z PE 100+ opláštěné vrstvou z pěnového PE, SDR 11, 32 x 3,0 mm</t>
  </si>
  <si>
    <t>-108061112</t>
  </si>
  <si>
    <t>230120042</t>
  </si>
  <si>
    <t>Čištění potrubí profukováním nebo proplachováním DN 40</t>
  </si>
  <si>
    <t>-1097021444</t>
  </si>
  <si>
    <t>230120046</t>
  </si>
  <si>
    <t>Čištění potrubí profukováním nebo proplachováním DN 100</t>
  </si>
  <si>
    <t>-838963935</t>
  </si>
  <si>
    <t>230170001</t>
  </si>
  <si>
    <t>Příprava pro zkoušku těsnosti potrubí DN do 40</t>
  </si>
  <si>
    <t>sada</t>
  </si>
  <si>
    <t>-2110024705</t>
  </si>
  <si>
    <t>230170003</t>
  </si>
  <si>
    <t>Příprava pro zkoušku těsnosti potrubí DN přes 80 do 125</t>
  </si>
  <si>
    <t>-1220997723</t>
  </si>
  <si>
    <t>230170011</t>
  </si>
  <si>
    <t>Zkouška těsnosti potrubí DN do 40</t>
  </si>
  <si>
    <t>-1265368256</t>
  </si>
  <si>
    <t>230170013</t>
  </si>
  <si>
    <t>Zkouška těsnosti potrubí DN přes 80 do 125</t>
  </si>
  <si>
    <t>-1120456620</t>
  </si>
  <si>
    <t>230205031</t>
  </si>
  <si>
    <t>Montáž potrubí PE průměru do 110 mm návin nebo tyč, svařované na tupo nebo elektrospojkou D 40, tl. stěny 3,7 mm</t>
  </si>
  <si>
    <t>-651981678</t>
  </si>
  <si>
    <t>2861392R2</t>
  </si>
  <si>
    <t>potrubí plynovodní z PE 100+ opláštěné vrstvou z pěnového PE, SDR 11, 40 x 3,7 mm</t>
  </si>
  <si>
    <t>55967398</t>
  </si>
  <si>
    <t>230205225</t>
  </si>
  <si>
    <t>Montáž trubních dílů PE průměru do 110 mm elektrotvarovky nebo svařované na tupo D 32, tl. stěny 3,0 mm</t>
  </si>
  <si>
    <t>-1815548648</t>
  </si>
  <si>
    <t>2862052R7</t>
  </si>
  <si>
    <t>1177901139</t>
  </si>
  <si>
    <t>2862052R8</t>
  </si>
  <si>
    <t>-902566465</t>
  </si>
  <si>
    <t>230023067</t>
  </si>
  <si>
    <t>-1092090523</t>
  </si>
  <si>
    <t>2300230R1</t>
  </si>
  <si>
    <t>931804161</t>
  </si>
  <si>
    <t>230205255</t>
  </si>
  <si>
    <t>Montáž trubních dílů PE průměru do 110 mm elektrotvarovky nebo svařované na tupo D 110, tl. stěny 6,3 mm</t>
  </si>
  <si>
    <t>2030739355</t>
  </si>
  <si>
    <t>2302052R1</t>
  </si>
  <si>
    <t>1702864883</t>
  </si>
  <si>
    <t>2302052R2</t>
  </si>
  <si>
    <t>-1417634507</t>
  </si>
  <si>
    <t>2302052R3</t>
  </si>
  <si>
    <t>1857876338</t>
  </si>
  <si>
    <t>2302052R4</t>
  </si>
  <si>
    <t>-1791798762</t>
  </si>
  <si>
    <t>2302052R5</t>
  </si>
  <si>
    <t>953156643</t>
  </si>
  <si>
    <t>2302052R6</t>
  </si>
  <si>
    <t>1465447714</t>
  </si>
  <si>
    <t>230200311</t>
  </si>
  <si>
    <t>Jednostranné přerušení průtoku plynu za použití dvou balonů v ocelovém potrubí DN do 125 mm</t>
  </si>
  <si>
    <t>-1261899659</t>
  </si>
  <si>
    <t>2302003R1</t>
  </si>
  <si>
    <t>1452515496</t>
  </si>
  <si>
    <t>230205055</t>
  </si>
  <si>
    <t>Montáž potrubí PE průměru do 110 mm návin nebo tyč, svařované na tupo nebo elektrospojkou D 110, tl. stěny 6,3 mm</t>
  </si>
  <si>
    <t>878700164</t>
  </si>
  <si>
    <t>2861394R1</t>
  </si>
  <si>
    <t>potrubí plynovodní z PE 100+ opláštěné vrstvou z pěnového PE, SDR 17, 110 x 6,6 mm</t>
  </si>
  <si>
    <t>1546589743</t>
  </si>
  <si>
    <t>46-M</t>
  </si>
  <si>
    <t>Zemní práce při extr.mont.pracích</t>
  </si>
  <si>
    <t>460490012</t>
  </si>
  <si>
    <t>Krytí kabelů, spojek, koncovek a odbočnic kabelů výstražnou fólií z PVC včetně vyrovnání povrchu rýhy, rozvinutí a uložení fólie do rýhy, fólie šířky do 25cm</t>
  </si>
  <si>
    <t>144867747</t>
  </si>
  <si>
    <t>69311308R</t>
  </si>
  <si>
    <t>pás varovný plný  šíře 22 cm</t>
  </si>
  <si>
    <t>-2054825668</t>
  </si>
  <si>
    <t>Poznámka k položce:
šíře 22 cm</t>
  </si>
  <si>
    <t>R580000001</t>
  </si>
  <si>
    <t>-815131157</t>
  </si>
  <si>
    <t>R580000002</t>
  </si>
  <si>
    <t>-1657949202</t>
  </si>
  <si>
    <t>012002000</t>
  </si>
  <si>
    <t>Hlavní tituly průvodních činností a nákladů průzkumné, geodetické a projektové práce geodetické práce</t>
  </si>
  <si>
    <t>1106355301</t>
  </si>
  <si>
    <t>04300200R</t>
  </si>
  <si>
    <t>Hlavní tituly průvodních činností a nákladů inženýrská činnost zkoušky a ostatní měření</t>
  </si>
  <si>
    <t>1633511973</t>
  </si>
  <si>
    <t>044002000</t>
  </si>
  <si>
    <t>Hlavní tituly průvodních činností a nákladů inženýrská činnost revize</t>
  </si>
  <si>
    <t>-15785530</t>
  </si>
  <si>
    <t>04400200R</t>
  </si>
  <si>
    <t>229172798</t>
  </si>
  <si>
    <t>045002000</t>
  </si>
  <si>
    <t>Hlavní tituly průvodních činností a nákladů inženýrská činnost kompletační a koordinační činnost</t>
  </si>
  <si>
    <t>kpl</t>
  </si>
  <si>
    <t>417258014</t>
  </si>
  <si>
    <t>SO 701 - NOVÉ OPLOCENÍ parc. č. 320/2</t>
  </si>
  <si>
    <t>1189080859</t>
  </si>
  <si>
    <t>Poznámka k položce:
rýha pro podezdívku</t>
  </si>
  <si>
    <t>48,3*0,9</t>
  </si>
  <si>
    <t>1548347477</t>
  </si>
  <si>
    <t>601983369</t>
  </si>
  <si>
    <t>Poznámka k položce:
odvoz na mezidep.
tam + zpět</t>
  </si>
  <si>
    <t>0,12*48,3*2</t>
  </si>
  <si>
    <t>-2023042569</t>
  </si>
  <si>
    <t>Poznámka k položce:
odvoz přebytkuv na skládku</t>
  </si>
  <si>
    <t>43,47-0,12*48,3</t>
  </si>
  <si>
    <t>1139357788</t>
  </si>
  <si>
    <t>6*37,67</t>
  </si>
  <si>
    <t>-2084650095</t>
  </si>
  <si>
    <t>Poznámka k položce:
na mezideponii</t>
  </si>
  <si>
    <t>859742836</t>
  </si>
  <si>
    <t>1,9*37,67</t>
  </si>
  <si>
    <t>174101103</t>
  </si>
  <si>
    <t>Zásyp sypaninou z jakékoliv horniny s uložením výkopku ve vrstvách se zhutněním zářezů se šikmými stěnami pro podzemní vedení a kolem objektů zřízených v těchto zářezech</t>
  </si>
  <si>
    <t>1532341542</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</si>
  <si>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</si>
  <si>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ŠD + zemina</t>
  </si>
  <si>
    <t>0,5*48,3+11,59</t>
  </si>
  <si>
    <t>-1242566082</t>
  </si>
  <si>
    <t>Poznámka k položce:
viz př. č. B.6.2.</t>
  </si>
  <si>
    <t>279113134</t>
  </si>
  <si>
    <t>Základové zdi z tvárnic ztraceného bednění včetně výplně z betonu bez zvláštních nároků na vliv prostředí třídy C 16/20, tloušťky zdiva přes 250 do 300 mm</t>
  </si>
  <si>
    <t>1081883637</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</si>
  <si>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</si>
  <si>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Poznámka k položce:
viz př. č. B.6.5.
tvarovky 29,5/19/39 CM, BARVA PŘÍRODNÍ</t>
  </si>
  <si>
    <t>279113135</t>
  </si>
  <si>
    <t>Základové zdi z tvárnic ztraceného bednění včetně výplně z betonu bez zvláštních nároků na vliv prostředí třídy C 16/20, tloušťky zdiva přes 300 do 400 mm</t>
  </si>
  <si>
    <t>1201415181</t>
  </si>
  <si>
    <t>Poznámka k položce:
viz př. č. B.6.5.
tvarovky 39/19/39 CM, BARVA PŘÍRODNÍ</t>
  </si>
  <si>
    <t>279361821</t>
  </si>
  <si>
    <t>Výztuž základových zdí nosných svislých nebo odkloněných od svislice, rovinných nebo oblých, deskových nebo žebrových, včetně výztuže jejich žeber z betonářské oceli 10 505 (R) nebo BSt 500</t>
  </si>
  <si>
    <t>-1085056823</t>
  </si>
  <si>
    <t>Poznámka k položce:
viz pol. č. 279113134 a 279361821
0,62 kg/m - 10 425 V,  Ø 10 mm</t>
  </si>
  <si>
    <t>0,62*334,1/1000</t>
  </si>
  <si>
    <t>338171121</t>
  </si>
  <si>
    <t>Osazování sloupků a vzpěr plotových ocelových trubkových nebo profilovaných výšky do 2,60 m se zalitím cementovou maltou do vynechaných otvorů</t>
  </si>
  <si>
    <t>-837882387</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</si>
  <si>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</si>
  <si>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Poznámka k položce:
viz př. č. B.6.5.</t>
  </si>
  <si>
    <t>338171123</t>
  </si>
  <si>
    <t>Osazování sloupků a vzpěr plotových ocelových trubkových nebo profilovaných výšky do 2,60 m se zabetonováním (tř. C 25/30) do 0,08 m3 do připravených jamek</t>
  </si>
  <si>
    <t>-1908005775</t>
  </si>
  <si>
    <t>Poznámka k položce:
sloupky branky a vrat</t>
  </si>
  <si>
    <t>348101210</t>
  </si>
  <si>
    <t>Montáž vrat a vrátek k oplocení na sloupky ocelové, plochy jednotlivě do 2 m2</t>
  </si>
  <si>
    <t>-898286804</t>
  </si>
  <si>
    <t xml:space="preserve">Poznámka k souboru cen:
1. V cenách nejsou započteny náklady na dodávku vrat a vrátek; tyto se oceňují ve specifikaci.
</t>
  </si>
  <si>
    <t>Poznámka k položce:
vstupní branka</t>
  </si>
  <si>
    <t>348101240</t>
  </si>
  <si>
    <t>Montáž vrat a vrátek k oplocení na sloupky ocelové, plochy jednotlivě přes 6 do 8 m2</t>
  </si>
  <si>
    <t>-2107453898</t>
  </si>
  <si>
    <t>Poznámka k položce:
vjezdová vrata</t>
  </si>
  <si>
    <t>348262404</t>
  </si>
  <si>
    <t>Ploty z betonových bloků - systém suchého zdění ukončení plotové zdi krycí deskou lepenou mrazuvzdorným lepidlem hladkou přírodní (šedou)</t>
  </si>
  <si>
    <t>619963435</t>
  </si>
  <si>
    <t xml:space="preserve">Poznámka k souboru cen:
1. Plotová zeď dvouřadá má konstrukční výšku jedné vrstvy 400 mm.
2. Plotová zeď třířadá má konstrukční výšku jedné vrstvy 600 mm.
3. V cenách nejsou započteny náklady na uložení drenážní trubky, tyto se oceňují cenami souboru cen 212 57-2...Trativody z drenážních trubek katalogu 827-1.
4. Množství jednotek:
a) plotových zdí se určuje v m2 plochy zdiva
b) roh v m výšky zdiva
c) plotových sloupků se určuje v m výšky jednotlivých sloupků
d) krycí desky se určuje v m délky zdiva
e) zákrytových desek se určuje v kusech jednotlivých dílů
</t>
  </si>
  <si>
    <t>Poznámka k položce:
viz př. č. B.6.3.</t>
  </si>
  <si>
    <t>348401120</t>
  </si>
  <si>
    <t>Osazení oplocení ze strojového pletiva s napínacími dráty do 15° sklonu svahu, výšky do 1,6 m</t>
  </si>
  <si>
    <t>663603016</t>
  </si>
  <si>
    <t xml:space="preserve">Poznámka k souboru cen:
1. V cenách nejsou započteny náklady na dodávku pletiva a drátů, tyto se oceňují ve specifikaci.
</t>
  </si>
  <si>
    <t>1807471459</t>
  </si>
  <si>
    <t>Poznámka k položce:
stávající podezdívka</t>
  </si>
  <si>
    <t>53,2*0,3*0,8</t>
  </si>
  <si>
    <t>966071721</t>
  </si>
  <si>
    <t>Bourání plotových sloupků a vzpěr ocelových trubkových nebo profilovaných výšky do 2,50 m odřezáním</t>
  </si>
  <si>
    <t>-473432941</t>
  </si>
  <si>
    <t>966071821</t>
  </si>
  <si>
    <t>Rozebrání oplocení z pletiva drátěného se čtvercovými oky, výšky do 1,6 m</t>
  </si>
  <si>
    <t>913667741</t>
  </si>
  <si>
    <t xml:space="preserve">Poznámka k souboru cen:
1. V cenách nejsou započteny náklady na demontáž sloupků.
</t>
  </si>
  <si>
    <t>966073812</t>
  </si>
  <si>
    <t>Rozebrání vrat a vrátek k oplocení plochy jednotlivě přes 6 do 10 m2</t>
  </si>
  <si>
    <t>849429019</t>
  </si>
  <si>
    <t>Poznámka k položce:
stávající vrata + vrátka</t>
  </si>
  <si>
    <t>-846402240</t>
  </si>
  <si>
    <t>podezdívka + pletivo + vrata + sloupky</t>
  </si>
  <si>
    <t>2,2*12,77+0,002*48,3+0,285*1+0,006*19</t>
  </si>
  <si>
    <t>-1567232403</t>
  </si>
  <si>
    <t>Poznámka k položce:
přípl. za 15 km
viz pol. č. 997221571</t>
  </si>
  <si>
    <t>15*28,59</t>
  </si>
  <si>
    <t>1216506429</t>
  </si>
  <si>
    <t>Poznámka k položce:
bet. podezdívka
viz pol. č. 962041211</t>
  </si>
  <si>
    <t>2,2*12,77</t>
  </si>
  <si>
    <t>998232111</t>
  </si>
  <si>
    <t>Přesun hmot pro oplocení se svislou nosnou konstrukcí zděnou z cihel, tvárnic, bloků, popř. kovovou nebo dřevěnou vodorovná dopravní vzdálenost do 50 m, pro oplocení výšky přes 3 do 10 m</t>
  </si>
  <si>
    <t>1934298103</t>
  </si>
  <si>
    <t xml:space="preserve">Poznámka k souboru cen:
1. Cenu -2111 lze použít i pro oplocení ze sloupků a dílců prefabrikovaných dřevěných, kovových nebo železobetonových
</t>
  </si>
  <si>
    <t>15619100</t>
  </si>
  <si>
    <t>drát poplastovaný kruhový napínací 2,5/3,5mm</t>
  </si>
  <si>
    <t>-810653840</t>
  </si>
  <si>
    <t>Poznámka k položce:
viz př. č. B.6.5.
viz pol. č. 348401120</t>
  </si>
  <si>
    <t>15619210.dp</t>
  </si>
  <si>
    <t>krytka plastová D 60mm</t>
  </si>
  <si>
    <t>-1638834857</t>
  </si>
  <si>
    <t>Poznámka k položce:
na sloupky</t>
  </si>
  <si>
    <t>31327513</t>
  </si>
  <si>
    <t>pletivo drátěné plastifikované se čtvercovými oky 55 mm/2,5 mm, 160 cm</t>
  </si>
  <si>
    <t>-315962087</t>
  </si>
  <si>
    <t>Poznámka k položce:
viz pol. č. 348401120</t>
  </si>
  <si>
    <t>55341920.dp</t>
  </si>
  <si>
    <t>vrata ocelová 3600x1800 D dvoukřídlá oboustranně opláštěná</t>
  </si>
  <si>
    <t>-1776806303</t>
  </si>
  <si>
    <t>Poznámka k položce:
včetně pantů zámku a 2 ks sloupků prům. 12 cm, délka 2,75 m</t>
  </si>
  <si>
    <t>55342380.dp</t>
  </si>
  <si>
    <t>branka otočná jednokřídlá 1060 x 1600 mm</t>
  </si>
  <si>
    <t>-1453222568</t>
  </si>
  <si>
    <t>Poznámka k položce:
včetně pantů, zámků a 1 ks sloupku prům. 12 cm, délky 2,75 m
viz pol. č .348101210</t>
  </si>
  <si>
    <t>58343930.dp</t>
  </si>
  <si>
    <t>kamenivo drcené hrubé frakce 8-32</t>
  </si>
  <si>
    <t>834188152</t>
  </si>
  <si>
    <t>Poznámka k položce:
viz pol. č. 174101103</t>
  </si>
  <si>
    <t>0,5*48,3*1,9</t>
  </si>
  <si>
    <t>55342272.dp</t>
  </si>
  <si>
    <t>vzpěra plotová poplastovaná 48x1,5mm včetně krytky s uchem 2000mm</t>
  </si>
  <si>
    <t>-746358225</t>
  </si>
  <si>
    <t>Poznámka k položce:
viz pol. č. 338171121</t>
  </si>
  <si>
    <t>55342262.dp</t>
  </si>
  <si>
    <t>sloupek plotový poplastovaný 2350/48x1,5mm</t>
  </si>
  <si>
    <t>-959172891</t>
  </si>
  <si>
    <t>55342264.dp</t>
  </si>
  <si>
    <t>sloupek plotový poplastovaný 2750/48x1,5mm</t>
  </si>
  <si>
    <t>-1677903791</t>
  </si>
  <si>
    <t>ROBSTAV  k.s.</t>
  </si>
  <si>
    <r>
      <rPr>
        <b/>
        <u val="single"/>
        <sz val="12"/>
        <rFont val="Franklin Gothic Demi Cond"/>
        <family val="2"/>
      </rPr>
      <t>SÍDLO</t>
    </r>
    <r>
      <rPr>
        <sz val="12"/>
        <rFont val="Franklin Gothic Demi Cond"/>
        <family val="2"/>
      </rPr>
      <t>: Mezi vodami 205/29, 143 00 Praha, IČO: 27430774, DIČ CZ 27430774</t>
    </r>
  </si>
  <si>
    <r>
      <rPr>
        <b/>
        <u val="single"/>
        <sz val="12"/>
        <rFont val="Franklin Gothic Demi Cond"/>
        <family val="2"/>
      </rPr>
      <t>Kontaktní a zasílací adresa faktur:</t>
    </r>
    <r>
      <rPr>
        <sz val="12"/>
        <rFont val="Franklin Gothic Demi Cond"/>
        <family val="2"/>
      </rPr>
      <t xml:space="preserve"> 28. října 68 b, 301 00 Plzeň</t>
    </r>
  </si>
  <si>
    <t>Bankovní spojení: Komerční banka a.s. Plzeň, č.ú. 35-6257230247/0100</t>
  </si>
  <si>
    <t>Tel: 377 242 127, fax. 377 382 118, email: uctarna@robstavstavby.cz</t>
  </si>
  <si>
    <t>REKAPITULACE</t>
  </si>
  <si>
    <t>Část financovaná SÚS PK</t>
  </si>
  <si>
    <t>cena bez DPH (Kč)</t>
  </si>
  <si>
    <t>cena vč. DPH (Kč)</t>
  </si>
  <si>
    <t>Celkem za SÚS PK</t>
  </si>
  <si>
    <t>Celkové náklady za stavbu</t>
  </si>
  <si>
    <t>Stavba: "STARÝ PLZENEC- RADYŇSKÁ UL., CHODNÍK 2. ETAPA (ÚSEK KOLLÁROVA - VÝROVNA)"</t>
  </si>
  <si>
    <t>Vedlejší a ostatní náklady - 50%</t>
  </si>
  <si>
    <t>DOPRAVNĚ INŽENÝRSKÁ OPATŘENÍ - 50%</t>
  </si>
  <si>
    <t>Část financovaná městem Starý Plzenec</t>
  </si>
  <si>
    <t>Celkem za obec Starý Plzenec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</si>
</sst>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č_-;\-* #,##0.00\ _K_č_-;_-* &quot;-&quot;??\ _K_č_-;_-@_-"/>
    <numFmt numFmtId="165" formatCode="#,##0.00%"/>
    <numFmt numFmtId="166" formatCode="dd\.mm\.yyyy"/>
    <numFmt numFmtId="167" formatCode="#,##0.00000"/>
    <numFmt numFmtId="168" formatCode="#,##0\ &quot;Kč&quot;"/>
    <numFmt numFmtId="169" formatCode="#,##0.00\ &quot;Kč&quot;"/>
    <numFmt numFmtId="170" formatCode="#,##0.000"/>
  </numFmts>
  <fonts count="78">
    <font>
      <sz val="8"/>
      <name val="Trebuchet MS"/>
      <family val="2"/>
    </font>
    <font>
      <sz val="10"/>
      <name val="Arial"/>
      <family val="2"/>
    </font>
    <font>
      <sz val="11"/>
      <color theme="1"/>
      <name val="Calibri"/>
      <family val="2"/>
      <scheme val="minor"/>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sz val="8"/>
      <name val="Arial CE"/>
      <family val="2"/>
    </font>
    <font>
      <sz val="10"/>
      <color theme="1"/>
      <name val="Calibri"/>
      <family val="2"/>
      <scheme val="minor"/>
    </font>
    <font>
      <sz val="10"/>
      <name val="Arial CE"/>
      <family val="2"/>
    </font>
    <font>
      <sz val="48"/>
      <name val="Impact"/>
      <family val="2"/>
    </font>
    <font>
      <sz val="10"/>
      <name val="Times New Roman CE"/>
      <family val="1"/>
    </font>
    <font>
      <b/>
      <sz val="14"/>
      <name val="Times New Roman CE"/>
      <family val="1"/>
    </font>
    <font>
      <sz val="12"/>
      <name val="Franklin Gothic Demi Cond"/>
      <family val="2"/>
    </font>
    <font>
      <b/>
      <u val="single"/>
      <sz val="12"/>
      <name val="Franklin Gothic Demi Cond"/>
      <family val="2"/>
    </font>
    <font>
      <sz val="11"/>
      <name val="Franklin Gothic Demi Cond"/>
      <family val="2"/>
    </font>
    <font>
      <b/>
      <sz val="11"/>
      <name val="Franklin Gothic Demi Cond"/>
      <family val="2"/>
    </font>
    <font>
      <sz val="10"/>
      <name val="Franklin Gothic Demi Cond"/>
      <family val="2"/>
    </font>
    <font>
      <b/>
      <sz val="11"/>
      <color theme="1"/>
      <name val="Calibri"/>
      <family val="2"/>
      <scheme val="minor"/>
    </font>
    <font>
      <b/>
      <sz val="14"/>
      <color rgb="FFFF0000"/>
      <name val="Arial"/>
      <family val="2"/>
    </font>
    <font>
      <sz val="14"/>
      <color theme="1"/>
      <name val="Arial"/>
      <family val="2"/>
    </font>
    <font>
      <sz val="12"/>
      <color theme="1"/>
      <name val="Calibri"/>
      <family val="2"/>
      <scheme val="minor"/>
    </font>
    <font>
      <b/>
      <sz val="14"/>
      <color theme="1"/>
      <name val="Arial"/>
      <family val="2"/>
    </font>
    <font>
      <b/>
      <sz val="13"/>
      <color theme="1"/>
      <name val="Arial"/>
      <family val="2"/>
    </font>
    <font>
      <sz val="13"/>
      <color theme="1"/>
      <name val="Arial"/>
      <family val="2"/>
    </font>
    <font>
      <sz val="12"/>
      <color theme="1"/>
      <name val="Arial"/>
      <family val="2"/>
    </font>
    <font>
      <b/>
      <i/>
      <sz val="13"/>
      <color theme="1"/>
      <name val="Arial"/>
      <family val="2"/>
    </font>
    <font>
      <b/>
      <sz val="10"/>
      <color theme="1"/>
      <name val="Calibri"/>
      <family val="2"/>
      <scheme val="minor"/>
    </font>
    <font>
      <sz val="13"/>
      <color theme="1"/>
      <name val="Calibri"/>
      <family val="2"/>
      <scheme val="minor"/>
    </font>
    <font>
      <sz val="14"/>
      <color theme="1"/>
      <name val="Calibri"/>
      <family val="2"/>
      <scheme val="minor"/>
    </font>
    <font>
      <sz val="11"/>
      <color indexed="8"/>
      <name val="Calibri"/>
      <family val="2"/>
    </font>
    <font>
      <sz val="11"/>
      <color indexed="9"/>
      <name val="Calibri"/>
      <family val="2"/>
    </font>
    <font>
      <sz val="11"/>
      <color indexed="17"/>
      <name val="Calibri"/>
      <family val="2"/>
    </font>
    <font>
      <b/>
      <sz val="11"/>
      <color indexed="9"/>
      <name val="Calibri"/>
      <family val="2"/>
    </font>
    <font>
      <b/>
      <sz val="11"/>
      <name val="Arial CE"/>
      <family val="2"/>
    </font>
    <font>
      <sz val="11"/>
      <color indexed="60"/>
      <name val="Calibri"/>
      <family val="2"/>
    </font>
    <font>
      <sz val="11"/>
      <color rgb="FF000000"/>
      <name val="Calibri"/>
      <family val="2"/>
      <scheme val="minor"/>
    </font>
    <font>
      <sz val="8"/>
      <name val="MS Sans Serif"/>
      <family val="2"/>
    </font>
    <font>
      <sz val="11"/>
      <color indexed="52"/>
      <name val="Calibri"/>
      <family val="2"/>
    </font>
    <font>
      <b/>
      <sz val="11"/>
      <color indexed="8"/>
      <name val="Calibri"/>
      <family val="2"/>
    </font>
    <font>
      <sz val="11"/>
      <color indexed="10"/>
      <name val="Calibri"/>
      <family val="2"/>
    </font>
    <font>
      <b/>
      <sz val="18"/>
      <color indexed="56"/>
      <name val="Cambria"/>
      <family val="2"/>
    </font>
    <font>
      <b/>
      <sz val="10"/>
      <name val="Arial CE"/>
      <family val="2"/>
    </font>
    <font>
      <i/>
      <sz val="11"/>
      <color indexed="23"/>
      <name val="Calibri"/>
      <family val="2"/>
    </font>
    <font>
      <sz val="11"/>
      <color indexed="2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FF00"/>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80">
    <xf numFmtId="0" fontId="6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40" fillId="0" borderId="0">
      <alignment/>
      <protection/>
    </xf>
    <xf numFmtId="0" fontId="2" fillId="0" borderId="0">
      <alignment/>
      <protection/>
    </xf>
    <xf numFmtId="0" fontId="42" fillId="0" borderId="0">
      <alignment/>
      <protection/>
    </xf>
    <xf numFmtId="0" fontId="42" fillId="0" borderId="0">
      <alignment/>
      <protection/>
    </xf>
    <xf numFmtId="9" fontId="0" fillId="0" borderId="0" applyFon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164" fontId="42" fillId="0" borderId="0" applyFont="0" applyFill="0" applyBorder="0" applyAlignment="0" applyProtection="0"/>
    <xf numFmtId="0" fontId="65" fillId="4" borderId="0" applyNumberFormat="0" applyBorder="0" applyAlignment="0" applyProtection="0"/>
    <xf numFmtId="0" fontId="39" fillId="0" borderId="0" applyNumberFormat="0" applyFill="0" applyBorder="0" applyAlignment="0" applyProtection="0"/>
    <xf numFmtId="0" fontId="66" fillId="16" borderId="1" applyNumberFormat="0" applyAlignment="0" applyProtection="0"/>
    <xf numFmtId="49" fontId="42" fillId="0" borderId="0" applyBorder="0" applyProtection="0">
      <alignment horizontal="left"/>
    </xf>
    <xf numFmtId="170" fontId="42" fillId="0" borderId="0" applyBorder="0" applyProtection="0">
      <alignment/>
    </xf>
    <xf numFmtId="49" fontId="67" fillId="0" borderId="0" applyBorder="0" applyProtection="0">
      <alignment/>
    </xf>
    <xf numFmtId="0" fontId="42" fillId="0" borderId="0" applyBorder="0" applyProtection="0">
      <alignment horizontal="left"/>
    </xf>
    <xf numFmtId="0" fontId="68" fillId="17" borderId="0" applyNumberFormat="0" applyBorder="0" applyAlignment="0" applyProtection="0"/>
    <xf numFmtId="0" fontId="42" fillId="0" borderId="0">
      <alignment/>
      <protection/>
    </xf>
    <xf numFmtId="0" fontId="42" fillId="0" borderId="0">
      <alignment/>
      <protection/>
    </xf>
    <xf numFmtId="0" fontId="70" fillId="0" borderId="0">
      <alignment/>
      <protection locked="0"/>
    </xf>
    <xf numFmtId="0" fontId="70" fillId="0" borderId="0">
      <alignment/>
      <protection locked="0"/>
    </xf>
    <xf numFmtId="0" fontId="42" fillId="0" borderId="0">
      <alignment/>
      <protection/>
    </xf>
    <xf numFmtId="0" fontId="42" fillId="0" borderId="0" applyAlignment="0">
      <protection/>
    </xf>
    <xf numFmtId="0" fontId="69" fillId="0" borderId="0">
      <alignment/>
      <protection/>
    </xf>
    <xf numFmtId="0" fontId="42" fillId="0" borderId="0">
      <alignment/>
      <protection/>
    </xf>
    <xf numFmtId="0" fontId="71" fillId="0" borderId="2" applyNumberFormat="0" applyFill="0" applyAlignment="0" applyProtection="0"/>
    <xf numFmtId="9" fontId="40" fillId="0" borderId="0" applyFont="0" applyFill="0" applyBorder="0" applyAlignment="0" applyProtection="0"/>
    <xf numFmtId="0" fontId="72" fillId="0" borderId="3" applyNumberFormat="0" applyFill="0" applyAlignment="0" applyProtection="0"/>
    <xf numFmtId="0" fontId="1"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75" fillId="0" borderId="0">
      <alignment/>
      <protection/>
    </xf>
    <xf numFmtId="0" fontId="42" fillId="0" borderId="0">
      <alignment/>
      <protection/>
    </xf>
    <xf numFmtId="0" fontId="76" fillId="0" borderId="0" applyNumberFormat="0" applyFill="0" applyBorder="0" applyAlignment="0" applyProtection="0"/>
    <xf numFmtId="0" fontId="77" fillId="3"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21" borderId="0" applyNumberFormat="0" applyBorder="0" applyAlignment="0" applyProtection="0"/>
  </cellStyleXfs>
  <cellXfs count="350">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22" borderId="0" xfId="0" applyFont="1" applyFill="1" applyAlignment="1" applyProtection="1">
      <alignment horizontal="left" vertical="center"/>
      <protection/>
    </xf>
    <xf numFmtId="0" fontId="14" fillId="22" borderId="0" xfId="0" applyFont="1" applyFill="1" applyAlignment="1" applyProtection="1">
      <alignment vertical="center"/>
      <protection/>
    </xf>
    <xf numFmtId="0" fontId="15" fillId="22" borderId="0" xfId="0" applyFont="1" applyFill="1" applyAlignment="1" applyProtection="1">
      <alignment horizontal="left" vertical="center"/>
      <protection/>
    </xf>
    <xf numFmtId="0" fontId="16" fillId="22" borderId="0" xfId="20" applyFont="1" applyFill="1" applyAlignment="1" applyProtection="1">
      <alignment vertical="center"/>
      <protection/>
    </xf>
    <xf numFmtId="0" fontId="39" fillId="22" borderId="0" xfId="20" applyFill="1"/>
    <xf numFmtId="0" fontId="0" fillId="22" borderId="0" xfId="0" applyFill="1"/>
    <xf numFmtId="0" fontId="13" fillId="2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4" xfId="0" applyBorder="1" applyProtection="1">
      <protection/>
    </xf>
    <xf numFmtId="0" fontId="0" fillId="0" borderId="5" xfId="0" applyBorder="1" applyProtection="1">
      <protection/>
    </xf>
    <xf numFmtId="0" fontId="0" fillId="0" borderId="6" xfId="0" applyBorder="1" applyProtection="1">
      <protection/>
    </xf>
    <xf numFmtId="0" fontId="0" fillId="0" borderId="7"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8"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9" xfId="0" applyBorder="1" applyProtection="1">
      <protection/>
    </xf>
    <xf numFmtId="0" fontId="0" fillId="0" borderId="7"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10" xfId="0" applyFont="1" applyBorder="1" applyAlignment="1" applyProtection="1">
      <alignment horizontal="left" vertical="center"/>
      <protection/>
    </xf>
    <xf numFmtId="0" fontId="0" fillId="0" borderId="10" xfId="0" applyFont="1" applyBorder="1" applyAlignment="1" applyProtection="1">
      <alignment vertical="center"/>
      <protection/>
    </xf>
    <xf numFmtId="0" fontId="0" fillId="0" borderId="8"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7"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3" fillId="0" borderId="8" xfId="0" applyFont="1" applyBorder="1" applyAlignment="1" applyProtection="1">
      <alignment vertical="center"/>
      <protection/>
    </xf>
    <xf numFmtId="0" fontId="0" fillId="24" borderId="0" xfId="0" applyFont="1" applyFill="1" applyBorder="1" applyAlignment="1" applyProtection="1">
      <alignment vertical="center"/>
      <protection/>
    </xf>
    <xf numFmtId="0" fontId="5" fillId="24" borderId="11" xfId="0" applyFont="1" applyFill="1" applyBorder="1" applyAlignment="1" applyProtection="1">
      <alignment horizontal="left" vertical="center"/>
      <protection/>
    </xf>
    <xf numFmtId="0" fontId="0" fillId="24" borderId="12" xfId="0" applyFont="1" applyFill="1" applyBorder="1" applyAlignment="1" applyProtection="1">
      <alignment vertical="center"/>
      <protection/>
    </xf>
    <xf numFmtId="0" fontId="5" fillId="24" borderId="12" xfId="0" applyFont="1" applyFill="1" applyBorder="1" applyAlignment="1" applyProtection="1">
      <alignment horizontal="center" vertical="center"/>
      <protection/>
    </xf>
    <xf numFmtId="0" fontId="0" fillId="24" borderId="8"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4"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7"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7" xfId="0" applyFont="1" applyBorder="1" applyAlignment="1" applyProtection="1">
      <alignment vertical="center"/>
      <protection/>
    </xf>
    <xf numFmtId="0" fontId="20"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7" xfId="0" applyFont="1" applyBorder="1" applyAlignment="1">
      <alignment vertical="center"/>
    </xf>
    <xf numFmtId="0" fontId="5" fillId="0" borderId="7"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7" xfId="0" applyFont="1" applyBorder="1" applyAlignment="1">
      <alignment vertical="center"/>
    </xf>
    <xf numFmtId="0" fontId="23" fillId="0" borderId="0" xfId="0" applyFont="1" applyAlignment="1" applyProtection="1">
      <alignment vertical="center"/>
      <protection/>
    </xf>
    <xf numFmtId="166" fontId="4" fillId="0" borderId="0" xfId="0" applyNumberFormat="1" applyFont="1" applyAlignment="1" applyProtection="1">
      <alignment horizontal="left" vertical="center"/>
      <protection/>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8" xfId="0" applyFont="1" applyBorder="1" applyAlignment="1" applyProtection="1">
      <alignment vertical="center"/>
      <protection/>
    </xf>
    <xf numFmtId="0" fontId="0" fillId="25" borderId="12" xfId="0" applyFont="1" applyFill="1" applyBorder="1" applyAlignment="1" applyProtection="1">
      <alignment vertical="center"/>
      <protection/>
    </xf>
    <xf numFmtId="0" fontId="4" fillId="25" borderId="19" xfId="0" applyFont="1" applyFill="1" applyBorder="1" applyAlignment="1" applyProtection="1">
      <alignment horizontal="center" vertical="center"/>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0" fillId="0" borderId="23"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5" fillId="0" borderId="0" xfId="0" applyFont="1" applyAlignment="1" applyProtection="1">
      <alignment horizontal="center" vertical="center"/>
      <protection/>
    </xf>
    <xf numFmtId="4" fontId="24" fillId="0" borderId="24"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7"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7"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6" fillId="0" borderId="7" xfId="0" applyFont="1" applyBorder="1" applyAlignment="1">
      <alignment vertical="center"/>
    </xf>
    <xf numFmtId="4" fontId="31" fillId="0" borderId="2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7"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6" fillId="0" borderId="0" xfId="0" applyFont="1" applyAlignment="1">
      <alignment horizontal="left" vertical="center"/>
    </xf>
    <xf numFmtId="4" fontId="31" fillId="0" borderId="25" xfId="0" applyNumberFormat="1" applyFont="1" applyBorder="1" applyAlignment="1" applyProtection="1">
      <alignment vertical="center"/>
      <protection/>
    </xf>
    <xf numFmtId="4" fontId="31" fillId="0" borderId="26" xfId="0" applyNumberFormat="1" applyFont="1" applyBorder="1" applyAlignment="1" applyProtection="1">
      <alignment vertical="center"/>
      <protection/>
    </xf>
    <xf numFmtId="167" fontId="31" fillId="0" borderId="26" xfId="0" applyNumberFormat="1" applyFont="1" applyBorder="1" applyAlignment="1" applyProtection="1">
      <alignment vertical="center"/>
      <protection/>
    </xf>
    <xf numFmtId="4" fontId="31" fillId="0" borderId="27" xfId="0" applyNumberFormat="1" applyFont="1" applyBorder="1" applyAlignment="1" applyProtection="1">
      <alignment vertical="center"/>
      <protection/>
    </xf>
    <xf numFmtId="0" fontId="0" fillId="0" borderId="0" xfId="0" applyProtection="1">
      <protection locked="0"/>
    </xf>
    <xf numFmtId="0" fontId="14" fillId="22" borderId="0" xfId="0" applyFont="1" applyFill="1" applyAlignment="1">
      <alignment vertical="center"/>
    </xf>
    <xf numFmtId="0" fontId="15" fillId="22" borderId="0" xfId="0" applyFont="1" applyFill="1" applyAlignment="1">
      <alignment horizontal="left" vertical="center"/>
    </xf>
    <xf numFmtId="0" fontId="32" fillId="22" borderId="0" xfId="20" applyFont="1" applyFill="1" applyAlignment="1">
      <alignment vertical="center"/>
    </xf>
    <xf numFmtId="0" fontId="14" fillId="22" borderId="0" xfId="0" applyFont="1" applyFill="1" applyAlignment="1" applyProtection="1">
      <alignment vertical="center"/>
      <protection locked="0"/>
    </xf>
    <xf numFmtId="0" fontId="0" fillId="0" borderId="5"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6" fontId="4" fillId="0" borderId="0" xfId="0" applyNumberFormat="1" applyFont="1" applyBorder="1" applyAlignment="1" applyProtection="1">
      <alignment horizontal="left" vertical="center"/>
      <protection/>
    </xf>
    <xf numFmtId="0" fontId="0" fillId="0" borderId="7"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8" xfId="0" applyFont="1" applyBorder="1" applyAlignment="1" applyProtection="1">
      <alignment vertical="center" wrapText="1"/>
      <protection/>
    </xf>
    <xf numFmtId="0" fontId="0" fillId="0" borderId="16" xfId="0" applyFont="1" applyBorder="1" applyAlignment="1" applyProtection="1">
      <alignment vertical="center"/>
      <protection locked="0"/>
    </xf>
    <xf numFmtId="0" fontId="0" fillId="0" borderId="28"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3" fillId="0" borderId="0" xfId="0" applyFont="1" applyBorder="1" applyAlignment="1" applyProtection="1">
      <alignment horizontal="right" vertical="center"/>
      <protection locked="0"/>
    </xf>
    <xf numFmtId="4" fontId="3" fillId="0" borderId="0" xfId="0" applyNumberFormat="1" applyFont="1" applyBorder="1" applyAlignment="1" applyProtection="1">
      <alignment vertical="center"/>
      <protection/>
    </xf>
    <xf numFmtId="165" fontId="3" fillId="0" borderId="0" xfId="0" applyNumberFormat="1" applyFont="1" applyBorder="1" applyAlignment="1" applyProtection="1">
      <alignment horizontal="right" vertical="center"/>
      <protection locked="0"/>
    </xf>
    <xf numFmtId="0" fontId="0" fillId="25" borderId="0" xfId="0" applyFont="1" applyFill="1" applyBorder="1" applyAlignment="1" applyProtection="1">
      <alignment vertical="center"/>
      <protection/>
    </xf>
    <xf numFmtId="0" fontId="5" fillId="25" borderId="11" xfId="0" applyFont="1" applyFill="1" applyBorder="1" applyAlignment="1" applyProtection="1">
      <alignment horizontal="left" vertical="center"/>
      <protection/>
    </xf>
    <xf numFmtId="0" fontId="5" fillId="25" borderId="12" xfId="0" applyFont="1" applyFill="1" applyBorder="1" applyAlignment="1" applyProtection="1">
      <alignment horizontal="right" vertical="center"/>
      <protection/>
    </xf>
    <xf numFmtId="0" fontId="5" fillId="25" borderId="12" xfId="0" applyFont="1" applyFill="1" applyBorder="1" applyAlignment="1" applyProtection="1">
      <alignment horizontal="center" vertical="center"/>
      <protection/>
    </xf>
    <xf numFmtId="0" fontId="0" fillId="25" borderId="12" xfId="0" applyFont="1" applyFill="1" applyBorder="1" applyAlignment="1" applyProtection="1">
      <alignment vertical="center"/>
      <protection locked="0"/>
    </xf>
    <xf numFmtId="4" fontId="5" fillId="25" borderId="12" xfId="0" applyNumberFormat="1" applyFont="1" applyFill="1" applyBorder="1" applyAlignment="1" applyProtection="1">
      <alignment vertical="center"/>
      <protection/>
    </xf>
    <xf numFmtId="0" fontId="0" fillId="25" borderId="29" xfId="0" applyFont="1" applyFill="1" applyBorder="1" applyAlignment="1" applyProtection="1">
      <alignment vertical="center"/>
      <protection/>
    </xf>
    <xf numFmtId="0" fontId="0" fillId="0" borderId="14" xfId="0" applyFont="1" applyBorder="1" applyAlignment="1" applyProtection="1">
      <alignment vertical="center"/>
      <protection locked="0"/>
    </xf>
    <xf numFmtId="0" fontId="0" fillId="0" borderId="4" xfId="0" applyFont="1" applyBorder="1" applyAlignment="1">
      <alignment vertical="center"/>
    </xf>
    <xf numFmtId="0" fontId="0" fillId="0" borderId="5" xfId="0" applyFont="1" applyBorder="1" applyAlignment="1">
      <alignment vertical="center"/>
    </xf>
    <xf numFmtId="0" fontId="0" fillId="0" borderId="5" xfId="0" applyFont="1" applyBorder="1" applyAlignment="1" applyProtection="1">
      <alignment vertical="center"/>
      <protection locked="0"/>
    </xf>
    <xf numFmtId="0" fontId="0" fillId="0" borderId="6" xfId="0" applyFont="1" applyBorder="1" applyAlignment="1">
      <alignment vertical="center"/>
    </xf>
    <xf numFmtId="0" fontId="4" fillId="25" borderId="0" xfId="0" applyFont="1" applyFill="1" applyBorder="1" applyAlignment="1" applyProtection="1">
      <alignment horizontal="left" vertical="center"/>
      <protection/>
    </xf>
    <xf numFmtId="0" fontId="0" fillId="25" borderId="0" xfId="0" applyFont="1" applyFill="1" applyBorder="1" applyAlignment="1" applyProtection="1">
      <alignment vertical="center"/>
      <protection locked="0"/>
    </xf>
    <xf numFmtId="0" fontId="4" fillId="25" borderId="0" xfId="0" applyFont="1" applyFill="1" applyBorder="1" applyAlignment="1" applyProtection="1">
      <alignment horizontal="right" vertical="center"/>
      <protection/>
    </xf>
    <xf numFmtId="0" fontId="0" fillId="25" borderId="8"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7" fillId="0" borderId="7"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6" xfId="0" applyFont="1" applyBorder="1" applyAlignment="1" applyProtection="1">
      <alignment horizontal="lef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vertical="center"/>
      <protection locked="0"/>
    </xf>
    <xf numFmtId="4" fontId="7" fillId="0" borderId="26" xfId="0" applyNumberFormat="1" applyFont="1" applyBorder="1" applyAlignment="1" applyProtection="1">
      <alignment vertical="center"/>
      <protection/>
    </xf>
    <xf numFmtId="0" fontId="7" fillId="0" borderId="8" xfId="0" applyFont="1" applyBorder="1" applyAlignment="1" applyProtection="1">
      <alignment vertical="center"/>
      <protection/>
    </xf>
    <xf numFmtId="0" fontId="8" fillId="0" borderId="7"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6" xfId="0" applyFont="1" applyBorder="1" applyAlignment="1" applyProtection="1">
      <alignment horizontal="left" vertical="center"/>
      <protection/>
    </xf>
    <xf numFmtId="0" fontId="8" fillId="0" borderId="26" xfId="0" applyFont="1" applyBorder="1" applyAlignment="1" applyProtection="1">
      <alignment vertical="center"/>
      <protection/>
    </xf>
    <xf numFmtId="0" fontId="8" fillId="0" borderId="26" xfId="0" applyFont="1" applyBorder="1" applyAlignment="1" applyProtection="1">
      <alignment vertical="center"/>
      <protection locked="0"/>
    </xf>
    <xf numFmtId="4" fontId="8" fillId="0" borderId="26" xfId="0" applyNumberFormat="1" applyFont="1" applyBorder="1" applyAlignment="1" applyProtection="1">
      <alignment vertical="center"/>
      <protection/>
    </xf>
    <xf numFmtId="0" fontId="8" fillId="0" borderId="8" xfId="0" applyFont="1" applyBorder="1" applyAlignment="1" applyProtection="1">
      <alignment vertical="center"/>
      <protection/>
    </xf>
    <xf numFmtId="0" fontId="0" fillId="0" borderId="0" xfId="0" applyFont="1" applyAlignment="1" applyProtection="1">
      <alignment vertical="center"/>
      <protection locked="0"/>
    </xf>
    <xf numFmtId="0" fontId="4"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7" xfId="0" applyFont="1" applyBorder="1" applyAlignment="1" applyProtection="1">
      <alignment horizontal="center" vertical="center" wrapText="1"/>
      <protection/>
    </xf>
    <xf numFmtId="0" fontId="4" fillId="25" borderId="20" xfId="0" applyFont="1" applyFill="1" applyBorder="1" applyAlignment="1" applyProtection="1">
      <alignment horizontal="center" vertical="center" wrapText="1"/>
      <protection/>
    </xf>
    <xf numFmtId="0" fontId="4" fillId="25" borderId="21" xfId="0" applyFont="1" applyFill="1" applyBorder="1" applyAlignment="1" applyProtection="1">
      <alignment horizontal="center" vertical="center" wrapText="1"/>
      <protection/>
    </xf>
    <xf numFmtId="0" fontId="4" fillId="25" borderId="21" xfId="0" applyFont="1" applyFill="1" applyBorder="1" applyAlignment="1" applyProtection="1">
      <alignment horizontal="center" vertical="center" wrapText="1"/>
      <protection locked="0"/>
    </xf>
    <xf numFmtId="0" fontId="4" fillId="25" borderId="22" xfId="0" applyFont="1" applyFill="1" applyBorder="1" applyAlignment="1" applyProtection="1">
      <alignment horizontal="center" vertical="center" wrapText="1"/>
      <protection/>
    </xf>
    <xf numFmtId="0" fontId="0" fillId="0" borderId="7" xfId="0" applyFont="1" applyBorder="1" applyAlignment="1">
      <alignment horizontal="center" vertical="center" wrapText="1"/>
    </xf>
    <xf numFmtId="4" fontId="25" fillId="0" borderId="0" xfId="0" applyNumberFormat="1" applyFont="1" applyAlignment="1" applyProtection="1">
      <alignment/>
      <protection/>
    </xf>
    <xf numFmtId="167" fontId="34" fillId="0" borderId="16" xfId="0" applyNumberFormat="1" applyFont="1" applyBorder="1" applyAlignment="1" applyProtection="1">
      <alignment/>
      <protection/>
    </xf>
    <xf numFmtId="167" fontId="34" fillId="0" borderId="17" xfId="0" applyNumberFormat="1" applyFont="1" applyBorder="1" applyAlignment="1" applyProtection="1">
      <alignment/>
      <protection/>
    </xf>
    <xf numFmtId="4" fontId="35" fillId="0" borderId="0" xfId="0" applyNumberFormat="1" applyFont="1" applyAlignment="1">
      <alignment vertical="center"/>
    </xf>
    <xf numFmtId="0" fontId="9" fillId="0" borderId="7"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7" xfId="0" applyFont="1" applyBorder="1" applyAlignment="1">
      <alignment/>
    </xf>
    <xf numFmtId="0" fontId="9" fillId="0" borderId="24" xfId="0" applyFont="1" applyBorder="1" applyAlignment="1" applyProtection="1">
      <alignment/>
      <protection/>
    </xf>
    <xf numFmtId="0" fontId="9" fillId="0" borderId="0" xfId="0" applyFont="1" applyBorder="1" applyAlignment="1" applyProtection="1">
      <alignment/>
      <protection/>
    </xf>
    <xf numFmtId="167" fontId="9" fillId="0" borderId="0" xfId="0" applyNumberFormat="1" applyFont="1" applyBorder="1" applyAlignment="1" applyProtection="1">
      <alignment/>
      <protection/>
    </xf>
    <xf numFmtId="167" fontId="9" fillId="0" borderId="18"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30" xfId="0" applyFont="1" applyBorder="1" applyAlignment="1" applyProtection="1">
      <alignment horizontal="center" vertical="center"/>
      <protection/>
    </xf>
    <xf numFmtId="49" fontId="0" fillId="0" borderId="30" xfId="0" applyNumberFormat="1"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0" xfId="0" applyFont="1" applyBorder="1" applyAlignment="1" applyProtection="1">
      <alignment horizontal="center" vertical="center" wrapText="1"/>
      <protection/>
    </xf>
    <xf numFmtId="4" fontId="0" fillId="0" borderId="30" xfId="0" applyNumberFormat="1" applyFont="1" applyBorder="1" applyAlignment="1" applyProtection="1">
      <alignment vertical="center"/>
      <protection/>
    </xf>
    <xf numFmtId="4" fontId="0" fillId="23" borderId="30" xfId="0" applyNumberFormat="1" applyFont="1" applyFill="1" applyBorder="1" applyAlignment="1" applyProtection="1">
      <alignment vertical="center"/>
      <protection locked="0"/>
    </xf>
    <xf numFmtId="0" fontId="3" fillId="23" borderId="30"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protection/>
    </xf>
    <xf numFmtId="167" fontId="3" fillId="0" borderId="0" xfId="0" applyNumberFormat="1" applyFont="1" applyBorder="1" applyAlignment="1" applyProtection="1">
      <alignment vertical="center"/>
      <protection/>
    </xf>
    <xf numFmtId="167" fontId="3"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4" xfId="0" applyFont="1" applyBorder="1" applyAlignment="1" applyProtection="1">
      <alignment vertical="center"/>
      <protection/>
    </xf>
    <xf numFmtId="0" fontId="3" fillId="0" borderId="26" xfId="0" applyFont="1" applyBorder="1" applyAlignment="1" applyProtection="1">
      <alignment horizontal="center" vertical="center"/>
      <protection/>
    </xf>
    <xf numFmtId="0" fontId="0" fillId="0" borderId="26" xfId="0" applyFont="1" applyBorder="1" applyAlignment="1" applyProtection="1">
      <alignment vertical="center"/>
      <protection/>
    </xf>
    <xf numFmtId="167" fontId="3" fillId="0" borderId="26" xfId="0" applyNumberFormat="1" applyFont="1" applyBorder="1" applyAlignment="1" applyProtection="1">
      <alignment vertical="center"/>
      <protection/>
    </xf>
    <xf numFmtId="167" fontId="3" fillId="0" borderId="27" xfId="0" applyNumberFormat="1" applyFont="1" applyBorder="1" applyAlignment="1" applyProtection="1">
      <alignment vertical="center"/>
      <protection/>
    </xf>
    <xf numFmtId="0" fontId="10" fillId="0" borderId="7"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7" xfId="0" applyFont="1" applyBorder="1" applyAlignment="1">
      <alignment vertical="center"/>
    </xf>
    <xf numFmtId="0" fontId="10" fillId="0" borderId="2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7"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7" xfId="0" applyFont="1" applyBorder="1" applyAlignment="1">
      <alignment vertical="center"/>
    </xf>
    <xf numFmtId="0" fontId="11" fillId="0" borderId="2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8" fillId="0" borderId="30" xfId="0" applyFont="1" applyBorder="1" applyAlignment="1" applyProtection="1">
      <alignment horizontal="center" vertical="center"/>
      <protection/>
    </xf>
    <xf numFmtId="49" fontId="38" fillId="0" borderId="30" xfId="0" applyNumberFormat="1" applyFont="1" applyBorder="1" applyAlignment="1" applyProtection="1">
      <alignment horizontal="left" vertical="center" wrapText="1"/>
      <protection/>
    </xf>
    <xf numFmtId="0" fontId="38" fillId="0" borderId="30" xfId="0" applyFont="1" applyBorder="1" applyAlignment="1" applyProtection="1">
      <alignment horizontal="left" vertical="center" wrapText="1"/>
      <protection/>
    </xf>
    <xf numFmtId="0" fontId="38" fillId="0" borderId="30" xfId="0" applyFont="1" applyBorder="1" applyAlignment="1" applyProtection="1">
      <alignment horizontal="center" vertical="center" wrapText="1"/>
      <protection/>
    </xf>
    <xf numFmtId="4" fontId="38" fillId="0" borderId="30" xfId="0" applyNumberFormat="1" applyFont="1" applyBorder="1" applyAlignment="1" applyProtection="1">
      <alignment vertical="center"/>
      <protection/>
    </xf>
    <xf numFmtId="4" fontId="38" fillId="23" borderId="30" xfId="0" applyNumberFormat="1" applyFont="1" applyFill="1" applyBorder="1" applyAlignment="1" applyProtection="1">
      <alignment vertical="center"/>
      <protection locked="0"/>
    </xf>
    <xf numFmtId="0" fontId="38" fillId="0" borderId="7" xfId="0" applyFont="1" applyBorder="1" applyAlignment="1">
      <alignment vertical="center"/>
    </xf>
    <xf numFmtId="0" fontId="38" fillId="23" borderId="30"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25" xfId="0" applyFont="1" applyBorder="1" applyAlignment="1" applyProtection="1">
      <alignment vertical="center"/>
      <protection/>
    </xf>
    <xf numFmtId="0" fontId="0" fillId="0" borderId="27" xfId="0" applyFont="1" applyBorder="1" applyAlignment="1" applyProtection="1">
      <alignment vertical="center"/>
      <protection/>
    </xf>
    <xf numFmtId="0" fontId="37" fillId="0" borderId="0" xfId="0" applyFont="1" applyAlignment="1" applyProtection="1">
      <alignment vertical="top" wrapText="1"/>
      <protection/>
    </xf>
    <xf numFmtId="0" fontId="12" fillId="0" borderId="7"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7" xfId="0" applyFont="1" applyBorder="1" applyAlignment="1">
      <alignment vertical="center"/>
    </xf>
    <xf numFmtId="0" fontId="12" fillId="0" borderId="2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40" fillId="0" borderId="0" xfId="24">
      <alignment/>
      <protection/>
    </xf>
    <xf numFmtId="169" fontId="41" fillId="0" borderId="0" xfId="25" applyNumberFormat="1" applyFont="1">
      <alignment/>
      <protection/>
    </xf>
    <xf numFmtId="0" fontId="2" fillId="0" borderId="0" xfId="25">
      <alignment/>
      <protection/>
    </xf>
    <xf numFmtId="0" fontId="43" fillId="0" borderId="0" xfId="26" applyFont="1">
      <alignment/>
      <protection/>
    </xf>
    <xf numFmtId="0" fontId="44" fillId="0" borderId="0" xfId="27" applyFont="1" applyAlignment="1">
      <alignment wrapText="1"/>
      <protection/>
    </xf>
    <xf numFmtId="3" fontId="45" fillId="0" borderId="0" xfId="27" applyNumberFormat="1" applyFont="1">
      <alignment/>
      <protection/>
    </xf>
    <xf numFmtId="0" fontId="46" fillId="0" borderId="0" xfId="26" applyFont="1">
      <alignment/>
      <protection/>
    </xf>
    <xf numFmtId="0" fontId="48" fillId="0" borderId="0" xfId="27" applyFont="1" applyAlignment="1">
      <alignment wrapText="1"/>
      <protection/>
    </xf>
    <xf numFmtId="3" fontId="49" fillId="0" borderId="0" xfId="27" applyNumberFormat="1" applyFont="1">
      <alignment/>
      <protection/>
    </xf>
    <xf numFmtId="0" fontId="50" fillId="0" borderId="0" xfId="26" applyFont="1">
      <alignment/>
      <protection/>
    </xf>
    <xf numFmtId="0" fontId="46" fillId="0" borderId="31" xfId="26" applyFont="1" applyBorder="1">
      <alignment/>
      <protection/>
    </xf>
    <xf numFmtId="0" fontId="48" fillId="0" borderId="31" xfId="27" applyFont="1" applyBorder="1" applyAlignment="1">
      <alignment wrapText="1"/>
      <protection/>
    </xf>
    <xf numFmtId="3" fontId="49" fillId="0" borderId="31" xfId="27" applyNumberFormat="1" applyFont="1" applyBorder="1">
      <alignment/>
      <protection/>
    </xf>
    <xf numFmtId="0" fontId="51" fillId="0" borderId="0" xfId="25" applyFont="1">
      <alignment/>
      <protection/>
    </xf>
    <xf numFmtId="0" fontId="53" fillId="0" borderId="0" xfId="25" applyFont="1">
      <alignment/>
      <protection/>
    </xf>
    <xf numFmtId="0" fontId="54" fillId="0" borderId="0" xfId="25" applyFont="1">
      <alignment/>
      <protection/>
    </xf>
    <xf numFmtId="0" fontId="55" fillId="0" borderId="0" xfId="25" applyFont="1">
      <alignment/>
      <protection/>
    </xf>
    <xf numFmtId="0" fontId="56" fillId="26" borderId="0" xfId="25" applyFont="1" applyFill="1">
      <alignment/>
      <protection/>
    </xf>
    <xf numFmtId="0" fontId="57" fillId="26" borderId="0" xfId="25" applyFont="1" applyFill="1">
      <alignment/>
      <protection/>
    </xf>
    <xf numFmtId="0" fontId="56" fillId="26" borderId="0" xfId="25" applyFont="1" applyFill="1" applyAlignment="1">
      <alignment horizontal="right"/>
      <protection/>
    </xf>
    <xf numFmtId="0" fontId="57" fillId="0" borderId="0" xfId="25" applyFont="1" applyAlignment="1">
      <alignment horizontal="center"/>
      <protection/>
    </xf>
    <xf numFmtId="0" fontId="57" fillId="0" borderId="0" xfId="25" applyFont="1">
      <alignment/>
      <protection/>
    </xf>
    <xf numFmtId="4" fontId="57" fillId="0" borderId="0" xfId="25" applyNumberFormat="1" applyFont="1" applyAlignment="1">
      <alignment horizontal="right"/>
      <protection/>
    </xf>
    <xf numFmtId="0" fontId="56" fillId="0" borderId="0" xfId="25" applyFont="1" applyAlignment="1">
      <alignment horizontal="right"/>
      <protection/>
    </xf>
    <xf numFmtId="0" fontId="58" fillId="0" borderId="0" xfId="25" applyFont="1" applyAlignment="1">
      <alignment horizontal="center"/>
      <protection/>
    </xf>
    <xf numFmtId="0" fontId="59" fillId="0" borderId="0" xfId="25" applyFont="1" applyFill="1" applyAlignment="1">
      <alignment horizontal="right"/>
      <protection/>
    </xf>
    <xf numFmtId="0" fontId="56" fillId="0" borderId="32" xfId="25" applyFont="1" applyBorder="1">
      <alignment/>
      <protection/>
    </xf>
    <xf numFmtId="0" fontId="56" fillId="0" borderId="33" xfId="25" applyFont="1" applyBorder="1">
      <alignment/>
      <protection/>
    </xf>
    <xf numFmtId="4" fontId="56" fillId="0" borderId="33" xfId="25" applyNumberFormat="1" applyFont="1" applyBorder="1">
      <alignment/>
      <protection/>
    </xf>
    <xf numFmtId="4" fontId="56" fillId="0" borderId="34" xfId="25" applyNumberFormat="1" applyFont="1" applyBorder="1">
      <alignment/>
      <protection/>
    </xf>
    <xf numFmtId="10" fontId="2" fillId="0" borderId="0" xfId="28" applyNumberFormat="1" applyFont="1"/>
    <xf numFmtId="0" fontId="56" fillId="0" borderId="0" xfId="25" applyFont="1">
      <alignment/>
      <protection/>
    </xf>
    <xf numFmtId="4" fontId="56" fillId="0" borderId="0" xfId="25" applyNumberFormat="1" applyFont="1">
      <alignment/>
      <protection/>
    </xf>
    <xf numFmtId="0" fontId="57" fillId="0" borderId="33" xfId="25" applyFont="1" applyBorder="1">
      <alignment/>
      <protection/>
    </xf>
    <xf numFmtId="4" fontId="57" fillId="0" borderId="33" xfId="25" applyNumberFormat="1" applyFont="1" applyBorder="1">
      <alignment/>
      <protection/>
    </xf>
    <xf numFmtId="0" fontId="56" fillId="0" borderId="0" xfId="25" applyFont="1" applyBorder="1">
      <alignment/>
      <protection/>
    </xf>
    <xf numFmtId="0" fontId="57" fillId="0" borderId="0" xfId="25" applyFont="1" applyBorder="1">
      <alignment/>
      <protection/>
    </xf>
    <xf numFmtId="4" fontId="56" fillId="0" borderId="0" xfId="25" applyNumberFormat="1" applyFont="1" applyBorder="1">
      <alignment/>
      <protection/>
    </xf>
    <xf numFmtId="4" fontId="57" fillId="0" borderId="0" xfId="25" applyNumberFormat="1" applyFont="1" applyBorder="1">
      <alignment/>
      <protection/>
    </xf>
    <xf numFmtId="0" fontId="55" fillId="26" borderId="35" xfId="25" applyFont="1" applyFill="1" applyBorder="1">
      <alignment/>
      <protection/>
    </xf>
    <xf numFmtId="0" fontId="55" fillId="26" borderId="36" xfId="25" applyFont="1" applyFill="1" applyBorder="1">
      <alignment/>
      <protection/>
    </xf>
    <xf numFmtId="4" fontId="55" fillId="26" borderId="36" xfId="25" applyNumberFormat="1" applyFont="1" applyFill="1" applyBorder="1">
      <alignment/>
      <protection/>
    </xf>
    <xf numFmtId="4" fontId="55" fillId="26" borderId="37" xfId="25" applyNumberFormat="1" applyFont="1" applyFill="1" applyBorder="1">
      <alignment/>
      <protection/>
    </xf>
    <xf numFmtId="0" fontId="61" fillId="0" borderId="0" xfId="25" applyFont="1">
      <alignment/>
      <protection/>
    </xf>
    <xf numFmtId="0" fontId="62" fillId="0" borderId="0" xfId="25" applyFont="1">
      <alignment/>
      <protection/>
    </xf>
    <xf numFmtId="4" fontId="62" fillId="0" borderId="0" xfId="25" applyNumberFormat="1" applyFont="1">
      <alignment/>
      <protection/>
    </xf>
    <xf numFmtId="168" fontId="1" fillId="0" borderId="0" xfId="0" applyNumberFormat="1" applyFont="1"/>
    <xf numFmtId="168" fontId="41" fillId="0" borderId="0" xfId="25" applyNumberFormat="1" applyFont="1">
      <alignment/>
      <protection/>
    </xf>
    <xf numFmtId="168" fontId="60" fillId="0" borderId="0" xfId="25" applyNumberFormat="1" applyFont="1">
      <alignment/>
      <protection/>
    </xf>
    <xf numFmtId="10" fontId="2" fillId="0" borderId="0" xfId="23" applyNumberFormat="1" applyFont="1" applyBorder="1"/>
    <xf numFmtId="0" fontId="52" fillId="0" borderId="0" xfId="25" applyFont="1" applyAlignment="1">
      <alignment horizontal="center" wrapText="1"/>
      <protection/>
    </xf>
    <xf numFmtId="0" fontId="24" fillId="0" borderId="23" xfId="0" applyFont="1" applyBorder="1" applyAlignment="1">
      <alignment horizontal="center" vertical="center"/>
    </xf>
    <xf numFmtId="0" fontId="24" fillId="0" borderId="16"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3" fillId="0" borderId="24"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4" fillId="25" borderId="12" xfId="0" applyFont="1" applyFill="1" applyBorder="1" applyAlignment="1" applyProtection="1">
      <alignment horizontal="center" vertical="center"/>
      <protection/>
    </xf>
    <xf numFmtId="0" fontId="4" fillId="25" borderId="12"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0" fontId="4" fillId="25" borderId="11" xfId="0" applyFont="1" applyFill="1" applyBorder="1" applyAlignment="1" applyProtection="1">
      <alignment horizontal="center" vertical="center"/>
      <protection/>
    </xf>
    <xf numFmtId="0" fontId="5" fillId="0" borderId="0" xfId="0" applyFont="1" applyAlignment="1" applyProtection="1">
      <alignment horizontal="left" vertical="center" wrapText="1"/>
      <protection/>
    </xf>
    <xf numFmtId="0" fontId="5" fillId="0" borderId="0" xfId="0" applyFont="1" applyAlignment="1" applyProtection="1">
      <alignment vertical="center"/>
      <protection/>
    </xf>
    <xf numFmtId="166" fontId="4" fillId="0" borderId="0" xfId="0" applyNumberFormat="1" applyFont="1" applyAlignment="1" applyProtection="1">
      <alignment horizontal="left" vertical="center"/>
      <protection/>
    </xf>
    <xf numFmtId="0" fontId="4" fillId="25" borderId="12" xfId="0" applyFont="1" applyFill="1" applyBorder="1" applyAlignment="1" applyProtection="1">
      <alignment horizontal="right" vertical="center"/>
      <protection/>
    </xf>
    <xf numFmtId="4" fontId="25" fillId="0" borderId="0" xfId="0" applyNumberFormat="1" applyFont="1" applyAlignment="1" applyProtection="1">
      <alignment vertical="center"/>
      <protection/>
    </xf>
    <xf numFmtId="165" fontId="3"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protection/>
    </xf>
    <xf numFmtId="49" fontId="4" fillId="23"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4" fontId="22" fillId="0" borderId="10" xfId="0" applyNumberFormat="1" applyFont="1" applyBorder="1" applyAlignment="1" applyProtection="1">
      <alignment vertical="center"/>
      <protection/>
    </xf>
    <xf numFmtId="0" fontId="0" fillId="0" borderId="10" xfId="0" applyFont="1" applyBorder="1" applyAlignment="1" applyProtection="1">
      <alignment vertical="center"/>
      <protection/>
    </xf>
    <xf numFmtId="0" fontId="3" fillId="0" borderId="0" xfId="0"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5" fillId="24" borderId="12" xfId="0" applyFont="1" applyFill="1" applyBorder="1" applyAlignment="1" applyProtection="1">
      <alignment horizontal="left" vertical="center"/>
      <protection/>
    </xf>
    <xf numFmtId="0" fontId="0" fillId="24" borderId="12" xfId="0" applyFont="1" applyFill="1" applyBorder="1" applyAlignment="1" applyProtection="1">
      <alignment vertical="center"/>
      <protection/>
    </xf>
    <xf numFmtId="4" fontId="5" fillId="24" borderId="12" xfId="0" applyNumberFormat="1" applyFont="1" applyFill="1" applyBorder="1" applyAlignment="1" applyProtection="1">
      <alignment vertical="center"/>
      <protection/>
    </xf>
    <xf numFmtId="0" fontId="0" fillId="24" borderId="19" xfId="0" applyFont="1" applyFill="1" applyBorder="1" applyAlignment="1" applyProtection="1">
      <alignment vertical="center"/>
      <protection/>
    </xf>
    <xf numFmtId="0" fontId="0" fillId="0" borderId="0" xfId="0"/>
    <xf numFmtId="0" fontId="4" fillId="0" borderId="0" xfId="0" applyFont="1" applyBorder="1" applyAlignment="1" applyProtection="1">
      <alignment horizontal="left" vertical="center"/>
      <protection/>
    </xf>
    <xf numFmtId="0" fontId="0" fillId="0" borderId="0" xfId="0" applyBorder="1" applyProtection="1">
      <protection/>
    </xf>
    <xf numFmtId="0" fontId="5" fillId="0" borderId="0" xfId="0" applyFont="1" applyBorder="1" applyAlignment="1" applyProtection="1">
      <alignment horizontal="left" vertical="top"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5"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cellXfs>
  <cellStyles count="66">
    <cellStyle name="Normal" xfId="0"/>
    <cellStyle name="Percent" xfId="15"/>
    <cellStyle name="Currency" xfId="16"/>
    <cellStyle name="Currency [0]" xfId="17"/>
    <cellStyle name="Comma" xfId="18"/>
    <cellStyle name="Comma [0]" xfId="19"/>
    <cellStyle name="Hypertextový odkaz" xfId="20"/>
    <cellStyle name="normální 4 2" xfId="21"/>
    <cellStyle name="Normální 3 4" xfId="22"/>
    <cellStyle name="Procenta" xfId="23"/>
    <cellStyle name="Normální 2" xfId="24"/>
    <cellStyle name="Normální 2 2" xfId="25"/>
    <cellStyle name="normální_CN - nová" xfId="26"/>
    <cellStyle name="normální_Rek. komun. v Božkově_CN_Lidl_Sedlcany_uprava" xfId="27"/>
    <cellStyle name="Procenta 2" xfId="28"/>
    <cellStyle name="20 % - zvýraznenie1" xfId="29"/>
    <cellStyle name="20 % - zvýraznenie2" xfId="30"/>
    <cellStyle name="20 % - zvýraznenie3" xfId="31"/>
    <cellStyle name="20 % - zvýraznenie4" xfId="32"/>
    <cellStyle name="20 % - zvýraznenie5" xfId="33"/>
    <cellStyle name="20 % - zvýraznenie6" xfId="34"/>
    <cellStyle name="40 % - zvýraznenie1" xfId="35"/>
    <cellStyle name="40 % - zvýraznenie2" xfId="36"/>
    <cellStyle name="40 % - zvýraznenie3" xfId="37"/>
    <cellStyle name="40 % - zvýraznenie4" xfId="38"/>
    <cellStyle name="40 % - zvýraznenie5" xfId="39"/>
    <cellStyle name="40 % - zvýraznenie6" xfId="40"/>
    <cellStyle name="60 % - zvýraznenie1" xfId="41"/>
    <cellStyle name="60 % - zvýraznenie2" xfId="42"/>
    <cellStyle name="60 % - zvýraznenie3" xfId="43"/>
    <cellStyle name="60 % - zvýraznenie4" xfId="44"/>
    <cellStyle name="60 % - zvýraznenie5" xfId="45"/>
    <cellStyle name="60 % - zvýraznenie6" xfId="46"/>
    <cellStyle name="čárky [0]_~8406937" xfId="47"/>
    <cellStyle name="Dobrá" xfId="48"/>
    <cellStyle name="Hypertextový odkaz 2" xfId="49"/>
    <cellStyle name="Kontrolná bunka" xfId="50"/>
    <cellStyle name="MJPolozky" xfId="51"/>
    <cellStyle name="MnozstviPolozky" xfId="52"/>
    <cellStyle name="NazevOddilu" xfId="53"/>
    <cellStyle name="NazevPolozky" xfId="54"/>
    <cellStyle name="Neutrálna" xfId="55"/>
    <cellStyle name="Normální 11" xfId="56"/>
    <cellStyle name="normální 2 2 2" xfId="57"/>
    <cellStyle name="normální 2 3" xfId="58"/>
    <cellStyle name="normální 3" xfId="59"/>
    <cellStyle name="Normální 3 2" xfId="60"/>
    <cellStyle name="normální 3 3" xfId="61"/>
    <cellStyle name="normální 4" xfId="62"/>
    <cellStyle name="normální 5" xfId="63"/>
    <cellStyle name="Prepojená bunka" xfId="64"/>
    <cellStyle name="procent 2" xfId="65"/>
    <cellStyle name="Spolu" xfId="66"/>
    <cellStyle name="Styl 1" xfId="67"/>
    <cellStyle name="Text upozornenia" xfId="68"/>
    <cellStyle name="Titul" xfId="69"/>
    <cellStyle name="VykazPolozka" xfId="70"/>
    <cellStyle name="VykazVzorec" xfId="71"/>
    <cellStyle name="Vysvetľujúci text" xfId="72"/>
    <cellStyle name="Zlá" xfId="73"/>
    <cellStyle name="Zvýraznenie1" xfId="74"/>
    <cellStyle name="Zvýraznenie2" xfId="75"/>
    <cellStyle name="Zvýraznenie3" xfId="76"/>
    <cellStyle name="Zvýraznenie4" xfId="77"/>
    <cellStyle name="Zvýraznenie5" xfId="78"/>
    <cellStyle name="Zvýraznenie6" xfId="7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xdr:row>
      <xdr:rowOff>171450</xdr:rowOff>
    </xdr:from>
    <xdr:to>
      <xdr:col>5</xdr:col>
      <xdr:colOff>1238250</xdr:colOff>
      <xdr:row>3</xdr:row>
      <xdr:rowOff>133350</xdr:rowOff>
    </xdr:to>
    <xdr:pic>
      <xdr:nvPicPr>
        <xdr:cNvPr id="2" name="Picture 11" descr="bagr_logo kopi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115050" y="342900"/>
          <a:ext cx="1228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veta%20PJ%20-%20VD%202004\Nab&#237;dky%20&#180;04\Loguran\Kanalizace%20+%20Komu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Iveta\NAB&#205;DKY%20RB%20stavby%202007\chemick&#225;\Iveta\NAB&#205;DKY%20ROBSTAV\&#269;el&#225;kovice\&#268;el&#225;kovice2_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veta\NAB&#205;DKY%20RB%20stavby\MOST%20Ros\Most%20nab&#237;dka%20RB%20stavb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veta\NAB&#205;DKY%20RB%20stavby%202007\Bi&#345;kov\Pod&#283;brady_kp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225;bkova,%20Plze&#328;\Plzen_Labkova_komunikace_vykaz_vyme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Preview\INFO\Templates\Rozpocty\Sablon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veta%20PJ%20-%20VD%202004\Nab&#237;dky%20&#180;04\Loguran\Kanalizace%20+%20Komun%20var.%20pro%20p.%20Muller%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veta%20PJ%20-%20VD%202004\Nab&#237;dky%20&#180;04\Bru&#269;n&#225;%20-%20ul.%20Plam&#233;nkova\VODOVOD,%20PLYNOVOD%20-%20zm&#283;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Stoka A"/>
      <sheetName val="Stoka A1"/>
      <sheetName val="Stoka B1"/>
      <sheetName val="Stoka B1-1"/>
      <sheetName val="Stoka B2"/>
      <sheetName val="Splašk. kanal."/>
      <sheetName val="Vodov. přípojka"/>
      <sheetName val="Komunikac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zemní práce"/>
      <sheetName val="25_komun_"/>
      <sheetName val="26_ter__sad_úpravy"/>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heetName val="ZP, kom, kan"/>
      <sheetName val="Voda"/>
      <sheetName val="Plyn"/>
    </sheetNames>
    <sheetDataSet>
      <sheetData sheetId="0" refreshError="1"/>
      <sheetData sheetId="1" refreshError="1"/>
      <sheetData sheetId="2"/>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oda "/>
      <sheetName val="Rekapitulace"/>
      <sheetName val="komunikace"/>
      <sheetName val="kanalizace"/>
      <sheetName val="Plyn"/>
    </sheetNames>
    <sheetDataSet>
      <sheetData sheetId="0"/>
      <sheetData sheetId="1" refreshError="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IO 01 01 Pol"/>
      <sheetName val="IO 02 01 Pol"/>
      <sheetName val="IO 02 02 Pol"/>
      <sheetName val="IO 02 03 Pol"/>
      <sheetName val="List1 (2)"/>
      <sheetName val="List2"/>
    </sheetNames>
    <sheetDataSet>
      <sheetData sheetId="0"/>
      <sheetData sheetId="1">
        <row r="23">
          <cell r="G23">
            <v>0</v>
          </cell>
        </row>
        <row r="24">
          <cell r="G24">
            <v>0</v>
          </cell>
        </row>
        <row r="25">
          <cell r="G25">
            <v>9873434.559999999</v>
          </cell>
        </row>
        <row r="26">
          <cell r="G26">
            <v>2073421</v>
          </cell>
        </row>
        <row r="29">
          <cell r="G29">
            <v>11946856</v>
          </cell>
          <cell r="J29" t="str">
            <v>CZK</v>
          </cell>
        </row>
      </sheetData>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kapitulace"/>
      <sheetName val="Stoka A"/>
      <sheetName val="Stoka A1"/>
      <sheetName val="Stoka B1"/>
      <sheetName val="Stoka B1-1"/>
      <sheetName val="Stoka B2"/>
      <sheetName val="Splašk. kanal."/>
      <sheetName val="Vodov. přípojka"/>
      <sheetName val="Komunikace"/>
    </sheetNames>
    <sheetDataSet>
      <sheetData sheetId="0"/>
      <sheetData sheetId="1"/>
      <sheetData sheetId="2">
        <row r="21">
          <cell r="A21" t="str">
            <v>P.č.</v>
          </cell>
          <cell r="C21" t="str">
            <v>Název položky</v>
          </cell>
          <cell r="E21" t="str">
            <v>množství</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tavba"/>
      <sheetName val="01 02 "/>
      <sheetName val="01 C1 "/>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28"/>
  <sheetViews>
    <sheetView tabSelected="1" view="pageBreakPreview" zoomScale="60" workbookViewId="0" topLeftCell="A1">
      <selection activeCell="B36" sqref="B36"/>
    </sheetView>
  </sheetViews>
  <sheetFormatPr defaultColWidth="9.33203125" defaultRowHeight="13.5"/>
  <cols>
    <col min="1" max="1" width="18.83203125" style="254" customWidth="1"/>
    <col min="2" max="2" width="62.66015625" style="254" customWidth="1"/>
    <col min="3" max="3" width="1.171875" style="254" customWidth="1"/>
    <col min="4" max="4" width="22.66015625" style="254" bestFit="1" customWidth="1"/>
    <col min="5" max="5" width="1.5" style="254" customWidth="1"/>
    <col min="6" max="6" width="24.5" style="254" bestFit="1" customWidth="1"/>
    <col min="7" max="7" width="17.83203125" style="253" customWidth="1"/>
    <col min="8" max="8" width="12.66015625" style="254" customWidth="1"/>
    <col min="9" max="256" width="9.33203125" style="254" customWidth="1"/>
    <col min="257" max="257" width="23.16015625" style="254" customWidth="1"/>
    <col min="258" max="258" width="45.83203125" style="254" customWidth="1"/>
    <col min="259" max="259" width="1.171875" style="254" customWidth="1"/>
    <col min="260" max="260" width="22.66015625" style="254" bestFit="1" customWidth="1"/>
    <col min="261" max="261" width="1.5" style="254" customWidth="1"/>
    <col min="262" max="262" width="24.5" style="254" bestFit="1" customWidth="1"/>
    <col min="263" max="263" width="18.16015625" style="254" customWidth="1"/>
    <col min="264" max="264" width="14.16015625" style="254" customWidth="1"/>
    <col min="265" max="512" width="9.33203125" style="254" customWidth="1"/>
    <col min="513" max="513" width="23.16015625" style="254" customWidth="1"/>
    <col min="514" max="514" width="45.83203125" style="254" customWidth="1"/>
    <col min="515" max="515" width="1.171875" style="254" customWidth="1"/>
    <col min="516" max="516" width="22.66015625" style="254" bestFit="1" customWidth="1"/>
    <col min="517" max="517" width="1.5" style="254" customWidth="1"/>
    <col min="518" max="518" width="24.5" style="254" bestFit="1" customWidth="1"/>
    <col min="519" max="519" width="18.16015625" style="254" customWidth="1"/>
    <col min="520" max="520" width="14.16015625" style="254" customWidth="1"/>
    <col min="521" max="768" width="9.33203125" style="254" customWidth="1"/>
    <col min="769" max="769" width="23.16015625" style="254" customWidth="1"/>
    <col min="770" max="770" width="45.83203125" style="254" customWidth="1"/>
    <col min="771" max="771" width="1.171875" style="254" customWidth="1"/>
    <col min="772" max="772" width="22.66015625" style="254" bestFit="1" customWidth="1"/>
    <col min="773" max="773" width="1.5" style="254" customWidth="1"/>
    <col min="774" max="774" width="24.5" style="254" bestFit="1" customWidth="1"/>
    <col min="775" max="775" width="18.16015625" style="254" customWidth="1"/>
    <col min="776" max="776" width="14.16015625" style="254" customWidth="1"/>
    <col min="777" max="1024" width="9.33203125" style="254" customWidth="1"/>
    <col min="1025" max="1025" width="23.16015625" style="254" customWidth="1"/>
    <col min="1026" max="1026" width="45.83203125" style="254" customWidth="1"/>
    <col min="1027" max="1027" width="1.171875" style="254" customWidth="1"/>
    <col min="1028" max="1028" width="22.66015625" style="254" bestFit="1" customWidth="1"/>
    <col min="1029" max="1029" width="1.5" style="254" customWidth="1"/>
    <col min="1030" max="1030" width="24.5" style="254" bestFit="1" customWidth="1"/>
    <col min="1031" max="1031" width="18.16015625" style="254" customWidth="1"/>
    <col min="1032" max="1032" width="14.16015625" style="254" customWidth="1"/>
    <col min="1033" max="1280" width="9.33203125" style="254" customWidth="1"/>
    <col min="1281" max="1281" width="23.16015625" style="254" customWidth="1"/>
    <col min="1282" max="1282" width="45.83203125" style="254" customWidth="1"/>
    <col min="1283" max="1283" width="1.171875" style="254" customWidth="1"/>
    <col min="1284" max="1284" width="22.66015625" style="254" bestFit="1" customWidth="1"/>
    <col min="1285" max="1285" width="1.5" style="254" customWidth="1"/>
    <col min="1286" max="1286" width="24.5" style="254" bestFit="1" customWidth="1"/>
    <col min="1287" max="1287" width="18.16015625" style="254" customWidth="1"/>
    <col min="1288" max="1288" width="14.16015625" style="254" customWidth="1"/>
    <col min="1289" max="1536" width="9.33203125" style="254" customWidth="1"/>
    <col min="1537" max="1537" width="23.16015625" style="254" customWidth="1"/>
    <col min="1538" max="1538" width="45.83203125" style="254" customWidth="1"/>
    <col min="1539" max="1539" width="1.171875" style="254" customWidth="1"/>
    <col min="1540" max="1540" width="22.66015625" style="254" bestFit="1" customWidth="1"/>
    <col min="1541" max="1541" width="1.5" style="254" customWidth="1"/>
    <col min="1542" max="1542" width="24.5" style="254" bestFit="1" customWidth="1"/>
    <col min="1543" max="1543" width="18.16015625" style="254" customWidth="1"/>
    <col min="1544" max="1544" width="14.16015625" style="254" customWidth="1"/>
    <col min="1545" max="1792" width="9.33203125" style="254" customWidth="1"/>
    <col min="1793" max="1793" width="23.16015625" style="254" customWidth="1"/>
    <col min="1794" max="1794" width="45.83203125" style="254" customWidth="1"/>
    <col min="1795" max="1795" width="1.171875" style="254" customWidth="1"/>
    <col min="1796" max="1796" width="22.66015625" style="254" bestFit="1" customWidth="1"/>
    <col min="1797" max="1797" width="1.5" style="254" customWidth="1"/>
    <col min="1798" max="1798" width="24.5" style="254" bestFit="1" customWidth="1"/>
    <col min="1799" max="1799" width="18.16015625" style="254" customWidth="1"/>
    <col min="1800" max="1800" width="14.16015625" style="254" customWidth="1"/>
    <col min="1801" max="2048" width="9.33203125" style="254" customWidth="1"/>
    <col min="2049" max="2049" width="23.16015625" style="254" customWidth="1"/>
    <col min="2050" max="2050" width="45.83203125" style="254" customWidth="1"/>
    <col min="2051" max="2051" width="1.171875" style="254" customWidth="1"/>
    <col min="2052" max="2052" width="22.66015625" style="254" bestFit="1" customWidth="1"/>
    <col min="2053" max="2053" width="1.5" style="254" customWidth="1"/>
    <col min="2054" max="2054" width="24.5" style="254" bestFit="1" customWidth="1"/>
    <col min="2055" max="2055" width="18.16015625" style="254" customWidth="1"/>
    <col min="2056" max="2056" width="14.16015625" style="254" customWidth="1"/>
    <col min="2057" max="2304" width="9.33203125" style="254" customWidth="1"/>
    <col min="2305" max="2305" width="23.16015625" style="254" customWidth="1"/>
    <col min="2306" max="2306" width="45.83203125" style="254" customWidth="1"/>
    <col min="2307" max="2307" width="1.171875" style="254" customWidth="1"/>
    <col min="2308" max="2308" width="22.66015625" style="254" bestFit="1" customWidth="1"/>
    <col min="2309" max="2309" width="1.5" style="254" customWidth="1"/>
    <col min="2310" max="2310" width="24.5" style="254" bestFit="1" customWidth="1"/>
    <col min="2311" max="2311" width="18.16015625" style="254" customWidth="1"/>
    <col min="2312" max="2312" width="14.16015625" style="254" customWidth="1"/>
    <col min="2313" max="2560" width="9.33203125" style="254" customWidth="1"/>
    <col min="2561" max="2561" width="23.16015625" style="254" customWidth="1"/>
    <col min="2562" max="2562" width="45.83203125" style="254" customWidth="1"/>
    <col min="2563" max="2563" width="1.171875" style="254" customWidth="1"/>
    <col min="2564" max="2564" width="22.66015625" style="254" bestFit="1" customWidth="1"/>
    <col min="2565" max="2565" width="1.5" style="254" customWidth="1"/>
    <col min="2566" max="2566" width="24.5" style="254" bestFit="1" customWidth="1"/>
    <col min="2567" max="2567" width="18.16015625" style="254" customWidth="1"/>
    <col min="2568" max="2568" width="14.16015625" style="254" customWidth="1"/>
    <col min="2569" max="2816" width="9.33203125" style="254" customWidth="1"/>
    <col min="2817" max="2817" width="23.16015625" style="254" customWidth="1"/>
    <col min="2818" max="2818" width="45.83203125" style="254" customWidth="1"/>
    <col min="2819" max="2819" width="1.171875" style="254" customWidth="1"/>
    <col min="2820" max="2820" width="22.66015625" style="254" bestFit="1" customWidth="1"/>
    <col min="2821" max="2821" width="1.5" style="254" customWidth="1"/>
    <col min="2822" max="2822" width="24.5" style="254" bestFit="1" customWidth="1"/>
    <col min="2823" max="2823" width="18.16015625" style="254" customWidth="1"/>
    <col min="2824" max="2824" width="14.16015625" style="254" customWidth="1"/>
    <col min="2825" max="3072" width="9.33203125" style="254" customWidth="1"/>
    <col min="3073" max="3073" width="23.16015625" style="254" customWidth="1"/>
    <col min="3074" max="3074" width="45.83203125" style="254" customWidth="1"/>
    <col min="3075" max="3075" width="1.171875" style="254" customWidth="1"/>
    <col min="3076" max="3076" width="22.66015625" style="254" bestFit="1" customWidth="1"/>
    <col min="3077" max="3077" width="1.5" style="254" customWidth="1"/>
    <col min="3078" max="3078" width="24.5" style="254" bestFit="1" customWidth="1"/>
    <col min="3079" max="3079" width="18.16015625" style="254" customWidth="1"/>
    <col min="3080" max="3080" width="14.16015625" style="254" customWidth="1"/>
    <col min="3081" max="3328" width="9.33203125" style="254" customWidth="1"/>
    <col min="3329" max="3329" width="23.16015625" style="254" customWidth="1"/>
    <col min="3330" max="3330" width="45.83203125" style="254" customWidth="1"/>
    <col min="3331" max="3331" width="1.171875" style="254" customWidth="1"/>
    <col min="3332" max="3332" width="22.66015625" style="254" bestFit="1" customWidth="1"/>
    <col min="3333" max="3333" width="1.5" style="254" customWidth="1"/>
    <col min="3334" max="3334" width="24.5" style="254" bestFit="1" customWidth="1"/>
    <col min="3335" max="3335" width="18.16015625" style="254" customWidth="1"/>
    <col min="3336" max="3336" width="14.16015625" style="254" customWidth="1"/>
    <col min="3337" max="3584" width="9.33203125" style="254" customWidth="1"/>
    <col min="3585" max="3585" width="23.16015625" style="254" customWidth="1"/>
    <col min="3586" max="3586" width="45.83203125" style="254" customWidth="1"/>
    <col min="3587" max="3587" width="1.171875" style="254" customWidth="1"/>
    <col min="3588" max="3588" width="22.66015625" style="254" bestFit="1" customWidth="1"/>
    <col min="3589" max="3589" width="1.5" style="254" customWidth="1"/>
    <col min="3590" max="3590" width="24.5" style="254" bestFit="1" customWidth="1"/>
    <col min="3591" max="3591" width="18.16015625" style="254" customWidth="1"/>
    <col min="3592" max="3592" width="14.16015625" style="254" customWidth="1"/>
    <col min="3593" max="3840" width="9.33203125" style="254" customWidth="1"/>
    <col min="3841" max="3841" width="23.16015625" style="254" customWidth="1"/>
    <col min="3842" max="3842" width="45.83203125" style="254" customWidth="1"/>
    <col min="3843" max="3843" width="1.171875" style="254" customWidth="1"/>
    <col min="3844" max="3844" width="22.66015625" style="254" bestFit="1" customWidth="1"/>
    <col min="3845" max="3845" width="1.5" style="254" customWidth="1"/>
    <col min="3846" max="3846" width="24.5" style="254" bestFit="1" customWidth="1"/>
    <col min="3847" max="3847" width="18.16015625" style="254" customWidth="1"/>
    <col min="3848" max="3848" width="14.16015625" style="254" customWidth="1"/>
    <col min="3849" max="4096" width="9.33203125" style="254" customWidth="1"/>
    <col min="4097" max="4097" width="23.16015625" style="254" customWidth="1"/>
    <col min="4098" max="4098" width="45.83203125" style="254" customWidth="1"/>
    <col min="4099" max="4099" width="1.171875" style="254" customWidth="1"/>
    <col min="4100" max="4100" width="22.66015625" style="254" bestFit="1" customWidth="1"/>
    <col min="4101" max="4101" width="1.5" style="254" customWidth="1"/>
    <col min="4102" max="4102" width="24.5" style="254" bestFit="1" customWidth="1"/>
    <col min="4103" max="4103" width="18.16015625" style="254" customWidth="1"/>
    <col min="4104" max="4104" width="14.16015625" style="254" customWidth="1"/>
    <col min="4105" max="4352" width="9.33203125" style="254" customWidth="1"/>
    <col min="4353" max="4353" width="23.16015625" style="254" customWidth="1"/>
    <col min="4354" max="4354" width="45.83203125" style="254" customWidth="1"/>
    <col min="4355" max="4355" width="1.171875" style="254" customWidth="1"/>
    <col min="4356" max="4356" width="22.66015625" style="254" bestFit="1" customWidth="1"/>
    <col min="4357" max="4357" width="1.5" style="254" customWidth="1"/>
    <col min="4358" max="4358" width="24.5" style="254" bestFit="1" customWidth="1"/>
    <col min="4359" max="4359" width="18.16015625" style="254" customWidth="1"/>
    <col min="4360" max="4360" width="14.16015625" style="254" customWidth="1"/>
    <col min="4361" max="4608" width="9.33203125" style="254" customWidth="1"/>
    <col min="4609" max="4609" width="23.16015625" style="254" customWidth="1"/>
    <col min="4610" max="4610" width="45.83203125" style="254" customWidth="1"/>
    <col min="4611" max="4611" width="1.171875" style="254" customWidth="1"/>
    <col min="4612" max="4612" width="22.66015625" style="254" bestFit="1" customWidth="1"/>
    <col min="4613" max="4613" width="1.5" style="254" customWidth="1"/>
    <col min="4614" max="4614" width="24.5" style="254" bestFit="1" customWidth="1"/>
    <col min="4615" max="4615" width="18.16015625" style="254" customWidth="1"/>
    <col min="4616" max="4616" width="14.16015625" style="254" customWidth="1"/>
    <col min="4617" max="4864" width="9.33203125" style="254" customWidth="1"/>
    <col min="4865" max="4865" width="23.16015625" style="254" customWidth="1"/>
    <col min="4866" max="4866" width="45.83203125" style="254" customWidth="1"/>
    <col min="4867" max="4867" width="1.171875" style="254" customWidth="1"/>
    <col min="4868" max="4868" width="22.66015625" style="254" bestFit="1" customWidth="1"/>
    <col min="4869" max="4869" width="1.5" style="254" customWidth="1"/>
    <col min="4870" max="4870" width="24.5" style="254" bestFit="1" customWidth="1"/>
    <col min="4871" max="4871" width="18.16015625" style="254" customWidth="1"/>
    <col min="4872" max="4872" width="14.16015625" style="254" customWidth="1"/>
    <col min="4873" max="5120" width="9.33203125" style="254" customWidth="1"/>
    <col min="5121" max="5121" width="23.16015625" style="254" customWidth="1"/>
    <col min="5122" max="5122" width="45.83203125" style="254" customWidth="1"/>
    <col min="5123" max="5123" width="1.171875" style="254" customWidth="1"/>
    <col min="5124" max="5124" width="22.66015625" style="254" bestFit="1" customWidth="1"/>
    <col min="5125" max="5125" width="1.5" style="254" customWidth="1"/>
    <col min="5126" max="5126" width="24.5" style="254" bestFit="1" customWidth="1"/>
    <col min="5127" max="5127" width="18.16015625" style="254" customWidth="1"/>
    <col min="5128" max="5128" width="14.16015625" style="254" customWidth="1"/>
    <col min="5129" max="5376" width="9.33203125" style="254" customWidth="1"/>
    <col min="5377" max="5377" width="23.16015625" style="254" customWidth="1"/>
    <col min="5378" max="5378" width="45.83203125" style="254" customWidth="1"/>
    <col min="5379" max="5379" width="1.171875" style="254" customWidth="1"/>
    <col min="5380" max="5380" width="22.66015625" style="254" bestFit="1" customWidth="1"/>
    <col min="5381" max="5381" width="1.5" style="254" customWidth="1"/>
    <col min="5382" max="5382" width="24.5" style="254" bestFit="1" customWidth="1"/>
    <col min="5383" max="5383" width="18.16015625" style="254" customWidth="1"/>
    <col min="5384" max="5384" width="14.16015625" style="254" customWidth="1"/>
    <col min="5385" max="5632" width="9.33203125" style="254" customWidth="1"/>
    <col min="5633" max="5633" width="23.16015625" style="254" customWidth="1"/>
    <col min="5634" max="5634" width="45.83203125" style="254" customWidth="1"/>
    <col min="5635" max="5635" width="1.171875" style="254" customWidth="1"/>
    <col min="5636" max="5636" width="22.66015625" style="254" bestFit="1" customWidth="1"/>
    <col min="5637" max="5637" width="1.5" style="254" customWidth="1"/>
    <col min="5638" max="5638" width="24.5" style="254" bestFit="1" customWidth="1"/>
    <col min="5639" max="5639" width="18.16015625" style="254" customWidth="1"/>
    <col min="5640" max="5640" width="14.16015625" style="254" customWidth="1"/>
    <col min="5641" max="5888" width="9.33203125" style="254" customWidth="1"/>
    <col min="5889" max="5889" width="23.16015625" style="254" customWidth="1"/>
    <col min="5890" max="5890" width="45.83203125" style="254" customWidth="1"/>
    <col min="5891" max="5891" width="1.171875" style="254" customWidth="1"/>
    <col min="5892" max="5892" width="22.66015625" style="254" bestFit="1" customWidth="1"/>
    <col min="5893" max="5893" width="1.5" style="254" customWidth="1"/>
    <col min="5894" max="5894" width="24.5" style="254" bestFit="1" customWidth="1"/>
    <col min="5895" max="5895" width="18.16015625" style="254" customWidth="1"/>
    <col min="5896" max="5896" width="14.16015625" style="254" customWidth="1"/>
    <col min="5897" max="6144" width="9.33203125" style="254" customWidth="1"/>
    <col min="6145" max="6145" width="23.16015625" style="254" customWidth="1"/>
    <col min="6146" max="6146" width="45.83203125" style="254" customWidth="1"/>
    <col min="6147" max="6147" width="1.171875" style="254" customWidth="1"/>
    <col min="6148" max="6148" width="22.66015625" style="254" bestFit="1" customWidth="1"/>
    <col min="6149" max="6149" width="1.5" style="254" customWidth="1"/>
    <col min="6150" max="6150" width="24.5" style="254" bestFit="1" customWidth="1"/>
    <col min="6151" max="6151" width="18.16015625" style="254" customWidth="1"/>
    <col min="6152" max="6152" width="14.16015625" style="254" customWidth="1"/>
    <col min="6153" max="6400" width="9.33203125" style="254" customWidth="1"/>
    <col min="6401" max="6401" width="23.16015625" style="254" customWidth="1"/>
    <col min="6402" max="6402" width="45.83203125" style="254" customWidth="1"/>
    <col min="6403" max="6403" width="1.171875" style="254" customWidth="1"/>
    <col min="6404" max="6404" width="22.66015625" style="254" bestFit="1" customWidth="1"/>
    <col min="6405" max="6405" width="1.5" style="254" customWidth="1"/>
    <col min="6406" max="6406" width="24.5" style="254" bestFit="1" customWidth="1"/>
    <col min="6407" max="6407" width="18.16015625" style="254" customWidth="1"/>
    <col min="6408" max="6408" width="14.16015625" style="254" customWidth="1"/>
    <col min="6409" max="6656" width="9.33203125" style="254" customWidth="1"/>
    <col min="6657" max="6657" width="23.16015625" style="254" customWidth="1"/>
    <col min="6658" max="6658" width="45.83203125" style="254" customWidth="1"/>
    <col min="6659" max="6659" width="1.171875" style="254" customWidth="1"/>
    <col min="6660" max="6660" width="22.66015625" style="254" bestFit="1" customWidth="1"/>
    <col min="6661" max="6661" width="1.5" style="254" customWidth="1"/>
    <col min="6662" max="6662" width="24.5" style="254" bestFit="1" customWidth="1"/>
    <col min="6663" max="6663" width="18.16015625" style="254" customWidth="1"/>
    <col min="6664" max="6664" width="14.16015625" style="254" customWidth="1"/>
    <col min="6665" max="6912" width="9.33203125" style="254" customWidth="1"/>
    <col min="6913" max="6913" width="23.16015625" style="254" customWidth="1"/>
    <col min="6914" max="6914" width="45.83203125" style="254" customWidth="1"/>
    <col min="6915" max="6915" width="1.171875" style="254" customWidth="1"/>
    <col min="6916" max="6916" width="22.66015625" style="254" bestFit="1" customWidth="1"/>
    <col min="6917" max="6917" width="1.5" style="254" customWidth="1"/>
    <col min="6918" max="6918" width="24.5" style="254" bestFit="1" customWidth="1"/>
    <col min="6919" max="6919" width="18.16015625" style="254" customWidth="1"/>
    <col min="6920" max="6920" width="14.16015625" style="254" customWidth="1"/>
    <col min="6921" max="7168" width="9.33203125" style="254" customWidth="1"/>
    <col min="7169" max="7169" width="23.16015625" style="254" customWidth="1"/>
    <col min="7170" max="7170" width="45.83203125" style="254" customWidth="1"/>
    <col min="7171" max="7171" width="1.171875" style="254" customWidth="1"/>
    <col min="7172" max="7172" width="22.66015625" style="254" bestFit="1" customWidth="1"/>
    <col min="7173" max="7173" width="1.5" style="254" customWidth="1"/>
    <col min="7174" max="7174" width="24.5" style="254" bestFit="1" customWidth="1"/>
    <col min="7175" max="7175" width="18.16015625" style="254" customWidth="1"/>
    <col min="7176" max="7176" width="14.16015625" style="254" customWidth="1"/>
    <col min="7177" max="7424" width="9.33203125" style="254" customWidth="1"/>
    <col min="7425" max="7425" width="23.16015625" style="254" customWidth="1"/>
    <col min="7426" max="7426" width="45.83203125" style="254" customWidth="1"/>
    <col min="7427" max="7427" width="1.171875" style="254" customWidth="1"/>
    <col min="7428" max="7428" width="22.66015625" style="254" bestFit="1" customWidth="1"/>
    <col min="7429" max="7429" width="1.5" style="254" customWidth="1"/>
    <col min="7430" max="7430" width="24.5" style="254" bestFit="1" customWidth="1"/>
    <col min="7431" max="7431" width="18.16015625" style="254" customWidth="1"/>
    <col min="7432" max="7432" width="14.16015625" style="254" customWidth="1"/>
    <col min="7433" max="7680" width="9.33203125" style="254" customWidth="1"/>
    <col min="7681" max="7681" width="23.16015625" style="254" customWidth="1"/>
    <col min="7682" max="7682" width="45.83203125" style="254" customWidth="1"/>
    <col min="7683" max="7683" width="1.171875" style="254" customWidth="1"/>
    <col min="7684" max="7684" width="22.66015625" style="254" bestFit="1" customWidth="1"/>
    <col min="7685" max="7685" width="1.5" style="254" customWidth="1"/>
    <col min="7686" max="7686" width="24.5" style="254" bestFit="1" customWidth="1"/>
    <col min="7687" max="7687" width="18.16015625" style="254" customWidth="1"/>
    <col min="7688" max="7688" width="14.16015625" style="254" customWidth="1"/>
    <col min="7689" max="7936" width="9.33203125" style="254" customWidth="1"/>
    <col min="7937" max="7937" width="23.16015625" style="254" customWidth="1"/>
    <col min="7938" max="7938" width="45.83203125" style="254" customWidth="1"/>
    <col min="7939" max="7939" width="1.171875" style="254" customWidth="1"/>
    <col min="7940" max="7940" width="22.66015625" style="254" bestFit="1" customWidth="1"/>
    <col min="7941" max="7941" width="1.5" style="254" customWidth="1"/>
    <col min="7942" max="7942" width="24.5" style="254" bestFit="1" customWidth="1"/>
    <col min="7943" max="7943" width="18.16015625" style="254" customWidth="1"/>
    <col min="7944" max="7944" width="14.16015625" style="254" customWidth="1"/>
    <col min="7945" max="8192" width="9.33203125" style="254" customWidth="1"/>
    <col min="8193" max="8193" width="23.16015625" style="254" customWidth="1"/>
    <col min="8194" max="8194" width="45.83203125" style="254" customWidth="1"/>
    <col min="8195" max="8195" width="1.171875" style="254" customWidth="1"/>
    <col min="8196" max="8196" width="22.66015625" style="254" bestFit="1" customWidth="1"/>
    <col min="8197" max="8197" width="1.5" style="254" customWidth="1"/>
    <col min="8198" max="8198" width="24.5" style="254" bestFit="1" customWidth="1"/>
    <col min="8199" max="8199" width="18.16015625" style="254" customWidth="1"/>
    <col min="8200" max="8200" width="14.16015625" style="254" customWidth="1"/>
    <col min="8201" max="8448" width="9.33203125" style="254" customWidth="1"/>
    <col min="8449" max="8449" width="23.16015625" style="254" customWidth="1"/>
    <col min="8450" max="8450" width="45.83203125" style="254" customWidth="1"/>
    <col min="8451" max="8451" width="1.171875" style="254" customWidth="1"/>
    <col min="8452" max="8452" width="22.66015625" style="254" bestFit="1" customWidth="1"/>
    <col min="8453" max="8453" width="1.5" style="254" customWidth="1"/>
    <col min="8454" max="8454" width="24.5" style="254" bestFit="1" customWidth="1"/>
    <col min="8455" max="8455" width="18.16015625" style="254" customWidth="1"/>
    <col min="8456" max="8456" width="14.16015625" style="254" customWidth="1"/>
    <col min="8457" max="8704" width="9.33203125" style="254" customWidth="1"/>
    <col min="8705" max="8705" width="23.16015625" style="254" customWidth="1"/>
    <col min="8706" max="8706" width="45.83203125" style="254" customWidth="1"/>
    <col min="8707" max="8707" width="1.171875" style="254" customWidth="1"/>
    <col min="8708" max="8708" width="22.66015625" style="254" bestFit="1" customWidth="1"/>
    <col min="8709" max="8709" width="1.5" style="254" customWidth="1"/>
    <col min="8710" max="8710" width="24.5" style="254" bestFit="1" customWidth="1"/>
    <col min="8711" max="8711" width="18.16015625" style="254" customWidth="1"/>
    <col min="8712" max="8712" width="14.16015625" style="254" customWidth="1"/>
    <col min="8713" max="8960" width="9.33203125" style="254" customWidth="1"/>
    <col min="8961" max="8961" width="23.16015625" style="254" customWidth="1"/>
    <col min="8962" max="8962" width="45.83203125" style="254" customWidth="1"/>
    <col min="8963" max="8963" width="1.171875" style="254" customWidth="1"/>
    <col min="8964" max="8964" width="22.66015625" style="254" bestFit="1" customWidth="1"/>
    <col min="8965" max="8965" width="1.5" style="254" customWidth="1"/>
    <col min="8966" max="8966" width="24.5" style="254" bestFit="1" customWidth="1"/>
    <col min="8967" max="8967" width="18.16015625" style="254" customWidth="1"/>
    <col min="8968" max="8968" width="14.16015625" style="254" customWidth="1"/>
    <col min="8969" max="9216" width="9.33203125" style="254" customWidth="1"/>
    <col min="9217" max="9217" width="23.16015625" style="254" customWidth="1"/>
    <col min="9218" max="9218" width="45.83203125" style="254" customWidth="1"/>
    <col min="9219" max="9219" width="1.171875" style="254" customWidth="1"/>
    <col min="9220" max="9220" width="22.66015625" style="254" bestFit="1" customWidth="1"/>
    <col min="9221" max="9221" width="1.5" style="254" customWidth="1"/>
    <col min="9222" max="9222" width="24.5" style="254" bestFit="1" customWidth="1"/>
    <col min="9223" max="9223" width="18.16015625" style="254" customWidth="1"/>
    <col min="9224" max="9224" width="14.16015625" style="254" customWidth="1"/>
    <col min="9225" max="9472" width="9.33203125" style="254" customWidth="1"/>
    <col min="9473" max="9473" width="23.16015625" style="254" customWidth="1"/>
    <col min="9474" max="9474" width="45.83203125" style="254" customWidth="1"/>
    <col min="9475" max="9475" width="1.171875" style="254" customWidth="1"/>
    <col min="9476" max="9476" width="22.66015625" style="254" bestFit="1" customWidth="1"/>
    <col min="9477" max="9477" width="1.5" style="254" customWidth="1"/>
    <col min="9478" max="9478" width="24.5" style="254" bestFit="1" customWidth="1"/>
    <col min="9479" max="9479" width="18.16015625" style="254" customWidth="1"/>
    <col min="9480" max="9480" width="14.16015625" style="254" customWidth="1"/>
    <col min="9481" max="9728" width="9.33203125" style="254" customWidth="1"/>
    <col min="9729" max="9729" width="23.16015625" style="254" customWidth="1"/>
    <col min="9730" max="9730" width="45.83203125" style="254" customWidth="1"/>
    <col min="9731" max="9731" width="1.171875" style="254" customWidth="1"/>
    <col min="9732" max="9732" width="22.66015625" style="254" bestFit="1" customWidth="1"/>
    <col min="9733" max="9733" width="1.5" style="254" customWidth="1"/>
    <col min="9734" max="9734" width="24.5" style="254" bestFit="1" customWidth="1"/>
    <col min="9735" max="9735" width="18.16015625" style="254" customWidth="1"/>
    <col min="9736" max="9736" width="14.16015625" style="254" customWidth="1"/>
    <col min="9737" max="9984" width="9.33203125" style="254" customWidth="1"/>
    <col min="9985" max="9985" width="23.16015625" style="254" customWidth="1"/>
    <col min="9986" max="9986" width="45.83203125" style="254" customWidth="1"/>
    <col min="9987" max="9987" width="1.171875" style="254" customWidth="1"/>
    <col min="9988" max="9988" width="22.66015625" style="254" bestFit="1" customWidth="1"/>
    <col min="9989" max="9989" width="1.5" style="254" customWidth="1"/>
    <col min="9990" max="9990" width="24.5" style="254" bestFit="1" customWidth="1"/>
    <col min="9991" max="9991" width="18.16015625" style="254" customWidth="1"/>
    <col min="9992" max="9992" width="14.16015625" style="254" customWidth="1"/>
    <col min="9993" max="10240" width="9.33203125" style="254" customWidth="1"/>
    <col min="10241" max="10241" width="23.16015625" style="254" customWidth="1"/>
    <col min="10242" max="10242" width="45.83203125" style="254" customWidth="1"/>
    <col min="10243" max="10243" width="1.171875" style="254" customWidth="1"/>
    <col min="10244" max="10244" width="22.66015625" style="254" bestFit="1" customWidth="1"/>
    <col min="10245" max="10245" width="1.5" style="254" customWidth="1"/>
    <col min="10246" max="10246" width="24.5" style="254" bestFit="1" customWidth="1"/>
    <col min="10247" max="10247" width="18.16015625" style="254" customWidth="1"/>
    <col min="10248" max="10248" width="14.16015625" style="254" customWidth="1"/>
    <col min="10249" max="10496" width="9.33203125" style="254" customWidth="1"/>
    <col min="10497" max="10497" width="23.16015625" style="254" customWidth="1"/>
    <col min="10498" max="10498" width="45.83203125" style="254" customWidth="1"/>
    <col min="10499" max="10499" width="1.171875" style="254" customWidth="1"/>
    <col min="10500" max="10500" width="22.66015625" style="254" bestFit="1" customWidth="1"/>
    <col min="10501" max="10501" width="1.5" style="254" customWidth="1"/>
    <col min="10502" max="10502" width="24.5" style="254" bestFit="1" customWidth="1"/>
    <col min="10503" max="10503" width="18.16015625" style="254" customWidth="1"/>
    <col min="10504" max="10504" width="14.16015625" style="254" customWidth="1"/>
    <col min="10505" max="10752" width="9.33203125" style="254" customWidth="1"/>
    <col min="10753" max="10753" width="23.16015625" style="254" customWidth="1"/>
    <col min="10754" max="10754" width="45.83203125" style="254" customWidth="1"/>
    <col min="10755" max="10755" width="1.171875" style="254" customWidth="1"/>
    <col min="10756" max="10756" width="22.66015625" style="254" bestFit="1" customWidth="1"/>
    <col min="10757" max="10757" width="1.5" style="254" customWidth="1"/>
    <col min="10758" max="10758" width="24.5" style="254" bestFit="1" customWidth="1"/>
    <col min="10759" max="10759" width="18.16015625" style="254" customWidth="1"/>
    <col min="10760" max="10760" width="14.16015625" style="254" customWidth="1"/>
    <col min="10761" max="11008" width="9.33203125" style="254" customWidth="1"/>
    <col min="11009" max="11009" width="23.16015625" style="254" customWidth="1"/>
    <col min="11010" max="11010" width="45.83203125" style="254" customWidth="1"/>
    <col min="11011" max="11011" width="1.171875" style="254" customWidth="1"/>
    <col min="11012" max="11012" width="22.66015625" style="254" bestFit="1" customWidth="1"/>
    <col min="11013" max="11013" width="1.5" style="254" customWidth="1"/>
    <col min="11014" max="11014" width="24.5" style="254" bestFit="1" customWidth="1"/>
    <col min="11015" max="11015" width="18.16015625" style="254" customWidth="1"/>
    <col min="11016" max="11016" width="14.16015625" style="254" customWidth="1"/>
    <col min="11017" max="11264" width="9.33203125" style="254" customWidth="1"/>
    <col min="11265" max="11265" width="23.16015625" style="254" customWidth="1"/>
    <col min="11266" max="11266" width="45.83203125" style="254" customWidth="1"/>
    <col min="11267" max="11267" width="1.171875" style="254" customWidth="1"/>
    <col min="11268" max="11268" width="22.66015625" style="254" bestFit="1" customWidth="1"/>
    <col min="11269" max="11269" width="1.5" style="254" customWidth="1"/>
    <col min="11270" max="11270" width="24.5" style="254" bestFit="1" customWidth="1"/>
    <col min="11271" max="11271" width="18.16015625" style="254" customWidth="1"/>
    <col min="11272" max="11272" width="14.16015625" style="254" customWidth="1"/>
    <col min="11273" max="11520" width="9.33203125" style="254" customWidth="1"/>
    <col min="11521" max="11521" width="23.16015625" style="254" customWidth="1"/>
    <col min="11522" max="11522" width="45.83203125" style="254" customWidth="1"/>
    <col min="11523" max="11523" width="1.171875" style="254" customWidth="1"/>
    <col min="11524" max="11524" width="22.66015625" style="254" bestFit="1" customWidth="1"/>
    <col min="11525" max="11525" width="1.5" style="254" customWidth="1"/>
    <col min="11526" max="11526" width="24.5" style="254" bestFit="1" customWidth="1"/>
    <col min="11527" max="11527" width="18.16015625" style="254" customWidth="1"/>
    <col min="11528" max="11528" width="14.16015625" style="254" customWidth="1"/>
    <col min="11529" max="11776" width="9.33203125" style="254" customWidth="1"/>
    <col min="11777" max="11777" width="23.16015625" style="254" customWidth="1"/>
    <col min="11778" max="11778" width="45.83203125" style="254" customWidth="1"/>
    <col min="11779" max="11779" width="1.171875" style="254" customWidth="1"/>
    <col min="11780" max="11780" width="22.66015625" style="254" bestFit="1" customWidth="1"/>
    <col min="11781" max="11781" width="1.5" style="254" customWidth="1"/>
    <col min="11782" max="11782" width="24.5" style="254" bestFit="1" customWidth="1"/>
    <col min="11783" max="11783" width="18.16015625" style="254" customWidth="1"/>
    <col min="11784" max="11784" width="14.16015625" style="254" customWidth="1"/>
    <col min="11785" max="12032" width="9.33203125" style="254" customWidth="1"/>
    <col min="12033" max="12033" width="23.16015625" style="254" customWidth="1"/>
    <col min="12034" max="12034" width="45.83203125" style="254" customWidth="1"/>
    <col min="12035" max="12035" width="1.171875" style="254" customWidth="1"/>
    <col min="12036" max="12036" width="22.66015625" style="254" bestFit="1" customWidth="1"/>
    <col min="12037" max="12037" width="1.5" style="254" customWidth="1"/>
    <col min="12038" max="12038" width="24.5" style="254" bestFit="1" customWidth="1"/>
    <col min="12039" max="12039" width="18.16015625" style="254" customWidth="1"/>
    <col min="12040" max="12040" width="14.16015625" style="254" customWidth="1"/>
    <col min="12041" max="12288" width="9.33203125" style="254" customWidth="1"/>
    <col min="12289" max="12289" width="23.16015625" style="254" customWidth="1"/>
    <col min="12290" max="12290" width="45.83203125" style="254" customWidth="1"/>
    <col min="12291" max="12291" width="1.171875" style="254" customWidth="1"/>
    <col min="12292" max="12292" width="22.66015625" style="254" bestFit="1" customWidth="1"/>
    <col min="12293" max="12293" width="1.5" style="254" customWidth="1"/>
    <col min="12294" max="12294" width="24.5" style="254" bestFit="1" customWidth="1"/>
    <col min="12295" max="12295" width="18.16015625" style="254" customWidth="1"/>
    <col min="12296" max="12296" width="14.16015625" style="254" customWidth="1"/>
    <col min="12297" max="12544" width="9.33203125" style="254" customWidth="1"/>
    <col min="12545" max="12545" width="23.16015625" style="254" customWidth="1"/>
    <col min="12546" max="12546" width="45.83203125" style="254" customWidth="1"/>
    <col min="12547" max="12547" width="1.171875" style="254" customWidth="1"/>
    <col min="12548" max="12548" width="22.66015625" style="254" bestFit="1" customWidth="1"/>
    <col min="12549" max="12549" width="1.5" style="254" customWidth="1"/>
    <col min="12550" max="12550" width="24.5" style="254" bestFit="1" customWidth="1"/>
    <col min="12551" max="12551" width="18.16015625" style="254" customWidth="1"/>
    <col min="12552" max="12552" width="14.16015625" style="254" customWidth="1"/>
    <col min="12553" max="12800" width="9.33203125" style="254" customWidth="1"/>
    <col min="12801" max="12801" width="23.16015625" style="254" customWidth="1"/>
    <col min="12802" max="12802" width="45.83203125" style="254" customWidth="1"/>
    <col min="12803" max="12803" width="1.171875" style="254" customWidth="1"/>
    <col min="12804" max="12804" width="22.66015625" style="254" bestFit="1" customWidth="1"/>
    <col min="12805" max="12805" width="1.5" style="254" customWidth="1"/>
    <col min="12806" max="12806" width="24.5" style="254" bestFit="1" customWidth="1"/>
    <col min="12807" max="12807" width="18.16015625" style="254" customWidth="1"/>
    <col min="12808" max="12808" width="14.16015625" style="254" customWidth="1"/>
    <col min="12809" max="13056" width="9.33203125" style="254" customWidth="1"/>
    <col min="13057" max="13057" width="23.16015625" style="254" customWidth="1"/>
    <col min="13058" max="13058" width="45.83203125" style="254" customWidth="1"/>
    <col min="13059" max="13059" width="1.171875" style="254" customWidth="1"/>
    <col min="13060" max="13060" width="22.66015625" style="254" bestFit="1" customWidth="1"/>
    <col min="13061" max="13061" width="1.5" style="254" customWidth="1"/>
    <col min="13062" max="13062" width="24.5" style="254" bestFit="1" customWidth="1"/>
    <col min="13063" max="13063" width="18.16015625" style="254" customWidth="1"/>
    <col min="13064" max="13064" width="14.16015625" style="254" customWidth="1"/>
    <col min="13065" max="13312" width="9.33203125" style="254" customWidth="1"/>
    <col min="13313" max="13313" width="23.16015625" style="254" customWidth="1"/>
    <col min="13314" max="13314" width="45.83203125" style="254" customWidth="1"/>
    <col min="13315" max="13315" width="1.171875" style="254" customWidth="1"/>
    <col min="13316" max="13316" width="22.66015625" style="254" bestFit="1" customWidth="1"/>
    <col min="13317" max="13317" width="1.5" style="254" customWidth="1"/>
    <col min="13318" max="13318" width="24.5" style="254" bestFit="1" customWidth="1"/>
    <col min="13319" max="13319" width="18.16015625" style="254" customWidth="1"/>
    <col min="13320" max="13320" width="14.16015625" style="254" customWidth="1"/>
    <col min="13321" max="13568" width="9.33203125" style="254" customWidth="1"/>
    <col min="13569" max="13569" width="23.16015625" style="254" customWidth="1"/>
    <col min="13570" max="13570" width="45.83203125" style="254" customWidth="1"/>
    <col min="13571" max="13571" width="1.171875" style="254" customWidth="1"/>
    <col min="13572" max="13572" width="22.66015625" style="254" bestFit="1" customWidth="1"/>
    <col min="13573" max="13573" width="1.5" style="254" customWidth="1"/>
    <col min="13574" max="13574" width="24.5" style="254" bestFit="1" customWidth="1"/>
    <col min="13575" max="13575" width="18.16015625" style="254" customWidth="1"/>
    <col min="13576" max="13576" width="14.16015625" style="254" customWidth="1"/>
    <col min="13577" max="13824" width="9.33203125" style="254" customWidth="1"/>
    <col min="13825" max="13825" width="23.16015625" style="254" customWidth="1"/>
    <col min="13826" max="13826" width="45.83203125" style="254" customWidth="1"/>
    <col min="13827" max="13827" width="1.171875" style="254" customWidth="1"/>
    <col min="13828" max="13828" width="22.66015625" style="254" bestFit="1" customWidth="1"/>
    <col min="13829" max="13829" width="1.5" style="254" customWidth="1"/>
    <col min="13830" max="13830" width="24.5" style="254" bestFit="1" customWidth="1"/>
    <col min="13831" max="13831" width="18.16015625" style="254" customWidth="1"/>
    <col min="13832" max="13832" width="14.16015625" style="254" customWidth="1"/>
    <col min="13833" max="14080" width="9.33203125" style="254" customWidth="1"/>
    <col min="14081" max="14081" width="23.16015625" style="254" customWidth="1"/>
    <col min="14082" max="14082" width="45.83203125" style="254" customWidth="1"/>
    <col min="14083" max="14083" width="1.171875" style="254" customWidth="1"/>
    <col min="14084" max="14084" width="22.66015625" style="254" bestFit="1" customWidth="1"/>
    <col min="14085" max="14085" width="1.5" style="254" customWidth="1"/>
    <col min="14086" max="14086" width="24.5" style="254" bestFit="1" customWidth="1"/>
    <col min="14087" max="14087" width="18.16015625" style="254" customWidth="1"/>
    <col min="14088" max="14088" width="14.16015625" style="254" customWidth="1"/>
    <col min="14089" max="14336" width="9.33203125" style="254" customWidth="1"/>
    <col min="14337" max="14337" width="23.16015625" style="254" customWidth="1"/>
    <col min="14338" max="14338" width="45.83203125" style="254" customWidth="1"/>
    <col min="14339" max="14339" width="1.171875" style="254" customWidth="1"/>
    <col min="14340" max="14340" width="22.66015625" style="254" bestFit="1" customWidth="1"/>
    <col min="14341" max="14341" width="1.5" style="254" customWidth="1"/>
    <col min="14342" max="14342" width="24.5" style="254" bestFit="1" customWidth="1"/>
    <col min="14343" max="14343" width="18.16015625" style="254" customWidth="1"/>
    <col min="14344" max="14344" width="14.16015625" style="254" customWidth="1"/>
    <col min="14345" max="14592" width="9.33203125" style="254" customWidth="1"/>
    <col min="14593" max="14593" width="23.16015625" style="254" customWidth="1"/>
    <col min="14594" max="14594" width="45.83203125" style="254" customWidth="1"/>
    <col min="14595" max="14595" width="1.171875" style="254" customWidth="1"/>
    <col min="14596" max="14596" width="22.66015625" style="254" bestFit="1" customWidth="1"/>
    <col min="14597" max="14597" width="1.5" style="254" customWidth="1"/>
    <col min="14598" max="14598" width="24.5" style="254" bestFit="1" customWidth="1"/>
    <col min="14599" max="14599" width="18.16015625" style="254" customWidth="1"/>
    <col min="14600" max="14600" width="14.16015625" style="254" customWidth="1"/>
    <col min="14601" max="14848" width="9.33203125" style="254" customWidth="1"/>
    <col min="14849" max="14849" width="23.16015625" style="254" customWidth="1"/>
    <col min="14850" max="14850" width="45.83203125" style="254" customWidth="1"/>
    <col min="14851" max="14851" width="1.171875" style="254" customWidth="1"/>
    <col min="14852" max="14852" width="22.66015625" style="254" bestFit="1" customWidth="1"/>
    <col min="14853" max="14853" width="1.5" style="254" customWidth="1"/>
    <col min="14854" max="14854" width="24.5" style="254" bestFit="1" customWidth="1"/>
    <col min="14855" max="14855" width="18.16015625" style="254" customWidth="1"/>
    <col min="14856" max="14856" width="14.16015625" style="254" customWidth="1"/>
    <col min="14857" max="15104" width="9.33203125" style="254" customWidth="1"/>
    <col min="15105" max="15105" width="23.16015625" style="254" customWidth="1"/>
    <col min="15106" max="15106" width="45.83203125" style="254" customWidth="1"/>
    <col min="15107" max="15107" width="1.171875" style="254" customWidth="1"/>
    <col min="15108" max="15108" width="22.66015625" style="254" bestFit="1" customWidth="1"/>
    <col min="15109" max="15109" width="1.5" style="254" customWidth="1"/>
    <col min="15110" max="15110" width="24.5" style="254" bestFit="1" customWidth="1"/>
    <col min="15111" max="15111" width="18.16015625" style="254" customWidth="1"/>
    <col min="15112" max="15112" width="14.16015625" style="254" customWidth="1"/>
    <col min="15113" max="15360" width="9.33203125" style="254" customWidth="1"/>
    <col min="15361" max="15361" width="23.16015625" style="254" customWidth="1"/>
    <col min="15362" max="15362" width="45.83203125" style="254" customWidth="1"/>
    <col min="15363" max="15363" width="1.171875" style="254" customWidth="1"/>
    <col min="15364" max="15364" width="22.66015625" style="254" bestFit="1" customWidth="1"/>
    <col min="15365" max="15365" width="1.5" style="254" customWidth="1"/>
    <col min="15366" max="15366" width="24.5" style="254" bestFit="1" customWidth="1"/>
    <col min="15367" max="15367" width="18.16015625" style="254" customWidth="1"/>
    <col min="15368" max="15368" width="14.16015625" style="254" customWidth="1"/>
    <col min="15369" max="15616" width="9.33203125" style="254" customWidth="1"/>
    <col min="15617" max="15617" width="23.16015625" style="254" customWidth="1"/>
    <col min="15618" max="15618" width="45.83203125" style="254" customWidth="1"/>
    <col min="15619" max="15619" width="1.171875" style="254" customWidth="1"/>
    <col min="15620" max="15620" width="22.66015625" style="254" bestFit="1" customWidth="1"/>
    <col min="15621" max="15621" width="1.5" style="254" customWidth="1"/>
    <col min="15622" max="15622" width="24.5" style="254" bestFit="1" customWidth="1"/>
    <col min="15623" max="15623" width="18.16015625" style="254" customWidth="1"/>
    <col min="15624" max="15624" width="14.16015625" style="254" customWidth="1"/>
    <col min="15625" max="15872" width="9.33203125" style="254" customWidth="1"/>
    <col min="15873" max="15873" width="23.16015625" style="254" customWidth="1"/>
    <col min="15874" max="15874" width="45.83203125" style="254" customWidth="1"/>
    <col min="15875" max="15875" width="1.171875" style="254" customWidth="1"/>
    <col min="15876" max="15876" width="22.66015625" style="254" bestFit="1" customWidth="1"/>
    <col min="15877" max="15877" width="1.5" style="254" customWidth="1"/>
    <col min="15878" max="15878" width="24.5" style="254" bestFit="1" customWidth="1"/>
    <col min="15879" max="15879" width="18.16015625" style="254" customWidth="1"/>
    <col min="15880" max="15880" width="14.16015625" style="254" customWidth="1"/>
    <col min="15881" max="16128" width="9.33203125" style="254" customWidth="1"/>
    <col min="16129" max="16129" width="23.16015625" style="254" customWidth="1"/>
    <col min="16130" max="16130" width="45.83203125" style="254" customWidth="1"/>
    <col min="16131" max="16131" width="1.171875" style="254" customWidth="1"/>
    <col min="16132" max="16132" width="22.66015625" style="254" bestFit="1" customWidth="1"/>
    <col min="16133" max="16133" width="1.5" style="254" customWidth="1"/>
    <col min="16134" max="16134" width="24.5" style="254" bestFit="1" customWidth="1"/>
    <col min="16135" max="16135" width="18.16015625" style="254" customWidth="1"/>
    <col min="16136" max="16136" width="14.16015625" style="254" customWidth="1"/>
    <col min="16137" max="16384" width="9.33203125" style="254" customWidth="1"/>
  </cols>
  <sheetData>
    <row r="1" spans="1:6" ht="13.5">
      <c r="A1" s="252"/>
      <c r="B1" s="252"/>
      <c r="C1" s="252"/>
      <c r="D1" s="252"/>
      <c r="E1" s="252"/>
      <c r="F1" s="252"/>
    </row>
    <row r="2" spans="1:6" ht="62.25">
      <c r="A2" s="255" t="s">
        <v>1528</v>
      </c>
      <c r="B2" s="256"/>
      <c r="C2" s="257"/>
      <c r="D2" s="257"/>
      <c r="E2" s="257"/>
      <c r="F2" s="257"/>
    </row>
    <row r="3" spans="1:6" ht="16.5">
      <c r="A3" s="258" t="s">
        <v>1529</v>
      </c>
      <c r="B3" s="259"/>
      <c r="C3" s="260"/>
      <c r="D3" s="260"/>
      <c r="E3" s="260"/>
      <c r="F3" s="260"/>
    </row>
    <row r="4" spans="1:6" ht="16.5">
      <c r="A4" s="258" t="s">
        <v>1530</v>
      </c>
      <c r="B4" s="259"/>
      <c r="C4" s="260"/>
      <c r="D4" s="260"/>
      <c r="E4" s="260"/>
      <c r="F4" s="260"/>
    </row>
    <row r="5" spans="1:6" ht="15.75">
      <c r="A5" s="261" t="s">
        <v>1531</v>
      </c>
      <c r="B5" s="259"/>
      <c r="C5" s="260"/>
      <c r="D5" s="260"/>
      <c r="E5" s="260"/>
      <c r="F5" s="260"/>
    </row>
    <row r="6" spans="1:6" ht="16.5">
      <c r="A6" s="262" t="s">
        <v>1532</v>
      </c>
      <c r="B6" s="263"/>
      <c r="C6" s="264"/>
      <c r="D6" s="264"/>
      <c r="E6" s="264"/>
      <c r="F6" s="264"/>
    </row>
    <row r="7" ht="13.5">
      <c r="A7" s="265"/>
    </row>
    <row r="8" spans="1:9" ht="47.25" customHeight="1">
      <c r="A8" s="302" t="s">
        <v>1539</v>
      </c>
      <c r="B8" s="302"/>
      <c r="C8" s="302"/>
      <c r="D8" s="302"/>
      <c r="E8" s="302"/>
      <c r="F8" s="302"/>
      <c r="H8" s="267"/>
      <c r="I8" s="267"/>
    </row>
    <row r="9" spans="1:9" ht="18.75" customHeight="1">
      <c r="A9" s="268" t="s">
        <v>1533</v>
      </c>
      <c r="B9" s="266"/>
      <c r="C9" s="266"/>
      <c r="D9" s="266"/>
      <c r="E9" s="266"/>
      <c r="F9" s="266"/>
      <c r="H9" s="267"/>
      <c r="I9" s="267"/>
    </row>
    <row r="10" spans="1:6" ht="18">
      <c r="A10" s="266"/>
      <c r="B10" s="266"/>
      <c r="C10" s="266"/>
      <c r="D10" s="266"/>
      <c r="E10" s="266"/>
      <c r="F10" s="266"/>
    </row>
    <row r="11" spans="1:6" ht="16.5">
      <c r="A11" s="269" t="s">
        <v>1534</v>
      </c>
      <c r="B11" s="270"/>
      <c r="C11" s="270"/>
      <c r="D11" s="271" t="s">
        <v>1535</v>
      </c>
      <c r="E11" s="271"/>
      <c r="F11" s="271" t="s">
        <v>1536</v>
      </c>
    </row>
    <row r="12" spans="1:6" ht="16.5">
      <c r="A12" s="272" t="s">
        <v>84</v>
      </c>
      <c r="B12" s="273" t="s">
        <v>85</v>
      </c>
      <c r="C12" s="273"/>
      <c r="D12" s="274">
        <f>'Rekapitulace stavby'!AG53</f>
        <v>3150132.96</v>
      </c>
      <c r="E12" s="275"/>
      <c r="F12" s="274">
        <f>D12*1.21</f>
        <v>3811660.8816</v>
      </c>
    </row>
    <row r="13" spans="1:6" ht="16.5">
      <c r="A13" s="276" t="s">
        <v>77</v>
      </c>
      <c r="B13" s="273" t="s">
        <v>1540</v>
      </c>
      <c r="C13" s="273"/>
      <c r="D13" s="274">
        <f>'Rekapitulace stavby'!AG52/2</f>
        <v>79550</v>
      </c>
      <c r="E13" s="275"/>
      <c r="F13" s="274">
        <f aca="true" t="shared" si="0" ref="F13:F14">D13*1.21</f>
        <v>96255.5</v>
      </c>
    </row>
    <row r="14" spans="1:6" ht="16.5">
      <c r="A14" s="276" t="s">
        <v>92</v>
      </c>
      <c r="B14" s="273" t="s">
        <v>1541</v>
      </c>
      <c r="C14" s="273"/>
      <c r="D14" s="274">
        <f>'Rekapitulace stavby'!AG55/2</f>
        <v>41756.89</v>
      </c>
      <c r="E14" s="277"/>
      <c r="F14" s="274">
        <f t="shared" si="0"/>
        <v>50525.836899999995</v>
      </c>
    </row>
    <row r="15" spans="1:8" ht="16.5">
      <c r="A15" s="278" t="s">
        <v>1537</v>
      </c>
      <c r="B15" s="279"/>
      <c r="C15" s="279"/>
      <c r="D15" s="280">
        <f>SUM(D12:D14)</f>
        <v>3271439.85</v>
      </c>
      <c r="E15" s="280"/>
      <c r="F15" s="280">
        <f>SUM(F12:F14)</f>
        <v>3958442.2185</v>
      </c>
      <c r="G15" s="298"/>
      <c r="H15" s="301"/>
    </row>
    <row r="16" spans="1:7" ht="16.5">
      <c r="A16" s="283"/>
      <c r="B16" s="283"/>
      <c r="C16" s="283"/>
      <c r="D16" s="284"/>
      <c r="E16" s="284"/>
      <c r="F16" s="284"/>
      <c r="G16" s="299"/>
    </row>
    <row r="17" spans="1:7" ht="16.5">
      <c r="A17" s="283"/>
      <c r="B17" s="283"/>
      <c r="C17" s="283"/>
      <c r="D17" s="284"/>
      <c r="E17" s="284"/>
      <c r="F17" s="284"/>
      <c r="G17" s="299"/>
    </row>
    <row r="18" spans="1:7" ht="5.25" customHeight="1">
      <c r="A18" s="266"/>
      <c r="B18" s="266"/>
      <c r="C18" s="266"/>
      <c r="D18" s="266"/>
      <c r="E18" s="266"/>
      <c r="F18" s="266"/>
      <c r="G18" s="299"/>
    </row>
    <row r="19" spans="1:7" ht="16.5">
      <c r="A19" s="269" t="s">
        <v>1542</v>
      </c>
      <c r="B19" s="270"/>
      <c r="C19" s="270"/>
      <c r="D19" s="271" t="s">
        <v>1535</v>
      </c>
      <c r="E19" s="271"/>
      <c r="F19" s="271" t="s">
        <v>1536</v>
      </c>
      <c r="G19" s="300"/>
    </row>
    <row r="20" spans="1:7" ht="16.5">
      <c r="A20" s="272" t="s">
        <v>88</v>
      </c>
      <c r="B20" s="273" t="s">
        <v>89</v>
      </c>
      <c r="C20" s="273"/>
      <c r="D20" s="274">
        <f>'SO 111'!J87</f>
        <v>3024640.54</v>
      </c>
      <c r="E20" s="275"/>
      <c r="F20" s="274">
        <f>D20*1.21</f>
        <v>3659815.0534</v>
      </c>
      <c r="G20" s="300"/>
    </row>
    <row r="21" spans="1:7" ht="16.5">
      <c r="A21" s="272" t="s">
        <v>77</v>
      </c>
      <c r="B21" s="273" t="s">
        <v>1540</v>
      </c>
      <c r="C21" s="273"/>
      <c r="D21" s="274">
        <f>'SO 000 '!J81/2</f>
        <v>79550</v>
      </c>
      <c r="E21" s="275"/>
      <c r="F21" s="274">
        <f aca="true" t="shared" si="1" ref="F21:F24">D21*1.21</f>
        <v>96255.5</v>
      </c>
      <c r="G21" s="300"/>
    </row>
    <row r="22" spans="1:7" ht="16.5">
      <c r="A22" s="272" t="s">
        <v>92</v>
      </c>
      <c r="B22" s="273" t="s">
        <v>1541</v>
      </c>
      <c r="C22" s="273"/>
      <c r="D22" s="274">
        <f>'SO 151 '!J79/2</f>
        <v>41756.89</v>
      </c>
      <c r="E22" s="275"/>
      <c r="F22" s="274">
        <f t="shared" si="1"/>
        <v>50525.836899999995</v>
      </c>
      <c r="G22" s="300"/>
    </row>
    <row r="23" spans="1:7" ht="16.5">
      <c r="A23" s="272" t="s">
        <v>95</v>
      </c>
      <c r="B23" s="273" t="s">
        <v>96</v>
      </c>
      <c r="C23" s="273"/>
      <c r="D23" s="274">
        <f>'SO 501 '!J86</f>
        <v>976218.67</v>
      </c>
      <c r="E23" s="275"/>
      <c r="F23" s="274">
        <f t="shared" si="1"/>
        <v>1181224.5907</v>
      </c>
      <c r="G23" s="300"/>
    </row>
    <row r="24" spans="1:7" ht="16.5">
      <c r="A24" s="272" t="s">
        <v>98</v>
      </c>
      <c r="B24" s="273" t="s">
        <v>99</v>
      </c>
      <c r="C24" s="273"/>
      <c r="D24" s="274">
        <f>'SO 701'!J84</f>
        <v>385267.12000000005</v>
      </c>
      <c r="E24" s="275"/>
      <c r="F24" s="274">
        <f t="shared" si="1"/>
        <v>466173.21520000004</v>
      </c>
      <c r="G24" s="300"/>
    </row>
    <row r="25" spans="1:8" ht="16.5">
      <c r="A25" s="278" t="s">
        <v>1543</v>
      </c>
      <c r="B25" s="285"/>
      <c r="C25" s="285"/>
      <c r="D25" s="280">
        <f>SUM(D20:D24)</f>
        <v>4507433.22</v>
      </c>
      <c r="E25" s="286"/>
      <c r="F25" s="281">
        <f>SUM(F20:F24)</f>
        <v>5453994.196200001</v>
      </c>
      <c r="G25" s="298"/>
      <c r="H25" s="301"/>
    </row>
    <row r="26" spans="1:8" ht="17.25" thickBot="1">
      <c r="A26" s="287"/>
      <c r="B26" s="288"/>
      <c r="C26" s="288"/>
      <c r="D26" s="289"/>
      <c r="E26" s="290"/>
      <c r="F26" s="289"/>
      <c r="G26" s="299"/>
      <c r="H26" s="282"/>
    </row>
    <row r="27" spans="1:8" s="295" customFormat="1" ht="39" customHeight="1" thickBot="1">
      <c r="A27" s="291" t="s">
        <v>1538</v>
      </c>
      <c r="B27" s="292"/>
      <c r="C27" s="292"/>
      <c r="D27" s="293">
        <f>D15+D25</f>
        <v>7778873.07</v>
      </c>
      <c r="E27" s="293"/>
      <c r="F27" s="294">
        <f>F15+F25</f>
        <v>9412436.414700001</v>
      </c>
      <c r="G27" s="299"/>
      <c r="H27" s="301"/>
    </row>
    <row r="28" spans="1:6" ht="18.75">
      <c r="A28" s="296"/>
      <c r="B28" s="296"/>
      <c r="C28" s="296"/>
      <c r="D28" s="297"/>
      <c r="E28" s="297"/>
      <c r="F28" s="297"/>
    </row>
  </sheetData>
  <mergeCells count="1">
    <mergeCell ref="A8:F8"/>
  </mergeCells>
  <printOptions/>
  <pageMargins left="0.1968503937007874" right="0.1968503937007874" top="0.5905511811023622" bottom="0.1968503937007874" header="0.31496062992125984" footer="0.31496062992125984"/>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CM59"/>
  <sheetViews>
    <sheetView showGridLines="0" workbookViewId="0" topLeftCell="A1">
      <pane ySplit="1" topLeftCell="A34" activePane="bottomLeft" state="frozen"/>
      <selection pane="bottomLeft" activeCell="K6" sqref="K6:AO6"/>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37"/>
      <c r="AS2" s="337"/>
      <c r="AT2" s="337"/>
      <c r="AU2" s="337"/>
      <c r="AV2" s="337"/>
      <c r="AW2" s="337"/>
      <c r="AX2" s="337"/>
      <c r="AY2" s="337"/>
      <c r="AZ2" s="337"/>
      <c r="BA2" s="337"/>
      <c r="BB2" s="337"/>
      <c r="BC2" s="337"/>
      <c r="BD2" s="337"/>
      <c r="BE2" s="337"/>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8</v>
      </c>
    </row>
    <row r="5" spans="2:71" ht="14.45" customHeight="1">
      <c r="B5" s="26"/>
      <c r="C5" s="27"/>
      <c r="D5" s="32" t="s">
        <v>14</v>
      </c>
      <c r="E5" s="27"/>
      <c r="F5" s="27"/>
      <c r="G5" s="27"/>
      <c r="H5" s="27"/>
      <c r="I5" s="27"/>
      <c r="J5" s="27"/>
      <c r="K5" s="338" t="s">
        <v>15</v>
      </c>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27"/>
      <c r="AQ5" s="29"/>
      <c r="BE5" s="331" t="s">
        <v>16</v>
      </c>
      <c r="BS5" s="22" t="s">
        <v>8</v>
      </c>
    </row>
    <row r="6" spans="2:71" ht="36.95" customHeight="1">
      <c r="B6" s="26"/>
      <c r="C6" s="27"/>
      <c r="D6" s="34" t="s">
        <v>17</v>
      </c>
      <c r="E6" s="27"/>
      <c r="F6" s="27"/>
      <c r="G6" s="27"/>
      <c r="H6" s="27"/>
      <c r="I6" s="27"/>
      <c r="J6" s="27"/>
      <c r="K6" s="340" t="s">
        <v>18</v>
      </c>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27"/>
      <c r="AQ6" s="29"/>
      <c r="BE6" s="332"/>
      <c r="BS6" s="22" t="s">
        <v>8</v>
      </c>
    </row>
    <row r="7" spans="2:71" ht="14.45" customHeight="1">
      <c r="B7" s="26"/>
      <c r="C7" s="27"/>
      <c r="D7" s="35" t="s">
        <v>19</v>
      </c>
      <c r="E7" s="27"/>
      <c r="F7" s="27"/>
      <c r="G7" s="27"/>
      <c r="H7" s="27"/>
      <c r="I7" s="27"/>
      <c r="J7" s="27"/>
      <c r="K7" s="33" t="s">
        <v>20</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21</v>
      </c>
      <c r="AL7" s="27"/>
      <c r="AM7" s="27"/>
      <c r="AN7" s="33" t="s">
        <v>22</v>
      </c>
      <c r="AO7" s="27"/>
      <c r="AP7" s="27"/>
      <c r="AQ7" s="29"/>
      <c r="BE7" s="332"/>
      <c r="BS7" s="22" t="s">
        <v>8</v>
      </c>
    </row>
    <row r="8" spans="2:71"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32"/>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32"/>
      <c r="BS9" s="22" t="s">
        <v>8</v>
      </c>
    </row>
    <row r="10" spans="2:71"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22</v>
      </c>
      <c r="AO10" s="27"/>
      <c r="AP10" s="27"/>
      <c r="AQ10" s="29"/>
      <c r="BE10" s="332"/>
      <c r="BS10" s="22" t="s">
        <v>8</v>
      </c>
    </row>
    <row r="11" spans="2:71" ht="18.4" customHeight="1">
      <c r="B11" s="26"/>
      <c r="C11" s="27"/>
      <c r="D11" s="27"/>
      <c r="E11" s="33" t="s">
        <v>24</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29</v>
      </c>
      <c r="AL11" s="27"/>
      <c r="AM11" s="27"/>
      <c r="AN11" s="33" t="s">
        <v>22</v>
      </c>
      <c r="AO11" s="27"/>
      <c r="AP11" s="27"/>
      <c r="AQ11" s="29"/>
      <c r="BE11" s="332"/>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32"/>
      <c r="BS12" s="22" t="s">
        <v>8</v>
      </c>
    </row>
    <row r="13" spans="2:71" ht="14.45" customHeight="1">
      <c r="B13" s="26"/>
      <c r="C13" s="27"/>
      <c r="D13" s="35" t="s">
        <v>30</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31</v>
      </c>
      <c r="AO13" s="27"/>
      <c r="AP13" s="27"/>
      <c r="AQ13" s="29"/>
      <c r="BE13" s="332"/>
      <c r="BS13" s="22" t="s">
        <v>8</v>
      </c>
    </row>
    <row r="14" spans="2:71" ht="15">
      <c r="B14" s="26"/>
      <c r="C14" s="27"/>
      <c r="D14" s="27"/>
      <c r="E14" s="322" t="s">
        <v>31</v>
      </c>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5" t="s">
        <v>29</v>
      </c>
      <c r="AL14" s="27"/>
      <c r="AM14" s="27"/>
      <c r="AN14" s="37" t="s">
        <v>31</v>
      </c>
      <c r="AO14" s="27"/>
      <c r="AP14" s="27"/>
      <c r="AQ14" s="29"/>
      <c r="BE14" s="332"/>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32"/>
      <c r="BS15" s="22" t="s">
        <v>6</v>
      </c>
    </row>
    <row r="16" spans="2:71" ht="14.45" customHeight="1">
      <c r="B16" s="26"/>
      <c r="C16" s="27"/>
      <c r="D16" s="35" t="s">
        <v>32</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33</v>
      </c>
      <c r="AO16" s="27"/>
      <c r="AP16" s="27"/>
      <c r="AQ16" s="29"/>
      <c r="BE16" s="332"/>
      <c r="BS16" s="22" t="s">
        <v>6</v>
      </c>
    </row>
    <row r="17" spans="2:71" ht="18.4" customHeight="1">
      <c r="B17" s="26"/>
      <c r="C17" s="27"/>
      <c r="D17" s="27"/>
      <c r="E17" s="33" t="s">
        <v>34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29</v>
      </c>
      <c r="AL17" s="27"/>
      <c r="AM17" s="27"/>
      <c r="AN17" s="33" t="s">
        <v>22</v>
      </c>
      <c r="AO17" s="27"/>
      <c r="AP17" s="27"/>
      <c r="AQ17" s="29"/>
      <c r="BE17" s="332"/>
      <c r="BS17" s="22" t="s">
        <v>35</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32"/>
      <c r="BS18" s="22" t="s">
        <v>8</v>
      </c>
    </row>
    <row r="19" spans="2:71" ht="14.45" customHeight="1">
      <c r="B19" s="26"/>
      <c r="C19" s="27"/>
      <c r="D19" s="35" t="s">
        <v>36</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32"/>
      <c r="BS19" s="22" t="s">
        <v>8</v>
      </c>
    </row>
    <row r="20" spans="2:71" ht="57" customHeight="1">
      <c r="B20" s="26"/>
      <c r="C20" s="27"/>
      <c r="D20" s="27"/>
      <c r="E20" s="324" t="s">
        <v>37</v>
      </c>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27"/>
      <c r="AP20" s="27"/>
      <c r="AQ20" s="29"/>
      <c r="BE20" s="332"/>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32"/>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32"/>
    </row>
    <row r="23" spans="2:57" s="1" customFormat="1" ht="25.9" customHeight="1">
      <c r="B23" s="39"/>
      <c r="C23" s="40"/>
      <c r="D23" s="41" t="s">
        <v>38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25">
        <f>ROUND(AG51,2)</f>
        <v>7778873.07</v>
      </c>
      <c r="AL23" s="326"/>
      <c r="AM23" s="326"/>
      <c r="AN23" s="326"/>
      <c r="AO23" s="326"/>
      <c r="AP23" s="40"/>
      <c r="AQ23" s="43"/>
      <c r="BE23" s="332"/>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32"/>
    </row>
    <row r="25" spans="2:57" s="1" customFormat="1" ht="13.5">
      <c r="B25" s="39"/>
      <c r="C25" s="40"/>
      <c r="D25" s="40"/>
      <c r="E25" s="40"/>
      <c r="F25" s="40"/>
      <c r="G25" s="40"/>
      <c r="H25" s="40"/>
      <c r="I25" s="40"/>
      <c r="J25" s="40"/>
      <c r="K25" s="40"/>
      <c r="L25" s="327" t="s">
        <v>39</v>
      </c>
      <c r="M25" s="327"/>
      <c r="N25" s="327"/>
      <c r="O25" s="327"/>
      <c r="P25" s="40"/>
      <c r="Q25" s="40"/>
      <c r="R25" s="40"/>
      <c r="S25" s="40"/>
      <c r="T25" s="40"/>
      <c r="U25" s="40"/>
      <c r="V25" s="40"/>
      <c r="W25" s="327" t="s">
        <v>40</v>
      </c>
      <c r="X25" s="327"/>
      <c r="Y25" s="327"/>
      <c r="Z25" s="327"/>
      <c r="AA25" s="327"/>
      <c r="AB25" s="327"/>
      <c r="AC25" s="327"/>
      <c r="AD25" s="327"/>
      <c r="AE25" s="327"/>
      <c r="AF25" s="40"/>
      <c r="AG25" s="40"/>
      <c r="AH25" s="40"/>
      <c r="AI25" s="40"/>
      <c r="AJ25" s="40"/>
      <c r="AK25" s="327" t="s">
        <v>41</v>
      </c>
      <c r="AL25" s="327"/>
      <c r="AM25" s="327"/>
      <c r="AN25" s="327"/>
      <c r="AO25" s="327"/>
      <c r="AP25" s="40"/>
      <c r="AQ25" s="43"/>
      <c r="BE25" s="332"/>
    </row>
    <row r="26" spans="2:57" s="2" customFormat="1" ht="14.45" customHeight="1">
      <c r="B26" s="45"/>
      <c r="C26" s="46"/>
      <c r="D26" s="47" t="s">
        <v>42</v>
      </c>
      <c r="E26" s="46"/>
      <c r="F26" s="47" t="s">
        <v>43</v>
      </c>
      <c r="G26" s="46"/>
      <c r="H26" s="46"/>
      <c r="I26" s="46"/>
      <c r="J26" s="46"/>
      <c r="K26" s="46"/>
      <c r="L26" s="320">
        <v>0.21</v>
      </c>
      <c r="M26" s="321"/>
      <c r="N26" s="321"/>
      <c r="O26" s="321"/>
      <c r="P26" s="46"/>
      <c r="Q26" s="46"/>
      <c r="R26" s="46"/>
      <c r="S26" s="46"/>
      <c r="T26" s="46"/>
      <c r="U26" s="46"/>
      <c r="V26" s="46"/>
      <c r="W26" s="328">
        <f>ROUND(AZ51,2)</f>
        <v>7778873.07</v>
      </c>
      <c r="X26" s="321"/>
      <c r="Y26" s="321"/>
      <c r="Z26" s="321"/>
      <c r="AA26" s="321"/>
      <c r="AB26" s="321"/>
      <c r="AC26" s="321"/>
      <c r="AD26" s="321"/>
      <c r="AE26" s="321"/>
      <c r="AF26" s="46"/>
      <c r="AG26" s="46"/>
      <c r="AH26" s="46"/>
      <c r="AI26" s="46"/>
      <c r="AJ26" s="46"/>
      <c r="AK26" s="328">
        <f>ROUND(AV51,2)</f>
        <v>1633563.34</v>
      </c>
      <c r="AL26" s="321"/>
      <c r="AM26" s="321"/>
      <c r="AN26" s="321"/>
      <c r="AO26" s="321"/>
      <c r="AP26" s="46"/>
      <c r="AQ26" s="48"/>
      <c r="BE26" s="332"/>
    </row>
    <row r="27" spans="2:57" s="2" customFormat="1" ht="14.45" customHeight="1">
      <c r="B27" s="45"/>
      <c r="C27" s="46"/>
      <c r="D27" s="46"/>
      <c r="E27" s="46"/>
      <c r="F27" s="47" t="s">
        <v>44</v>
      </c>
      <c r="G27" s="46"/>
      <c r="H27" s="46"/>
      <c r="I27" s="46"/>
      <c r="J27" s="46"/>
      <c r="K27" s="46"/>
      <c r="L27" s="320">
        <v>0.15</v>
      </c>
      <c r="M27" s="321"/>
      <c r="N27" s="321"/>
      <c r="O27" s="321"/>
      <c r="P27" s="46"/>
      <c r="Q27" s="46"/>
      <c r="R27" s="46"/>
      <c r="S27" s="46"/>
      <c r="T27" s="46"/>
      <c r="U27" s="46"/>
      <c r="V27" s="46"/>
      <c r="W27" s="328">
        <f>ROUND(BA51,2)</f>
        <v>0</v>
      </c>
      <c r="X27" s="321"/>
      <c r="Y27" s="321"/>
      <c r="Z27" s="321"/>
      <c r="AA27" s="321"/>
      <c r="AB27" s="321"/>
      <c r="AC27" s="321"/>
      <c r="AD27" s="321"/>
      <c r="AE27" s="321"/>
      <c r="AF27" s="46"/>
      <c r="AG27" s="46"/>
      <c r="AH27" s="46"/>
      <c r="AI27" s="46"/>
      <c r="AJ27" s="46"/>
      <c r="AK27" s="328">
        <f>ROUND(AW51,2)</f>
        <v>0</v>
      </c>
      <c r="AL27" s="321"/>
      <c r="AM27" s="321"/>
      <c r="AN27" s="321"/>
      <c r="AO27" s="321"/>
      <c r="AP27" s="46"/>
      <c r="AQ27" s="48"/>
      <c r="BE27" s="332"/>
    </row>
    <row r="28" spans="2:57" s="2" customFormat="1" ht="14.45" customHeight="1" hidden="1">
      <c r="B28" s="45"/>
      <c r="C28" s="46"/>
      <c r="D28" s="46"/>
      <c r="E28" s="46"/>
      <c r="F28" s="47" t="s">
        <v>45</v>
      </c>
      <c r="G28" s="46"/>
      <c r="H28" s="46"/>
      <c r="I28" s="46"/>
      <c r="J28" s="46"/>
      <c r="K28" s="46"/>
      <c r="L28" s="320">
        <v>0.21</v>
      </c>
      <c r="M28" s="321"/>
      <c r="N28" s="321"/>
      <c r="O28" s="321"/>
      <c r="P28" s="46"/>
      <c r="Q28" s="46"/>
      <c r="R28" s="46"/>
      <c r="S28" s="46"/>
      <c r="T28" s="46"/>
      <c r="U28" s="46"/>
      <c r="V28" s="46"/>
      <c r="W28" s="328">
        <f>ROUND(BB51,2)</f>
        <v>0</v>
      </c>
      <c r="X28" s="321"/>
      <c r="Y28" s="321"/>
      <c r="Z28" s="321"/>
      <c r="AA28" s="321"/>
      <c r="AB28" s="321"/>
      <c r="AC28" s="321"/>
      <c r="AD28" s="321"/>
      <c r="AE28" s="321"/>
      <c r="AF28" s="46"/>
      <c r="AG28" s="46"/>
      <c r="AH28" s="46"/>
      <c r="AI28" s="46"/>
      <c r="AJ28" s="46"/>
      <c r="AK28" s="328">
        <v>0</v>
      </c>
      <c r="AL28" s="321"/>
      <c r="AM28" s="321"/>
      <c r="AN28" s="321"/>
      <c r="AO28" s="321"/>
      <c r="AP28" s="46"/>
      <c r="AQ28" s="48"/>
      <c r="BE28" s="332"/>
    </row>
    <row r="29" spans="2:57" s="2" customFormat="1" ht="14.45" customHeight="1" hidden="1">
      <c r="B29" s="45"/>
      <c r="C29" s="46"/>
      <c r="D29" s="46"/>
      <c r="E29" s="46"/>
      <c r="F29" s="47" t="s">
        <v>46</v>
      </c>
      <c r="G29" s="46"/>
      <c r="H29" s="46"/>
      <c r="I29" s="46"/>
      <c r="J29" s="46"/>
      <c r="K29" s="46"/>
      <c r="L29" s="320">
        <v>0.15</v>
      </c>
      <c r="M29" s="321"/>
      <c r="N29" s="321"/>
      <c r="O29" s="321"/>
      <c r="P29" s="46"/>
      <c r="Q29" s="46"/>
      <c r="R29" s="46"/>
      <c r="S29" s="46"/>
      <c r="T29" s="46"/>
      <c r="U29" s="46"/>
      <c r="V29" s="46"/>
      <c r="W29" s="328">
        <f>ROUND(BC51,2)</f>
        <v>0</v>
      </c>
      <c r="X29" s="321"/>
      <c r="Y29" s="321"/>
      <c r="Z29" s="321"/>
      <c r="AA29" s="321"/>
      <c r="AB29" s="321"/>
      <c r="AC29" s="321"/>
      <c r="AD29" s="321"/>
      <c r="AE29" s="321"/>
      <c r="AF29" s="46"/>
      <c r="AG29" s="46"/>
      <c r="AH29" s="46"/>
      <c r="AI29" s="46"/>
      <c r="AJ29" s="46"/>
      <c r="AK29" s="328">
        <v>0</v>
      </c>
      <c r="AL29" s="321"/>
      <c r="AM29" s="321"/>
      <c r="AN29" s="321"/>
      <c r="AO29" s="321"/>
      <c r="AP29" s="46"/>
      <c r="AQ29" s="48"/>
      <c r="BE29" s="332"/>
    </row>
    <row r="30" spans="2:57" s="2" customFormat="1" ht="14.45" customHeight="1" hidden="1">
      <c r="B30" s="45"/>
      <c r="C30" s="46"/>
      <c r="D30" s="46"/>
      <c r="E30" s="46"/>
      <c r="F30" s="47" t="s">
        <v>47</v>
      </c>
      <c r="G30" s="46"/>
      <c r="H30" s="46"/>
      <c r="I30" s="46"/>
      <c r="J30" s="46"/>
      <c r="K30" s="46"/>
      <c r="L30" s="320">
        <v>0</v>
      </c>
      <c r="M30" s="321"/>
      <c r="N30" s="321"/>
      <c r="O30" s="321"/>
      <c r="P30" s="46"/>
      <c r="Q30" s="46"/>
      <c r="R30" s="46"/>
      <c r="S30" s="46"/>
      <c r="T30" s="46"/>
      <c r="U30" s="46"/>
      <c r="V30" s="46"/>
      <c r="W30" s="328">
        <f>ROUND(BD51,2)</f>
        <v>0</v>
      </c>
      <c r="X30" s="321"/>
      <c r="Y30" s="321"/>
      <c r="Z30" s="321"/>
      <c r="AA30" s="321"/>
      <c r="AB30" s="321"/>
      <c r="AC30" s="321"/>
      <c r="AD30" s="321"/>
      <c r="AE30" s="321"/>
      <c r="AF30" s="46"/>
      <c r="AG30" s="46"/>
      <c r="AH30" s="46"/>
      <c r="AI30" s="46"/>
      <c r="AJ30" s="46"/>
      <c r="AK30" s="328">
        <v>0</v>
      </c>
      <c r="AL30" s="321"/>
      <c r="AM30" s="321"/>
      <c r="AN30" s="321"/>
      <c r="AO30" s="321"/>
      <c r="AP30" s="46"/>
      <c r="AQ30" s="48"/>
      <c r="BE30" s="332"/>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32"/>
    </row>
    <row r="32" spans="2:57" s="1" customFormat="1" ht="25.9" customHeight="1">
      <c r="B32" s="39"/>
      <c r="C32" s="49"/>
      <c r="D32" s="50" t="s">
        <v>48</v>
      </c>
      <c r="E32" s="51"/>
      <c r="F32" s="51"/>
      <c r="G32" s="51"/>
      <c r="H32" s="51"/>
      <c r="I32" s="51"/>
      <c r="J32" s="51"/>
      <c r="K32" s="51"/>
      <c r="L32" s="51"/>
      <c r="M32" s="51"/>
      <c r="N32" s="51"/>
      <c r="O32" s="51"/>
      <c r="P32" s="51"/>
      <c r="Q32" s="51"/>
      <c r="R32" s="51"/>
      <c r="S32" s="51"/>
      <c r="T32" s="52" t="s">
        <v>49</v>
      </c>
      <c r="U32" s="51"/>
      <c r="V32" s="51"/>
      <c r="W32" s="51"/>
      <c r="X32" s="333" t="s">
        <v>50</v>
      </c>
      <c r="Y32" s="334"/>
      <c r="Z32" s="334"/>
      <c r="AA32" s="334"/>
      <c r="AB32" s="334"/>
      <c r="AC32" s="51"/>
      <c r="AD32" s="51"/>
      <c r="AE32" s="51"/>
      <c r="AF32" s="51"/>
      <c r="AG32" s="51"/>
      <c r="AH32" s="51"/>
      <c r="AI32" s="51"/>
      <c r="AJ32" s="51"/>
      <c r="AK32" s="335">
        <f>SUM(AK23:AK30)</f>
        <v>9412436.41</v>
      </c>
      <c r="AL32" s="334"/>
      <c r="AM32" s="334"/>
      <c r="AN32" s="334"/>
      <c r="AO32" s="336"/>
      <c r="AP32" s="49"/>
      <c r="AQ32" s="53"/>
      <c r="BE32" s="332"/>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51</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14</v>
      </c>
      <c r="D41" s="64"/>
      <c r="E41" s="64"/>
      <c r="F41" s="64"/>
      <c r="G41" s="64"/>
      <c r="H41" s="64"/>
      <c r="I41" s="64"/>
      <c r="J41" s="64"/>
      <c r="K41" s="64"/>
      <c r="L41" s="64" t="str">
        <f>K5</f>
        <v>PDPS</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17</v>
      </c>
      <c r="D42" s="68"/>
      <c r="E42" s="68"/>
      <c r="F42" s="68"/>
      <c r="G42" s="68"/>
      <c r="H42" s="68"/>
      <c r="I42" s="68"/>
      <c r="J42" s="68"/>
      <c r="K42" s="68"/>
      <c r="L42" s="315" t="str">
        <f>K6</f>
        <v>STARÝ PLZENEC- RADYŇSKÁ UL., CHODNÍK 2. ETAPA (ÚSEK KOLLÁROVA - VÝROVNA)</v>
      </c>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23</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17" t="str">
        <f>IF(AN8="","",AN8)</f>
        <v>11. 12. 2018</v>
      </c>
      <c r="AN44" s="317"/>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27</v>
      </c>
      <c r="D46" s="61"/>
      <c r="E46" s="61"/>
      <c r="F46" s="61"/>
      <c r="G46" s="61"/>
      <c r="H46" s="61"/>
      <c r="I46" s="61"/>
      <c r="J46" s="61"/>
      <c r="K46" s="61"/>
      <c r="L46" s="64" t="str">
        <f>IF(E11="","",E11)</f>
        <v xml:space="preserve"> </v>
      </c>
      <c r="M46" s="61"/>
      <c r="N46" s="61"/>
      <c r="O46" s="61"/>
      <c r="P46" s="61"/>
      <c r="Q46" s="61"/>
      <c r="R46" s="61"/>
      <c r="S46" s="61"/>
      <c r="T46" s="61"/>
      <c r="U46" s="61"/>
      <c r="V46" s="61"/>
      <c r="W46" s="61"/>
      <c r="X46" s="61"/>
      <c r="Y46" s="61"/>
      <c r="Z46" s="61"/>
      <c r="AA46" s="61"/>
      <c r="AB46" s="61"/>
      <c r="AC46" s="61"/>
      <c r="AD46" s="61"/>
      <c r="AE46" s="61"/>
      <c r="AF46" s="61"/>
      <c r="AG46" s="61"/>
      <c r="AH46" s="61"/>
      <c r="AI46" s="63" t="s">
        <v>32</v>
      </c>
      <c r="AJ46" s="61"/>
      <c r="AK46" s="61"/>
      <c r="AL46" s="61"/>
      <c r="AM46" s="312" t="str">
        <f>IF(E17="","",E17)</f>
        <v>D PROJEKT PLZEŇ Nedvěd s.r.o.</v>
      </c>
      <c r="AN46" s="312"/>
      <c r="AO46" s="312"/>
      <c r="AP46" s="312"/>
      <c r="AQ46" s="61"/>
      <c r="AR46" s="59"/>
      <c r="AS46" s="303" t="s">
        <v>52</v>
      </c>
      <c r="AT46" s="304"/>
      <c r="AU46" s="72"/>
      <c r="AV46" s="72"/>
      <c r="AW46" s="72"/>
      <c r="AX46" s="72"/>
      <c r="AY46" s="72"/>
      <c r="AZ46" s="72"/>
      <c r="BA46" s="72"/>
      <c r="BB46" s="72"/>
      <c r="BC46" s="72"/>
      <c r="BD46" s="73"/>
    </row>
    <row r="47" spans="2:56" s="1" customFormat="1" ht="15">
      <c r="B47" s="39"/>
      <c r="C47" s="63" t="s">
        <v>30</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05"/>
      <c r="AT47" s="306"/>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07"/>
      <c r="AT48" s="308"/>
      <c r="AU48" s="40"/>
      <c r="AV48" s="40"/>
      <c r="AW48" s="40"/>
      <c r="AX48" s="40"/>
      <c r="AY48" s="40"/>
      <c r="AZ48" s="40"/>
      <c r="BA48" s="40"/>
      <c r="BB48" s="40"/>
      <c r="BC48" s="40"/>
      <c r="BD48" s="76"/>
    </row>
    <row r="49" spans="2:56" s="1" customFormat="1" ht="29.25" customHeight="1">
      <c r="B49" s="39"/>
      <c r="C49" s="314" t="s">
        <v>53</v>
      </c>
      <c r="D49" s="310"/>
      <c r="E49" s="310"/>
      <c r="F49" s="310"/>
      <c r="G49" s="310"/>
      <c r="H49" s="77"/>
      <c r="I49" s="309" t="s">
        <v>54</v>
      </c>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8" t="s">
        <v>55</v>
      </c>
      <c r="AH49" s="310"/>
      <c r="AI49" s="310"/>
      <c r="AJ49" s="310"/>
      <c r="AK49" s="310"/>
      <c r="AL49" s="310"/>
      <c r="AM49" s="310"/>
      <c r="AN49" s="309" t="s">
        <v>56</v>
      </c>
      <c r="AO49" s="310"/>
      <c r="AP49" s="310"/>
      <c r="AQ49" s="78" t="s">
        <v>57</v>
      </c>
      <c r="AR49" s="59"/>
      <c r="AS49" s="79" t="s">
        <v>58</v>
      </c>
      <c r="AT49" s="80" t="s">
        <v>59</v>
      </c>
      <c r="AU49" s="80" t="s">
        <v>60</v>
      </c>
      <c r="AV49" s="80" t="s">
        <v>61</v>
      </c>
      <c r="AW49" s="80" t="s">
        <v>62</v>
      </c>
      <c r="AX49" s="80" t="s">
        <v>63</v>
      </c>
      <c r="AY49" s="80" t="s">
        <v>64</v>
      </c>
      <c r="AZ49" s="80" t="s">
        <v>65</v>
      </c>
      <c r="BA49" s="80" t="s">
        <v>66</v>
      </c>
      <c r="BB49" s="80" t="s">
        <v>67</v>
      </c>
      <c r="BC49" s="80" t="s">
        <v>68</v>
      </c>
      <c r="BD49" s="81" t="s">
        <v>69</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70</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13">
        <f>ROUND(SUM(AG52:AG57),2)</f>
        <v>7778873.07</v>
      </c>
      <c r="AH51" s="313"/>
      <c r="AI51" s="313"/>
      <c r="AJ51" s="313"/>
      <c r="AK51" s="313"/>
      <c r="AL51" s="313"/>
      <c r="AM51" s="313"/>
      <c r="AN51" s="319">
        <f aca="true" t="shared" si="0" ref="AN51:AN57">SUM(AG51,AT51)</f>
        <v>9412436.41</v>
      </c>
      <c r="AO51" s="319"/>
      <c r="AP51" s="319"/>
      <c r="AQ51" s="87" t="s">
        <v>22</v>
      </c>
      <c r="AR51" s="69"/>
      <c r="AS51" s="88">
        <f>ROUND(SUM(AS52:AS57),2)</f>
        <v>0</v>
      </c>
      <c r="AT51" s="89">
        <f aca="true" t="shared" si="1" ref="AT51:AT57">ROUND(SUM(AV51:AW51),2)</f>
        <v>1633563.34</v>
      </c>
      <c r="AU51" s="90">
        <f>ROUND(SUM(AU52:AU57),5)</f>
        <v>0</v>
      </c>
      <c r="AV51" s="89">
        <f>ROUND(AZ51*L26,2)</f>
        <v>1633563.34</v>
      </c>
      <c r="AW51" s="89">
        <f>ROUND(BA51*L27,2)</f>
        <v>0</v>
      </c>
      <c r="AX51" s="89">
        <f>ROUND(BB51*L26,2)</f>
        <v>0</v>
      </c>
      <c r="AY51" s="89">
        <f>ROUND(BC51*L27,2)</f>
        <v>0</v>
      </c>
      <c r="AZ51" s="89">
        <f>ROUND(SUM(AZ52:AZ57),2)</f>
        <v>7778873.07</v>
      </c>
      <c r="BA51" s="89">
        <f>ROUND(SUM(BA52:BA57),2)</f>
        <v>0</v>
      </c>
      <c r="BB51" s="89">
        <f>ROUND(SUM(BB52:BB57),2)</f>
        <v>0</v>
      </c>
      <c r="BC51" s="89">
        <f>ROUND(SUM(BC52:BC57),2)</f>
        <v>0</v>
      </c>
      <c r="BD51" s="91">
        <f>ROUND(SUM(BD52:BD57),2)</f>
        <v>0</v>
      </c>
      <c r="BS51" s="92" t="s">
        <v>71</v>
      </c>
      <c r="BT51" s="92" t="s">
        <v>72</v>
      </c>
      <c r="BU51" s="93" t="s">
        <v>73</v>
      </c>
      <c r="BV51" s="92" t="s">
        <v>74</v>
      </c>
      <c r="BW51" s="92" t="s">
        <v>7</v>
      </c>
      <c r="BX51" s="92" t="s">
        <v>75</v>
      </c>
      <c r="CL51" s="92" t="s">
        <v>20</v>
      </c>
    </row>
    <row r="52" spans="1:91" s="5" customFormat="1" ht="16.5" customHeight="1">
      <c r="A52" s="94" t="s">
        <v>76</v>
      </c>
      <c r="B52" s="95"/>
      <c r="C52" s="96"/>
      <c r="D52" s="311" t="s">
        <v>77</v>
      </c>
      <c r="E52" s="311"/>
      <c r="F52" s="311"/>
      <c r="G52" s="311"/>
      <c r="H52" s="311"/>
      <c r="I52" s="97"/>
      <c r="J52" s="311" t="s">
        <v>78</v>
      </c>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29">
        <f>'SO 000 '!J27</f>
        <v>159100</v>
      </c>
      <c r="AH52" s="330"/>
      <c r="AI52" s="330"/>
      <c r="AJ52" s="330"/>
      <c r="AK52" s="330"/>
      <c r="AL52" s="330"/>
      <c r="AM52" s="330"/>
      <c r="AN52" s="329">
        <f t="shared" si="0"/>
        <v>192511</v>
      </c>
      <c r="AO52" s="330"/>
      <c r="AP52" s="330"/>
      <c r="AQ52" s="98" t="s">
        <v>79</v>
      </c>
      <c r="AR52" s="99"/>
      <c r="AS52" s="100">
        <v>0</v>
      </c>
      <c r="AT52" s="101">
        <f t="shared" si="1"/>
        <v>33411</v>
      </c>
      <c r="AU52" s="102">
        <f>'SO 000 '!P81</f>
        <v>0</v>
      </c>
      <c r="AV52" s="101">
        <f>'SO 000 '!J30</f>
        <v>33411</v>
      </c>
      <c r="AW52" s="101">
        <f>'SO 000 '!J31</f>
        <v>0</v>
      </c>
      <c r="AX52" s="101">
        <f>'SO 000 '!J32</f>
        <v>0</v>
      </c>
      <c r="AY52" s="101">
        <f>'SO 000 '!J33</f>
        <v>0</v>
      </c>
      <c r="AZ52" s="101">
        <f>'SO 000 '!F30</f>
        <v>159100</v>
      </c>
      <c r="BA52" s="101">
        <f>'SO 000 '!F31</f>
        <v>0</v>
      </c>
      <c r="BB52" s="101">
        <f>'SO 000 '!F32</f>
        <v>0</v>
      </c>
      <c r="BC52" s="101">
        <f>'SO 000 '!F33</f>
        <v>0</v>
      </c>
      <c r="BD52" s="103">
        <f>'SO 000 '!F34</f>
        <v>0</v>
      </c>
      <c r="BT52" s="104" t="s">
        <v>80</v>
      </c>
      <c r="BV52" s="104" t="s">
        <v>74</v>
      </c>
      <c r="BW52" s="104" t="s">
        <v>81</v>
      </c>
      <c r="BX52" s="104" t="s">
        <v>7</v>
      </c>
      <c r="CL52" s="104" t="s">
        <v>82</v>
      </c>
      <c r="CM52" s="104" t="s">
        <v>83</v>
      </c>
    </row>
    <row r="53" spans="1:91" s="5" customFormat="1" ht="16.5" customHeight="1">
      <c r="A53" s="94" t="s">
        <v>76</v>
      </c>
      <c r="B53" s="95"/>
      <c r="C53" s="96"/>
      <c r="D53" s="311" t="s">
        <v>84</v>
      </c>
      <c r="E53" s="311"/>
      <c r="F53" s="311"/>
      <c r="G53" s="311"/>
      <c r="H53" s="311"/>
      <c r="I53" s="97"/>
      <c r="J53" s="311" t="s">
        <v>85</v>
      </c>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29">
        <f>'SO 101'!J27</f>
        <v>3150132.96</v>
      </c>
      <c r="AH53" s="330"/>
      <c r="AI53" s="330"/>
      <c r="AJ53" s="330"/>
      <c r="AK53" s="330"/>
      <c r="AL53" s="330"/>
      <c r="AM53" s="330"/>
      <c r="AN53" s="329">
        <f t="shared" si="0"/>
        <v>3811660.88</v>
      </c>
      <c r="AO53" s="330"/>
      <c r="AP53" s="330"/>
      <c r="AQ53" s="98" t="s">
        <v>86</v>
      </c>
      <c r="AR53" s="99"/>
      <c r="AS53" s="100">
        <v>0</v>
      </c>
      <c r="AT53" s="101">
        <f t="shared" si="1"/>
        <v>661527.92</v>
      </c>
      <c r="AU53" s="102">
        <f>'SO 101'!P86</f>
        <v>0</v>
      </c>
      <c r="AV53" s="101">
        <f>'SO 101'!J30</f>
        <v>661527.92</v>
      </c>
      <c r="AW53" s="101">
        <f>'SO 101'!J31</f>
        <v>0</v>
      </c>
      <c r="AX53" s="101">
        <f>'SO 101'!J32</f>
        <v>0</v>
      </c>
      <c r="AY53" s="101">
        <f>'SO 101'!J33</f>
        <v>0</v>
      </c>
      <c r="AZ53" s="101">
        <f>'SO 101'!F30</f>
        <v>3150132.96</v>
      </c>
      <c r="BA53" s="101">
        <f>'SO 101'!F31</f>
        <v>0</v>
      </c>
      <c r="BB53" s="101">
        <f>'SO 101'!F32</f>
        <v>0</v>
      </c>
      <c r="BC53" s="101">
        <f>'SO 101'!F33</f>
        <v>0</v>
      </c>
      <c r="BD53" s="103">
        <f>'SO 101'!F34</f>
        <v>0</v>
      </c>
      <c r="BT53" s="104" t="s">
        <v>80</v>
      </c>
      <c r="BV53" s="104" t="s">
        <v>74</v>
      </c>
      <c r="BW53" s="104" t="s">
        <v>87</v>
      </c>
      <c r="BX53" s="104" t="s">
        <v>7</v>
      </c>
      <c r="CL53" s="104" t="s">
        <v>20</v>
      </c>
      <c r="CM53" s="104" t="s">
        <v>83</v>
      </c>
    </row>
    <row r="54" spans="1:91" s="5" customFormat="1" ht="16.5" customHeight="1">
      <c r="A54" s="94" t="s">
        <v>76</v>
      </c>
      <c r="B54" s="95"/>
      <c r="C54" s="96"/>
      <c r="D54" s="311" t="s">
        <v>88</v>
      </c>
      <c r="E54" s="311"/>
      <c r="F54" s="311"/>
      <c r="G54" s="311"/>
      <c r="H54" s="311"/>
      <c r="I54" s="97"/>
      <c r="J54" s="311" t="s">
        <v>89</v>
      </c>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29">
        <f>'SO 111'!J27</f>
        <v>3024640.54</v>
      </c>
      <c r="AH54" s="330"/>
      <c r="AI54" s="330"/>
      <c r="AJ54" s="330"/>
      <c r="AK54" s="330"/>
      <c r="AL54" s="330"/>
      <c r="AM54" s="330"/>
      <c r="AN54" s="329">
        <f t="shared" si="0"/>
        <v>3659815.05</v>
      </c>
      <c r="AO54" s="330"/>
      <c r="AP54" s="330"/>
      <c r="AQ54" s="98" t="s">
        <v>86</v>
      </c>
      <c r="AR54" s="99"/>
      <c r="AS54" s="100">
        <v>0</v>
      </c>
      <c r="AT54" s="101">
        <f t="shared" si="1"/>
        <v>635174.51</v>
      </c>
      <c r="AU54" s="102">
        <f>'SO 111'!P87</f>
        <v>0</v>
      </c>
      <c r="AV54" s="101">
        <f>'SO 111'!J30</f>
        <v>635174.51</v>
      </c>
      <c r="AW54" s="101">
        <f>'SO 111'!J31</f>
        <v>0</v>
      </c>
      <c r="AX54" s="101">
        <f>'SO 111'!J32</f>
        <v>0</v>
      </c>
      <c r="AY54" s="101">
        <f>'SO 111'!J33</f>
        <v>0</v>
      </c>
      <c r="AZ54" s="101">
        <f>'SO 111'!F30</f>
        <v>3024640.54</v>
      </c>
      <c r="BA54" s="101">
        <f>'SO 111'!F31</f>
        <v>0</v>
      </c>
      <c r="BB54" s="101">
        <f>'SO 111'!F32</f>
        <v>0</v>
      </c>
      <c r="BC54" s="101">
        <f>'SO 111'!F33</f>
        <v>0</v>
      </c>
      <c r="BD54" s="103">
        <f>'SO 111'!F34</f>
        <v>0</v>
      </c>
      <c r="BT54" s="104" t="s">
        <v>80</v>
      </c>
      <c r="BV54" s="104" t="s">
        <v>74</v>
      </c>
      <c r="BW54" s="104" t="s">
        <v>90</v>
      </c>
      <c r="BX54" s="104" t="s">
        <v>7</v>
      </c>
      <c r="CL54" s="104" t="s">
        <v>91</v>
      </c>
      <c r="CM54" s="104" t="s">
        <v>83</v>
      </c>
    </row>
    <row r="55" spans="1:91" s="5" customFormat="1" ht="16.5" customHeight="1">
      <c r="A55" s="94" t="s">
        <v>76</v>
      </c>
      <c r="B55" s="95"/>
      <c r="C55" s="96"/>
      <c r="D55" s="311" t="s">
        <v>92</v>
      </c>
      <c r="E55" s="311"/>
      <c r="F55" s="311"/>
      <c r="G55" s="311"/>
      <c r="H55" s="311"/>
      <c r="I55" s="97"/>
      <c r="J55" s="311" t="s">
        <v>93</v>
      </c>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29">
        <f>'SO 151 '!J27</f>
        <v>83513.78</v>
      </c>
      <c r="AH55" s="330"/>
      <c r="AI55" s="330"/>
      <c r="AJ55" s="330"/>
      <c r="AK55" s="330"/>
      <c r="AL55" s="330"/>
      <c r="AM55" s="330"/>
      <c r="AN55" s="329">
        <f t="shared" si="0"/>
        <v>101051.67</v>
      </c>
      <c r="AO55" s="330"/>
      <c r="AP55" s="330"/>
      <c r="AQ55" s="98" t="s">
        <v>86</v>
      </c>
      <c r="AR55" s="99"/>
      <c r="AS55" s="100">
        <v>0</v>
      </c>
      <c r="AT55" s="101">
        <f t="shared" si="1"/>
        <v>17537.89</v>
      </c>
      <c r="AU55" s="102">
        <f>'SO 151 '!P79</f>
        <v>0</v>
      </c>
      <c r="AV55" s="101">
        <f>'SO 151 '!J30</f>
        <v>17537.89</v>
      </c>
      <c r="AW55" s="101">
        <f>'SO 151 '!J31</f>
        <v>0</v>
      </c>
      <c r="AX55" s="101">
        <f>'SO 151 '!J32</f>
        <v>0</v>
      </c>
      <c r="AY55" s="101">
        <f>'SO 151 '!J33</f>
        <v>0</v>
      </c>
      <c r="AZ55" s="101">
        <f>'SO 151 '!F30</f>
        <v>83513.78</v>
      </c>
      <c r="BA55" s="101">
        <f>'SO 151 '!F31</f>
        <v>0</v>
      </c>
      <c r="BB55" s="101">
        <f>'SO 151 '!F32</f>
        <v>0</v>
      </c>
      <c r="BC55" s="101">
        <f>'SO 151 '!F33</f>
        <v>0</v>
      </c>
      <c r="BD55" s="103">
        <f>'SO 151 '!F34</f>
        <v>0</v>
      </c>
      <c r="BT55" s="104" t="s">
        <v>80</v>
      </c>
      <c r="BV55" s="104" t="s">
        <v>74</v>
      </c>
      <c r="BW55" s="104" t="s">
        <v>94</v>
      </c>
      <c r="BX55" s="104" t="s">
        <v>7</v>
      </c>
      <c r="CL55" s="104" t="s">
        <v>20</v>
      </c>
      <c r="CM55" s="104" t="s">
        <v>83</v>
      </c>
    </row>
    <row r="56" spans="1:91" s="5" customFormat="1" ht="31.5" customHeight="1">
      <c r="A56" s="94" t="s">
        <v>76</v>
      </c>
      <c r="B56" s="95"/>
      <c r="C56" s="96"/>
      <c r="D56" s="311" t="s">
        <v>95</v>
      </c>
      <c r="E56" s="311"/>
      <c r="F56" s="311"/>
      <c r="G56" s="311"/>
      <c r="H56" s="311"/>
      <c r="I56" s="97"/>
      <c r="J56" s="311" t="s">
        <v>96</v>
      </c>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29">
        <f>'SO 501 '!J27</f>
        <v>976218.67</v>
      </c>
      <c r="AH56" s="330"/>
      <c r="AI56" s="330"/>
      <c r="AJ56" s="330"/>
      <c r="AK56" s="330"/>
      <c r="AL56" s="330"/>
      <c r="AM56" s="330"/>
      <c r="AN56" s="329">
        <f t="shared" si="0"/>
        <v>1181224.59</v>
      </c>
      <c r="AO56" s="330"/>
      <c r="AP56" s="330"/>
      <c r="AQ56" s="98" t="s">
        <v>86</v>
      </c>
      <c r="AR56" s="99"/>
      <c r="AS56" s="100">
        <v>0</v>
      </c>
      <c r="AT56" s="101">
        <f t="shared" si="1"/>
        <v>205005.92</v>
      </c>
      <c r="AU56" s="102">
        <f>'SO 501 '!P86</f>
        <v>0</v>
      </c>
      <c r="AV56" s="101">
        <f>'SO 501 '!J30</f>
        <v>205005.92</v>
      </c>
      <c r="AW56" s="101">
        <f>'SO 501 '!J31</f>
        <v>0</v>
      </c>
      <c r="AX56" s="101">
        <f>'SO 501 '!J32</f>
        <v>0</v>
      </c>
      <c r="AY56" s="101">
        <f>'SO 501 '!J33</f>
        <v>0</v>
      </c>
      <c r="AZ56" s="101">
        <f>'SO 501 '!F30</f>
        <v>976218.67</v>
      </c>
      <c r="BA56" s="101">
        <f>'SO 501 '!F31</f>
        <v>0</v>
      </c>
      <c r="BB56" s="101">
        <f>'SO 501 '!F32</f>
        <v>0</v>
      </c>
      <c r="BC56" s="101">
        <f>'SO 501 '!F33</f>
        <v>0</v>
      </c>
      <c r="BD56" s="103">
        <f>'SO 501 '!F34</f>
        <v>0</v>
      </c>
      <c r="BT56" s="104" t="s">
        <v>80</v>
      </c>
      <c r="BV56" s="104" t="s">
        <v>74</v>
      </c>
      <c r="BW56" s="104" t="s">
        <v>97</v>
      </c>
      <c r="BX56" s="104" t="s">
        <v>7</v>
      </c>
      <c r="CL56" s="104" t="s">
        <v>22</v>
      </c>
      <c r="CM56" s="104" t="s">
        <v>83</v>
      </c>
    </row>
    <row r="57" spans="1:91" s="5" customFormat="1" ht="16.5" customHeight="1">
      <c r="A57" s="94" t="s">
        <v>76</v>
      </c>
      <c r="B57" s="95"/>
      <c r="C57" s="96"/>
      <c r="D57" s="311" t="s">
        <v>98</v>
      </c>
      <c r="E57" s="311"/>
      <c r="F57" s="311"/>
      <c r="G57" s="311"/>
      <c r="H57" s="311"/>
      <c r="I57" s="97"/>
      <c r="J57" s="311" t="s">
        <v>99</v>
      </c>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29">
        <f>'SO 701'!J27</f>
        <v>385267.12</v>
      </c>
      <c r="AH57" s="330"/>
      <c r="AI57" s="330"/>
      <c r="AJ57" s="330"/>
      <c r="AK57" s="330"/>
      <c r="AL57" s="330"/>
      <c r="AM57" s="330"/>
      <c r="AN57" s="329">
        <f t="shared" si="0"/>
        <v>466173.22</v>
      </c>
      <c r="AO57" s="330"/>
      <c r="AP57" s="330"/>
      <c r="AQ57" s="98" t="s">
        <v>86</v>
      </c>
      <c r="AR57" s="99"/>
      <c r="AS57" s="105">
        <v>0</v>
      </c>
      <c r="AT57" s="106">
        <f t="shared" si="1"/>
        <v>80906.1</v>
      </c>
      <c r="AU57" s="107">
        <f>'SO 701'!P84</f>
        <v>0</v>
      </c>
      <c r="AV57" s="106">
        <f>'SO 701'!J30</f>
        <v>80906.1</v>
      </c>
      <c r="AW57" s="106">
        <f>'SO 701'!J31</f>
        <v>0</v>
      </c>
      <c r="AX57" s="106">
        <f>'SO 701'!J32</f>
        <v>0</v>
      </c>
      <c r="AY57" s="106">
        <f>'SO 701'!J33</f>
        <v>0</v>
      </c>
      <c r="AZ57" s="106">
        <f>'SO 701'!F30</f>
        <v>385267.12</v>
      </c>
      <c r="BA57" s="106">
        <f>'SO 701'!F31</f>
        <v>0</v>
      </c>
      <c r="BB57" s="106">
        <f>'SO 701'!F32</f>
        <v>0</v>
      </c>
      <c r="BC57" s="106">
        <f>'SO 701'!F33</f>
        <v>0</v>
      </c>
      <c r="BD57" s="108">
        <f>'SO 701'!F34</f>
        <v>0</v>
      </c>
      <c r="BT57" s="104" t="s">
        <v>80</v>
      </c>
      <c r="BV57" s="104" t="s">
        <v>74</v>
      </c>
      <c r="BW57" s="104" t="s">
        <v>100</v>
      </c>
      <c r="BX57" s="104" t="s">
        <v>7</v>
      </c>
      <c r="CL57" s="104" t="s">
        <v>20</v>
      </c>
      <c r="CM57" s="104" t="s">
        <v>83</v>
      </c>
    </row>
    <row r="58" spans="2:44" s="1" customFormat="1" ht="30" customHeight="1">
      <c r="B58" s="39"/>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59"/>
    </row>
    <row r="59" spans="2:44" s="1" customFormat="1" ht="6.95" customHeight="1">
      <c r="B59" s="54"/>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9"/>
    </row>
  </sheetData>
  <sheetProtection algorithmName="SHA-512" hashValue="v/IO1rWqRjh5rC2vD1/VKdqxbEBRnzk0vfoZAi1KSh0iAvf5I8M4tWLUb/Oog7GygRAOkpXS4ErZOJNZQd1wcg==" saltValue="et2oyVNe6+9DZZntCKiqFQdNGgm9g0A33pG3eXcj27468Yjj4HkkM3fT+AgbmxoS44elddA+dpEaTspyWQjb2Q==" spinCount="100000" sheet="1" objects="1" scenarios="1" formatColumns="0" formatRows="0"/>
  <mergeCells count="61">
    <mergeCell ref="BE5:BE32"/>
    <mergeCell ref="W30:AE30"/>
    <mergeCell ref="X32:AB32"/>
    <mergeCell ref="AK32:AO32"/>
    <mergeCell ref="AR2:BE2"/>
    <mergeCell ref="K5:AO5"/>
    <mergeCell ref="W28:AE28"/>
    <mergeCell ref="AK28:AO28"/>
    <mergeCell ref="L30:O30"/>
    <mergeCell ref="AK30:AO30"/>
    <mergeCell ref="K6:AO6"/>
    <mergeCell ref="AK29:AO29"/>
    <mergeCell ref="AN57:AP57"/>
    <mergeCell ref="AN53:AP53"/>
    <mergeCell ref="AN52:AP52"/>
    <mergeCell ref="AG52:AM52"/>
    <mergeCell ref="AG53:AM53"/>
    <mergeCell ref="AN54:AP54"/>
    <mergeCell ref="AG54:AM54"/>
    <mergeCell ref="AN55:AP55"/>
    <mergeCell ref="AG55:AM55"/>
    <mergeCell ref="AN56:AP56"/>
    <mergeCell ref="AG56:AM56"/>
    <mergeCell ref="AG57:AM57"/>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W29:AE29"/>
    <mergeCell ref="C49:G49"/>
    <mergeCell ref="L42:AO42"/>
    <mergeCell ref="AM44:AN44"/>
    <mergeCell ref="I49:AF49"/>
    <mergeCell ref="AG49:AM49"/>
    <mergeCell ref="AS46:AT48"/>
    <mergeCell ref="AN49:AP49"/>
    <mergeCell ref="D56:H56"/>
    <mergeCell ref="J56:AF56"/>
    <mergeCell ref="D57:H57"/>
    <mergeCell ref="J57:AF57"/>
    <mergeCell ref="AM46:AP46"/>
    <mergeCell ref="D53:H53"/>
    <mergeCell ref="J53:AF53"/>
    <mergeCell ref="D54:H54"/>
    <mergeCell ref="J54:AF54"/>
    <mergeCell ref="D55:H55"/>
    <mergeCell ref="J55:AF55"/>
    <mergeCell ref="J52:AF52"/>
    <mergeCell ref="D52:H52"/>
    <mergeCell ref="AG51:AM51"/>
  </mergeCells>
  <hyperlinks>
    <hyperlink ref="K1:S1" location="C2" display="1) Rekapitulace stavby"/>
    <hyperlink ref="W1:AI1" location="C51" display="2) Rekapitulace objektů stavby a soupisů prací"/>
    <hyperlink ref="A52" location="'SO 000 - Vedlejší a ostat...'!C2" display="/"/>
    <hyperlink ref="A53" location="'SO 101 - SILNICE III-180 26'!C2" display="/"/>
    <hyperlink ref="A54" location="'SO 111 - MK, CHODNÍKY, VJ...'!C2" display="/"/>
    <hyperlink ref="A55" location="'SO 151 - DOPRAVNĚ INŽENÝR...'!C2" display="/"/>
    <hyperlink ref="A56" location="'SO 501 - Přeložka plynovo...'!C2" display="/"/>
    <hyperlink ref="A57" location="'SO 701 - NOVÉ OPLOCENÍ pa...'!C2" display="/"/>
  </hyperlinks>
  <printOptions/>
  <pageMargins left="0.5833333" right="0.5833333" top="0.5833333" bottom="0.5833333" header="0" footer="0"/>
  <pageSetup blackAndWhite="1" fitToHeight="100" fitToWidth="1" horizontalDpi="600" verticalDpi="600" orientation="portrait" paperSize="9" scale="6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R103"/>
  <sheetViews>
    <sheetView showGridLines="0" workbookViewId="0" topLeftCell="A1">
      <pane ySplit="1" topLeftCell="A71" activePane="bottomLeft" state="frozen"/>
      <selection pane="bottomLeft" activeCell="I85" sqref="I8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101</v>
      </c>
      <c r="G1" s="345" t="s">
        <v>102</v>
      </c>
      <c r="H1" s="345"/>
      <c r="I1" s="113"/>
      <c r="J1" s="112" t="s">
        <v>103</v>
      </c>
      <c r="K1" s="111" t="s">
        <v>104</v>
      </c>
      <c r="L1" s="112" t="s">
        <v>105</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7"/>
      <c r="M2" s="337"/>
      <c r="N2" s="337"/>
      <c r="O2" s="337"/>
      <c r="P2" s="337"/>
      <c r="Q2" s="337"/>
      <c r="R2" s="337"/>
      <c r="S2" s="337"/>
      <c r="T2" s="337"/>
      <c r="U2" s="337"/>
      <c r="V2" s="337"/>
      <c r="AT2" s="22" t="s">
        <v>81</v>
      </c>
    </row>
    <row r="3" spans="2:46" ht="6.95" customHeight="1">
      <c r="B3" s="23"/>
      <c r="C3" s="24"/>
      <c r="D3" s="24"/>
      <c r="E3" s="24"/>
      <c r="F3" s="24"/>
      <c r="G3" s="24"/>
      <c r="H3" s="24"/>
      <c r="I3" s="114"/>
      <c r="J3" s="24"/>
      <c r="K3" s="25"/>
      <c r="AT3" s="22" t="s">
        <v>83</v>
      </c>
    </row>
    <row r="4" spans="2:46" ht="36.95" customHeight="1">
      <c r="B4" s="26"/>
      <c r="C4" s="27"/>
      <c r="D4" s="28" t="s">
        <v>106</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17</v>
      </c>
      <c r="E6" s="27"/>
      <c r="F6" s="27"/>
      <c r="G6" s="27"/>
      <c r="H6" s="27"/>
      <c r="I6" s="115"/>
      <c r="J6" s="27"/>
      <c r="K6" s="29"/>
    </row>
    <row r="7" spans="2:11" ht="16.5" customHeight="1">
      <c r="B7" s="26"/>
      <c r="C7" s="27"/>
      <c r="D7" s="27"/>
      <c r="E7" s="346" t="str">
        <f>'Rekapitulace stavby'!K6</f>
        <v>STARÝ PLZENEC- RADYŇSKÁ UL., CHODNÍK 2. ETAPA (ÚSEK KOLLÁROVA - VÝROVNA)</v>
      </c>
      <c r="F7" s="347"/>
      <c r="G7" s="347"/>
      <c r="H7" s="347"/>
      <c r="I7" s="115"/>
      <c r="J7" s="27"/>
      <c r="K7" s="29"/>
    </row>
    <row r="8" spans="2:11" s="1" customFormat="1" ht="15">
      <c r="B8" s="39"/>
      <c r="C8" s="40"/>
      <c r="D8" s="35" t="s">
        <v>107</v>
      </c>
      <c r="E8" s="40"/>
      <c r="F8" s="40"/>
      <c r="G8" s="40"/>
      <c r="H8" s="40"/>
      <c r="I8" s="116"/>
      <c r="J8" s="40"/>
      <c r="K8" s="43"/>
    </row>
    <row r="9" spans="2:11" s="1" customFormat="1" ht="36.95" customHeight="1">
      <c r="B9" s="39"/>
      <c r="C9" s="40"/>
      <c r="D9" s="40"/>
      <c r="E9" s="348" t="s">
        <v>108</v>
      </c>
      <c r="F9" s="349"/>
      <c r="G9" s="349"/>
      <c r="H9" s="349"/>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19</v>
      </c>
      <c r="E11" s="40"/>
      <c r="F11" s="33" t="s">
        <v>82</v>
      </c>
      <c r="G11" s="40"/>
      <c r="H11" s="40"/>
      <c r="I11" s="117" t="s">
        <v>21</v>
      </c>
      <c r="J11" s="33" t="s">
        <v>22</v>
      </c>
      <c r="K11" s="43"/>
    </row>
    <row r="12" spans="2:11" s="1" customFormat="1" ht="14.45" customHeight="1">
      <c r="B12" s="39"/>
      <c r="C12" s="40"/>
      <c r="D12" s="35" t="s">
        <v>23</v>
      </c>
      <c r="E12" s="40"/>
      <c r="F12" s="33" t="s">
        <v>109</v>
      </c>
      <c r="G12" s="40"/>
      <c r="H12" s="40"/>
      <c r="I12" s="117" t="s">
        <v>25</v>
      </c>
      <c r="J12" s="118" t="str">
        <f>'Rekapitulace stavby'!AN8</f>
        <v>11. 12. 2018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22</v>
      </c>
      <c r="K14" s="43"/>
    </row>
    <row r="15" spans="2:11" s="1" customFormat="1" ht="18" customHeight="1">
      <c r="B15" s="39"/>
      <c r="C15" s="40"/>
      <c r="D15" s="40"/>
      <c r="E15" s="33" t="s">
        <v>110</v>
      </c>
      <c r="F15" s="40"/>
      <c r="G15" s="40"/>
      <c r="H15" s="40"/>
      <c r="I15" s="117" t="s">
        <v>29</v>
      </c>
      <c r="J15" s="33" t="s">
        <v>22</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
        <v>22</v>
      </c>
      <c r="K20" s="43"/>
    </row>
    <row r="21" spans="2:11" s="1" customFormat="1" ht="18" customHeight="1">
      <c r="B21" s="39"/>
      <c r="C21" s="40"/>
      <c r="D21" s="40"/>
      <c r="E21" s="33" t="s">
        <v>34</v>
      </c>
      <c r="F21" s="40"/>
      <c r="G21" s="40"/>
      <c r="H21" s="40"/>
      <c r="I21" s="117" t="s">
        <v>29</v>
      </c>
      <c r="J21" s="33" t="s">
        <v>22</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85.5" customHeight="1">
      <c r="B24" s="119"/>
      <c r="C24" s="120"/>
      <c r="D24" s="120"/>
      <c r="E24" s="324" t="s">
        <v>111</v>
      </c>
      <c r="F24" s="324"/>
      <c r="G24" s="324"/>
      <c r="H24" s="324"/>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ROUND(J81,2)</f>
        <v>159100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ROUND(SUM(BE81:BE102),2)</f>
        <v>159100</v>
      </c>
      <c r="G30" s="40"/>
      <c r="H30" s="40"/>
      <c r="I30" s="129">
        <v>0.21</v>
      </c>
      <c r="J30" s="128">
        <f>ROUND(ROUND((SUM(BE81:BE102)),2)*I30,2)</f>
        <v>33411</v>
      </c>
      <c r="K30" s="43"/>
    </row>
    <row r="31" spans="2:11" s="1" customFormat="1" ht="14.45" customHeight="1">
      <c r="B31" s="39"/>
      <c r="C31" s="40"/>
      <c r="D31" s="40"/>
      <c r="E31" s="47" t="s">
        <v>44</v>
      </c>
      <c r="F31" s="128">
        <f>ROUND(SUM(BF81:BF102),2)</f>
        <v>0</v>
      </c>
      <c r="G31" s="40"/>
      <c r="H31" s="40"/>
      <c r="I31" s="129">
        <v>0.15</v>
      </c>
      <c r="J31" s="128">
        <f>ROUND(ROUND((SUM(BF81:BF102)),2)*I31,2)</f>
        <v>0</v>
      </c>
      <c r="K31" s="43"/>
    </row>
    <row r="32" spans="2:11" s="1" customFormat="1" ht="14.45" customHeight="1" hidden="1">
      <c r="B32" s="39"/>
      <c r="C32" s="40"/>
      <c r="D32" s="40"/>
      <c r="E32" s="47" t="s">
        <v>45</v>
      </c>
      <c r="F32" s="128">
        <f>ROUND(SUM(BG81:BG102),2)</f>
        <v>0</v>
      </c>
      <c r="G32" s="40"/>
      <c r="H32" s="40"/>
      <c r="I32" s="129">
        <v>0.21</v>
      </c>
      <c r="J32" s="128">
        <v>0</v>
      </c>
      <c r="K32" s="43"/>
    </row>
    <row r="33" spans="2:11" s="1" customFormat="1" ht="14.45" customHeight="1" hidden="1">
      <c r="B33" s="39"/>
      <c r="C33" s="40"/>
      <c r="D33" s="40"/>
      <c r="E33" s="47" t="s">
        <v>46</v>
      </c>
      <c r="F33" s="128">
        <f>ROUND(SUM(BH81:BH102),2)</f>
        <v>0</v>
      </c>
      <c r="G33" s="40"/>
      <c r="H33" s="40"/>
      <c r="I33" s="129">
        <v>0.15</v>
      </c>
      <c r="J33" s="128">
        <v>0</v>
      </c>
      <c r="K33" s="43"/>
    </row>
    <row r="34" spans="2:11" s="1" customFormat="1" ht="14.45" customHeight="1" hidden="1">
      <c r="B34" s="39"/>
      <c r="C34" s="40"/>
      <c r="D34" s="40"/>
      <c r="E34" s="47" t="s">
        <v>47</v>
      </c>
      <c r="F34" s="128">
        <f>ROUND(SUM(BI81:BI102),2)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192511</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112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17</v>
      </c>
      <c r="D44" s="40"/>
      <c r="E44" s="40"/>
      <c r="F44" s="40"/>
      <c r="G44" s="40"/>
      <c r="H44" s="40"/>
      <c r="I44" s="116"/>
      <c r="J44" s="40"/>
      <c r="K44" s="43"/>
    </row>
    <row r="45" spans="2:11" s="1" customFormat="1" ht="16.5" customHeight="1">
      <c r="B45" s="39"/>
      <c r="C45" s="40"/>
      <c r="D45" s="40"/>
      <c r="E45" s="346" t="str">
        <f>E7</f>
        <v>STARÝ PLZENEC- RADYŇSKÁ UL., CHODNÍK 2. ETAPA (ÚSEK KOLLÁROVA - VÝROVNA)</v>
      </c>
      <c r="F45" s="347"/>
      <c r="G45" s="347"/>
      <c r="H45" s="347"/>
      <c r="I45" s="116"/>
      <c r="J45" s="40"/>
      <c r="K45" s="43"/>
    </row>
    <row r="46" spans="2:11" s="1" customFormat="1" ht="14.45" customHeight="1">
      <c r="B46" s="39"/>
      <c r="C46" s="35" t="s">
        <v>107</v>
      </c>
      <c r="D46" s="40"/>
      <c r="E46" s="40"/>
      <c r="F46" s="40"/>
      <c r="G46" s="40"/>
      <c r="H46" s="40"/>
      <c r="I46" s="116"/>
      <c r="J46" s="40"/>
      <c r="K46" s="43"/>
    </row>
    <row r="47" spans="2:11" s="1" customFormat="1" ht="17.25" customHeight="1">
      <c r="B47" s="39"/>
      <c r="C47" s="40"/>
      <c r="D47" s="40"/>
      <c r="E47" s="348" t="str">
        <f>E9</f>
        <v>SO 000 - Vedlejší a ostatní náklady</v>
      </c>
      <c r="F47" s="349"/>
      <c r="G47" s="349"/>
      <c r="H47" s="349"/>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Starý Plzenec</v>
      </c>
      <c r="G49" s="40"/>
      <c r="H49" s="40"/>
      <c r="I49" s="117" t="s">
        <v>25</v>
      </c>
      <c r="J49" s="118" t="str">
        <f>IF(J12="","",J12)</f>
        <v>11. 12. 2018</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Město Starý Plzenec</v>
      </c>
      <c r="G51" s="40"/>
      <c r="H51" s="40"/>
      <c r="I51" s="117" t="s">
        <v>32</v>
      </c>
      <c r="J51" s="324" t="str">
        <f>E21</f>
        <v>D PROJEKT PLZEŇ Nedvěd s.r.o.</v>
      </c>
      <c r="K51" s="43"/>
    </row>
    <row r="52" spans="2:11" s="1" customFormat="1" ht="14.45" customHeight="1">
      <c r="B52" s="39"/>
      <c r="C52" s="35" t="s">
        <v>30</v>
      </c>
      <c r="D52" s="40"/>
      <c r="E52" s="40"/>
      <c r="F52" s="33" t="str">
        <f>IF(E18="","",E18)</f>
        <v/>
      </c>
      <c r="G52" s="40"/>
      <c r="H52" s="40"/>
      <c r="I52" s="116"/>
      <c r="J52" s="341"/>
      <c r="K52" s="43"/>
    </row>
    <row r="53" spans="2:11" s="1" customFormat="1" ht="10.35" customHeight="1">
      <c r="B53" s="39"/>
      <c r="C53" s="40"/>
      <c r="D53" s="40"/>
      <c r="E53" s="40"/>
      <c r="F53" s="40"/>
      <c r="G53" s="40"/>
      <c r="H53" s="40"/>
      <c r="I53" s="116"/>
      <c r="J53" s="40"/>
      <c r="K53" s="43"/>
    </row>
    <row r="54" spans="2:11" s="1" customFormat="1" ht="29.25" customHeight="1">
      <c r="B54" s="39"/>
      <c r="C54" s="142" t="s">
        <v>113</v>
      </c>
      <c r="D54" s="130"/>
      <c r="E54" s="130"/>
      <c r="F54" s="130"/>
      <c r="G54" s="130"/>
      <c r="H54" s="130"/>
      <c r="I54" s="143"/>
      <c r="J54" s="144" t="s">
        <v>114</v>
      </c>
      <c r="K54" s="145"/>
    </row>
    <row r="55" spans="2:11" s="1" customFormat="1" ht="10.35" customHeight="1">
      <c r="B55" s="39"/>
      <c r="C55" s="40"/>
      <c r="D55" s="40"/>
      <c r="E55" s="40"/>
      <c r="F55" s="40"/>
      <c r="G55" s="40"/>
      <c r="H55" s="40"/>
      <c r="I55" s="116"/>
      <c r="J55" s="40"/>
      <c r="K55" s="43"/>
    </row>
    <row r="56" spans="2:47" s="1" customFormat="1" ht="29.25" customHeight="1">
      <c r="B56" s="39"/>
      <c r="C56" s="146" t="s">
        <v>115</v>
      </c>
      <c r="D56" s="40"/>
      <c r="E56" s="40"/>
      <c r="F56" s="40"/>
      <c r="G56" s="40"/>
      <c r="H56" s="40"/>
      <c r="I56" s="116"/>
      <c r="J56" s="126">
        <f>J81</f>
        <v>159100</v>
      </c>
      <c r="K56" s="43"/>
      <c r="AU56" s="22" t="s">
        <v>116</v>
      </c>
    </row>
    <row r="57" spans="2:11" s="7" customFormat="1" ht="24.95" customHeight="1">
      <c r="B57" s="147"/>
      <c r="C57" s="148"/>
      <c r="D57" s="149" t="s">
        <v>117</v>
      </c>
      <c r="E57" s="150"/>
      <c r="F57" s="150"/>
      <c r="G57" s="150"/>
      <c r="H57" s="150"/>
      <c r="I57" s="151"/>
      <c r="J57" s="152">
        <f>J82</f>
        <v>0</v>
      </c>
      <c r="K57" s="153"/>
    </row>
    <row r="58" spans="2:11" s="7" customFormat="1" ht="24.95" customHeight="1">
      <c r="B58" s="147"/>
      <c r="C58" s="148"/>
      <c r="D58" s="149" t="s">
        <v>118</v>
      </c>
      <c r="E58" s="150"/>
      <c r="F58" s="150"/>
      <c r="G58" s="150"/>
      <c r="H58" s="150"/>
      <c r="I58" s="151"/>
      <c r="J58" s="152">
        <f>J83</f>
        <v>159100</v>
      </c>
      <c r="K58" s="153"/>
    </row>
    <row r="59" spans="2:11" s="8" customFormat="1" ht="19.9" customHeight="1">
      <c r="B59" s="154"/>
      <c r="C59" s="155"/>
      <c r="D59" s="156" t="s">
        <v>119</v>
      </c>
      <c r="E59" s="157"/>
      <c r="F59" s="157"/>
      <c r="G59" s="157"/>
      <c r="H59" s="157"/>
      <c r="I59" s="158"/>
      <c r="J59" s="159">
        <f>J84</f>
        <v>118600</v>
      </c>
      <c r="K59" s="160"/>
    </row>
    <row r="60" spans="2:11" s="8" customFormat="1" ht="19.9" customHeight="1">
      <c r="B60" s="154"/>
      <c r="C60" s="155"/>
      <c r="D60" s="156" t="s">
        <v>120</v>
      </c>
      <c r="E60" s="157"/>
      <c r="F60" s="157"/>
      <c r="G60" s="157"/>
      <c r="H60" s="157"/>
      <c r="I60" s="158"/>
      <c r="J60" s="159">
        <f>J95</f>
        <v>35500</v>
      </c>
      <c r="K60" s="160"/>
    </row>
    <row r="61" spans="2:11" s="8" customFormat="1" ht="19.9" customHeight="1">
      <c r="B61" s="154"/>
      <c r="C61" s="155"/>
      <c r="D61" s="156" t="s">
        <v>121</v>
      </c>
      <c r="E61" s="157"/>
      <c r="F61" s="157"/>
      <c r="G61" s="157"/>
      <c r="H61" s="157"/>
      <c r="I61" s="158"/>
      <c r="J61" s="159">
        <f>J101</f>
        <v>5000</v>
      </c>
      <c r="K61" s="160"/>
    </row>
    <row r="62" spans="2:11" s="1" customFormat="1" ht="21.75" customHeight="1">
      <c r="B62" s="39"/>
      <c r="C62" s="40"/>
      <c r="D62" s="40"/>
      <c r="E62" s="40"/>
      <c r="F62" s="40"/>
      <c r="G62" s="40"/>
      <c r="H62" s="40"/>
      <c r="I62" s="116"/>
      <c r="J62" s="40"/>
      <c r="K62" s="43"/>
    </row>
    <row r="63" spans="2:11" s="1" customFormat="1" ht="6.95" customHeight="1">
      <c r="B63" s="54"/>
      <c r="C63" s="55"/>
      <c r="D63" s="55"/>
      <c r="E63" s="55"/>
      <c r="F63" s="55"/>
      <c r="G63" s="55"/>
      <c r="H63" s="55"/>
      <c r="I63" s="137"/>
      <c r="J63" s="55"/>
      <c r="K63" s="56"/>
    </row>
    <row r="67" spans="2:12" s="1" customFormat="1" ht="6.95" customHeight="1">
      <c r="B67" s="57"/>
      <c r="C67" s="58"/>
      <c r="D67" s="58"/>
      <c r="E67" s="58"/>
      <c r="F67" s="58"/>
      <c r="G67" s="58"/>
      <c r="H67" s="58"/>
      <c r="I67" s="140"/>
      <c r="J67" s="58"/>
      <c r="K67" s="58"/>
      <c r="L67" s="59"/>
    </row>
    <row r="68" spans="2:12" s="1" customFormat="1" ht="36.95" customHeight="1">
      <c r="B68" s="39"/>
      <c r="C68" s="60" t="s">
        <v>122</v>
      </c>
      <c r="D68" s="61"/>
      <c r="E68" s="61"/>
      <c r="F68" s="61"/>
      <c r="G68" s="61"/>
      <c r="H68" s="61"/>
      <c r="I68" s="161"/>
      <c r="J68" s="61"/>
      <c r="K68" s="61"/>
      <c r="L68" s="59"/>
    </row>
    <row r="69" spans="2:12" s="1" customFormat="1" ht="6.95" customHeight="1">
      <c r="B69" s="39"/>
      <c r="C69" s="61"/>
      <c r="D69" s="61"/>
      <c r="E69" s="61"/>
      <c r="F69" s="61"/>
      <c r="G69" s="61"/>
      <c r="H69" s="61"/>
      <c r="I69" s="161"/>
      <c r="J69" s="61"/>
      <c r="K69" s="61"/>
      <c r="L69" s="59"/>
    </row>
    <row r="70" spans="2:12" s="1" customFormat="1" ht="14.45" customHeight="1">
      <c r="B70" s="39"/>
      <c r="C70" s="63" t="s">
        <v>17</v>
      </c>
      <c r="D70" s="61"/>
      <c r="E70" s="61"/>
      <c r="F70" s="61"/>
      <c r="G70" s="61"/>
      <c r="H70" s="61"/>
      <c r="I70" s="161"/>
      <c r="J70" s="61"/>
      <c r="K70" s="61"/>
      <c r="L70" s="59"/>
    </row>
    <row r="71" spans="2:12" s="1" customFormat="1" ht="16.5" customHeight="1">
      <c r="B71" s="39"/>
      <c r="C71" s="61"/>
      <c r="D71" s="61"/>
      <c r="E71" s="342" t="str">
        <f>E7</f>
        <v>STARÝ PLZENEC- RADYŇSKÁ UL., CHODNÍK 2. ETAPA (ÚSEK KOLLÁROVA - VÝROVNA)</v>
      </c>
      <c r="F71" s="343"/>
      <c r="G71" s="343"/>
      <c r="H71" s="343"/>
      <c r="I71" s="161"/>
      <c r="J71" s="61"/>
      <c r="K71" s="61"/>
      <c r="L71" s="59"/>
    </row>
    <row r="72" spans="2:12" s="1" customFormat="1" ht="14.45" customHeight="1">
      <c r="B72" s="39"/>
      <c r="C72" s="63" t="s">
        <v>107</v>
      </c>
      <c r="D72" s="61"/>
      <c r="E72" s="61"/>
      <c r="F72" s="61"/>
      <c r="G72" s="61"/>
      <c r="H72" s="61"/>
      <c r="I72" s="161"/>
      <c r="J72" s="61"/>
      <c r="K72" s="61"/>
      <c r="L72" s="59"/>
    </row>
    <row r="73" spans="2:12" s="1" customFormat="1" ht="17.25" customHeight="1">
      <c r="B73" s="39"/>
      <c r="C73" s="61"/>
      <c r="D73" s="61"/>
      <c r="E73" s="315" t="str">
        <f>E9</f>
        <v>SO 000 - Vedlejší a ostatní náklady</v>
      </c>
      <c r="F73" s="344"/>
      <c r="G73" s="344"/>
      <c r="H73" s="344"/>
      <c r="I73" s="161"/>
      <c r="J73" s="61"/>
      <c r="K73" s="61"/>
      <c r="L73" s="59"/>
    </row>
    <row r="74" spans="2:12" s="1" customFormat="1" ht="6.95" customHeight="1">
      <c r="B74" s="39"/>
      <c r="C74" s="61"/>
      <c r="D74" s="61"/>
      <c r="E74" s="61"/>
      <c r="F74" s="61"/>
      <c r="G74" s="61"/>
      <c r="H74" s="61"/>
      <c r="I74" s="161"/>
      <c r="J74" s="61"/>
      <c r="K74" s="61"/>
      <c r="L74" s="59"/>
    </row>
    <row r="75" spans="2:12" s="1" customFormat="1" ht="18" customHeight="1">
      <c r="B75" s="39"/>
      <c r="C75" s="63" t="s">
        <v>23</v>
      </c>
      <c r="D75" s="61"/>
      <c r="E75" s="61"/>
      <c r="F75" s="162" t="str">
        <f>F12</f>
        <v>Starý Plzenec</v>
      </c>
      <c r="G75" s="61"/>
      <c r="H75" s="61"/>
      <c r="I75" s="163" t="s">
        <v>25</v>
      </c>
      <c r="J75" s="71" t="str">
        <f>IF(J12="","",J12)</f>
        <v>11. 12. 2018</v>
      </c>
      <c r="K75" s="61"/>
      <c r="L75" s="59"/>
    </row>
    <row r="76" spans="2:12" s="1" customFormat="1" ht="6.95" customHeight="1">
      <c r="B76" s="39"/>
      <c r="C76" s="61"/>
      <c r="D76" s="61"/>
      <c r="E76" s="61"/>
      <c r="F76" s="61"/>
      <c r="G76" s="61"/>
      <c r="H76" s="61"/>
      <c r="I76" s="161"/>
      <c r="J76" s="61"/>
      <c r="K76" s="61"/>
      <c r="L76" s="59"/>
    </row>
    <row r="77" spans="2:12" s="1" customFormat="1" ht="15">
      <c r="B77" s="39"/>
      <c r="C77" s="63" t="s">
        <v>27</v>
      </c>
      <c r="D77" s="61"/>
      <c r="E77" s="61"/>
      <c r="F77" s="162" t="str">
        <f>E15</f>
        <v>Město Starý Plzenec</v>
      </c>
      <c r="G77" s="61"/>
      <c r="H77" s="61"/>
      <c r="I77" s="163" t="s">
        <v>32</v>
      </c>
      <c r="J77" s="162" t="str">
        <f>E21</f>
        <v>D PROJEKT PLZEŇ Nedvěd s.r.o.</v>
      </c>
      <c r="K77" s="61"/>
      <c r="L77" s="59"/>
    </row>
    <row r="78" spans="2:12" s="1" customFormat="1" ht="14.45" customHeight="1">
      <c r="B78" s="39"/>
      <c r="C78" s="63" t="s">
        <v>30</v>
      </c>
      <c r="D78" s="61"/>
      <c r="E78" s="61"/>
      <c r="F78" s="162" t="str">
        <f>IF(E18="","",E18)</f>
        <v/>
      </c>
      <c r="G78" s="61"/>
      <c r="H78" s="61"/>
      <c r="I78" s="161"/>
      <c r="J78" s="61"/>
      <c r="K78" s="61"/>
      <c r="L78" s="59"/>
    </row>
    <row r="79" spans="2:12" s="1" customFormat="1" ht="10.35" customHeight="1">
      <c r="B79" s="39"/>
      <c r="C79" s="61"/>
      <c r="D79" s="61"/>
      <c r="E79" s="61"/>
      <c r="F79" s="61"/>
      <c r="G79" s="61"/>
      <c r="H79" s="61"/>
      <c r="I79" s="161"/>
      <c r="J79" s="61"/>
      <c r="K79" s="61"/>
      <c r="L79" s="59"/>
    </row>
    <row r="80" spans="2:20" s="9" customFormat="1" ht="29.25" customHeight="1">
      <c r="B80" s="164"/>
      <c r="C80" s="165" t="s">
        <v>123</v>
      </c>
      <c r="D80" s="166" t="s">
        <v>57</v>
      </c>
      <c r="E80" s="166" t="s">
        <v>53</v>
      </c>
      <c r="F80" s="166" t="s">
        <v>124</v>
      </c>
      <c r="G80" s="166" t="s">
        <v>125</v>
      </c>
      <c r="H80" s="166" t="s">
        <v>126</v>
      </c>
      <c r="I80" s="167" t="s">
        <v>127</v>
      </c>
      <c r="J80" s="166" t="s">
        <v>114</v>
      </c>
      <c r="K80" s="168" t="s">
        <v>128</v>
      </c>
      <c r="L80" s="169"/>
      <c r="M80" s="79" t="s">
        <v>129</v>
      </c>
      <c r="N80" s="80" t="s">
        <v>42</v>
      </c>
      <c r="O80" s="80" t="s">
        <v>130</v>
      </c>
      <c r="P80" s="80" t="s">
        <v>131</v>
      </c>
      <c r="Q80" s="80" t="s">
        <v>132</v>
      </c>
      <c r="R80" s="80" t="s">
        <v>133</v>
      </c>
      <c r="S80" s="80" t="s">
        <v>134</v>
      </c>
      <c r="T80" s="81" t="s">
        <v>135</v>
      </c>
    </row>
    <row r="81" spans="2:63" s="1" customFormat="1" ht="29.25" customHeight="1">
      <c r="B81" s="39"/>
      <c r="C81" s="85" t="s">
        <v>115</v>
      </c>
      <c r="D81" s="61"/>
      <c r="E81" s="61"/>
      <c r="F81" s="61"/>
      <c r="G81" s="61"/>
      <c r="H81" s="61"/>
      <c r="I81" s="161"/>
      <c r="J81" s="170">
        <f>BK81</f>
        <v>159100</v>
      </c>
      <c r="K81" s="61"/>
      <c r="L81" s="59"/>
      <c r="M81" s="82"/>
      <c r="N81" s="83"/>
      <c r="O81" s="83"/>
      <c r="P81" s="171">
        <f>P82+P83</f>
        <v>0</v>
      </c>
      <c r="Q81" s="83"/>
      <c r="R81" s="171">
        <f>R82+R83</f>
        <v>0</v>
      </c>
      <c r="S81" s="83"/>
      <c r="T81" s="172">
        <f>T82+T83</f>
        <v>0</v>
      </c>
      <c r="AT81" s="22" t="s">
        <v>71</v>
      </c>
      <c r="AU81" s="22" t="s">
        <v>116</v>
      </c>
      <c r="BK81" s="173">
        <f>BK82+BK83</f>
        <v>159100</v>
      </c>
    </row>
    <row r="82" spans="2:63" s="10" customFormat="1" ht="37.35" customHeight="1">
      <c r="B82" s="174"/>
      <c r="C82" s="175"/>
      <c r="D82" s="176" t="s">
        <v>71</v>
      </c>
      <c r="E82" s="177" t="s">
        <v>136</v>
      </c>
      <c r="F82" s="177" t="s">
        <v>137</v>
      </c>
      <c r="G82" s="175"/>
      <c r="H82" s="175"/>
      <c r="I82" s="178"/>
      <c r="J82" s="179">
        <f>BK82</f>
        <v>0</v>
      </c>
      <c r="K82" s="175"/>
      <c r="L82" s="180"/>
      <c r="M82" s="181"/>
      <c r="N82" s="182"/>
      <c r="O82" s="182"/>
      <c r="P82" s="183">
        <v>0</v>
      </c>
      <c r="Q82" s="182"/>
      <c r="R82" s="183">
        <v>0</v>
      </c>
      <c r="S82" s="182"/>
      <c r="T82" s="184">
        <v>0</v>
      </c>
      <c r="AR82" s="185" t="s">
        <v>80</v>
      </c>
      <c r="AT82" s="186" t="s">
        <v>71</v>
      </c>
      <c r="AU82" s="186" t="s">
        <v>72</v>
      </c>
      <c r="AY82" s="185" t="s">
        <v>138</v>
      </c>
      <c r="BK82" s="187">
        <v>0</v>
      </c>
    </row>
    <row r="83" spans="2:63" s="10" customFormat="1" ht="24.95" customHeight="1">
      <c r="B83" s="174"/>
      <c r="C83" s="175"/>
      <c r="D83" s="176" t="s">
        <v>71</v>
      </c>
      <c r="E83" s="177" t="s">
        <v>139</v>
      </c>
      <c r="F83" s="177" t="s">
        <v>140</v>
      </c>
      <c r="G83" s="175"/>
      <c r="H83" s="175"/>
      <c r="I83" s="178"/>
      <c r="J83" s="179">
        <f>BK83</f>
        <v>159100</v>
      </c>
      <c r="K83" s="175"/>
      <c r="L83" s="180"/>
      <c r="M83" s="181"/>
      <c r="N83" s="182"/>
      <c r="O83" s="182"/>
      <c r="P83" s="183">
        <f>P84+P95+P101</f>
        <v>0</v>
      </c>
      <c r="Q83" s="182"/>
      <c r="R83" s="183">
        <f>R84+R95+R101</f>
        <v>0</v>
      </c>
      <c r="S83" s="182"/>
      <c r="T83" s="184">
        <f>T84+T95+T101</f>
        <v>0</v>
      </c>
      <c r="AR83" s="185" t="s">
        <v>141</v>
      </c>
      <c r="AT83" s="186" t="s">
        <v>71</v>
      </c>
      <c r="AU83" s="186" t="s">
        <v>72</v>
      </c>
      <c r="AY83" s="185" t="s">
        <v>138</v>
      </c>
      <c r="BK83" s="187">
        <f>BK84+BK95+BK101</f>
        <v>159100</v>
      </c>
    </row>
    <row r="84" spans="2:63" s="10" customFormat="1" ht="19.9" customHeight="1">
      <c r="B84" s="174"/>
      <c r="C84" s="175"/>
      <c r="D84" s="176" t="s">
        <v>71</v>
      </c>
      <c r="E84" s="188" t="s">
        <v>142</v>
      </c>
      <c r="F84" s="188" t="s">
        <v>143</v>
      </c>
      <c r="G84" s="175"/>
      <c r="H84" s="175"/>
      <c r="I84" s="178"/>
      <c r="J84" s="189">
        <f>BK84</f>
        <v>118600</v>
      </c>
      <c r="K84" s="175"/>
      <c r="L84" s="180"/>
      <c r="M84" s="181"/>
      <c r="N84" s="182"/>
      <c r="O84" s="182"/>
      <c r="P84" s="183">
        <f>SUM(P85:P94)</f>
        <v>0</v>
      </c>
      <c r="Q84" s="182"/>
      <c r="R84" s="183">
        <f>SUM(R85:R94)</f>
        <v>0</v>
      </c>
      <c r="S84" s="182"/>
      <c r="T84" s="184">
        <f>SUM(T85:T94)</f>
        <v>0</v>
      </c>
      <c r="AR84" s="185" t="s">
        <v>141</v>
      </c>
      <c r="AT84" s="186" t="s">
        <v>71</v>
      </c>
      <c r="AU84" s="186" t="s">
        <v>80</v>
      </c>
      <c r="AY84" s="185" t="s">
        <v>138</v>
      </c>
      <c r="BK84" s="187">
        <f>SUM(BK85:BK94)</f>
        <v>118600</v>
      </c>
    </row>
    <row r="85" spans="2:65" s="1" customFormat="1" ht="16.5" customHeight="1">
      <c r="B85" s="39"/>
      <c r="C85" s="190" t="s">
        <v>80</v>
      </c>
      <c r="D85" s="190" t="s">
        <v>144</v>
      </c>
      <c r="E85" s="191" t="s">
        <v>145</v>
      </c>
      <c r="F85" s="192" t="s">
        <v>146</v>
      </c>
      <c r="G85" s="193" t="s">
        <v>147</v>
      </c>
      <c r="H85" s="194">
        <v>1</v>
      </c>
      <c r="I85" s="195">
        <v>15000</v>
      </c>
      <c r="J85" s="194">
        <f>ROUND(I85*H85,2)</f>
        <v>15000</v>
      </c>
      <c r="K85" s="192" t="s">
        <v>148</v>
      </c>
      <c r="L85" s="59"/>
      <c r="M85" s="196" t="s">
        <v>22</v>
      </c>
      <c r="N85" s="197" t="s">
        <v>43</v>
      </c>
      <c r="O85" s="40"/>
      <c r="P85" s="198">
        <f>O85*H85</f>
        <v>0</v>
      </c>
      <c r="Q85" s="198">
        <v>0</v>
      </c>
      <c r="R85" s="198">
        <f>Q85*H85</f>
        <v>0</v>
      </c>
      <c r="S85" s="198">
        <v>0</v>
      </c>
      <c r="T85" s="199">
        <f>S85*H85</f>
        <v>0</v>
      </c>
      <c r="AR85" s="22" t="s">
        <v>149</v>
      </c>
      <c r="AT85" s="22" t="s">
        <v>144</v>
      </c>
      <c r="AU85" s="22" t="s">
        <v>83</v>
      </c>
      <c r="AY85" s="22" t="s">
        <v>138</v>
      </c>
      <c r="BE85" s="200">
        <f>IF(N85="základní",J85,0)</f>
        <v>15000</v>
      </c>
      <c r="BF85" s="200">
        <f>IF(N85="snížená",J85,0)</f>
        <v>0</v>
      </c>
      <c r="BG85" s="200">
        <f>IF(N85="zákl. přenesená",J85,0)</f>
        <v>0</v>
      </c>
      <c r="BH85" s="200">
        <f>IF(N85="sníž. přenesená",J85,0)</f>
        <v>0</v>
      </c>
      <c r="BI85" s="200">
        <f>IF(N85="nulová",J85,0)</f>
        <v>0</v>
      </c>
      <c r="BJ85" s="22" t="s">
        <v>80</v>
      </c>
      <c r="BK85" s="200">
        <f>ROUND(I85*H85,2)</f>
        <v>15000</v>
      </c>
      <c r="BL85" s="22" t="s">
        <v>149</v>
      </c>
      <c r="BM85" s="22" t="s">
        <v>150</v>
      </c>
    </row>
    <row r="86" spans="2:65" s="1" customFormat="1" ht="16.5" customHeight="1">
      <c r="B86" s="39"/>
      <c r="C86" s="190" t="s">
        <v>83</v>
      </c>
      <c r="D86" s="190" t="s">
        <v>144</v>
      </c>
      <c r="E86" s="191" t="s">
        <v>151</v>
      </c>
      <c r="F86" s="192" t="s">
        <v>152</v>
      </c>
      <c r="G86" s="193" t="s">
        <v>147</v>
      </c>
      <c r="H86" s="194">
        <v>1</v>
      </c>
      <c r="I86" s="195">
        <v>34100</v>
      </c>
      <c r="J86" s="194">
        <f>ROUND(I86*H86,2)</f>
        <v>34100</v>
      </c>
      <c r="K86" s="192" t="s">
        <v>148</v>
      </c>
      <c r="L86" s="59"/>
      <c r="M86" s="196" t="s">
        <v>22</v>
      </c>
      <c r="N86" s="197" t="s">
        <v>43</v>
      </c>
      <c r="O86" s="40"/>
      <c r="P86" s="198">
        <f>O86*H86</f>
        <v>0</v>
      </c>
      <c r="Q86" s="198">
        <v>0</v>
      </c>
      <c r="R86" s="198">
        <f>Q86*H86</f>
        <v>0</v>
      </c>
      <c r="S86" s="198">
        <v>0</v>
      </c>
      <c r="T86" s="199">
        <f>S86*H86</f>
        <v>0</v>
      </c>
      <c r="AR86" s="22" t="s">
        <v>149</v>
      </c>
      <c r="AT86" s="22" t="s">
        <v>144</v>
      </c>
      <c r="AU86" s="22" t="s">
        <v>83</v>
      </c>
      <c r="AY86" s="22" t="s">
        <v>138</v>
      </c>
      <c r="BE86" s="200">
        <f>IF(N86="základní",J86,0)</f>
        <v>34100</v>
      </c>
      <c r="BF86" s="200">
        <f>IF(N86="snížená",J86,0)</f>
        <v>0</v>
      </c>
      <c r="BG86" s="200">
        <f>IF(N86="zákl. přenesená",J86,0)</f>
        <v>0</v>
      </c>
      <c r="BH86" s="200">
        <f>IF(N86="sníž. přenesená",J86,0)</f>
        <v>0</v>
      </c>
      <c r="BI86" s="200">
        <f>IF(N86="nulová",J86,0)</f>
        <v>0</v>
      </c>
      <c r="BJ86" s="22" t="s">
        <v>80</v>
      </c>
      <c r="BK86" s="200">
        <f>ROUND(I86*H86,2)</f>
        <v>34100</v>
      </c>
      <c r="BL86" s="22" t="s">
        <v>149</v>
      </c>
      <c r="BM86" s="22" t="s">
        <v>153</v>
      </c>
    </row>
    <row r="87" spans="2:47" s="1" customFormat="1" ht="27">
      <c r="B87" s="39"/>
      <c r="C87" s="61"/>
      <c r="D87" s="201" t="s">
        <v>154</v>
      </c>
      <c r="E87" s="61"/>
      <c r="F87" s="202" t="s">
        <v>155</v>
      </c>
      <c r="G87" s="61"/>
      <c r="H87" s="61"/>
      <c r="I87" s="161"/>
      <c r="J87" s="61"/>
      <c r="K87" s="61"/>
      <c r="L87" s="59"/>
      <c r="M87" s="203"/>
      <c r="N87" s="40"/>
      <c r="O87" s="40"/>
      <c r="P87" s="40"/>
      <c r="Q87" s="40"/>
      <c r="R87" s="40"/>
      <c r="S87" s="40"/>
      <c r="T87" s="76"/>
      <c r="AT87" s="22" t="s">
        <v>154</v>
      </c>
      <c r="AU87" s="22" t="s">
        <v>83</v>
      </c>
    </row>
    <row r="88" spans="2:65" s="1" customFormat="1" ht="16.5" customHeight="1">
      <c r="B88" s="39"/>
      <c r="C88" s="190" t="s">
        <v>156</v>
      </c>
      <c r="D88" s="190" t="s">
        <v>144</v>
      </c>
      <c r="E88" s="191" t="s">
        <v>157</v>
      </c>
      <c r="F88" s="192" t="s">
        <v>158</v>
      </c>
      <c r="G88" s="193" t="s">
        <v>147</v>
      </c>
      <c r="H88" s="194">
        <v>1</v>
      </c>
      <c r="I88" s="195">
        <v>38500</v>
      </c>
      <c r="J88" s="194">
        <f>ROUND(I88*H88,2)</f>
        <v>38500</v>
      </c>
      <c r="K88" s="192" t="s">
        <v>148</v>
      </c>
      <c r="L88" s="59"/>
      <c r="M88" s="196" t="s">
        <v>22</v>
      </c>
      <c r="N88" s="197" t="s">
        <v>43</v>
      </c>
      <c r="O88" s="40"/>
      <c r="P88" s="198">
        <f>O88*H88</f>
        <v>0</v>
      </c>
      <c r="Q88" s="198">
        <v>0</v>
      </c>
      <c r="R88" s="198">
        <f>Q88*H88</f>
        <v>0</v>
      </c>
      <c r="S88" s="198">
        <v>0</v>
      </c>
      <c r="T88" s="199">
        <f>S88*H88</f>
        <v>0</v>
      </c>
      <c r="AR88" s="22" t="s">
        <v>149</v>
      </c>
      <c r="AT88" s="22" t="s">
        <v>144</v>
      </c>
      <c r="AU88" s="22" t="s">
        <v>83</v>
      </c>
      <c r="AY88" s="22" t="s">
        <v>138</v>
      </c>
      <c r="BE88" s="200">
        <f>IF(N88="základní",J88,0)</f>
        <v>38500</v>
      </c>
      <c r="BF88" s="200">
        <f>IF(N88="snížená",J88,0)</f>
        <v>0</v>
      </c>
      <c r="BG88" s="200">
        <f>IF(N88="zákl. přenesená",J88,0)</f>
        <v>0</v>
      </c>
      <c r="BH88" s="200">
        <f>IF(N88="sníž. přenesená",J88,0)</f>
        <v>0</v>
      </c>
      <c r="BI88" s="200">
        <f>IF(N88="nulová",J88,0)</f>
        <v>0</v>
      </c>
      <c r="BJ88" s="22" t="s">
        <v>80</v>
      </c>
      <c r="BK88" s="200">
        <f>ROUND(I88*H88,2)</f>
        <v>38500</v>
      </c>
      <c r="BL88" s="22" t="s">
        <v>149</v>
      </c>
      <c r="BM88" s="22" t="s">
        <v>159</v>
      </c>
    </row>
    <row r="89" spans="2:47" s="1" customFormat="1" ht="27">
      <c r="B89" s="39"/>
      <c r="C89" s="61"/>
      <c r="D89" s="201" t="s">
        <v>154</v>
      </c>
      <c r="E89" s="61"/>
      <c r="F89" s="202" t="s">
        <v>160</v>
      </c>
      <c r="G89" s="61"/>
      <c r="H89" s="61"/>
      <c r="I89" s="161"/>
      <c r="J89" s="61"/>
      <c r="K89" s="61"/>
      <c r="L89" s="59"/>
      <c r="M89" s="203"/>
      <c r="N89" s="40"/>
      <c r="O89" s="40"/>
      <c r="P89" s="40"/>
      <c r="Q89" s="40"/>
      <c r="R89" s="40"/>
      <c r="S89" s="40"/>
      <c r="T89" s="76"/>
      <c r="AT89" s="22" t="s">
        <v>154</v>
      </c>
      <c r="AU89" s="22" t="s">
        <v>83</v>
      </c>
    </row>
    <row r="90" spans="2:65" s="1" customFormat="1" ht="16.5" customHeight="1">
      <c r="B90" s="39"/>
      <c r="C90" s="190" t="s">
        <v>161</v>
      </c>
      <c r="D90" s="190" t="s">
        <v>144</v>
      </c>
      <c r="E90" s="191" t="s">
        <v>162</v>
      </c>
      <c r="F90" s="192" t="s">
        <v>163</v>
      </c>
      <c r="G90" s="193" t="s">
        <v>147</v>
      </c>
      <c r="H90" s="194">
        <v>1</v>
      </c>
      <c r="I90" s="195">
        <v>15000</v>
      </c>
      <c r="J90" s="194">
        <f>ROUND(I90*H90,2)</f>
        <v>15000</v>
      </c>
      <c r="K90" s="192" t="s">
        <v>22</v>
      </c>
      <c r="L90" s="59"/>
      <c r="M90" s="196" t="s">
        <v>22</v>
      </c>
      <c r="N90" s="197" t="s">
        <v>43</v>
      </c>
      <c r="O90" s="40"/>
      <c r="P90" s="198">
        <f>O90*H90</f>
        <v>0</v>
      </c>
      <c r="Q90" s="198">
        <v>0</v>
      </c>
      <c r="R90" s="198">
        <f>Q90*H90</f>
        <v>0</v>
      </c>
      <c r="S90" s="198">
        <v>0</v>
      </c>
      <c r="T90" s="199">
        <f>S90*H90</f>
        <v>0</v>
      </c>
      <c r="AR90" s="22" t="s">
        <v>149</v>
      </c>
      <c r="AT90" s="22" t="s">
        <v>144</v>
      </c>
      <c r="AU90" s="22" t="s">
        <v>83</v>
      </c>
      <c r="AY90" s="22" t="s">
        <v>138</v>
      </c>
      <c r="BE90" s="200">
        <f>IF(N90="základní",J90,0)</f>
        <v>15000</v>
      </c>
      <c r="BF90" s="200">
        <f>IF(N90="snížená",J90,0)</f>
        <v>0</v>
      </c>
      <c r="BG90" s="200">
        <f>IF(N90="zákl. přenesená",J90,0)</f>
        <v>0</v>
      </c>
      <c r="BH90" s="200">
        <f>IF(N90="sníž. přenesená",J90,0)</f>
        <v>0</v>
      </c>
      <c r="BI90" s="200">
        <f>IF(N90="nulová",J90,0)</f>
        <v>0</v>
      </c>
      <c r="BJ90" s="22" t="s">
        <v>80</v>
      </c>
      <c r="BK90" s="200">
        <f>ROUND(I90*H90,2)</f>
        <v>15000</v>
      </c>
      <c r="BL90" s="22" t="s">
        <v>149</v>
      </c>
      <c r="BM90" s="22" t="s">
        <v>164</v>
      </c>
    </row>
    <row r="91" spans="2:47" s="1" customFormat="1" ht="27">
      <c r="B91" s="39"/>
      <c r="C91" s="61"/>
      <c r="D91" s="201" t="s">
        <v>154</v>
      </c>
      <c r="E91" s="61"/>
      <c r="F91" s="202" t="s">
        <v>165</v>
      </c>
      <c r="G91" s="61"/>
      <c r="H91" s="61"/>
      <c r="I91" s="161"/>
      <c r="J91" s="61"/>
      <c r="K91" s="61"/>
      <c r="L91" s="59"/>
      <c r="M91" s="203"/>
      <c r="N91" s="40"/>
      <c r="O91" s="40"/>
      <c r="P91" s="40"/>
      <c r="Q91" s="40"/>
      <c r="R91" s="40"/>
      <c r="S91" s="40"/>
      <c r="T91" s="76"/>
      <c r="AT91" s="22" t="s">
        <v>154</v>
      </c>
      <c r="AU91" s="22" t="s">
        <v>83</v>
      </c>
    </row>
    <row r="92" spans="2:65" s="1" customFormat="1" ht="16.5" customHeight="1">
      <c r="B92" s="39"/>
      <c r="C92" s="190" t="s">
        <v>141</v>
      </c>
      <c r="D92" s="190" t="s">
        <v>144</v>
      </c>
      <c r="E92" s="191" t="s">
        <v>166</v>
      </c>
      <c r="F92" s="192" t="s">
        <v>167</v>
      </c>
      <c r="G92" s="193" t="s">
        <v>147</v>
      </c>
      <c r="H92" s="194">
        <v>1</v>
      </c>
      <c r="I92" s="195">
        <v>8500</v>
      </c>
      <c r="J92" s="194">
        <f>ROUND(I92*H92,2)</f>
        <v>8500</v>
      </c>
      <c r="K92" s="192" t="s">
        <v>22</v>
      </c>
      <c r="L92" s="59"/>
      <c r="M92" s="196" t="s">
        <v>22</v>
      </c>
      <c r="N92" s="197" t="s">
        <v>43</v>
      </c>
      <c r="O92" s="40"/>
      <c r="P92" s="198">
        <f>O92*H92</f>
        <v>0</v>
      </c>
      <c r="Q92" s="198">
        <v>0</v>
      </c>
      <c r="R92" s="198">
        <f>Q92*H92</f>
        <v>0</v>
      </c>
      <c r="S92" s="198">
        <v>0</v>
      </c>
      <c r="T92" s="199">
        <f>S92*H92</f>
        <v>0</v>
      </c>
      <c r="AR92" s="22" t="s">
        <v>149</v>
      </c>
      <c r="AT92" s="22" t="s">
        <v>144</v>
      </c>
      <c r="AU92" s="22" t="s">
        <v>83</v>
      </c>
      <c r="AY92" s="22" t="s">
        <v>138</v>
      </c>
      <c r="BE92" s="200">
        <f>IF(N92="základní",J92,0)</f>
        <v>8500</v>
      </c>
      <c r="BF92" s="200">
        <f>IF(N92="snížená",J92,0)</f>
        <v>0</v>
      </c>
      <c r="BG92" s="200">
        <f>IF(N92="zákl. přenesená",J92,0)</f>
        <v>0</v>
      </c>
      <c r="BH92" s="200">
        <f>IF(N92="sníž. přenesená",J92,0)</f>
        <v>0</v>
      </c>
      <c r="BI92" s="200">
        <f>IF(N92="nulová",J92,0)</f>
        <v>0</v>
      </c>
      <c r="BJ92" s="22" t="s">
        <v>80</v>
      </c>
      <c r="BK92" s="200">
        <f>ROUND(I92*H92,2)</f>
        <v>8500</v>
      </c>
      <c r="BL92" s="22" t="s">
        <v>149</v>
      </c>
      <c r="BM92" s="22" t="s">
        <v>168</v>
      </c>
    </row>
    <row r="93" spans="2:65" s="1" customFormat="1" ht="16.5" customHeight="1">
      <c r="B93" s="39"/>
      <c r="C93" s="190" t="s">
        <v>169</v>
      </c>
      <c r="D93" s="190" t="s">
        <v>144</v>
      </c>
      <c r="E93" s="191" t="s">
        <v>170</v>
      </c>
      <c r="F93" s="192" t="s">
        <v>171</v>
      </c>
      <c r="G93" s="193" t="s">
        <v>172</v>
      </c>
      <c r="H93" s="194">
        <v>1</v>
      </c>
      <c r="I93" s="195">
        <v>7500</v>
      </c>
      <c r="J93" s="194">
        <f>ROUND(I93*H93,2)</f>
        <v>7500</v>
      </c>
      <c r="K93" s="192" t="s">
        <v>148</v>
      </c>
      <c r="L93" s="59"/>
      <c r="M93" s="196" t="s">
        <v>22</v>
      </c>
      <c r="N93" s="197" t="s">
        <v>43</v>
      </c>
      <c r="O93" s="40"/>
      <c r="P93" s="198">
        <f>O93*H93</f>
        <v>0</v>
      </c>
      <c r="Q93" s="198">
        <v>0</v>
      </c>
      <c r="R93" s="198">
        <f>Q93*H93</f>
        <v>0</v>
      </c>
      <c r="S93" s="198">
        <v>0</v>
      </c>
      <c r="T93" s="199">
        <f>S93*H93</f>
        <v>0</v>
      </c>
      <c r="AR93" s="22" t="s">
        <v>149</v>
      </c>
      <c r="AT93" s="22" t="s">
        <v>144</v>
      </c>
      <c r="AU93" s="22" t="s">
        <v>83</v>
      </c>
      <c r="AY93" s="22" t="s">
        <v>138</v>
      </c>
      <c r="BE93" s="200">
        <f>IF(N93="základní",J93,0)</f>
        <v>7500</v>
      </c>
      <c r="BF93" s="200">
        <f>IF(N93="snížená",J93,0)</f>
        <v>0</v>
      </c>
      <c r="BG93" s="200">
        <f>IF(N93="zákl. přenesená",J93,0)</f>
        <v>0</v>
      </c>
      <c r="BH93" s="200">
        <f>IF(N93="sníž. přenesená",J93,0)</f>
        <v>0</v>
      </c>
      <c r="BI93" s="200">
        <f>IF(N93="nulová",J93,0)</f>
        <v>0</v>
      </c>
      <c r="BJ93" s="22" t="s">
        <v>80</v>
      </c>
      <c r="BK93" s="200">
        <f>ROUND(I93*H93,2)</f>
        <v>7500</v>
      </c>
      <c r="BL93" s="22" t="s">
        <v>149</v>
      </c>
      <c r="BM93" s="22" t="s">
        <v>173</v>
      </c>
    </row>
    <row r="94" spans="2:47" s="1" customFormat="1" ht="27">
      <c r="B94" s="39"/>
      <c r="C94" s="61"/>
      <c r="D94" s="201" t="s">
        <v>154</v>
      </c>
      <c r="E94" s="61"/>
      <c r="F94" s="202" t="s">
        <v>174</v>
      </c>
      <c r="G94" s="61"/>
      <c r="H94" s="61"/>
      <c r="I94" s="161"/>
      <c r="J94" s="61"/>
      <c r="K94" s="61"/>
      <c r="L94" s="59"/>
      <c r="M94" s="203"/>
      <c r="N94" s="40"/>
      <c r="O94" s="40"/>
      <c r="P94" s="40"/>
      <c r="Q94" s="40"/>
      <c r="R94" s="40"/>
      <c r="S94" s="40"/>
      <c r="T94" s="76"/>
      <c r="AT94" s="22" t="s">
        <v>154</v>
      </c>
      <c r="AU94" s="22" t="s">
        <v>83</v>
      </c>
    </row>
    <row r="95" spans="2:63" s="10" customFormat="1" ht="29.85" customHeight="1">
      <c r="B95" s="174"/>
      <c r="C95" s="175"/>
      <c r="D95" s="176" t="s">
        <v>71</v>
      </c>
      <c r="E95" s="188" t="s">
        <v>175</v>
      </c>
      <c r="F95" s="188" t="s">
        <v>176</v>
      </c>
      <c r="G95" s="175"/>
      <c r="H95" s="175"/>
      <c r="I95" s="178"/>
      <c r="J95" s="189">
        <f>BK95</f>
        <v>35500</v>
      </c>
      <c r="K95" s="175"/>
      <c r="L95" s="180"/>
      <c r="M95" s="181"/>
      <c r="N95" s="182"/>
      <c r="O95" s="182"/>
      <c r="P95" s="183">
        <f>SUM(P96:P100)</f>
        <v>0</v>
      </c>
      <c r="Q95" s="182"/>
      <c r="R95" s="183">
        <f>SUM(R96:R100)</f>
        <v>0</v>
      </c>
      <c r="S95" s="182"/>
      <c r="T95" s="184">
        <f>SUM(T96:T100)</f>
        <v>0</v>
      </c>
      <c r="AR95" s="185" t="s">
        <v>141</v>
      </c>
      <c r="AT95" s="186" t="s">
        <v>71</v>
      </c>
      <c r="AU95" s="186" t="s">
        <v>80</v>
      </c>
      <c r="AY95" s="185" t="s">
        <v>138</v>
      </c>
      <c r="BK95" s="187">
        <f>SUM(BK96:BK100)</f>
        <v>35500</v>
      </c>
    </row>
    <row r="96" spans="2:65" s="1" customFormat="1" ht="16.5" customHeight="1">
      <c r="B96" s="39"/>
      <c r="C96" s="190" t="s">
        <v>177</v>
      </c>
      <c r="D96" s="190" t="s">
        <v>144</v>
      </c>
      <c r="E96" s="191" t="s">
        <v>178</v>
      </c>
      <c r="F96" s="192" t="s">
        <v>176</v>
      </c>
      <c r="G96" s="193" t="s">
        <v>147</v>
      </c>
      <c r="H96" s="194">
        <v>1</v>
      </c>
      <c r="I96" s="195">
        <v>18500</v>
      </c>
      <c r="J96" s="194">
        <f>ROUND(I96*H96,2)</f>
        <v>18500</v>
      </c>
      <c r="K96" s="192" t="s">
        <v>148</v>
      </c>
      <c r="L96" s="59"/>
      <c r="M96" s="196" t="s">
        <v>22</v>
      </c>
      <c r="N96" s="197" t="s">
        <v>43</v>
      </c>
      <c r="O96" s="40"/>
      <c r="P96" s="198">
        <f>O96*H96</f>
        <v>0</v>
      </c>
      <c r="Q96" s="198">
        <v>0</v>
      </c>
      <c r="R96" s="198">
        <f>Q96*H96</f>
        <v>0</v>
      </c>
      <c r="S96" s="198">
        <v>0</v>
      </c>
      <c r="T96" s="199">
        <f>S96*H96</f>
        <v>0</v>
      </c>
      <c r="AR96" s="22" t="s">
        <v>149</v>
      </c>
      <c r="AT96" s="22" t="s">
        <v>144</v>
      </c>
      <c r="AU96" s="22" t="s">
        <v>83</v>
      </c>
      <c r="AY96" s="22" t="s">
        <v>138</v>
      </c>
      <c r="BE96" s="200">
        <f>IF(N96="základní",J96,0)</f>
        <v>18500</v>
      </c>
      <c r="BF96" s="200">
        <f>IF(N96="snížená",J96,0)</f>
        <v>0</v>
      </c>
      <c r="BG96" s="200">
        <f>IF(N96="zákl. přenesená",J96,0)</f>
        <v>0</v>
      </c>
      <c r="BH96" s="200">
        <f>IF(N96="sníž. přenesená",J96,0)</f>
        <v>0</v>
      </c>
      <c r="BI96" s="200">
        <f>IF(N96="nulová",J96,0)</f>
        <v>0</v>
      </c>
      <c r="BJ96" s="22" t="s">
        <v>80</v>
      </c>
      <c r="BK96" s="200">
        <f>ROUND(I96*H96,2)</f>
        <v>18500</v>
      </c>
      <c r="BL96" s="22" t="s">
        <v>149</v>
      </c>
      <c r="BM96" s="22" t="s">
        <v>179</v>
      </c>
    </row>
    <row r="97" spans="2:65" s="1" customFormat="1" ht="16.5" customHeight="1">
      <c r="B97" s="39"/>
      <c r="C97" s="190" t="s">
        <v>180</v>
      </c>
      <c r="D97" s="190" t="s">
        <v>144</v>
      </c>
      <c r="E97" s="191" t="s">
        <v>181</v>
      </c>
      <c r="F97" s="192" t="s">
        <v>182</v>
      </c>
      <c r="G97" s="193" t="s">
        <v>147</v>
      </c>
      <c r="H97" s="194">
        <v>1</v>
      </c>
      <c r="I97" s="195">
        <v>7500</v>
      </c>
      <c r="J97" s="194">
        <f>ROUND(I97*H97,2)</f>
        <v>7500</v>
      </c>
      <c r="K97" s="192" t="s">
        <v>148</v>
      </c>
      <c r="L97" s="59"/>
      <c r="M97" s="196" t="s">
        <v>22</v>
      </c>
      <c r="N97" s="197" t="s">
        <v>43</v>
      </c>
      <c r="O97" s="40"/>
      <c r="P97" s="198">
        <f>O97*H97</f>
        <v>0</v>
      </c>
      <c r="Q97" s="198">
        <v>0</v>
      </c>
      <c r="R97" s="198">
        <f>Q97*H97</f>
        <v>0</v>
      </c>
      <c r="S97" s="198">
        <v>0</v>
      </c>
      <c r="T97" s="199">
        <f>S97*H97</f>
        <v>0</v>
      </c>
      <c r="AR97" s="22" t="s">
        <v>149</v>
      </c>
      <c r="AT97" s="22" t="s">
        <v>144</v>
      </c>
      <c r="AU97" s="22" t="s">
        <v>83</v>
      </c>
      <c r="AY97" s="22" t="s">
        <v>138</v>
      </c>
      <c r="BE97" s="200">
        <f>IF(N97="základní",J97,0)</f>
        <v>7500</v>
      </c>
      <c r="BF97" s="200">
        <f>IF(N97="snížená",J97,0)</f>
        <v>0</v>
      </c>
      <c r="BG97" s="200">
        <f>IF(N97="zákl. přenesená",J97,0)</f>
        <v>0</v>
      </c>
      <c r="BH97" s="200">
        <f>IF(N97="sníž. přenesená",J97,0)</f>
        <v>0</v>
      </c>
      <c r="BI97" s="200">
        <f>IF(N97="nulová",J97,0)</f>
        <v>0</v>
      </c>
      <c r="BJ97" s="22" t="s">
        <v>80</v>
      </c>
      <c r="BK97" s="200">
        <f>ROUND(I97*H97,2)</f>
        <v>7500</v>
      </c>
      <c r="BL97" s="22" t="s">
        <v>149</v>
      </c>
      <c r="BM97" s="22" t="s">
        <v>183</v>
      </c>
    </row>
    <row r="98" spans="2:47" s="1" customFormat="1" ht="27">
      <c r="B98" s="39"/>
      <c r="C98" s="61"/>
      <c r="D98" s="201" t="s">
        <v>154</v>
      </c>
      <c r="E98" s="61"/>
      <c r="F98" s="202" t="s">
        <v>184</v>
      </c>
      <c r="G98" s="61"/>
      <c r="H98" s="61"/>
      <c r="I98" s="161"/>
      <c r="J98" s="61"/>
      <c r="K98" s="61"/>
      <c r="L98" s="59"/>
      <c r="M98" s="203"/>
      <c r="N98" s="40"/>
      <c r="O98" s="40"/>
      <c r="P98" s="40"/>
      <c r="Q98" s="40"/>
      <c r="R98" s="40"/>
      <c r="S98" s="40"/>
      <c r="T98" s="76"/>
      <c r="AT98" s="22" t="s">
        <v>154</v>
      </c>
      <c r="AU98" s="22" t="s">
        <v>83</v>
      </c>
    </row>
    <row r="99" spans="2:65" s="1" customFormat="1" ht="16.5" customHeight="1">
      <c r="B99" s="39"/>
      <c r="C99" s="190" t="s">
        <v>185</v>
      </c>
      <c r="D99" s="190" t="s">
        <v>144</v>
      </c>
      <c r="E99" s="191" t="s">
        <v>186</v>
      </c>
      <c r="F99" s="192" t="s">
        <v>187</v>
      </c>
      <c r="G99" s="193" t="s">
        <v>147</v>
      </c>
      <c r="H99" s="194">
        <v>1</v>
      </c>
      <c r="I99" s="195">
        <v>9500</v>
      </c>
      <c r="J99" s="194">
        <f>ROUND(I99*H99,2)</f>
        <v>9500</v>
      </c>
      <c r="K99" s="192" t="s">
        <v>148</v>
      </c>
      <c r="L99" s="59"/>
      <c r="M99" s="196" t="s">
        <v>22</v>
      </c>
      <c r="N99" s="197" t="s">
        <v>43</v>
      </c>
      <c r="O99" s="40"/>
      <c r="P99" s="198">
        <f>O99*H99</f>
        <v>0</v>
      </c>
      <c r="Q99" s="198">
        <v>0</v>
      </c>
      <c r="R99" s="198">
        <f>Q99*H99</f>
        <v>0</v>
      </c>
      <c r="S99" s="198">
        <v>0</v>
      </c>
      <c r="T99" s="199">
        <f>S99*H99</f>
        <v>0</v>
      </c>
      <c r="AR99" s="22" t="s">
        <v>149</v>
      </c>
      <c r="AT99" s="22" t="s">
        <v>144</v>
      </c>
      <c r="AU99" s="22" t="s">
        <v>83</v>
      </c>
      <c r="AY99" s="22" t="s">
        <v>138</v>
      </c>
      <c r="BE99" s="200">
        <f>IF(N99="základní",J99,0)</f>
        <v>9500</v>
      </c>
      <c r="BF99" s="200">
        <f>IF(N99="snížená",J99,0)</f>
        <v>0</v>
      </c>
      <c r="BG99" s="200">
        <f>IF(N99="zákl. přenesená",J99,0)</f>
        <v>0</v>
      </c>
      <c r="BH99" s="200">
        <f>IF(N99="sníž. přenesená",J99,0)</f>
        <v>0</v>
      </c>
      <c r="BI99" s="200">
        <f>IF(N99="nulová",J99,0)</f>
        <v>0</v>
      </c>
      <c r="BJ99" s="22" t="s">
        <v>80</v>
      </c>
      <c r="BK99" s="200">
        <f>ROUND(I99*H99,2)</f>
        <v>9500</v>
      </c>
      <c r="BL99" s="22" t="s">
        <v>149</v>
      </c>
      <c r="BM99" s="22" t="s">
        <v>188</v>
      </c>
    </row>
    <row r="100" spans="2:47" s="1" customFormat="1" ht="27">
      <c r="B100" s="39"/>
      <c r="C100" s="61"/>
      <c r="D100" s="201" t="s">
        <v>154</v>
      </c>
      <c r="E100" s="61"/>
      <c r="F100" s="202" t="s">
        <v>189</v>
      </c>
      <c r="G100" s="61"/>
      <c r="H100" s="61"/>
      <c r="I100" s="161"/>
      <c r="J100" s="61"/>
      <c r="K100" s="61"/>
      <c r="L100" s="59"/>
      <c r="M100" s="203"/>
      <c r="N100" s="40"/>
      <c r="O100" s="40"/>
      <c r="P100" s="40"/>
      <c r="Q100" s="40"/>
      <c r="R100" s="40"/>
      <c r="S100" s="40"/>
      <c r="T100" s="76"/>
      <c r="AT100" s="22" t="s">
        <v>154</v>
      </c>
      <c r="AU100" s="22" t="s">
        <v>83</v>
      </c>
    </row>
    <row r="101" spans="2:63" s="10" customFormat="1" ht="29.85" customHeight="1">
      <c r="B101" s="174"/>
      <c r="C101" s="175"/>
      <c r="D101" s="176" t="s">
        <v>71</v>
      </c>
      <c r="E101" s="188" t="s">
        <v>190</v>
      </c>
      <c r="F101" s="188" t="s">
        <v>191</v>
      </c>
      <c r="G101" s="175"/>
      <c r="H101" s="175"/>
      <c r="I101" s="178"/>
      <c r="J101" s="189">
        <f>BK101</f>
        <v>5000</v>
      </c>
      <c r="K101" s="175"/>
      <c r="L101" s="180"/>
      <c r="M101" s="181"/>
      <c r="N101" s="182"/>
      <c r="O101" s="182"/>
      <c r="P101" s="183">
        <f>P102</f>
        <v>0</v>
      </c>
      <c r="Q101" s="182"/>
      <c r="R101" s="183">
        <f>R102</f>
        <v>0</v>
      </c>
      <c r="S101" s="182"/>
      <c r="T101" s="184">
        <f>T102</f>
        <v>0</v>
      </c>
      <c r="AR101" s="185" t="s">
        <v>141</v>
      </c>
      <c r="AT101" s="186" t="s">
        <v>71</v>
      </c>
      <c r="AU101" s="186" t="s">
        <v>80</v>
      </c>
      <c r="AY101" s="185" t="s">
        <v>138</v>
      </c>
      <c r="BK101" s="187">
        <f>BK102</f>
        <v>5000</v>
      </c>
    </row>
    <row r="102" spans="2:65" s="1" customFormat="1" ht="16.5" customHeight="1">
      <c r="B102" s="39"/>
      <c r="C102" s="190" t="s">
        <v>192</v>
      </c>
      <c r="D102" s="190" t="s">
        <v>144</v>
      </c>
      <c r="E102" s="191" t="s">
        <v>193</v>
      </c>
      <c r="F102" s="192" t="s">
        <v>194</v>
      </c>
      <c r="G102" s="193" t="s">
        <v>147</v>
      </c>
      <c r="H102" s="194">
        <v>1</v>
      </c>
      <c r="I102" s="195">
        <v>5000</v>
      </c>
      <c r="J102" s="194">
        <f>ROUND(I102*H102,2)</f>
        <v>5000</v>
      </c>
      <c r="K102" s="192" t="s">
        <v>22</v>
      </c>
      <c r="L102" s="59"/>
      <c r="M102" s="196" t="s">
        <v>22</v>
      </c>
      <c r="N102" s="204" t="s">
        <v>43</v>
      </c>
      <c r="O102" s="205"/>
      <c r="P102" s="206">
        <f>O102*H102</f>
        <v>0</v>
      </c>
      <c r="Q102" s="206">
        <v>0</v>
      </c>
      <c r="R102" s="206">
        <f>Q102*H102</f>
        <v>0</v>
      </c>
      <c r="S102" s="206">
        <v>0</v>
      </c>
      <c r="T102" s="207">
        <f>S102*H102</f>
        <v>0</v>
      </c>
      <c r="AR102" s="22" t="s">
        <v>149</v>
      </c>
      <c r="AT102" s="22" t="s">
        <v>144</v>
      </c>
      <c r="AU102" s="22" t="s">
        <v>83</v>
      </c>
      <c r="AY102" s="22" t="s">
        <v>138</v>
      </c>
      <c r="BE102" s="200">
        <f>IF(N102="základní",J102,0)</f>
        <v>5000</v>
      </c>
      <c r="BF102" s="200">
        <f>IF(N102="snížená",J102,0)</f>
        <v>0</v>
      </c>
      <c r="BG102" s="200">
        <f>IF(N102="zákl. přenesená",J102,0)</f>
        <v>0</v>
      </c>
      <c r="BH102" s="200">
        <f>IF(N102="sníž. přenesená",J102,0)</f>
        <v>0</v>
      </c>
      <c r="BI102" s="200">
        <f>IF(N102="nulová",J102,0)</f>
        <v>0</v>
      </c>
      <c r="BJ102" s="22" t="s">
        <v>80</v>
      </c>
      <c r="BK102" s="200">
        <f>ROUND(I102*H102,2)</f>
        <v>5000</v>
      </c>
      <c r="BL102" s="22" t="s">
        <v>149</v>
      </c>
      <c r="BM102" s="22" t="s">
        <v>195</v>
      </c>
    </row>
    <row r="103" spans="2:12" s="1" customFormat="1" ht="6.95" customHeight="1">
      <c r="B103" s="54"/>
      <c r="C103" s="55"/>
      <c r="D103" s="55"/>
      <c r="E103" s="55"/>
      <c r="F103" s="55"/>
      <c r="G103" s="55"/>
      <c r="H103" s="55"/>
      <c r="I103" s="137"/>
      <c r="J103" s="55"/>
      <c r="K103" s="55"/>
      <c r="L103" s="59"/>
    </row>
  </sheetData>
  <sheetProtection algorithmName="SHA-512" hashValue="MxR86G8QJVTsRHRorMuO4Hs6dTDmZ3RFb5JbgtJ7WvRtSe1PboxDrbpDLJbwmQHQX6kHq7+g4tiMOoOng1Mq7Q==" saltValue="0lcu8v6p1sR1KS7/keF5ZXvxk5l+uLtGbhP/7N7WQ+IXraWW6KHjud5Nh+8e71m/dgv/o9h//LFuQ77Qa3XKUA==" spinCount="100000" sheet="1" objects="1" scenarios="1" formatColumns="0" formatRows="0" autoFilter="0"/>
  <autoFilter ref="C80:K102"/>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31496062992125984" right="0.31496062992125984" top="0.3937007874015748" bottom="0.3937007874015748" header="0.31496062992125984" footer="0.31496062992125984"/>
  <pageSetup blackAndWhite="1" fitToHeight="100" fitToWidth="1" horizontalDpi="600" verticalDpi="600" orientation="portrait" paperSize="9" scale="7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R379"/>
  <sheetViews>
    <sheetView showGridLines="0" workbookViewId="0" topLeftCell="A1">
      <pane ySplit="1" topLeftCell="A80" activePane="bottomLeft" state="frozen"/>
      <selection pane="bottomLeft" activeCell="I177" sqref="I17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101</v>
      </c>
      <c r="G1" s="345" t="s">
        <v>102</v>
      </c>
      <c r="H1" s="345"/>
      <c r="I1" s="113"/>
      <c r="J1" s="112" t="s">
        <v>103</v>
      </c>
      <c r="K1" s="111" t="s">
        <v>104</v>
      </c>
      <c r="L1" s="112" t="s">
        <v>105</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7"/>
      <c r="M2" s="337"/>
      <c r="N2" s="337"/>
      <c r="O2" s="337"/>
      <c r="P2" s="337"/>
      <c r="Q2" s="337"/>
      <c r="R2" s="337"/>
      <c r="S2" s="337"/>
      <c r="T2" s="337"/>
      <c r="U2" s="337"/>
      <c r="V2" s="337"/>
      <c r="AT2" s="22" t="s">
        <v>87</v>
      </c>
    </row>
    <row r="3" spans="2:46" ht="6.95" customHeight="1">
      <c r="B3" s="23"/>
      <c r="C3" s="24"/>
      <c r="D3" s="24"/>
      <c r="E3" s="24"/>
      <c r="F3" s="24"/>
      <c r="G3" s="24"/>
      <c r="H3" s="24"/>
      <c r="I3" s="114"/>
      <c r="J3" s="24"/>
      <c r="K3" s="25"/>
      <c r="AT3" s="22" t="s">
        <v>83</v>
      </c>
    </row>
    <row r="4" spans="2:46" ht="36.95" customHeight="1">
      <c r="B4" s="26"/>
      <c r="C4" s="27"/>
      <c r="D4" s="28" t="s">
        <v>106</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17</v>
      </c>
      <c r="E6" s="27"/>
      <c r="F6" s="27"/>
      <c r="G6" s="27"/>
      <c r="H6" s="27"/>
      <c r="I6" s="115"/>
      <c r="J6" s="27"/>
      <c r="K6" s="29"/>
    </row>
    <row r="7" spans="2:11" ht="16.5" customHeight="1">
      <c r="B7" s="26"/>
      <c r="C7" s="27"/>
      <c r="D7" s="27"/>
      <c r="E7" s="346" t="str">
        <f>'Rekapitulace stavby'!K6</f>
        <v>STARÝ PLZENEC- RADYŇSKÁ UL., CHODNÍK 2. ETAPA (ÚSEK KOLLÁROVA - VÝROVNA)</v>
      </c>
      <c r="F7" s="347"/>
      <c r="G7" s="347"/>
      <c r="H7" s="347"/>
      <c r="I7" s="115"/>
      <c r="J7" s="27"/>
      <c r="K7" s="29"/>
    </row>
    <row r="8" spans="2:11" s="1" customFormat="1" ht="15">
      <c r="B8" s="39"/>
      <c r="C8" s="40"/>
      <c r="D8" s="35" t="s">
        <v>107</v>
      </c>
      <c r="E8" s="40"/>
      <c r="F8" s="40"/>
      <c r="G8" s="40"/>
      <c r="H8" s="40"/>
      <c r="I8" s="116"/>
      <c r="J8" s="40"/>
      <c r="K8" s="43"/>
    </row>
    <row r="9" spans="2:11" s="1" customFormat="1" ht="36.95" customHeight="1">
      <c r="B9" s="39"/>
      <c r="C9" s="40"/>
      <c r="D9" s="40"/>
      <c r="E9" s="348" t="s">
        <v>196</v>
      </c>
      <c r="F9" s="349"/>
      <c r="G9" s="349"/>
      <c r="H9" s="349"/>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19</v>
      </c>
      <c r="E11" s="40"/>
      <c r="F11" s="33" t="s">
        <v>20</v>
      </c>
      <c r="G11" s="40"/>
      <c r="H11" s="40"/>
      <c r="I11" s="117" t="s">
        <v>21</v>
      </c>
      <c r="J11" s="33" t="s">
        <v>22</v>
      </c>
      <c r="K11" s="43"/>
    </row>
    <row r="12" spans="2:11" s="1" customFormat="1" ht="14.45" customHeight="1">
      <c r="B12" s="39"/>
      <c r="C12" s="40"/>
      <c r="D12" s="35" t="s">
        <v>23</v>
      </c>
      <c r="E12" s="40"/>
      <c r="F12" s="33" t="s">
        <v>24</v>
      </c>
      <c r="G12" s="40"/>
      <c r="H12" s="40"/>
      <c r="I12" s="117" t="s">
        <v>25</v>
      </c>
      <c r="J12" s="118" t="str">
        <f>'Rekapitulace stavby'!AN8</f>
        <v>11. 12. 2018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197</v>
      </c>
      <c r="K14" s="43"/>
    </row>
    <row r="15" spans="2:11" s="1" customFormat="1" ht="18" customHeight="1">
      <c r="B15" s="39"/>
      <c r="C15" s="40"/>
      <c r="D15" s="40"/>
      <c r="E15" s="33" t="s">
        <v>198</v>
      </c>
      <c r="F15" s="40"/>
      <c r="G15" s="40"/>
      <c r="H15" s="40"/>
      <c r="I15" s="117" t="s">
        <v>29</v>
      </c>
      <c r="J15" s="33" t="s">
        <v>22</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
        <v>33</v>
      </c>
      <c r="K20" s="43"/>
    </row>
    <row r="21" spans="2:11" s="1" customFormat="1" ht="18" customHeight="1">
      <c r="B21" s="39"/>
      <c r="C21" s="40"/>
      <c r="D21" s="40"/>
      <c r="E21" s="33" t="s">
        <v>34</v>
      </c>
      <c r="F21" s="40"/>
      <c r="G21" s="40"/>
      <c r="H21" s="40"/>
      <c r="I21" s="117" t="s">
        <v>29</v>
      </c>
      <c r="J21" s="33" t="s">
        <v>22</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85.5" customHeight="1">
      <c r="B24" s="119"/>
      <c r="C24" s="120"/>
      <c r="D24" s="120"/>
      <c r="E24" s="324" t="s">
        <v>111</v>
      </c>
      <c r="F24" s="324"/>
      <c r="G24" s="324"/>
      <c r="H24" s="324"/>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ROUND(J86,2)</f>
        <v>3150132.96</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ROUND(SUM(BE86:BE378),2)</f>
        <v>3150132.96</v>
      </c>
      <c r="G30" s="40"/>
      <c r="H30" s="40"/>
      <c r="I30" s="129">
        <v>0.21</v>
      </c>
      <c r="J30" s="128">
        <f>ROUND(ROUND((SUM(BE86:BE378)),2)*I30,2)</f>
        <v>661527.92</v>
      </c>
      <c r="K30" s="43"/>
    </row>
    <row r="31" spans="2:11" s="1" customFormat="1" ht="14.45" customHeight="1">
      <c r="B31" s="39"/>
      <c r="C31" s="40"/>
      <c r="D31" s="40"/>
      <c r="E31" s="47" t="s">
        <v>44</v>
      </c>
      <c r="F31" s="128">
        <f>ROUND(SUM(BF86:BF378),2)</f>
        <v>0</v>
      </c>
      <c r="G31" s="40"/>
      <c r="H31" s="40"/>
      <c r="I31" s="129">
        <v>0.15</v>
      </c>
      <c r="J31" s="128">
        <f>ROUND(ROUND((SUM(BF86:BF378)),2)*I31,2)</f>
        <v>0</v>
      </c>
      <c r="K31" s="43"/>
    </row>
    <row r="32" spans="2:11" s="1" customFormat="1" ht="14.45" customHeight="1" hidden="1">
      <c r="B32" s="39"/>
      <c r="C32" s="40"/>
      <c r="D32" s="40"/>
      <c r="E32" s="47" t="s">
        <v>45</v>
      </c>
      <c r="F32" s="128">
        <f>ROUND(SUM(BG86:BG378),2)</f>
        <v>0</v>
      </c>
      <c r="G32" s="40"/>
      <c r="H32" s="40"/>
      <c r="I32" s="129">
        <v>0.21</v>
      </c>
      <c r="J32" s="128">
        <v>0</v>
      </c>
      <c r="K32" s="43"/>
    </row>
    <row r="33" spans="2:11" s="1" customFormat="1" ht="14.45" customHeight="1" hidden="1">
      <c r="B33" s="39"/>
      <c r="C33" s="40"/>
      <c r="D33" s="40"/>
      <c r="E33" s="47" t="s">
        <v>46</v>
      </c>
      <c r="F33" s="128">
        <f>ROUND(SUM(BH86:BH378),2)</f>
        <v>0</v>
      </c>
      <c r="G33" s="40"/>
      <c r="H33" s="40"/>
      <c r="I33" s="129">
        <v>0.15</v>
      </c>
      <c r="J33" s="128">
        <v>0</v>
      </c>
      <c r="K33" s="43"/>
    </row>
    <row r="34" spans="2:11" s="1" customFormat="1" ht="14.45" customHeight="1" hidden="1">
      <c r="B34" s="39"/>
      <c r="C34" s="40"/>
      <c r="D34" s="40"/>
      <c r="E34" s="47" t="s">
        <v>47</v>
      </c>
      <c r="F34" s="128">
        <f>ROUND(SUM(BI86:BI378),2)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3811660.88</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112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17</v>
      </c>
      <c r="D44" s="40"/>
      <c r="E44" s="40"/>
      <c r="F44" s="40"/>
      <c r="G44" s="40"/>
      <c r="H44" s="40"/>
      <c r="I44" s="116"/>
      <c r="J44" s="40"/>
      <c r="K44" s="43"/>
    </row>
    <row r="45" spans="2:11" s="1" customFormat="1" ht="16.5" customHeight="1">
      <c r="B45" s="39"/>
      <c r="C45" s="40"/>
      <c r="D45" s="40"/>
      <c r="E45" s="346" t="str">
        <f>E7</f>
        <v>STARÝ PLZENEC- RADYŇSKÁ UL., CHODNÍK 2. ETAPA (ÚSEK KOLLÁROVA - VÝROVNA)</v>
      </c>
      <c r="F45" s="347"/>
      <c r="G45" s="347"/>
      <c r="H45" s="347"/>
      <c r="I45" s="116"/>
      <c r="J45" s="40"/>
      <c r="K45" s="43"/>
    </row>
    <row r="46" spans="2:11" s="1" customFormat="1" ht="14.45" customHeight="1">
      <c r="B46" s="39"/>
      <c r="C46" s="35" t="s">
        <v>107</v>
      </c>
      <c r="D46" s="40"/>
      <c r="E46" s="40"/>
      <c r="F46" s="40"/>
      <c r="G46" s="40"/>
      <c r="H46" s="40"/>
      <c r="I46" s="116"/>
      <c r="J46" s="40"/>
      <c r="K46" s="43"/>
    </row>
    <row r="47" spans="2:11" s="1" customFormat="1" ht="17.25" customHeight="1">
      <c r="B47" s="39"/>
      <c r="C47" s="40"/>
      <c r="D47" s="40"/>
      <c r="E47" s="348" t="str">
        <f>E9</f>
        <v>SO 101 - SILNICE III/180 26</v>
      </c>
      <c r="F47" s="349"/>
      <c r="G47" s="349"/>
      <c r="H47" s="349"/>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11. 12. 2018</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Správa a údržba silnic Plzeňského kraje, příspěvko</v>
      </c>
      <c r="G51" s="40"/>
      <c r="H51" s="40"/>
      <c r="I51" s="117" t="s">
        <v>32</v>
      </c>
      <c r="J51" s="324" t="str">
        <f>E21</f>
        <v>D PROJEKT PLZEŇ Nedvěd s.r.o.</v>
      </c>
      <c r="K51" s="43"/>
    </row>
    <row r="52" spans="2:11" s="1" customFormat="1" ht="14.45" customHeight="1">
      <c r="B52" s="39"/>
      <c r="C52" s="35" t="s">
        <v>30</v>
      </c>
      <c r="D52" s="40"/>
      <c r="E52" s="40"/>
      <c r="F52" s="33" t="str">
        <f>IF(E18="","",E18)</f>
        <v/>
      </c>
      <c r="G52" s="40"/>
      <c r="H52" s="40"/>
      <c r="I52" s="116"/>
      <c r="J52" s="341"/>
      <c r="K52" s="43"/>
    </row>
    <row r="53" spans="2:11" s="1" customFormat="1" ht="10.35" customHeight="1">
      <c r="B53" s="39"/>
      <c r="C53" s="40"/>
      <c r="D53" s="40"/>
      <c r="E53" s="40"/>
      <c r="F53" s="40"/>
      <c r="G53" s="40"/>
      <c r="H53" s="40"/>
      <c r="I53" s="116"/>
      <c r="J53" s="40"/>
      <c r="K53" s="43"/>
    </row>
    <row r="54" spans="2:11" s="1" customFormat="1" ht="29.25" customHeight="1">
      <c r="B54" s="39"/>
      <c r="C54" s="142" t="s">
        <v>113</v>
      </c>
      <c r="D54" s="130"/>
      <c r="E54" s="130"/>
      <c r="F54" s="130"/>
      <c r="G54" s="130"/>
      <c r="H54" s="130"/>
      <c r="I54" s="143"/>
      <c r="J54" s="144" t="s">
        <v>114</v>
      </c>
      <c r="K54" s="145"/>
    </row>
    <row r="55" spans="2:11" s="1" customFormat="1" ht="10.35" customHeight="1">
      <c r="B55" s="39"/>
      <c r="C55" s="40"/>
      <c r="D55" s="40"/>
      <c r="E55" s="40"/>
      <c r="F55" s="40"/>
      <c r="G55" s="40"/>
      <c r="H55" s="40"/>
      <c r="I55" s="116"/>
      <c r="J55" s="40"/>
      <c r="K55" s="43"/>
    </row>
    <row r="56" spans="2:47" s="1" customFormat="1" ht="29.25" customHeight="1">
      <c r="B56" s="39"/>
      <c r="C56" s="146" t="s">
        <v>115</v>
      </c>
      <c r="D56" s="40"/>
      <c r="E56" s="40"/>
      <c r="F56" s="40"/>
      <c r="G56" s="40"/>
      <c r="H56" s="40"/>
      <c r="I56" s="116"/>
      <c r="J56" s="126">
        <f>J86</f>
        <v>3150132.96</v>
      </c>
      <c r="K56" s="43"/>
      <c r="AU56" s="22" t="s">
        <v>116</v>
      </c>
    </row>
    <row r="57" spans="2:11" s="7" customFormat="1" ht="24.95" customHeight="1">
      <c r="B57" s="147"/>
      <c r="C57" s="148"/>
      <c r="D57" s="149" t="s">
        <v>117</v>
      </c>
      <c r="E57" s="150"/>
      <c r="F57" s="150"/>
      <c r="G57" s="150"/>
      <c r="H57" s="150"/>
      <c r="I57" s="151"/>
      <c r="J57" s="152">
        <f>J87</f>
        <v>2836082.44</v>
      </c>
      <c r="K57" s="153"/>
    </row>
    <row r="58" spans="2:11" s="8" customFormat="1" ht="19.9" customHeight="1">
      <c r="B58" s="154"/>
      <c r="C58" s="155"/>
      <c r="D58" s="156" t="s">
        <v>199</v>
      </c>
      <c r="E58" s="157"/>
      <c r="F58" s="157"/>
      <c r="G58" s="157"/>
      <c r="H58" s="157"/>
      <c r="I58" s="158"/>
      <c r="J58" s="159">
        <f>J88</f>
        <v>428269.83</v>
      </c>
      <c r="K58" s="160"/>
    </row>
    <row r="59" spans="2:11" s="8" customFormat="1" ht="19.9" customHeight="1">
      <c r="B59" s="154"/>
      <c r="C59" s="155"/>
      <c r="D59" s="156" t="s">
        <v>200</v>
      </c>
      <c r="E59" s="157"/>
      <c r="F59" s="157"/>
      <c r="G59" s="157"/>
      <c r="H59" s="157"/>
      <c r="I59" s="158"/>
      <c r="J59" s="159">
        <f>J186</f>
        <v>77880.4</v>
      </c>
      <c r="K59" s="160"/>
    </row>
    <row r="60" spans="2:11" s="8" customFormat="1" ht="19.9" customHeight="1">
      <c r="B60" s="154"/>
      <c r="C60" s="155"/>
      <c r="D60" s="156" t="s">
        <v>201</v>
      </c>
      <c r="E60" s="157"/>
      <c r="F60" s="157"/>
      <c r="G60" s="157"/>
      <c r="H60" s="157"/>
      <c r="I60" s="158"/>
      <c r="J60" s="159">
        <f>J189</f>
        <v>1549000.56</v>
      </c>
      <c r="K60" s="160"/>
    </row>
    <row r="61" spans="2:11" s="8" customFormat="1" ht="19.9" customHeight="1">
      <c r="B61" s="154"/>
      <c r="C61" s="155"/>
      <c r="D61" s="156" t="s">
        <v>202</v>
      </c>
      <c r="E61" s="157"/>
      <c r="F61" s="157"/>
      <c r="G61" s="157"/>
      <c r="H61" s="157"/>
      <c r="I61" s="158"/>
      <c r="J61" s="159">
        <f>J215</f>
        <v>241946.5</v>
      </c>
      <c r="K61" s="160"/>
    </row>
    <row r="62" spans="2:11" s="8" customFormat="1" ht="19.9" customHeight="1">
      <c r="B62" s="154"/>
      <c r="C62" s="155"/>
      <c r="D62" s="156" t="s">
        <v>203</v>
      </c>
      <c r="E62" s="157"/>
      <c r="F62" s="157"/>
      <c r="G62" s="157"/>
      <c r="H62" s="157"/>
      <c r="I62" s="158"/>
      <c r="J62" s="159">
        <f>J234</f>
        <v>363068.3399999999</v>
      </c>
      <c r="K62" s="160"/>
    </row>
    <row r="63" spans="2:11" s="8" customFormat="1" ht="19.9" customHeight="1">
      <c r="B63" s="154"/>
      <c r="C63" s="155"/>
      <c r="D63" s="156" t="s">
        <v>204</v>
      </c>
      <c r="E63" s="157"/>
      <c r="F63" s="157"/>
      <c r="G63" s="157"/>
      <c r="H63" s="157"/>
      <c r="I63" s="158"/>
      <c r="J63" s="159">
        <f>J297</f>
        <v>66492.56</v>
      </c>
      <c r="K63" s="160"/>
    </row>
    <row r="64" spans="2:11" s="8" customFormat="1" ht="19.9" customHeight="1">
      <c r="B64" s="154"/>
      <c r="C64" s="155"/>
      <c r="D64" s="156" t="s">
        <v>205</v>
      </c>
      <c r="E64" s="157"/>
      <c r="F64" s="157"/>
      <c r="G64" s="157"/>
      <c r="H64" s="157"/>
      <c r="I64" s="158"/>
      <c r="J64" s="159">
        <f>J330</f>
        <v>109424.25</v>
      </c>
      <c r="K64" s="160"/>
    </row>
    <row r="65" spans="2:11" s="7" customFormat="1" ht="24.95" customHeight="1">
      <c r="B65" s="147"/>
      <c r="C65" s="148"/>
      <c r="D65" s="149" t="s">
        <v>206</v>
      </c>
      <c r="E65" s="150"/>
      <c r="F65" s="150"/>
      <c r="G65" s="150"/>
      <c r="H65" s="150"/>
      <c r="I65" s="151"/>
      <c r="J65" s="152">
        <f>J333</f>
        <v>229759.59999999998</v>
      </c>
      <c r="K65" s="153"/>
    </row>
    <row r="66" spans="2:11" s="7" customFormat="1" ht="24.95" customHeight="1">
      <c r="B66" s="147"/>
      <c r="C66" s="148"/>
      <c r="D66" s="149" t="s">
        <v>207</v>
      </c>
      <c r="E66" s="150"/>
      <c r="F66" s="150"/>
      <c r="G66" s="150"/>
      <c r="H66" s="150"/>
      <c r="I66" s="151"/>
      <c r="J66" s="152">
        <f>J358</f>
        <v>84290.92</v>
      </c>
      <c r="K66" s="153"/>
    </row>
    <row r="67" spans="2:11" s="1" customFormat="1" ht="21.75" customHeight="1">
      <c r="B67" s="39"/>
      <c r="C67" s="40"/>
      <c r="D67" s="40"/>
      <c r="E67" s="40"/>
      <c r="F67" s="40"/>
      <c r="G67" s="40"/>
      <c r="H67" s="40"/>
      <c r="I67" s="116"/>
      <c r="J67" s="40"/>
      <c r="K67" s="43"/>
    </row>
    <row r="68" spans="2:11" s="1" customFormat="1" ht="6.95" customHeight="1">
      <c r="B68" s="54"/>
      <c r="C68" s="55"/>
      <c r="D68" s="55"/>
      <c r="E68" s="55"/>
      <c r="F68" s="55"/>
      <c r="G68" s="55"/>
      <c r="H68" s="55"/>
      <c r="I68" s="137"/>
      <c r="J68" s="55"/>
      <c r="K68" s="56"/>
    </row>
    <row r="72" spans="2:12" s="1" customFormat="1" ht="6.95" customHeight="1">
      <c r="B72" s="57"/>
      <c r="C72" s="58"/>
      <c r="D72" s="58"/>
      <c r="E72" s="58"/>
      <c r="F72" s="58"/>
      <c r="G72" s="58"/>
      <c r="H72" s="58"/>
      <c r="I72" s="140"/>
      <c r="J72" s="58"/>
      <c r="K72" s="58"/>
      <c r="L72" s="59"/>
    </row>
    <row r="73" spans="2:12" s="1" customFormat="1" ht="36.95" customHeight="1">
      <c r="B73" s="39"/>
      <c r="C73" s="60" t="s">
        <v>122</v>
      </c>
      <c r="D73" s="61"/>
      <c r="E73" s="61"/>
      <c r="F73" s="61"/>
      <c r="G73" s="61"/>
      <c r="H73" s="61"/>
      <c r="I73" s="161"/>
      <c r="J73" s="61"/>
      <c r="K73" s="61"/>
      <c r="L73" s="59"/>
    </row>
    <row r="74" spans="2:12" s="1" customFormat="1" ht="6.95" customHeight="1">
      <c r="B74" s="39"/>
      <c r="C74" s="61"/>
      <c r="D74" s="61"/>
      <c r="E74" s="61"/>
      <c r="F74" s="61"/>
      <c r="G74" s="61"/>
      <c r="H74" s="61"/>
      <c r="I74" s="161"/>
      <c r="J74" s="61"/>
      <c r="K74" s="61"/>
      <c r="L74" s="59"/>
    </row>
    <row r="75" spans="2:12" s="1" customFormat="1" ht="14.45" customHeight="1">
      <c r="B75" s="39"/>
      <c r="C75" s="63" t="s">
        <v>17</v>
      </c>
      <c r="D75" s="61"/>
      <c r="E75" s="61"/>
      <c r="F75" s="61"/>
      <c r="G75" s="61"/>
      <c r="H75" s="61"/>
      <c r="I75" s="161"/>
      <c r="J75" s="61"/>
      <c r="K75" s="61"/>
      <c r="L75" s="59"/>
    </row>
    <row r="76" spans="2:12" s="1" customFormat="1" ht="16.5" customHeight="1">
      <c r="B76" s="39"/>
      <c r="C76" s="61"/>
      <c r="D76" s="61"/>
      <c r="E76" s="342" t="str">
        <f>E7</f>
        <v>STARÝ PLZENEC- RADYŇSKÁ UL., CHODNÍK 2. ETAPA (ÚSEK KOLLÁROVA - VÝROVNA)</v>
      </c>
      <c r="F76" s="343"/>
      <c r="G76" s="343"/>
      <c r="H76" s="343"/>
      <c r="I76" s="161"/>
      <c r="J76" s="61"/>
      <c r="K76" s="61"/>
      <c r="L76" s="59"/>
    </row>
    <row r="77" spans="2:12" s="1" customFormat="1" ht="14.45" customHeight="1">
      <c r="B77" s="39"/>
      <c r="C77" s="63" t="s">
        <v>107</v>
      </c>
      <c r="D77" s="61"/>
      <c r="E77" s="61"/>
      <c r="F77" s="61"/>
      <c r="G77" s="61"/>
      <c r="H77" s="61"/>
      <c r="I77" s="161"/>
      <c r="J77" s="61"/>
      <c r="K77" s="61"/>
      <c r="L77" s="59"/>
    </row>
    <row r="78" spans="2:12" s="1" customFormat="1" ht="17.25" customHeight="1">
      <c r="B78" s="39"/>
      <c r="C78" s="61"/>
      <c r="D78" s="61"/>
      <c r="E78" s="315" t="str">
        <f>E9</f>
        <v>SO 101 - SILNICE III/180 26</v>
      </c>
      <c r="F78" s="344"/>
      <c r="G78" s="344"/>
      <c r="H78" s="344"/>
      <c r="I78" s="161"/>
      <c r="J78" s="61"/>
      <c r="K78" s="61"/>
      <c r="L78" s="59"/>
    </row>
    <row r="79" spans="2:12" s="1" customFormat="1" ht="6.95" customHeight="1">
      <c r="B79" s="39"/>
      <c r="C79" s="61"/>
      <c r="D79" s="61"/>
      <c r="E79" s="61"/>
      <c r="F79" s="61"/>
      <c r="G79" s="61"/>
      <c r="H79" s="61"/>
      <c r="I79" s="161"/>
      <c r="J79" s="61"/>
      <c r="K79" s="61"/>
      <c r="L79" s="59"/>
    </row>
    <row r="80" spans="2:12" s="1" customFormat="1" ht="18" customHeight="1">
      <c r="B80" s="39"/>
      <c r="C80" s="63" t="s">
        <v>23</v>
      </c>
      <c r="D80" s="61"/>
      <c r="E80" s="61"/>
      <c r="F80" s="162" t="str">
        <f>F12</f>
        <v xml:space="preserve"> </v>
      </c>
      <c r="G80" s="61"/>
      <c r="H80" s="61"/>
      <c r="I80" s="163" t="s">
        <v>25</v>
      </c>
      <c r="J80" s="71" t="str">
        <f>IF(J12="","",J12)</f>
        <v>11. 12. 2018</v>
      </c>
      <c r="K80" s="61"/>
      <c r="L80" s="59"/>
    </row>
    <row r="81" spans="2:12" s="1" customFormat="1" ht="6.95" customHeight="1">
      <c r="B81" s="39"/>
      <c r="C81" s="61"/>
      <c r="D81" s="61"/>
      <c r="E81" s="61"/>
      <c r="F81" s="61"/>
      <c r="G81" s="61"/>
      <c r="H81" s="61"/>
      <c r="I81" s="161"/>
      <c r="J81" s="61"/>
      <c r="K81" s="61"/>
      <c r="L81" s="59"/>
    </row>
    <row r="82" spans="2:12" s="1" customFormat="1" ht="15">
      <c r="B82" s="39"/>
      <c r="C82" s="63" t="s">
        <v>27</v>
      </c>
      <c r="D82" s="61"/>
      <c r="E82" s="61"/>
      <c r="F82" s="162" t="str">
        <f>E15</f>
        <v>Správa a údržba silnic Plzeňského kraje, příspěvko</v>
      </c>
      <c r="G82" s="61"/>
      <c r="H82" s="61"/>
      <c r="I82" s="163" t="s">
        <v>32</v>
      </c>
      <c r="J82" s="162" t="str">
        <f>E21</f>
        <v>D PROJEKT PLZEŇ Nedvěd s.r.o.</v>
      </c>
      <c r="K82" s="61"/>
      <c r="L82" s="59"/>
    </row>
    <row r="83" spans="2:12" s="1" customFormat="1" ht="14.45" customHeight="1">
      <c r="B83" s="39"/>
      <c r="C83" s="63" t="s">
        <v>30</v>
      </c>
      <c r="D83" s="61"/>
      <c r="E83" s="61"/>
      <c r="F83" s="162" t="str">
        <f>IF(E18="","",E18)</f>
        <v/>
      </c>
      <c r="G83" s="61"/>
      <c r="H83" s="61"/>
      <c r="I83" s="161"/>
      <c r="J83" s="61"/>
      <c r="K83" s="61"/>
      <c r="L83" s="59"/>
    </row>
    <row r="84" spans="2:12" s="1" customFormat="1" ht="10.35" customHeight="1">
      <c r="B84" s="39"/>
      <c r="C84" s="61"/>
      <c r="D84" s="61"/>
      <c r="E84" s="61"/>
      <c r="F84" s="61"/>
      <c r="G84" s="61"/>
      <c r="H84" s="61"/>
      <c r="I84" s="161"/>
      <c r="J84" s="61"/>
      <c r="K84" s="61"/>
      <c r="L84" s="59"/>
    </row>
    <row r="85" spans="2:20" s="9" customFormat="1" ht="29.25" customHeight="1">
      <c r="B85" s="164"/>
      <c r="C85" s="165" t="s">
        <v>123</v>
      </c>
      <c r="D85" s="166" t="s">
        <v>57</v>
      </c>
      <c r="E85" s="166" t="s">
        <v>53</v>
      </c>
      <c r="F85" s="166" t="s">
        <v>124</v>
      </c>
      <c r="G85" s="166" t="s">
        <v>125</v>
      </c>
      <c r="H85" s="166" t="s">
        <v>126</v>
      </c>
      <c r="I85" s="167" t="s">
        <v>127</v>
      </c>
      <c r="J85" s="166" t="s">
        <v>114</v>
      </c>
      <c r="K85" s="168" t="s">
        <v>128</v>
      </c>
      <c r="L85" s="169"/>
      <c r="M85" s="79" t="s">
        <v>129</v>
      </c>
      <c r="N85" s="80" t="s">
        <v>42</v>
      </c>
      <c r="O85" s="80" t="s">
        <v>130</v>
      </c>
      <c r="P85" s="80" t="s">
        <v>131</v>
      </c>
      <c r="Q85" s="80" t="s">
        <v>132</v>
      </c>
      <c r="R85" s="80" t="s">
        <v>133</v>
      </c>
      <c r="S85" s="80" t="s">
        <v>134</v>
      </c>
      <c r="T85" s="81" t="s">
        <v>135</v>
      </c>
    </row>
    <row r="86" spans="2:63" s="1" customFormat="1" ht="29.25" customHeight="1">
      <c r="B86" s="39"/>
      <c r="C86" s="85" t="s">
        <v>115</v>
      </c>
      <c r="D86" s="61"/>
      <c r="E86" s="61"/>
      <c r="F86" s="61"/>
      <c r="G86" s="61"/>
      <c r="H86" s="61"/>
      <c r="I86" s="161"/>
      <c r="J86" s="170">
        <f>BK86</f>
        <v>3150132.96</v>
      </c>
      <c r="K86" s="61"/>
      <c r="L86" s="59"/>
      <c r="M86" s="82"/>
      <c r="N86" s="83"/>
      <c r="O86" s="83"/>
      <c r="P86" s="171">
        <f>P87+P333+P358</f>
        <v>0</v>
      </c>
      <c r="Q86" s="83"/>
      <c r="R86" s="171">
        <f>R87+R333+R358</f>
        <v>238.33462680000002</v>
      </c>
      <c r="S86" s="83"/>
      <c r="T86" s="172">
        <f>T87+T333+T358</f>
        <v>863.3565</v>
      </c>
      <c r="AT86" s="22" t="s">
        <v>71</v>
      </c>
      <c r="AU86" s="22" t="s">
        <v>116</v>
      </c>
      <c r="BK86" s="173">
        <f>BK87+BK333+BK358</f>
        <v>3150132.96</v>
      </c>
    </row>
    <row r="87" spans="2:63" s="10" customFormat="1" ht="37.35" customHeight="1">
      <c r="B87" s="174"/>
      <c r="C87" s="175"/>
      <c r="D87" s="176" t="s">
        <v>71</v>
      </c>
      <c r="E87" s="177" t="s">
        <v>136</v>
      </c>
      <c r="F87" s="177" t="s">
        <v>137</v>
      </c>
      <c r="G87" s="175"/>
      <c r="H87" s="175"/>
      <c r="I87" s="178"/>
      <c r="J87" s="179">
        <f>BK87</f>
        <v>2836082.44</v>
      </c>
      <c r="K87" s="175"/>
      <c r="L87" s="180"/>
      <c r="M87" s="181"/>
      <c r="N87" s="182"/>
      <c r="O87" s="182"/>
      <c r="P87" s="183">
        <f>P88+P186+P189+P215+P234+P297+P330</f>
        <v>0</v>
      </c>
      <c r="Q87" s="182"/>
      <c r="R87" s="183">
        <f>R88+R186+R189+R215+R234+R297+R330</f>
        <v>195.5010278</v>
      </c>
      <c r="S87" s="182"/>
      <c r="T87" s="184">
        <f>T88+T186+T189+T215+T234+T297+T330</f>
        <v>863.3565</v>
      </c>
      <c r="AR87" s="185" t="s">
        <v>80</v>
      </c>
      <c r="AT87" s="186" t="s">
        <v>71</v>
      </c>
      <c r="AU87" s="186" t="s">
        <v>72</v>
      </c>
      <c r="AY87" s="185" t="s">
        <v>138</v>
      </c>
      <c r="BK87" s="187">
        <f>BK88+BK186+BK189+BK215+BK234+BK297+BK330</f>
        <v>2836082.44</v>
      </c>
    </row>
    <row r="88" spans="2:63" s="10" customFormat="1" ht="19.9" customHeight="1">
      <c r="B88" s="174"/>
      <c r="C88" s="175"/>
      <c r="D88" s="176" t="s">
        <v>71</v>
      </c>
      <c r="E88" s="188" t="s">
        <v>80</v>
      </c>
      <c r="F88" s="188" t="s">
        <v>208</v>
      </c>
      <c r="G88" s="175"/>
      <c r="H88" s="175"/>
      <c r="I88" s="178"/>
      <c r="J88" s="189">
        <f>BK88</f>
        <v>428269.83</v>
      </c>
      <c r="K88" s="175"/>
      <c r="L88" s="180"/>
      <c r="M88" s="181"/>
      <c r="N88" s="182"/>
      <c r="O88" s="182"/>
      <c r="P88" s="183">
        <f>SUM(P89:P185)</f>
        <v>0</v>
      </c>
      <c r="Q88" s="182"/>
      <c r="R88" s="183">
        <f>SUM(R89:R185)</f>
        <v>0.34389</v>
      </c>
      <c r="S88" s="182"/>
      <c r="T88" s="184">
        <f>SUM(T89:T185)</f>
        <v>761.9774</v>
      </c>
      <c r="AR88" s="185" t="s">
        <v>80</v>
      </c>
      <c r="AT88" s="186" t="s">
        <v>71</v>
      </c>
      <c r="AU88" s="186" t="s">
        <v>80</v>
      </c>
      <c r="AY88" s="185" t="s">
        <v>138</v>
      </c>
      <c r="BK88" s="187">
        <f>SUM(BK89:BK185)</f>
        <v>428269.83</v>
      </c>
    </row>
    <row r="89" spans="2:65" s="1" customFormat="1" ht="51" customHeight="1">
      <c r="B89" s="39"/>
      <c r="C89" s="190" t="s">
        <v>80</v>
      </c>
      <c r="D89" s="190" t="s">
        <v>144</v>
      </c>
      <c r="E89" s="191" t="s">
        <v>209</v>
      </c>
      <c r="F89" s="192" t="s">
        <v>210</v>
      </c>
      <c r="G89" s="193" t="s">
        <v>211</v>
      </c>
      <c r="H89" s="194">
        <v>538.5</v>
      </c>
      <c r="I89" s="195">
        <v>44.6</v>
      </c>
      <c r="J89" s="194">
        <f>ROUND(I89*H89,2)</f>
        <v>24017.1</v>
      </c>
      <c r="K89" s="192" t="s">
        <v>148</v>
      </c>
      <c r="L89" s="59"/>
      <c r="M89" s="196" t="s">
        <v>22</v>
      </c>
      <c r="N89" s="197" t="s">
        <v>43</v>
      </c>
      <c r="O89" s="40"/>
      <c r="P89" s="198">
        <f>O89*H89</f>
        <v>0</v>
      </c>
      <c r="Q89" s="198">
        <v>0</v>
      </c>
      <c r="R89" s="198">
        <f>Q89*H89</f>
        <v>0</v>
      </c>
      <c r="S89" s="198">
        <v>0.44</v>
      </c>
      <c r="T89" s="199">
        <f>S89*H89</f>
        <v>236.94</v>
      </c>
      <c r="AR89" s="22" t="s">
        <v>161</v>
      </c>
      <c r="AT89" s="22" t="s">
        <v>144</v>
      </c>
      <c r="AU89" s="22" t="s">
        <v>83</v>
      </c>
      <c r="AY89" s="22" t="s">
        <v>138</v>
      </c>
      <c r="BE89" s="200">
        <f>IF(N89="základní",J89,0)</f>
        <v>24017.1</v>
      </c>
      <c r="BF89" s="200">
        <f>IF(N89="snížená",J89,0)</f>
        <v>0</v>
      </c>
      <c r="BG89" s="200">
        <f>IF(N89="zákl. přenesená",J89,0)</f>
        <v>0</v>
      </c>
      <c r="BH89" s="200">
        <f>IF(N89="sníž. přenesená",J89,0)</f>
        <v>0</v>
      </c>
      <c r="BI89" s="200">
        <f>IF(N89="nulová",J89,0)</f>
        <v>0</v>
      </c>
      <c r="BJ89" s="22" t="s">
        <v>80</v>
      </c>
      <c r="BK89" s="200">
        <f>ROUND(I89*H89,2)</f>
        <v>24017.1</v>
      </c>
      <c r="BL89" s="22" t="s">
        <v>161</v>
      </c>
      <c r="BM89" s="22" t="s">
        <v>212</v>
      </c>
    </row>
    <row r="90" spans="2:47" s="1" customFormat="1" ht="324" hidden="1">
      <c r="B90" s="39"/>
      <c r="C90" s="61"/>
      <c r="D90" s="201" t="s">
        <v>213</v>
      </c>
      <c r="E90" s="61"/>
      <c r="F90" s="202" t="s">
        <v>214</v>
      </c>
      <c r="G90" s="61"/>
      <c r="H90" s="61"/>
      <c r="I90" s="161"/>
      <c r="J90" s="61"/>
      <c r="K90" s="61"/>
      <c r="L90" s="59"/>
      <c r="M90" s="203"/>
      <c r="N90" s="40"/>
      <c r="O90" s="40"/>
      <c r="P90" s="40"/>
      <c r="Q90" s="40"/>
      <c r="R90" s="40"/>
      <c r="S90" s="40"/>
      <c r="T90" s="76"/>
      <c r="AT90" s="22" t="s">
        <v>213</v>
      </c>
      <c r="AU90" s="22" t="s">
        <v>83</v>
      </c>
    </row>
    <row r="91" spans="2:47" s="1" customFormat="1" ht="27">
      <c r="B91" s="39"/>
      <c r="C91" s="61"/>
      <c r="D91" s="201" t="s">
        <v>154</v>
      </c>
      <c r="E91" s="61"/>
      <c r="F91" s="202" t="s">
        <v>215</v>
      </c>
      <c r="G91" s="61"/>
      <c r="H91" s="61"/>
      <c r="I91" s="161"/>
      <c r="J91" s="61"/>
      <c r="K91" s="61"/>
      <c r="L91" s="59"/>
      <c r="M91" s="203"/>
      <c r="N91" s="40"/>
      <c r="O91" s="40"/>
      <c r="P91" s="40"/>
      <c r="Q91" s="40"/>
      <c r="R91" s="40"/>
      <c r="S91" s="40"/>
      <c r="T91" s="76"/>
      <c r="AT91" s="22" t="s">
        <v>154</v>
      </c>
      <c r="AU91" s="22" t="s">
        <v>83</v>
      </c>
    </row>
    <row r="92" spans="2:65" s="1" customFormat="1" ht="38.25" customHeight="1">
      <c r="B92" s="39"/>
      <c r="C92" s="190" t="s">
        <v>83</v>
      </c>
      <c r="D92" s="190" t="s">
        <v>144</v>
      </c>
      <c r="E92" s="191" t="s">
        <v>216</v>
      </c>
      <c r="F92" s="192" t="s">
        <v>217</v>
      </c>
      <c r="G92" s="193" t="s">
        <v>211</v>
      </c>
      <c r="H92" s="194">
        <v>619.7</v>
      </c>
      <c r="I92" s="195">
        <v>151</v>
      </c>
      <c r="J92" s="194">
        <f>ROUND(I92*H92,2)</f>
        <v>93574.7</v>
      </c>
      <c r="K92" s="192" t="s">
        <v>22</v>
      </c>
      <c r="L92" s="59"/>
      <c r="M92" s="196" t="s">
        <v>22</v>
      </c>
      <c r="N92" s="197" t="s">
        <v>43</v>
      </c>
      <c r="O92" s="40"/>
      <c r="P92" s="198">
        <f>O92*H92</f>
        <v>0</v>
      </c>
      <c r="Q92" s="198">
        <v>0.0003</v>
      </c>
      <c r="R92" s="198">
        <f>Q92*H92</f>
        <v>0.18591</v>
      </c>
      <c r="S92" s="198">
        <v>0.512</v>
      </c>
      <c r="T92" s="199">
        <f>S92*H92</f>
        <v>317.2864</v>
      </c>
      <c r="AR92" s="22" t="s">
        <v>161</v>
      </c>
      <c r="AT92" s="22" t="s">
        <v>144</v>
      </c>
      <c r="AU92" s="22" t="s">
        <v>83</v>
      </c>
      <c r="AY92" s="22" t="s">
        <v>138</v>
      </c>
      <c r="BE92" s="200">
        <f>IF(N92="základní",J92,0)</f>
        <v>93574.7</v>
      </c>
      <c r="BF92" s="200">
        <f>IF(N92="snížená",J92,0)</f>
        <v>0</v>
      </c>
      <c r="BG92" s="200">
        <f>IF(N92="zákl. přenesená",J92,0)</f>
        <v>0</v>
      </c>
      <c r="BH92" s="200">
        <f>IF(N92="sníž. přenesená",J92,0)</f>
        <v>0</v>
      </c>
      <c r="BI92" s="200">
        <f>IF(N92="nulová",J92,0)</f>
        <v>0</v>
      </c>
      <c r="BJ92" s="22" t="s">
        <v>80</v>
      </c>
      <c r="BK92" s="200">
        <f>ROUND(I92*H92,2)</f>
        <v>93574.7</v>
      </c>
      <c r="BL92" s="22" t="s">
        <v>161</v>
      </c>
      <c r="BM92" s="22" t="s">
        <v>218</v>
      </c>
    </row>
    <row r="93" spans="2:47" s="1" customFormat="1" ht="297" hidden="1">
      <c r="B93" s="39"/>
      <c r="C93" s="61"/>
      <c r="D93" s="201" t="s">
        <v>213</v>
      </c>
      <c r="E93" s="61"/>
      <c r="F93" s="202" t="s">
        <v>219</v>
      </c>
      <c r="G93" s="61"/>
      <c r="H93" s="61"/>
      <c r="I93" s="161"/>
      <c r="J93" s="61"/>
      <c r="K93" s="61"/>
      <c r="L93" s="59"/>
      <c r="M93" s="203"/>
      <c r="N93" s="40"/>
      <c r="O93" s="40"/>
      <c r="P93" s="40"/>
      <c r="Q93" s="40"/>
      <c r="R93" s="40"/>
      <c r="S93" s="40"/>
      <c r="T93" s="76"/>
      <c r="AT93" s="22" t="s">
        <v>213</v>
      </c>
      <c r="AU93" s="22" t="s">
        <v>83</v>
      </c>
    </row>
    <row r="94" spans="2:47" s="1" customFormat="1" ht="27">
      <c r="B94" s="39"/>
      <c r="C94" s="61"/>
      <c r="D94" s="201" t="s">
        <v>154</v>
      </c>
      <c r="E94" s="61"/>
      <c r="F94" s="202" t="s">
        <v>220</v>
      </c>
      <c r="G94" s="61"/>
      <c r="H94" s="61"/>
      <c r="I94" s="161"/>
      <c r="J94" s="61"/>
      <c r="K94" s="61"/>
      <c r="L94" s="59"/>
      <c r="M94" s="203"/>
      <c r="N94" s="40"/>
      <c r="O94" s="40"/>
      <c r="P94" s="40"/>
      <c r="Q94" s="40"/>
      <c r="R94" s="40"/>
      <c r="S94" s="40"/>
      <c r="T94" s="76"/>
      <c r="AT94" s="22" t="s">
        <v>154</v>
      </c>
      <c r="AU94" s="22" t="s">
        <v>83</v>
      </c>
    </row>
    <row r="95" spans="2:65" s="1" customFormat="1" ht="38.25" customHeight="1">
      <c r="B95" s="39"/>
      <c r="C95" s="190" t="s">
        <v>156</v>
      </c>
      <c r="D95" s="190" t="s">
        <v>144</v>
      </c>
      <c r="E95" s="191" t="s">
        <v>221</v>
      </c>
      <c r="F95" s="192" t="s">
        <v>222</v>
      </c>
      <c r="G95" s="193" t="s">
        <v>211</v>
      </c>
      <c r="H95" s="194">
        <v>2017</v>
      </c>
      <c r="I95" s="195">
        <v>86.9</v>
      </c>
      <c r="J95" s="194">
        <f>ROUND(I95*H95,2)</f>
        <v>175277.3</v>
      </c>
      <c r="K95" s="192" t="s">
        <v>22</v>
      </c>
      <c r="L95" s="59"/>
      <c r="M95" s="196" t="s">
        <v>22</v>
      </c>
      <c r="N95" s="197" t="s">
        <v>43</v>
      </c>
      <c r="O95" s="40"/>
      <c r="P95" s="198">
        <f>O95*H95</f>
        <v>0</v>
      </c>
      <c r="Q95" s="198">
        <v>6E-05</v>
      </c>
      <c r="R95" s="198">
        <f>Q95*H95</f>
        <v>0.12102</v>
      </c>
      <c r="S95" s="198">
        <v>0.103</v>
      </c>
      <c r="T95" s="199">
        <f>S95*H95</f>
        <v>207.75099999999998</v>
      </c>
      <c r="AR95" s="22" t="s">
        <v>161</v>
      </c>
      <c r="AT95" s="22" t="s">
        <v>144</v>
      </c>
      <c r="AU95" s="22" t="s">
        <v>83</v>
      </c>
      <c r="AY95" s="22" t="s">
        <v>138</v>
      </c>
      <c r="BE95" s="200">
        <f>IF(N95="základní",J95,0)</f>
        <v>175277.3</v>
      </c>
      <c r="BF95" s="200">
        <f>IF(N95="snížená",J95,0)</f>
        <v>0</v>
      </c>
      <c r="BG95" s="200">
        <f>IF(N95="zákl. přenesená",J95,0)</f>
        <v>0</v>
      </c>
      <c r="BH95" s="200">
        <f>IF(N95="sníž. přenesená",J95,0)</f>
        <v>0</v>
      </c>
      <c r="BI95" s="200">
        <f>IF(N95="nulová",J95,0)</f>
        <v>0</v>
      </c>
      <c r="BJ95" s="22" t="s">
        <v>80</v>
      </c>
      <c r="BK95" s="200">
        <f>ROUND(I95*H95,2)</f>
        <v>175277.3</v>
      </c>
      <c r="BL95" s="22" t="s">
        <v>161</v>
      </c>
      <c r="BM95" s="22" t="s">
        <v>223</v>
      </c>
    </row>
    <row r="96" spans="2:47" s="1" customFormat="1" ht="297" hidden="1">
      <c r="B96" s="39"/>
      <c r="C96" s="61"/>
      <c r="D96" s="201" t="s">
        <v>213</v>
      </c>
      <c r="E96" s="61"/>
      <c r="F96" s="202" t="s">
        <v>219</v>
      </c>
      <c r="G96" s="61"/>
      <c r="H96" s="61"/>
      <c r="I96" s="161"/>
      <c r="J96" s="61"/>
      <c r="K96" s="61"/>
      <c r="L96" s="59"/>
      <c r="M96" s="203"/>
      <c r="N96" s="40"/>
      <c r="O96" s="40"/>
      <c r="P96" s="40"/>
      <c r="Q96" s="40"/>
      <c r="R96" s="40"/>
      <c r="S96" s="40"/>
      <c r="T96" s="76"/>
      <c r="AT96" s="22" t="s">
        <v>213</v>
      </c>
      <c r="AU96" s="22" t="s">
        <v>83</v>
      </c>
    </row>
    <row r="97" spans="2:47" s="1" customFormat="1" ht="27">
      <c r="B97" s="39"/>
      <c r="C97" s="61"/>
      <c r="D97" s="201" t="s">
        <v>154</v>
      </c>
      <c r="E97" s="61"/>
      <c r="F97" s="202" t="s">
        <v>220</v>
      </c>
      <c r="G97" s="61"/>
      <c r="H97" s="61"/>
      <c r="I97" s="161"/>
      <c r="J97" s="61"/>
      <c r="K97" s="61"/>
      <c r="L97" s="59"/>
      <c r="M97" s="203"/>
      <c r="N97" s="40"/>
      <c r="O97" s="40"/>
      <c r="P97" s="40"/>
      <c r="Q97" s="40"/>
      <c r="R97" s="40"/>
      <c r="S97" s="40"/>
      <c r="T97" s="76"/>
      <c r="AT97" s="22" t="s">
        <v>154</v>
      </c>
      <c r="AU97" s="22" t="s">
        <v>83</v>
      </c>
    </row>
    <row r="98" spans="2:65" s="1" customFormat="1" ht="38.25" customHeight="1">
      <c r="B98" s="39"/>
      <c r="C98" s="190" t="s">
        <v>161</v>
      </c>
      <c r="D98" s="190" t="s">
        <v>144</v>
      </c>
      <c r="E98" s="191" t="s">
        <v>224</v>
      </c>
      <c r="F98" s="192" t="s">
        <v>225</v>
      </c>
      <c r="G98" s="193" t="s">
        <v>226</v>
      </c>
      <c r="H98" s="194">
        <v>29.4</v>
      </c>
      <c r="I98" s="195">
        <v>341</v>
      </c>
      <c r="J98" s="194">
        <f>ROUND(I98*H98,2)</f>
        <v>10025.4</v>
      </c>
      <c r="K98" s="192" t="s">
        <v>148</v>
      </c>
      <c r="L98" s="59"/>
      <c r="M98" s="196" t="s">
        <v>22</v>
      </c>
      <c r="N98" s="197" t="s">
        <v>43</v>
      </c>
      <c r="O98" s="40"/>
      <c r="P98" s="198">
        <f>O98*H98</f>
        <v>0</v>
      </c>
      <c r="Q98" s="198">
        <v>0</v>
      </c>
      <c r="R98" s="198">
        <f>Q98*H98</f>
        <v>0</v>
      </c>
      <c r="S98" s="198">
        <v>0</v>
      </c>
      <c r="T98" s="199">
        <f>S98*H98</f>
        <v>0</v>
      </c>
      <c r="AR98" s="22" t="s">
        <v>161</v>
      </c>
      <c r="AT98" s="22" t="s">
        <v>144</v>
      </c>
      <c r="AU98" s="22" t="s">
        <v>83</v>
      </c>
      <c r="AY98" s="22" t="s">
        <v>138</v>
      </c>
      <c r="BE98" s="200">
        <f>IF(N98="základní",J98,0)</f>
        <v>10025.4</v>
      </c>
      <c r="BF98" s="200">
        <f>IF(N98="snížená",J98,0)</f>
        <v>0</v>
      </c>
      <c r="BG98" s="200">
        <f>IF(N98="zákl. přenesená",J98,0)</f>
        <v>0</v>
      </c>
      <c r="BH98" s="200">
        <f>IF(N98="sníž. přenesená",J98,0)</f>
        <v>0</v>
      </c>
      <c r="BI98" s="200">
        <f>IF(N98="nulová",J98,0)</f>
        <v>0</v>
      </c>
      <c r="BJ98" s="22" t="s">
        <v>80</v>
      </c>
      <c r="BK98" s="200">
        <f>ROUND(I98*H98,2)</f>
        <v>10025.4</v>
      </c>
      <c r="BL98" s="22" t="s">
        <v>161</v>
      </c>
      <c r="BM98" s="22" t="s">
        <v>227</v>
      </c>
    </row>
    <row r="99" spans="2:47" s="1" customFormat="1" ht="337.5" hidden="1">
      <c r="B99" s="39"/>
      <c r="C99" s="61"/>
      <c r="D99" s="201" t="s">
        <v>213</v>
      </c>
      <c r="E99" s="61"/>
      <c r="F99" s="202" t="s">
        <v>228</v>
      </c>
      <c r="G99" s="61"/>
      <c r="H99" s="61"/>
      <c r="I99" s="161"/>
      <c r="J99" s="61"/>
      <c r="K99" s="61"/>
      <c r="L99" s="59"/>
      <c r="M99" s="203"/>
      <c r="N99" s="40"/>
      <c r="O99" s="40"/>
      <c r="P99" s="40"/>
      <c r="Q99" s="40"/>
      <c r="R99" s="40"/>
      <c r="S99" s="40"/>
      <c r="T99" s="76"/>
      <c r="AT99" s="22" t="s">
        <v>213</v>
      </c>
      <c r="AU99" s="22" t="s">
        <v>83</v>
      </c>
    </row>
    <row r="100" spans="2:47" s="1" customFormat="1" ht="27">
      <c r="B100" s="39"/>
      <c r="C100" s="61"/>
      <c r="D100" s="201" t="s">
        <v>154</v>
      </c>
      <c r="E100" s="61"/>
      <c r="F100" s="202" t="s">
        <v>229</v>
      </c>
      <c r="G100" s="61"/>
      <c r="H100" s="61"/>
      <c r="I100" s="161"/>
      <c r="J100" s="61"/>
      <c r="K100" s="61"/>
      <c r="L100" s="59"/>
      <c r="M100" s="203"/>
      <c r="N100" s="40"/>
      <c r="O100" s="40"/>
      <c r="P100" s="40"/>
      <c r="Q100" s="40"/>
      <c r="R100" s="40"/>
      <c r="S100" s="40"/>
      <c r="T100" s="76"/>
      <c r="AT100" s="22" t="s">
        <v>154</v>
      </c>
      <c r="AU100" s="22" t="s">
        <v>83</v>
      </c>
    </row>
    <row r="101" spans="2:65" s="1" customFormat="1" ht="38.25" customHeight="1">
      <c r="B101" s="39"/>
      <c r="C101" s="190" t="s">
        <v>141</v>
      </c>
      <c r="D101" s="190" t="s">
        <v>144</v>
      </c>
      <c r="E101" s="191" t="s">
        <v>230</v>
      </c>
      <c r="F101" s="192" t="s">
        <v>231</v>
      </c>
      <c r="G101" s="193" t="s">
        <v>226</v>
      </c>
      <c r="H101" s="194">
        <v>29.4</v>
      </c>
      <c r="I101" s="195">
        <v>36</v>
      </c>
      <c r="J101" s="194">
        <f>ROUND(I101*H101,2)</f>
        <v>1058.4</v>
      </c>
      <c r="K101" s="192" t="s">
        <v>148</v>
      </c>
      <c r="L101" s="59"/>
      <c r="M101" s="196" t="s">
        <v>22</v>
      </c>
      <c r="N101" s="197" t="s">
        <v>43</v>
      </c>
      <c r="O101" s="40"/>
      <c r="P101" s="198">
        <f>O101*H101</f>
        <v>0</v>
      </c>
      <c r="Q101" s="198">
        <v>0</v>
      </c>
      <c r="R101" s="198">
        <f>Q101*H101</f>
        <v>0</v>
      </c>
      <c r="S101" s="198">
        <v>0</v>
      </c>
      <c r="T101" s="199">
        <f>S101*H101</f>
        <v>0</v>
      </c>
      <c r="AR101" s="22" t="s">
        <v>161</v>
      </c>
      <c r="AT101" s="22" t="s">
        <v>144</v>
      </c>
      <c r="AU101" s="22" t="s">
        <v>83</v>
      </c>
      <c r="AY101" s="22" t="s">
        <v>138</v>
      </c>
      <c r="BE101" s="200">
        <f>IF(N101="základní",J101,0)</f>
        <v>1058.4</v>
      </c>
      <c r="BF101" s="200">
        <f>IF(N101="snížená",J101,0)</f>
        <v>0</v>
      </c>
      <c r="BG101" s="200">
        <f>IF(N101="zákl. přenesená",J101,0)</f>
        <v>0</v>
      </c>
      <c r="BH101" s="200">
        <f>IF(N101="sníž. přenesená",J101,0)</f>
        <v>0</v>
      </c>
      <c r="BI101" s="200">
        <f>IF(N101="nulová",J101,0)</f>
        <v>0</v>
      </c>
      <c r="BJ101" s="22" t="s">
        <v>80</v>
      </c>
      <c r="BK101" s="200">
        <f>ROUND(I101*H101,2)</f>
        <v>1058.4</v>
      </c>
      <c r="BL101" s="22" t="s">
        <v>161</v>
      </c>
      <c r="BM101" s="22" t="s">
        <v>232</v>
      </c>
    </row>
    <row r="102" spans="2:47" s="1" customFormat="1" ht="337.5" hidden="1">
      <c r="B102" s="39"/>
      <c r="C102" s="61"/>
      <c r="D102" s="201" t="s">
        <v>213</v>
      </c>
      <c r="E102" s="61"/>
      <c r="F102" s="202" t="s">
        <v>228</v>
      </c>
      <c r="G102" s="61"/>
      <c r="H102" s="61"/>
      <c r="I102" s="161"/>
      <c r="J102" s="61"/>
      <c r="K102" s="61"/>
      <c r="L102" s="59"/>
      <c r="M102" s="203"/>
      <c r="N102" s="40"/>
      <c r="O102" s="40"/>
      <c r="P102" s="40"/>
      <c r="Q102" s="40"/>
      <c r="R102" s="40"/>
      <c r="S102" s="40"/>
      <c r="T102" s="76"/>
      <c r="AT102" s="22" t="s">
        <v>213</v>
      </c>
      <c r="AU102" s="22" t="s">
        <v>83</v>
      </c>
    </row>
    <row r="103" spans="2:47" s="1" customFormat="1" ht="27">
      <c r="B103" s="39"/>
      <c r="C103" s="61"/>
      <c r="D103" s="201" t="s">
        <v>154</v>
      </c>
      <c r="E103" s="61"/>
      <c r="F103" s="202" t="s">
        <v>233</v>
      </c>
      <c r="G103" s="61"/>
      <c r="H103" s="61"/>
      <c r="I103" s="161"/>
      <c r="J103" s="61"/>
      <c r="K103" s="61"/>
      <c r="L103" s="59"/>
      <c r="M103" s="203"/>
      <c r="N103" s="40"/>
      <c r="O103" s="40"/>
      <c r="P103" s="40"/>
      <c r="Q103" s="40"/>
      <c r="R103" s="40"/>
      <c r="S103" s="40"/>
      <c r="T103" s="76"/>
      <c r="AT103" s="22" t="s">
        <v>154</v>
      </c>
      <c r="AU103" s="22" t="s">
        <v>83</v>
      </c>
    </row>
    <row r="104" spans="2:65" s="1" customFormat="1" ht="25.5" customHeight="1">
      <c r="B104" s="39"/>
      <c r="C104" s="190" t="s">
        <v>169</v>
      </c>
      <c r="D104" s="190" t="s">
        <v>144</v>
      </c>
      <c r="E104" s="191" t="s">
        <v>234</v>
      </c>
      <c r="F104" s="192" t="s">
        <v>235</v>
      </c>
      <c r="G104" s="193" t="s">
        <v>226</v>
      </c>
      <c r="H104" s="194">
        <v>14.09</v>
      </c>
      <c r="I104" s="195">
        <v>365</v>
      </c>
      <c r="J104" s="194">
        <f>ROUND(I104*H104,2)</f>
        <v>5142.85</v>
      </c>
      <c r="K104" s="192" t="s">
        <v>148</v>
      </c>
      <c r="L104" s="59"/>
      <c r="M104" s="196" t="s">
        <v>22</v>
      </c>
      <c r="N104" s="197" t="s">
        <v>43</v>
      </c>
      <c r="O104" s="40"/>
      <c r="P104" s="198">
        <f>O104*H104</f>
        <v>0</v>
      </c>
      <c r="Q104" s="198">
        <v>0</v>
      </c>
      <c r="R104" s="198">
        <f>Q104*H104</f>
        <v>0</v>
      </c>
      <c r="S104" s="198">
        <v>0</v>
      </c>
      <c r="T104" s="199">
        <f>S104*H104</f>
        <v>0</v>
      </c>
      <c r="AR104" s="22" t="s">
        <v>161</v>
      </c>
      <c r="AT104" s="22" t="s">
        <v>144</v>
      </c>
      <c r="AU104" s="22" t="s">
        <v>83</v>
      </c>
      <c r="AY104" s="22" t="s">
        <v>138</v>
      </c>
      <c r="BE104" s="200">
        <f>IF(N104="základní",J104,0)</f>
        <v>5142.85</v>
      </c>
      <c r="BF104" s="200">
        <f>IF(N104="snížená",J104,0)</f>
        <v>0</v>
      </c>
      <c r="BG104" s="200">
        <f>IF(N104="zákl. přenesená",J104,0)</f>
        <v>0</v>
      </c>
      <c r="BH104" s="200">
        <f>IF(N104="sníž. přenesená",J104,0)</f>
        <v>0</v>
      </c>
      <c r="BI104" s="200">
        <f>IF(N104="nulová",J104,0)</f>
        <v>0</v>
      </c>
      <c r="BJ104" s="22" t="s">
        <v>80</v>
      </c>
      <c r="BK104" s="200">
        <f>ROUND(I104*H104,2)</f>
        <v>5142.85</v>
      </c>
      <c r="BL104" s="22" t="s">
        <v>161</v>
      </c>
      <c r="BM104" s="22" t="s">
        <v>236</v>
      </c>
    </row>
    <row r="105" spans="2:47" s="1" customFormat="1" ht="270" hidden="1">
      <c r="B105" s="39"/>
      <c r="C105" s="61"/>
      <c r="D105" s="201" t="s">
        <v>213</v>
      </c>
      <c r="E105" s="61"/>
      <c r="F105" s="202" t="s">
        <v>237</v>
      </c>
      <c r="G105" s="61"/>
      <c r="H105" s="61"/>
      <c r="I105" s="161"/>
      <c r="J105" s="61"/>
      <c r="K105" s="61"/>
      <c r="L105" s="59"/>
      <c r="M105" s="203"/>
      <c r="N105" s="40"/>
      <c r="O105" s="40"/>
      <c r="P105" s="40"/>
      <c r="Q105" s="40"/>
      <c r="R105" s="40"/>
      <c r="S105" s="40"/>
      <c r="T105" s="76"/>
      <c r="AT105" s="22" t="s">
        <v>213</v>
      </c>
      <c r="AU105" s="22" t="s">
        <v>83</v>
      </c>
    </row>
    <row r="106" spans="2:47" s="1" customFormat="1" ht="27">
      <c r="B106" s="39"/>
      <c r="C106" s="61"/>
      <c r="D106" s="201" t="s">
        <v>154</v>
      </c>
      <c r="E106" s="61"/>
      <c r="F106" s="202" t="s">
        <v>238</v>
      </c>
      <c r="G106" s="61"/>
      <c r="H106" s="61"/>
      <c r="I106" s="161"/>
      <c r="J106" s="61"/>
      <c r="K106" s="61"/>
      <c r="L106" s="59"/>
      <c r="M106" s="203"/>
      <c r="N106" s="40"/>
      <c r="O106" s="40"/>
      <c r="P106" s="40"/>
      <c r="Q106" s="40"/>
      <c r="R106" s="40"/>
      <c r="S106" s="40"/>
      <c r="T106" s="76"/>
      <c r="AT106" s="22" t="s">
        <v>154</v>
      </c>
      <c r="AU106" s="22" t="s">
        <v>83</v>
      </c>
    </row>
    <row r="107" spans="2:51" s="11" customFormat="1" ht="13.5">
      <c r="B107" s="208"/>
      <c r="C107" s="209"/>
      <c r="D107" s="201" t="s">
        <v>239</v>
      </c>
      <c r="E107" s="210" t="s">
        <v>22</v>
      </c>
      <c r="F107" s="211" t="s">
        <v>240</v>
      </c>
      <c r="G107" s="209"/>
      <c r="H107" s="212">
        <v>14.09</v>
      </c>
      <c r="I107" s="213"/>
      <c r="J107" s="209"/>
      <c r="K107" s="209"/>
      <c r="L107" s="214"/>
      <c r="M107" s="215"/>
      <c r="N107" s="216"/>
      <c r="O107" s="216"/>
      <c r="P107" s="216"/>
      <c r="Q107" s="216"/>
      <c r="R107" s="216"/>
      <c r="S107" s="216"/>
      <c r="T107" s="217"/>
      <c r="AT107" s="218" t="s">
        <v>239</v>
      </c>
      <c r="AU107" s="218" t="s">
        <v>83</v>
      </c>
      <c r="AV107" s="11" t="s">
        <v>83</v>
      </c>
      <c r="AW107" s="11" t="s">
        <v>35</v>
      </c>
      <c r="AX107" s="11" t="s">
        <v>80</v>
      </c>
      <c r="AY107" s="218" t="s">
        <v>138</v>
      </c>
    </row>
    <row r="108" spans="2:65" s="1" customFormat="1" ht="25.5" customHeight="1">
      <c r="B108" s="39"/>
      <c r="C108" s="190" t="s">
        <v>177</v>
      </c>
      <c r="D108" s="190" t="s">
        <v>144</v>
      </c>
      <c r="E108" s="191" t="s">
        <v>241</v>
      </c>
      <c r="F108" s="192" t="s">
        <v>242</v>
      </c>
      <c r="G108" s="193" t="s">
        <v>226</v>
      </c>
      <c r="H108" s="194">
        <v>14.09</v>
      </c>
      <c r="I108" s="195">
        <v>42.3</v>
      </c>
      <c r="J108" s="194">
        <f>ROUND(I108*H108,2)</f>
        <v>596.01</v>
      </c>
      <c r="K108" s="192" t="s">
        <v>148</v>
      </c>
      <c r="L108" s="59"/>
      <c r="M108" s="196" t="s">
        <v>22</v>
      </c>
      <c r="N108" s="197" t="s">
        <v>43</v>
      </c>
      <c r="O108" s="40"/>
      <c r="P108" s="198">
        <f>O108*H108</f>
        <v>0</v>
      </c>
      <c r="Q108" s="198">
        <v>0</v>
      </c>
      <c r="R108" s="198">
        <f>Q108*H108</f>
        <v>0</v>
      </c>
      <c r="S108" s="198">
        <v>0</v>
      </c>
      <c r="T108" s="199">
        <f>S108*H108</f>
        <v>0</v>
      </c>
      <c r="AR108" s="22" t="s">
        <v>161</v>
      </c>
      <c r="AT108" s="22" t="s">
        <v>144</v>
      </c>
      <c r="AU108" s="22" t="s">
        <v>83</v>
      </c>
      <c r="AY108" s="22" t="s">
        <v>138</v>
      </c>
      <c r="BE108" s="200">
        <f>IF(N108="základní",J108,0)</f>
        <v>596.01</v>
      </c>
      <c r="BF108" s="200">
        <f>IF(N108="snížená",J108,0)</f>
        <v>0</v>
      </c>
      <c r="BG108" s="200">
        <f>IF(N108="zákl. přenesená",J108,0)</f>
        <v>0</v>
      </c>
      <c r="BH108" s="200">
        <f>IF(N108="sníž. přenesená",J108,0)</f>
        <v>0</v>
      </c>
      <c r="BI108" s="200">
        <f>IF(N108="nulová",J108,0)</f>
        <v>0</v>
      </c>
      <c r="BJ108" s="22" t="s">
        <v>80</v>
      </c>
      <c r="BK108" s="200">
        <f>ROUND(I108*H108,2)</f>
        <v>596.01</v>
      </c>
      <c r="BL108" s="22" t="s">
        <v>161</v>
      </c>
      <c r="BM108" s="22" t="s">
        <v>243</v>
      </c>
    </row>
    <row r="109" spans="2:47" s="1" customFormat="1" ht="270" hidden="1">
      <c r="B109" s="39"/>
      <c r="C109" s="61"/>
      <c r="D109" s="201" t="s">
        <v>213</v>
      </c>
      <c r="E109" s="61"/>
      <c r="F109" s="202" t="s">
        <v>237</v>
      </c>
      <c r="G109" s="61"/>
      <c r="H109" s="61"/>
      <c r="I109" s="161"/>
      <c r="J109" s="61"/>
      <c r="K109" s="61"/>
      <c r="L109" s="59"/>
      <c r="M109" s="203"/>
      <c r="N109" s="40"/>
      <c r="O109" s="40"/>
      <c r="P109" s="40"/>
      <c r="Q109" s="40"/>
      <c r="R109" s="40"/>
      <c r="S109" s="40"/>
      <c r="T109" s="76"/>
      <c r="AT109" s="22" t="s">
        <v>213</v>
      </c>
      <c r="AU109" s="22" t="s">
        <v>83</v>
      </c>
    </row>
    <row r="110" spans="2:47" s="1" customFormat="1" ht="27">
      <c r="B110" s="39"/>
      <c r="C110" s="61"/>
      <c r="D110" s="201" t="s">
        <v>154</v>
      </c>
      <c r="E110" s="61"/>
      <c r="F110" s="202" t="s">
        <v>244</v>
      </c>
      <c r="G110" s="61"/>
      <c r="H110" s="61"/>
      <c r="I110" s="161"/>
      <c r="J110" s="61"/>
      <c r="K110" s="61"/>
      <c r="L110" s="59"/>
      <c r="M110" s="203"/>
      <c r="N110" s="40"/>
      <c r="O110" s="40"/>
      <c r="P110" s="40"/>
      <c r="Q110" s="40"/>
      <c r="R110" s="40"/>
      <c r="S110" s="40"/>
      <c r="T110" s="76"/>
      <c r="AT110" s="22" t="s">
        <v>154</v>
      </c>
      <c r="AU110" s="22" t="s">
        <v>83</v>
      </c>
    </row>
    <row r="111" spans="2:65" s="1" customFormat="1" ht="25.5" customHeight="1">
      <c r="B111" s="39"/>
      <c r="C111" s="190" t="s">
        <v>180</v>
      </c>
      <c r="D111" s="190" t="s">
        <v>144</v>
      </c>
      <c r="E111" s="191" t="s">
        <v>245</v>
      </c>
      <c r="F111" s="192" t="s">
        <v>246</v>
      </c>
      <c r="G111" s="193" t="s">
        <v>226</v>
      </c>
      <c r="H111" s="194">
        <v>77.53</v>
      </c>
      <c r="I111" s="195">
        <v>325</v>
      </c>
      <c r="J111" s="194">
        <f>ROUND(I111*H111,2)</f>
        <v>25197.25</v>
      </c>
      <c r="K111" s="192" t="s">
        <v>148</v>
      </c>
      <c r="L111" s="59"/>
      <c r="M111" s="196" t="s">
        <v>22</v>
      </c>
      <c r="N111" s="197" t="s">
        <v>43</v>
      </c>
      <c r="O111" s="40"/>
      <c r="P111" s="198">
        <f>O111*H111</f>
        <v>0</v>
      </c>
      <c r="Q111" s="198">
        <v>0</v>
      </c>
      <c r="R111" s="198">
        <f>Q111*H111</f>
        <v>0</v>
      </c>
      <c r="S111" s="198">
        <v>0</v>
      </c>
      <c r="T111" s="199">
        <f>S111*H111</f>
        <v>0</v>
      </c>
      <c r="AR111" s="22" t="s">
        <v>161</v>
      </c>
      <c r="AT111" s="22" t="s">
        <v>144</v>
      </c>
      <c r="AU111" s="22" t="s">
        <v>83</v>
      </c>
      <c r="AY111" s="22" t="s">
        <v>138</v>
      </c>
      <c r="BE111" s="200">
        <f>IF(N111="základní",J111,0)</f>
        <v>25197.25</v>
      </c>
      <c r="BF111" s="200">
        <f>IF(N111="snížená",J111,0)</f>
        <v>0</v>
      </c>
      <c r="BG111" s="200">
        <f>IF(N111="zákl. přenesená",J111,0)</f>
        <v>0</v>
      </c>
      <c r="BH111" s="200">
        <f>IF(N111="sníž. přenesená",J111,0)</f>
        <v>0</v>
      </c>
      <c r="BI111" s="200">
        <f>IF(N111="nulová",J111,0)</f>
        <v>0</v>
      </c>
      <c r="BJ111" s="22" t="s">
        <v>80</v>
      </c>
      <c r="BK111" s="200">
        <f>ROUND(I111*H111,2)</f>
        <v>25197.25</v>
      </c>
      <c r="BL111" s="22" t="s">
        <v>161</v>
      </c>
      <c r="BM111" s="22" t="s">
        <v>247</v>
      </c>
    </row>
    <row r="112" spans="2:47" s="1" customFormat="1" ht="148.5" hidden="1">
      <c r="B112" s="39"/>
      <c r="C112" s="61"/>
      <c r="D112" s="201" t="s">
        <v>213</v>
      </c>
      <c r="E112" s="61"/>
      <c r="F112" s="202" t="s">
        <v>248</v>
      </c>
      <c r="G112" s="61"/>
      <c r="H112" s="61"/>
      <c r="I112" s="161"/>
      <c r="J112" s="61"/>
      <c r="K112" s="61"/>
      <c r="L112" s="59"/>
      <c r="M112" s="203"/>
      <c r="N112" s="40"/>
      <c r="O112" s="40"/>
      <c r="P112" s="40"/>
      <c r="Q112" s="40"/>
      <c r="R112" s="40"/>
      <c r="S112" s="40"/>
      <c r="T112" s="76"/>
      <c r="AT112" s="22" t="s">
        <v>213</v>
      </c>
      <c r="AU112" s="22" t="s">
        <v>83</v>
      </c>
    </row>
    <row r="113" spans="2:47" s="1" customFormat="1" ht="27">
      <c r="B113" s="39"/>
      <c r="C113" s="61"/>
      <c r="D113" s="201" t="s">
        <v>154</v>
      </c>
      <c r="E113" s="61"/>
      <c r="F113" s="202" t="s">
        <v>249</v>
      </c>
      <c r="G113" s="61"/>
      <c r="H113" s="61"/>
      <c r="I113" s="161"/>
      <c r="J113" s="61"/>
      <c r="K113" s="61"/>
      <c r="L113" s="59"/>
      <c r="M113" s="203"/>
      <c r="N113" s="40"/>
      <c r="O113" s="40"/>
      <c r="P113" s="40"/>
      <c r="Q113" s="40"/>
      <c r="R113" s="40"/>
      <c r="S113" s="40"/>
      <c r="T113" s="76"/>
      <c r="AT113" s="22" t="s">
        <v>154</v>
      </c>
      <c r="AU113" s="22" t="s">
        <v>83</v>
      </c>
    </row>
    <row r="114" spans="2:51" s="11" customFormat="1" ht="13.5">
      <c r="B114" s="208"/>
      <c r="C114" s="209"/>
      <c r="D114" s="201" t="s">
        <v>239</v>
      </c>
      <c r="E114" s="210" t="s">
        <v>22</v>
      </c>
      <c r="F114" s="211" t="s">
        <v>250</v>
      </c>
      <c r="G114" s="209"/>
      <c r="H114" s="212">
        <v>77.53</v>
      </c>
      <c r="I114" s="213"/>
      <c r="J114" s="209"/>
      <c r="K114" s="209"/>
      <c r="L114" s="214"/>
      <c r="M114" s="215"/>
      <c r="N114" s="216"/>
      <c r="O114" s="216"/>
      <c r="P114" s="216"/>
      <c r="Q114" s="216"/>
      <c r="R114" s="216"/>
      <c r="S114" s="216"/>
      <c r="T114" s="217"/>
      <c r="AT114" s="218" t="s">
        <v>239</v>
      </c>
      <c r="AU114" s="218" t="s">
        <v>83</v>
      </c>
      <c r="AV114" s="11" t="s">
        <v>83</v>
      </c>
      <c r="AW114" s="11" t="s">
        <v>35</v>
      </c>
      <c r="AX114" s="11" t="s">
        <v>80</v>
      </c>
      <c r="AY114" s="218" t="s">
        <v>138</v>
      </c>
    </row>
    <row r="115" spans="2:65" s="1" customFormat="1" ht="38.25" customHeight="1">
      <c r="B115" s="39"/>
      <c r="C115" s="190" t="s">
        <v>185</v>
      </c>
      <c r="D115" s="190" t="s">
        <v>144</v>
      </c>
      <c r="E115" s="191" t="s">
        <v>251</v>
      </c>
      <c r="F115" s="192" t="s">
        <v>252</v>
      </c>
      <c r="G115" s="193" t="s">
        <v>226</v>
      </c>
      <c r="H115" s="194">
        <v>77.53</v>
      </c>
      <c r="I115" s="195">
        <v>46.2</v>
      </c>
      <c r="J115" s="194">
        <f>ROUND(I115*H115,2)</f>
        <v>3581.89</v>
      </c>
      <c r="K115" s="192" t="s">
        <v>148</v>
      </c>
      <c r="L115" s="59"/>
      <c r="M115" s="196" t="s">
        <v>22</v>
      </c>
      <c r="N115" s="197" t="s">
        <v>43</v>
      </c>
      <c r="O115" s="40"/>
      <c r="P115" s="198">
        <f>O115*H115</f>
        <v>0</v>
      </c>
      <c r="Q115" s="198">
        <v>0</v>
      </c>
      <c r="R115" s="198">
        <f>Q115*H115</f>
        <v>0</v>
      </c>
      <c r="S115" s="198">
        <v>0</v>
      </c>
      <c r="T115" s="199">
        <f>S115*H115</f>
        <v>0</v>
      </c>
      <c r="AR115" s="22" t="s">
        <v>161</v>
      </c>
      <c r="AT115" s="22" t="s">
        <v>144</v>
      </c>
      <c r="AU115" s="22" t="s">
        <v>83</v>
      </c>
      <c r="AY115" s="22" t="s">
        <v>138</v>
      </c>
      <c r="BE115" s="200">
        <f>IF(N115="základní",J115,0)</f>
        <v>3581.89</v>
      </c>
      <c r="BF115" s="200">
        <f>IF(N115="snížená",J115,0)</f>
        <v>0</v>
      </c>
      <c r="BG115" s="200">
        <f>IF(N115="zákl. přenesená",J115,0)</f>
        <v>0</v>
      </c>
      <c r="BH115" s="200">
        <f>IF(N115="sníž. přenesená",J115,0)</f>
        <v>0</v>
      </c>
      <c r="BI115" s="200">
        <f>IF(N115="nulová",J115,0)</f>
        <v>0</v>
      </c>
      <c r="BJ115" s="22" t="s">
        <v>80</v>
      </c>
      <c r="BK115" s="200">
        <f>ROUND(I115*H115,2)</f>
        <v>3581.89</v>
      </c>
      <c r="BL115" s="22" t="s">
        <v>161</v>
      </c>
      <c r="BM115" s="22" t="s">
        <v>253</v>
      </c>
    </row>
    <row r="116" spans="2:47" s="1" customFormat="1" ht="148.5" hidden="1">
      <c r="B116" s="39"/>
      <c r="C116" s="61"/>
      <c r="D116" s="201" t="s">
        <v>213</v>
      </c>
      <c r="E116" s="61"/>
      <c r="F116" s="202" t="s">
        <v>248</v>
      </c>
      <c r="G116" s="61"/>
      <c r="H116" s="61"/>
      <c r="I116" s="161"/>
      <c r="J116" s="61"/>
      <c r="K116" s="61"/>
      <c r="L116" s="59"/>
      <c r="M116" s="203"/>
      <c r="N116" s="40"/>
      <c r="O116" s="40"/>
      <c r="P116" s="40"/>
      <c r="Q116" s="40"/>
      <c r="R116" s="40"/>
      <c r="S116" s="40"/>
      <c r="T116" s="76"/>
      <c r="AT116" s="22" t="s">
        <v>213</v>
      </c>
      <c r="AU116" s="22" t="s">
        <v>83</v>
      </c>
    </row>
    <row r="117" spans="2:47" s="1" customFormat="1" ht="27">
      <c r="B117" s="39"/>
      <c r="C117" s="61"/>
      <c r="D117" s="201" t="s">
        <v>154</v>
      </c>
      <c r="E117" s="61"/>
      <c r="F117" s="202" t="s">
        <v>254</v>
      </c>
      <c r="G117" s="61"/>
      <c r="H117" s="61"/>
      <c r="I117" s="161"/>
      <c r="J117" s="61"/>
      <c r="K117" s="61"/>
      <c r="L117" s="59"/>
      <c r="M117" s="203"/>
      <c r="N117" s="40"/>
      <c r="O117" s="40"/>
      <c r="P117" s="40"/>
      <c r="Q117" s="40"/>
      <c r="R117" s="40"/>
      <c r="S117" s="40"/>
      <c r="T117" s="76"/>
      <c r="AT117" s="22" t="s">
        <v>154</v>
      </c>
      <c r="AU117" s="22" t="s">
        <v>83</v>
      </c>
    </row>
    <row r="118" spans="2:65" s="1" customFormat="1" ht="25.5" customHeight="1">
      <c r="B118" s="39"/>
      <c r="C118" s="190" t="s">
        <v>192</v>
      </c>
      <c r="D118" s="190" t="s">
        <v>144</v>
      </c>
      <c r="E118" s="191" t="s">
        <v>255</v>
      </c>
      <c r="F118" s="192" t="s">
        <v>256</v>
      </c>
      <c r="G118" s="193" t="s">
        <v>226</v>
      </c>
      <c r="H118" s="194">
        <v>26.5</v>
      </c>
      <c r="I118" s="195">
        <v>365</v>
      </c>
      <c r="J118" s="194">
        <f>ROUND(I118*H118,2)</f>
        <v>9672.5</v>
      </c>
      <c r="K118" s="192" t="s">
        <v>148</v>
      </c>
      <c r="L118" s="59"/>
      <c r="M118" s="196" t="s">
        <v>22</v>
      </c>
      <c r="N118" s="197" t="s">
        <v>43</v>
      </c>
      <c r="O118" s="40"/>
      <c r="P118" s="198">
        <f>O118*H118</f>
        <v>0</v>
      </c>
      <c r="Q118" s="198">
        <v>0</v>
      </c>
      <c r="R118" s="198">
        <f>Q118*H118</f>
        <v>0</v>
      </c>
      <c r="S118" s="198">
        <v>0</v>
      </c>
      <c r="T118" s="199">
        <f>S118*H118</f>
        <v>0</v>
      </c>
      <c r="AR118" s="22" t="s">
        <v>161</v>
      </c>
      <c r="AT118" s="22" t="s">
        <v>144</v>
      </c>
      <c r="AU118" s="22" t="s">
        <v>83</v>
      </c>
      <c r="AY118" s="22" t="s">
        <v>138</v>
      </c>
      <c r="BE118" s="200">
        <f>IF(N118="základní",J118,0)</f>
        <v>9672.5</v>
      </c>
      <c r="BF118" s="200">
        <f>IF(N118="snížená",J118,0)</f>
        <v>0</v>
      </c>
      <c r="BG118" s="200">
        <f>IF(N118="zákl. přenesená",J118,0)</f>
        <v>0</v>
      </c>
      <c r="BH118" s="200">
        <f>IF(N118="sníž. přenesená",J118,0)</f>
        <v>0</v>
      </c>
      <c r="BI118" s="200">
        <f>IF(N118="nulová",J118,0)</f>
        <v>0</v>
      </c>
      <c r="BJ118" s="22" t="s">
        <v>80</v>
      </c>
      <c r="BK118" s="200">
        <f>ROUND(I118*H118,2)</f>
        <v>9672.5</v>
      </c>
      <c r="BL118" s="22" t="s">
        <v>161</v>
      </c>
      <c r="BM118" s="22" t="s">
        <v>257</v>
      </c>
    </row>
    <row r="119" spans="2:47" s="1" customFormat="1" ht="256.5" hidden="1">
      <c r="B119" s="39"/>
      <c r="C119" s="61"/>
      <c r="D119" s="201" t="s">
        <v>213</v>
      </c>
      <c r="E119" s="61"/>
      <c r="F119" s="202" t="s">
        <v>258</v>
      </c>
      <c r="G119" s="61"/>
      <c r="H119" s="61"/>
      <c r="I119" s="161"/>
      <c r="J119" s="61"/>
      <c r="K119" s="61"/>
      <c r="L119" s="59"/>
      <c r="M119" s="203"/>
      <c r="N119" s="40"/>
      <c r="O119" s="40"/>
      <c r="P119" s="40"/>
      <c r="Q119" s="40"/>
      <c r="R119" s="40"/>
      <c r="S119" s="40"/>
      <c r="T119" s="76"/>
      <c r="AT119" s="22" t="s">
        <v>213</v>
      </c>
      <c r="AU119" s="22" t="s">
        <v>83</v>
      </c>
    </row>
    <row r="120" spans="2:47" s="1" customFormat="1" ht="27">
      <c r="B120" s="39"/>
      <c r="C120" s="61"/>
      <c r="D120" s="201" t="s">
        <v>154</v>
      </c>
      <c r="E120" s="61"/>
      <c r="F120" s="202" t="s">
        <v>259</v>
      </c>
      <c r="G120" s="61"/>
      <c r="H120" s="61"/>
      <c r="I120" s="161"/>
      <c r="J120" s="61"/>
      <c r="K120" s="61"/>
      <c r="L120" s="59"/>
      <c r="M120" s="203"/>
      <c r="N120" s="40"/>
      <c r="O120" s="40"/>
      <c r="P120" s="40"/>
      <c r="Q120" s="40"/>
      <c r="R120" s="40"/>
      <c r="S120" s="40"/>
      <c r="T120" s="76"/>
      <c r="AT120" s="22" t="s">
        <v>154</v>
      </c>
      <c r="AU120" s="22" t="s">
        <v>83</v>
      </c>
    </row>
    <row r="121" spans="2:51" s="11" customFormat="1" ht="13.5">
      <c r="B121" s="208"/>
      <c r="C121" s="209"/>
      <c r="D121" s="201" t="s">
        <v>239</v>
      </c>
      <c r="E121" s="210" t="s">
        <v>22</v>
      </c>
      <c r="F121" s="211" t="s">
        <v>260</v>
      </c>
      <c r="G121" s="209"/>
      <c r="H121" s="212">
        <v>26.5</v>
      </c>
      <c r="I121" s="213"/>
      <c r="J121" s="209"/>
      <c r="K121" s="209"/>
      <c r="L121" s="214"/>
      <c r="M121" s="215"/>
      <c r="N121" s="216"/>
      <c r="O121" s="216"/>
      <c r="P121" s="216"/>
      <c r="Q121" s="216"/>
      <c r="R121" s="216"/>
      <c r="S121" s="216"/>
      <c r="T121" s="217"/>
      <c r="AT121" s="218" t="s">
        <v>239</v>
      </c>
      <c r="AU121" s="218" t="s">
        <v>83</v>
      </c>
      <c r="AV121" s="11" t="s">
        <v>83</v>
      </c>
      <c r="AW121" s="11" t="s">
        <v>35</v>
      </c>
      <c r="AX121" s="11" t="s">
        <v>80</v>
      </c>
      <c r="AY121" s="218" t="s">
        <v>138</v>
      </c>
    </row>
    <row r="122" spans="2:65" s="1" customFormat="1" ht="38.25" customHeight="1">
      <c r="B122" s="39"/>
      <c r="C122" s="190" t="s">
        <v>261</v>
      </c>
      <c r="D122" s="190" t="s">
        <v>144</v>
      </c>
      <c r="E122" s="191" t="s">
        <v>262</v>
      </c>
      <c r="F122" s="192" t="s">
        <v>263</v>
      </c>
      <c r="G122" s="193" t="s">
        <v>226</v>
      </c>
      <c r="H122" s="194">
        <v>26.5</v>
      </c>
      <c r="I122" s="195">
        <v>50.8</v>
      </c>
      <c r="J122" s="194">
        <f>ROUND(I122*H122,2)</f>
        <v>1346.2</v>
      </c>
      <c r="K122" s="192" t="s">
        <v>148</v>
      </c>
      <c r="L122" s="59"/>
      <c r="M122" s="196" t="s">
        <v>22</v>
      </c>
      <c r="N122" s="197" t="s">
        <v>43</v>
      </c>
      <c r="O122" s="40"/>
      <c r="P122" s="198">
        <f>O122*H122</f>
        <v>0</v>
      </c>
      <c r="Q122" s="198">
        <v>0</v>
      </c>
      <c r="R122" s="198">
        <f>Q122*H122</f>
        <v>0</v>
      </c>
      <c r="S122" s="198">
        <v>0</v>
      </c>
      <c r="T122" s="199">
        <f>S122*H122</f>
        <v>0</v>
      </c>
      <c r="AR122" s="22" t="s">
        <v>161</v>
      </c>
      <c r="AT122" s="22" t="s">
        <v>144</v>
      </c>
      <c r="AU122" s="22" t="s">
        <v>83</v>
      </c>
      <c r="AY122" s="22" t="s">
        <v>138</v>
      </c>
      <c r="BE122" s="200">
        <f>IF(N122="základní",J122,0)</f>
        <v>1346.2</v>
      </c>
      <c r="BF122" s="200">
        <f>IF(N122="snížená",J122,0)</f>
        <v>0</v>
      </c>
      <c r="BG122" s="200">
        <f>IF(N122="zákl. přenesená",J122,0)</f>
        <v>0</v>
      </c>
      <c r="BH122" s="200">
        <f>IF(N122="sníž. přenesená",J122,0)</f>
        <v>0</v>
      </c>
      <c r="BI122" s="200">
        <f>IF(N122="nulová",J122,0)</f>
        <v>0</v>
      </c>
      <c r="BJ122" s="22" t="s">
        <v>80</v>
      </c>
      <c r="BK122" s="200">
        <f>ROUND(I122*H122,2)</f>
        <v>1346.2</v>
      </c>
      <c r="BL122" s="22" t="s">
        <v>161</v>
      </c>
      <c r="BM122" s="22" t="s">
        <v>264</v>
      </c>
    </row>
    <row r="123" spans="2:47" s="1" customFormat="1" ht="256.5" hidden="1">
      <c r="B123" s="39"/>
      <c r="C123" s="61"/>
      <c r="D123" s="201" t="s">
        <v>213</v>
      </c>
      <c r="E123" s="61"/>
      <c r="F123" s="202" t="s">
        <v>258</v>
      </c>
      <c r="G123" s="61"/>
      <c r="H123" s="61"/>
      <c r="I123" s="161"/>
      <c r="J123" s="61"/>
      <c r="K123" s="61"/>
      <c r="L123" s="59"/>
      <c r="M123" s="203"/>
      <c r="N123" s="40"/>
      <c r="O123" s="40"/>
      <c r="P123" s="40"/>
      <c r="Q123" s="40"/>
      <c r="R123" s="40"/>
      <c r="S123" s="40"/>
      <c r="T123" s="76"/>
      <c r="AT123" s="22" t="s">
        <v>213</v>
      </c>
      <c r="AU123" s="22" t="s">
        <v>83</v>
      </c>
    </row>
    <row r="124" spans="2:47" s="1" customFormat="1" ht="27">
      <c r="B124" s="39"/>
      <c r="C124" s="61"/>
      <c r="D124" s="201" t="s">
        <v>154</v>
      </c>
      <c r="E124" s="61"/>
      <c r="F124" s="202" t="s">
        <v>265</v>
      </c>
      <c r="G124" s="61"/>
      <c r="H124" s="61"/>
      <c r="I124" s="161"/>
      <c r="J124" s="61"/>
      <c r="K124" s="61"/>
      <c r="L124" s="59"/>
      <c r="M124" s="203"/>
      <c r="N124" s="40"/>
      <c r="O124" s="40"/>
      <c r="P124" s="40"/>
      <c r="Q124" s="40"/>
      <c r="R124" s="40"/>
      <c r="S124" s="40"/>
      <c r="T124" s="76"/>
      <c r="AT124" s="22" t="s">
        <v>154</v>
      </c>
      <c r="AU124" s="22" t="s">
        <v>83</v>
      </c>
    </row>
    <row r="125" spans="2:65" s="1" customFormat="1" ht="25.5" customHeight="1">
      <c r="B125" s="39"/>
      <c r="C125" s="190" t="s">
        <v>266</v>
      </c>
      <c r="D125" s="190" t="s">
        <v>144</v>
      </c>
      <c r="E125" s="191" t="s">
        <v>267</v>
      </c>
      <c r="F125" s="192" t="s">
        <v>268</v>
      </c>
      <c r="G125" s="193" t="s">
        <v>211</v>
      </c>
      <c r="H125" s="194">
        <v>44</v>
      </c>
      <c r="I125" s="195">
        <v>45</v>
      </c>
      <c r="J125" s="194">
        <f>ROUND(I125*H125,2)</f>
        <v>1980</v>
      </c>
      <c r="K125" s="192" t="s">
        <v>148</v>
      </c>
      <c r="L125" s="59"/>
      <c r="M125" s="196" t="s">
        <v>22</v>
      </c>
      <c r="N125" s="197" t="s">
        <v>43</v>
      </c>
      <c r="O125" s="40"/>
      <c r="P125" s="198">
        <f>O125*H125</f>
        <v>0</v>
      </c>
      <c r="Q125" s="198">
        <v>0.00084</v>
      </c>
      <c r="R125" s="198">
        <f>Q125*H125</f>
        <v>0.03696</v>
      </c>
      <c r="S125" s="198">
        <v>0</v>
      </c>
      <c r="T125" s="199">
        <f>S125*H125</f>
        <v>0</v>
      </c>
      <c r="AR125" s="22" t="s">
        <v>161</v>
      </c>
      <c r="AT125" s="22" t="s">
        <v>144</v>
      </c>
      <c r="AU125" s="22" t="s">
        <v>83</v>
      </c>
      <c r="AY125" s="22" t="s">
        <v>138</v>
      </c>
      <c r="BE125" s="200">
        <f>IF(N125="základní",J125,0)</f>
        <v>1980</v>
      </c>
      <c r="BF125" s="200">
        <f>IF(N125="snížená",J125,0)</f>
        <v>0</v>
      </c>
      <c r="BG125" s="200">
        <f>IF(N125="zákl. přenesená",J125,0)</f>
        <v>0</v>
      </c>
      <c r="BH125" s="200">
        <f>IF(N125="sníž. přenesená",J125,0)</f>
        <v>0</v>
      </c>
      <c r="BI125" s="200">
        <f>IF(N125="nulová",J125,0)</f>
        <v>0</v>
      </c>
      <c r="BJ125" s="22" t="s">
        <v>80</v>
      </c>
      <c r="BK125" s="200">
        <f>ROUND(I125*H125,2)</f>
        <v>1980</v>
      </c>
      <c r="BL125" s="22" t="s">
        <v>161</v>
      </c>
      <c r="BM125" s="22" t="s">
        <v>269</v>
      </c>
    </row>
    <row r="126" spans="2:47" s="1" customFormat="1" ht="189" hidden="1">
      <c r="B126" s="39"/>
      <c r="C126" s="61"/>
      <c r="D126" s="201" t="s">
        <v>213</v>
      </c>
      <c r="E126" s="61"/>
      <c r="F126" s="202" t="s">
        <v>270</v>
      </c>
      <c r="G126" s="61"/>
      <c r="H126" s="61"/>
      <c r="I126" s="161"/>
      <c r="J126" s="61"/>
      <c r="K126" s="61"/>
      <c r="L126" s="59"/>
      <c r="M126" s="203"/>
      <c r="N126" s="40"/>
      <c r="O126" s="40"/>
      <c r="P126" s="40"/>
      <c r="Q126" s="40"/>
      <c r="R126" s="40"/>
      <c r="S126" s="40"/>
      <c r="T126" s="76"/>
      <c r="AT126" s="22" t="s">
        <v>213</v>
      </c>
      <c r="AU126" s="22" t="s">
        <v>83</v>
      </c>
    </row>
    <row r="127" spans="2:47" s="1" customFormat="1" ht="27">
      <c r="B127" s="39"/>
      <c r="C127" s="61"/>
      <c r="D127" s="201" t="s">
        <v>154</v>
      </c>
      <c r="E127" s="61"/>
      <c r="F127" s="202" t="s">
        <v>271</v>
      </c>
      <c r="G127" s="61"/>
      <c r="H127" s="61"/>
      <c r="I127" s="161"/>
      <c r="J127" s="61"/>
      <c r="K127" s="61"/>
      <c r="L127" s="59"/>
      <c r="M127" s="203"/>
      <c r="N127" s="40"/>
      <c r="O127" s="40"/>
      <c r="P127" s="40"/>
      <c r="Q127" s="40"/>
      <c r="R127" s="40"/>
      <c r="S127" s="40"/>
      <c r="T127" s="76"/>
      <c r="AT127" s="22" t="s">
        <v>154</v>
      </c>
      <c r="AU127" s="22" t="s">
        <v>83</v>
      </c>
    </row>
    <row r="128" spans="2:51" s="11" customFormat="1" ht="13.5">
      <c r="B128" s="208"/>
      <c r="C128" s="209"/>
      <c r="D128" s="201" t="s">
        <v>239</v>
      </c>
      <c r="E128" s="210" t="s">
        <v>22</v>
      </c>
      <c r="F128" s="211" t="s">
        <v>272</v>
      </c>
      <c r="G128" s="209"/>
      <c r="H128" s="212">
        <v>44</v>
      </c>
      <c r="I128" s="213"/>
      <c r="J128" s="209"/>
      <c r="K128" s="209"/>
      <c r="L128" s="214"/>
      <c r="M128" s="215"/>
      <c r="N128" s="216"/>
      <c r="O128" s="216"/>
      <c r="P128" s="216"/>
      <c r="Q128" s="216"/>
      <c r="R128" s="216"/>
      <c r="S128" s="216"/>
      <c r="T128" s="217"/>
      <c r="AT128" s="218" t="s">
        <v>239</v>
      </c>
      <c r="AU128" s="218" t="s">
        <v>83</v>
      </c>
      <c r="AV128" s="11" t="s">
        <v>83</v>
      </c>
      <c r="AW128" s="11" t="s">
        <v>35</v>
      </c>
      <c r="AX128" s="11" t="s">
        <v>80</v>
      </c>
      <c r="AY128" s="218" t="s">
        <v>138</v>
      </c>
    </row>
    <row r="129" spans="2:65" s="1" customFormat="1" ht="25.5" customHeight="1">
      <c r="B129" s="39"/>
      <c r="C129" s="190" t="s">
        <v>273</v>
      </c>
      <c r="D129" s="190" t="s">
        <v>144</v>
      </c>
      <c r="E129" s="191" t="s">
        <v>274</v>
      </c>
      <c r="F129" s="192" t="s">
        <v>275</v>
      </c>
      <c r="G129" s="193" t="s">
        <v>211</v>
      </c>
      <c r="H129" s="194">
        <v>44</v>
      </c>
      <c r="I129" s="195">
        <v>25</v>
      </c>
      <c r="J129" s="194">
        <f>ROUND(I129*H129,2)</f>
        <v>1100</v>
      </c>
      <c r="K129" s="192" t="s">
        <v>148</v>
      </c>
      <c r="L129" s="59"/>
      <c r="M129" s="196" t="s">
        <v>22</v>
      </c>
      <c r="N129" s="197" t="s">
        <v>43</v>
      </c>
      <c r="O129" s="40"/>
      <c r="P129" s="198">
        <f>O129*H129</f>
        <v>0</v>
      </c>
      <c r="Q129" s="198">
        <v>0</v>
      </c>
      <c r="R129" s="198">
        <f>Q129*H129</f>
        <v>0</v>
      </c>
      <c r="S129" s="198">
        <v>0</v>
      </c>
      <c r="T129" s="199">
        <f>S129*H129</f>
        <v>0</v>
      </c>
      <c r="AR129" s="22" t="s">
        <v>161</v>
      </c>
      <c r="AT129" s="22" t="s">
        <v>144</v>
      </c>
      <c r="AU129" s="22" t="s">
        <v>83</v>
      </c>
      <c r="AY129" s="22" t="s">
        <v>138</v>
      </c>
      <c r="BE129" s="200">
        <f>IF(N129="základní",J129,0)</f>
        <v>1100</v>
      </c>
      <c r="BF129" s="200">
        <f>IF(N129="snížená",J129,0)</f>
        <v>0</v>
      </c>
      <c r="BG129" s="200">
        <f>IF(N129="zákl. přenesená",J129,0)</f>
        <v>0</v>
      </c>
      <c r="BH129" s="200">
        <f>IF(N129="sníž. přenesená",J129,0)</f>
        <v>0</v>
      </c>
      <c r="BI129" s="200">
        <f>IF(N129="nulová",J129,0)</f>
        <v>0</v>
      </c>
      <c r="BJ129" s="22" t="s">
        <v>80</v>
      </c>
      <c r="BK129" s="200">
        <f>ROUND(I129*H129,2)</f>
        <v>1100</v>
      </c>
      <c r="BL129" s="22" t="s">
        <v>161</v>
      </c>
      <c r="BM129" s="22" t="s">
        <v>276</v>
      </c>
    </row>
    <row r="130" spans="2:47" s="1" customFormat="1" ht="27">
      <c r="B130" s="39"/>
      <c r="C130" s="61"/>
      <c r="D130" s="201" t="s">
        <v>154</v>
      </c>
      <c r="E130" s="61"/>
      <c r="F130" s="202" t="s">
        <v>277</v>
      </c>
      <c r="G130" s="61"/>
      <c r="H130" s="61"/>
      <c r="I130" s="161"/>
      <c r="J130" s="61"/>
      <c r="K130" s="61"/>
      <c r="L130" s="59"/>
      <c r="M130" s="203"/>
      <c r="N130" s="40"/>
      <c r="O130" s="40"/>
      <c r="P130" s="40"/>
      <c r="Q130" s="40"/>
      <c r="R130" s="40"/>
      <c r="S130" s="40"/>
      <c r="T130" s="76"/>
      <c r="AT130" s="22" t="s">
        <v>154</v>
      </c>
      <c r="AU130" s="22" t="s">
        <v>83</v>
      </c>
    </row>
    <row r="131" spans="2:65" s="1" customFormat="1" ht="38.25" customHeight="1">
      <c r="B131" s="39"/>
      <c r="C131" s="190" t="s">
        <v>278</v>
      </c>
      <c r="D131" s="190" t="s">
        <v>144</v>
      </c>
      <c r="E131" s="191" t="s">
        <v>279</v>
      </c>
      <c r="F131" s="192" t="s">
        <v>280</v>
      </c>
      <c r="G131" s="193" t="s">
        <v>226</v>
      </c>
      <c r="H131" s="194">
        <v>106.9</v>
      </c>
      <c r="I131" s="195">
        <v>98</v>
      </c>
      <c r="J131" s="194">
        <f>ROUND(I131*H131,2)</f>
        <v>10476.2</v>
      </c>
      <c r="K131" s="192" t="s">
        <v>148</v>
      </c>
      <c r="L131" s="59"/>
      <c r="M131" s="196" t="s">
        <v>22</v>
      </c>
      <c r="N131" s="197" t="s">
        <v>43</v>
      </c>
      <c r="O131" s="40"/>
      <c r="P131" s="198">
        <f>O131*H131</f>
        <v>0</v>
      </c>
      <c r="Q131" s="198">
        <v>0</v>
      </c>
      <c r="R131" s="198">
        <f>Q131*H131</f>
        <v>0</v>
      </c>
      <c r="S131" s="198">
        <v>0</v>
      </c>
      <c r="T131" s="199">
        <f>S131*H131</f>
        <v>0</v>
      </c>
      <c r="AR131" s="22" t="s">
        <v>161</v>
      </c>
      <c r="AT131" s="22" t="s">
        <v>144</v>
      </c>
      <c r="AU131" s="22" t="s">
        <v>83</v>
      </c>
      <c r="AY131" s="22" t="s">
        <v>138</v>
      </c>
      <c r="BE131" s="200">
        <f>IF(N131="základní",J131,0)</f>
        <v>10476.2</v>
      </c>
      <c r="BF131" s="200">
        <f>IF(N131="snížená",J131,0)</f>
        <v>0</v>
      </c>
      <c r="BG131" s="200">
        <f>IF(N131="zákl. přenesená",J131,0)</f>
        <v>0</v>
      </c>
      <c r="BH131" s="200">
        <f>IF(N131="sníž. přenesená",J131,0)</f>
        <v>0</v>
      </c>
      <c r="BI131" s="200">
        <f>IF(N131="nulová",J131,0)</f>
        <v>0</v>
      </c>
      <c r="BJ131" s="22" t="s">
        <v>80</v>
      </c>
      <c r="BK131" s="200">
        <f>ROUND(I131*H131,2)</f>
        <v>10476.2</v>
      </c>
      <c r="BL131" s="22" t="s">
        <v>161</v>
      </c>
      <c r="BM131" s="22" t="s">
        <v>281</v>
      </c>
    </row>
    <row r="132" spans="2:47" s="1" customFormat="1" ht="243" hidden="1">
      <c r="B132" s="39"/>
      <c r="C132" s="61"/>
      <c r="D132" s="201" t="s">
        <v>213</v>
      </c>
      <c r="E132" s="61"/>
      <c r="F132" s="202" t="s">
        <v>282</v>
      </c>
      <c r="G132" s="61"/>
      <c r="H132" s="61"/>
      <c r="I132" s="161"/>
      <c r="J132" s="61"/>
      <c r="K132" s="61"/>
      <c r="L132" s="59"/>
      <c r="M132" s="203"/>
      <c r="N132" s="40"/>
      <c r="O132" s="40"/>
      <c r="P132" s="40"/>
      <c r="Q132" s="40"/>
      <c r="R132" s="40"/>
      <c r="S132" s="40"/>
      <c r="T132" s="76"/>
      <c r="AT132" s="22" t="s">
        <v>213</v>
      </c>
      <c r="AU132" s="22" t="s">
        <v>83</v>
      </c>
    </row>
    <row r="133" spans="2:51" s="12" customFormat="1" ht="13.5">
      <c r="B133" s="219"/>
      <c r="C133" s="220"/>
      <c r="D133" s="201" t="s">
        <v>239</v>
      </c>
      <c r="E133" s="221" t="s">
        <v>22</v>
      </c>
      <c r="F133" s="222" t="s">
        <v>283</v>
      </c>
      <c r="G133" s="220"/>
      <c r="H133" s="221" t="s">
        <v>22</v>
      </c>
      <c r="I133" s="223"/>
      <c r="J133" s="220"/>
      <c r="K133" s="220"/>
      <c r="L133" s="224"/>
      <c r="M133" s="225"/>
      <c r="N133" s="226"/>
      <c r="O133" s="226"/>
      <c r="P133" s="226"/>
      <c r="Q133" s="226"/>
      <c r="R133" s="226"/>
      <c r="S133" s="226"/>
      <c r="T133" s="227"/>
      <c r="AT133" s="228" t="s">
        <v>239</v>
      </c>
      <c r="AU133" s="228" t="s">
        <v>83</v>
      </c>
      <c r="AV133" s="12" t="s">
        <v>80</v>
      </c>
      <c r="AW133" s="12" t="s">
        <v>35</v>
      </c>
      <c r="AX133" s="12" t="s">
        <v>72</v>
      </c>
      <c r="AY133" s="228" t="s">
        <v>138</v>
      </c>
    </row>
    <row r="134" spans="2:51" s="11" customFormat="1" ht="13.5">
      <c r="B134" s="208"/>
      <c r="C134" s="209"/>
      <c r="D134" s="201" t="s">
        <v>239</v>
      </c>
      <c r="E134" s="210" t="s">
        <v>22</v>
      </c>
      <c r="F134" s="211" t="s">
        <v>284</v>
      </c>
      <c r="G134" s="209"/>
      <c r="H134" s="212">
        <v>106.9</v>
      </c>
      <c r="I134" s="213"/>
      <c r="J134" s="209"/>
      <c r="K134" s="209"/>
      <c r="L134" s="214"/>
      <c r="M134" s="215"/>
      <c r="N134" s="216"/>
      <c r="O134" s="216"/>
      <c r="P134" s="216"/>
      <c r="Q134" s="216"/>
      <c r="R134" s="216"/>
      <c r="S134" s="216"/>
      <c r="T134" s="217"/>
      <c r="AT134" s="218" t="s">
        <v>239</v>
      </c>
      <c r="AU134" s="218" t="s">
        <v>83</v>
      </c>
      <c r="AV134" s="11" t="s">
        <v>83</v>
      </c>
      <c r="AW134" s="11" t="s">
        <v>35</v>
      </c>
      <c r="AX134" s="11" t="s">
        <v>80</v>
      </c>
      <c r="AY134" s="218" t="s">
        <v>138</v>
      </c>
    </row>
    <row r="135" spans="2:65" s="1" customFormat="1" ht="38.25" customHeight="1">
      <c r="B135" s="39"/>
      <c r="C135" s="190" t="s">
        <v>10</v>
      </c>
      <c r="D135" s="190" t="s">
        <v>144</v>
      </c>
      <c r="E135" s="191" t="s">
        <v>279</v>
      </c>
      <c r="F135" s="192" t="s">
        <v>280</v>
      </c>
      <c r="G135" s="193" t="s">
        <v>226</v>
      </c>
      <c r="H135" s="194">
        <v>18.86</v>
      </c>
      <c r="I135" s="195">
        <v>98</v>
      </c>
      <c r="J135" s="194">
        <f>ROUND(I135*H135,2)</f>
        <v>1848.28</v>
      </c>
      <c r="K135" s="192" t="s">
        <v>148</v>
      </c>
      <c r="L135" s="59"/>
      <c r="M135" s="196" t="s">
        <v>22</v>
      </c>
      <c r="N135" s="197" t="s">
        <v>43</v>
      </c>
      <c r="O135" s="40"/>
      <c r="P135" s="198">
        <f>O135*H135</f>
        <v>0</v>
      </c>
      <c r="Q135" s="198">
        <v>0</v>
      </c>
      <c r="R135" s="198">
        <f>Q135*H135</f>
        <v>0</v>
      </c>
      <c r="S135" s="198">
        <v>0</v>
      </c>
      <c r="T135" s="199">
        <f>S135*H135</f>
        <v>0</v>
      </c>
      <c r="AR135" s="22" t="s">
        <v>161</v>
      </c>
      <c r="AT135" s="22" t="s">
        <v>144</v>
      </c>
      <c r="AU135" s="22" t="s">
        <v>83</v>
      </c>
      <c r="AY135" s="22" t="s">
        <v>138</v>
      </c>
      <c r="BE135" s="200">
        <f>IF(N135="základní",J135,0)</f>
        <v>1848.28</v>
      </c>
      <c r="BF135" s="200">
        <f>IF(N135="snížená",J135,0)</f>
        <v>0</v>
      </c>
      <c r="BG135" s="200">
        <f>IF(N135="zákl. přenesená",J135,0)</f>
        <v>0</v>
      </c>
      <c r="BH135" s="200">
        <f>IF(N135="sníž. přenesená",J135,0)</f>
        <v>0</v>
      </c>
      <c r="BI135" s="200">
        <f>IF(N135="nulová",J135,0)</f>
        <v>0</v>
      </c>
      <c r="BJ135" s="22" t="s">
        <v>80</v>
      </c>
      <c r="BK135" s="200">
        <f>ROUND(I135*H135,2)</f>
        <v>1848.28</v>
      </c>
      <c r="BL135" s="22" t="s">
        <v>161</v>
      </c>
      <c r="BM135" s="22" t="s">
        <v>285</v>
      </c>
    </row>
    <row r="136" spans="2:47" s="1" customFormat="1" ht="243" hidden="1">
      <c r="B136" s="39"/>
      <c r="C136" s="61"/>
      <c r="D136" s="201" t="s">
        <v>213</v>
      </c>
      <c r="E136" s="61"/>
      <c r="F136" s="202" t="s">
        <v>282</v>
      </c>
      <c r="G136" s="61"/>
      <c r="H136" s="61"/>
      <c r="I136" s="161"/>
      <c r="J136" s="61"/>
      <c r="K136" s="61"/>
      <c r="L136" s="59"/>
      <c r="M136" s="203"/>
      <c r="N136" s="40"/>
      <c r="O136" s="40"/>
      <c r="P136" s="40"/>
      <c r="Q136" s="40"/>
      <c r="R136" s="40"/>
      <c r="S136" s="40"/>
      <c r="T136" s="76"/>
      <c r="AT136" s="22" t="s">
        <v>213</v>
      </c>
      <c r="AU136" s="22" t="s">
        <v>83</v>
      </c>
    </row>
    <row r="137" spans="2:47" s="1" customFormat="1" ht="40.5">
      <c r="B137" s="39"/>
      <c r="C137" s="61"/>
      <c r="D137" s="201" t="s">
        <v>154</v>
      </c>
      <c r="E137" s="61"/>
      <c r="F137" s="202" t="s">
        <v>286</v>
      </c>
      <c r="G137" s="61"/>
      <c r="H137" s="61"/>
      <c r="I137" s="161"/>
      <c r="J137" s="61"/>
      <c r="K137" s="61"/>
      <c r="L137" s="59"/>
      <c r="M137" s="203"/>
      <c r="N137" s="40"/>
      <c r="O137" s="40"/>
      <c r="P137" s="40"/>
      <c r="Q137" s="40"/>
      <c r="R137" s="40"/>
      <c r="S137" s="40"/>
      <c r="T137" s="76"/>
      <c r="AT137" s="22" t="s">
        <v>154</v>
      </c>
      <c r="AU137" s="22" t="s">
        <v>83</v>
      </c>
    </row>
    <row r="138" spans="2:51" s="12" customFormat="1" ht="13.5">
      <c r="B138" s="219"/>
      <c r="C138" s="220"/>
      <c r="D138" s="201" t="s">
        <v>239</v>
      </c>
      <c r="E138" s="221" t="s">
        <v>22</v>
      </c>
      <c r="F138" s="222" t="s">
        <v>287</v>
      </c>
      <c r="G138" s="220"/>
      <c r="H138" s="221" t="s">
        <v>22</v>
      </c>
      <c r="I138" s="223"/>
      <c r="J138" s="220"/>
      <c r="K138" s="220"/>
      <c r="L138" s="224"/>
      <c r="M138" s="225"/>
      <c r="N138" s="226"/>
      <c r="O138" s="226"/>
      <c r="P138" s="226"/>
      <c r="Q138" s="226"/>
      <c r="R138" s="226"/>
      <c r="S138" s="226"/>
      <c r="T138" s="227"/>
      <c r="AT138" s="228" t="s">
        <v>239</v>
      </c>
      <c r="AU138" s="228" t="s">
        <v>83</v>
      </c>
      <c r="AV138" s="12" t="s">
        <v>80</v>
      </c>
      <c r="AW138" s="12" t="s">
        <v>35</v>
      </c>
      <c r="AX138" s="12" t="s">
        <v>72</v>
      </c>
      <c r="AY138" s="228" t="s">
        <v>138</v>
      </c>
    </row>
    <row r="139" spans="2:51" s="11" customFormat="1" ht="13.5">
      <c r="B139" s="208"/>
      <c r="C139" s="209"/>
      <c r="D139" s="201" t="s">
        <v>239</v>
      </c>
      <c r="E139" s="210" t="s">
        <v>22</v>
      </c>
      <c r="F139" s="211" t="s">
        <v>288</v>
      </c>
      <c r="G139" s="209"/>
      <c r="H139" s="212">
        <v>18.86</v>
      </c>
      <c r="I139" s="213"/>
      <c r="J139" s="209"/>
      <c r="K139" s="209"/>
      <c r="L139" s="214"/>
      <c r="M139" s="215"/>
      <c r="N139" s="216"/>
      <c r="O139" s="216"/>
      <c r="P139" s="216"/>
      <c r="Q139" s="216"/>
      <c r="R139" s="216"/>
      <c r="S139" s="216"/>
      <c r="T139" s="217"/>
      <c r="AT139" s="218" t="s">
        <v>239</v>
      </c>
      <c r="AU139" s="218" t="s">
        <v>83</v>
      </c>
      <c r="AV139" s="11" t="s">
        <v>83</v>
      </c>
      <c r="AW139" s="11" t="s">
        <v>35</v>
      </c>
      <c r="AX139" s="11" t="s">
        <v>80</v>
      </c>
      <c r="AY139" s="218" t="s">
        <v>138</v>
      </c>
    </row>
    <row r="140" spans="2:65" s="1" customFormat="1" ht="38.25" customHeight="1">
      <c r="B140" s="39"/>
      <c r="C140" s="190" t="s">
        <v>289</v>
      </c>
      <c r="D140" s="190" t="s">
        <v>144</v>
      </c>
      <c r="E140" s="191" t="s">
        <v>279</v>
      </c>
      <c r="F140" s="192" t="s">
        <v>280</v>
      </c>
      <c r="G140" s="193" t="s">
        <v>226</v>
      </c>
      <c r="H140" s="194">
        <v>1.2</v>
      </c>
      <c r="I140" s="195">
        <v>98</v>
      </c>
      <c r="J140" s="194">
        <f>ROUND(I140*H140,2)</f>
        <v>117.6</v>
      </c>
      <c r="K140" s="192" t="s">
        <v>148</v>
      </c>
      <c r="L140" s="59"/>
      <c r="M140" s="196" t="s">
        <v>22</v>
      </c>
      <c r="N140" s="197" t="s">
        <v>43</v>
      </c>
      <c r="O140" s="40"/>
      <c r="P140" s="198">
        <f>O140*H140</f>
        <v>0</v>
      </c>
      <c r="Q140" s="198">
        <v>0</v>
      </c>
      <c r="R140" s="198">
        <f>Q140*H140</f>
        <v>0</v>
      </c>
      <c r="S140" s="198">
        <v>0</v>
      </c>
      <c r="T140" s="199">
        <f>S140*H140</f>
        <v>0</v>
      </c>
      <c r="AR140" s="22" t="s">
        <v>161</v>
      </c>
      <c r="AT140" s="22" t="s">
        <v>144</v>
      </c>
      <c r="AU140" s="22" t="s">
        <v>83</v>
      </c>
      <c r="AY140" s="22" t="s">
        <v>138</v>
      </c>
      <c r="BE140" s="200">
        <f>IF(N140="základní",J140,0)</f>
        <v>117.6</v>
      </c>
      <c r="BF140" s="200">
        <f>IF(N140="snížená",J140,0)</f>
        <v>0</v>
      </c>
      <c r="BG140" s="200">
        <f>IF(N140="zákl. přenesená",J140,0)</f>
        <v>0</v>
      </c>
      <c r="BH140" s="200">
        <f>IF(N140="sníž. přenesená",J140,0)</f>
        <v>0</v>
      </c>
      <c r="BI140" s="200">
        <f>IF(N140="nulová",J140,0)</f>
        <v>0</v>
      </c>
      <c r="BJ140" s="22" t="s">
        <v>80</v>
      </c>
      <c r="BK140" s="200">
        <f>ROUND(I140*H140,2)</f>
        <v>117.6</v>
      </c>
      <c r="BL140" s="22" t="s">
        <v>161</v>
      </c>
      <c r="BM140" s="22" t="s">
        <v>290</v>
      </c>
    </row>
    <row r="141" spans="2:47" s="1" customFormat="1" ht="243" hidden="1">
      <c r="B141" s="39"/>
      <c r="C141" s="61"/>
      <c r="D141" s="201" t="s">
        <v>213</v>
      </c>
      <c r="E141" s="61"/>
      <c r="F141" s="202" t="s">
        <v>282</v>
      </c>
      <c r="G141" s="61"/>
      <c r="H141" s="61"/>
      <c r="I141" s="161"/>
      <c r="J141" s="61"/>
      <c r="K141" s="61"/>
      <c r="L141" s="59"/>
      <c r="M141" s="203"/>
      <c r="N141" s="40"/>
      <c r="O141" s="40"/>
      <c r="P141" s="40"/>
      <c r="Q141" s="40"/>
      <c r="R141" s="40"/>
      <c r="S141" s="40"/>
      <c r="T141" s="76"/>
      <c r="AT141" s="22" t="s">
        <v>213</v>
      </c>
      <c r="AU141" s="22" t="s">
        <v>83</v>
      </c>
    </row>
    <row r="142" spans="2:47" s="1" customFormat="1" ht="40.5">
      <c r="B142" s="39"/>
      <c r="C142" s="61"/>
      <c r="D142" s="201" t="s">
        <v>154</v>
      </c>
      <c r="E142" s="61"/>
      <c r="F142" s="202" t="s">
        <v>291</v>
      </c>
      <c r="G142" s="61"/>
      <c r="H142" s="61"/>
      <c r="I142" s="161"/>
      <c r="J142" s="61"/>
      <c r="K142" s="61"/>
      <c r="L142" s="59"/>
      <c r="M142" s="203"/>
      <c r="N142" s="40"/>
      <c r="O142" s="40"/>
      <c r="P142" s="40"/>
      <c r="Q142" s="40"/>
      <c r="R142" s="40"/>
      <c r="S142" s="40"/>
      <c r="T142" s="76"/>
      <c r="AT142" s="22" t="s">
        <v>154</v>
      </c>
      <c r="AU142" s="22" t="s">
        <v>83</v>
      </c>
    </row>
    <row r="143" spans="2:65" s="1" customFormat="1" ht="51" customHeight="1">
      <c r="B143" s="39"/>
      <c r="C143" s="190" t="s">
        <v>292</v>
      </c>
      <c r="D143" s="190" t="s">
        <v>144</v>
      </c>
      <c r="E143" s="191" t="s">
        <v>293</v>
      </c>
      <c r="F143" s="192" t="s">
        <v>294</v>
      </c>
      <c r="G143" s="193" t="s">
        <v>226</v>
      </c>
      <c r="H143" s="194">
        <v>106.9</v>
      </c>
      <c r="I143" s="195">
        <v>5</v>
      </c>
      <c r="J143" s="194">
        <f>ROUND(I143*H143,2)</f>
        <v>534.5</v>
      </c>
      <c r="K143" s="192" t="s">
        <v>148</v>
      </c>
      <c r="L143" s="59"/>
      <c r="M143" s="196" t="s">
        <v>22</v>
      </c>
      <c r="N143" s="197" t="s">
        <v>43</v>
      </c>
      <c r="O143" s="40"/>
      <c r="P143" s="198">
        <f>O143*H143</f>
        <v>0</v>
      </c>
      <c r="Q143" s="198">
        <v>0</v>
      </c>
      <c r="R143" s="198">
        <f>Q143*H143</f>
        <v>0</v>
      </c>
      <c r="S143" s="198">
        <v>0</v>
      </c>
      <c r="T143" s="199">
        <f>S143*H143</f>
        <v>0</v>
      </c>
      <c r="AR143" s="22" t="s">
        <v>161</v>
      </c>
      <c r="AT143" s="22" t="s">
        <v>144</v>
      </c>
      <c r="AU143" s="22" t="s">
        <v>83</v>
      </c>
      <c r="AY143" s="22" t="s">
        <v>138</v>
      </c>
      <c r="BE143" s="200">
        <f>IF(N143="základní",J143,0)</f>
        <v>534.5</v>
      </c>
      <c r="BF143" s="200">
        <f>IF(N143="snížená",J143,0)</f>
        <v>0</v>
      </c>
      <c r="BG143" s="200">
        <f>IF(N143="zákl. přenesená",J143,0)</f>
        <v>0</v>
      </c>
      <c r="BH143" s="200">
        <f>IF(N143="sníž. přenesená",J143,0)</f>
        <v>0</v>
      </c>
      <c r="BI143" s="200">
        <f>IF(N143="nulová",J143,0)</f>
        <v>0</v>
      </c>
      <c r="BJ143" s="22" t="s">
        <v>80</v>
      </c>
      <c r="BK143" s="200">
        <f>ROUND(I143*H143,2)</f>
        <v>534.5</v>
      </c>
      <c r="BL143" s="22" t="s">
        <v>161</v>
      </c>
      <c r="BM143" s="22" t="s">
        <v>295</v>
      </c>
    </row>
    <row r="144" spans="2:47" s="1" customFormat="1" ht="243" hidden="1">
      <c r="B144" s="39"/>
      <c r="C144" s="61"/>
      <c r="D144" s="201" t="s">
        <v>213</v>
      </c>
      <c r="E144" s="61"/>
      <c r="F144" s="202" t="s">
        <v>282</v>
      </c>
      <c r="G144" s="61"/>
      <c r="H144" s="61"/>
      <c r="I144" s="161"/>
      <c r="J144" s="61"/>
      <c r="K144" s="61"/>
      <c r="L144" s="59"/>
      <c r="M144" s="203"/>
      <c r="N144" s="40"/>
      <c r="O144" s="40"/>
      <c r="P144" s="40"/>
      <c r="Q144" s="40"/>
      <c r="R144" s="40"/>
      <c r="S144" s="40"/>
      <c r="T144" s="76"/>
      <c r="AT144" s="22" t="s">
        <v>213</v>
      </c>
      <c r="AU144" s="22" t="s">
        <v>83</v>
      </c>
    </row>
    <row r="145" spans="2:47" s="1" customFormat="1" ht="40.5">
      <c r="B145" s="39"/>
      <c r="C145" s="61"/>
      <c r="D145" s="201" t="s">
        <v>154</v>
      </c>
      <c r="E145" s="61"/>
      <c r="F145" s="202" t="s">
        <v>296</v>
      </c>
      <c r="G145" s="61"/>
      <c r="H145" s="61"/>
      <c r="I145" s="161"/>
      <c r="J145" s="61"/>
      <c r="K145" s="61"/>
      <c r="L145" s="59"/>
      <c r="M145" s="203"/>
      <c r="N145" s="40"/>
      <c r="O145" s="40"/>
      <c r="P145" s="40"/>
      <c r="Q145" s="40"/>
      <c r="R145" s="40"/>
      <c r="S145" s="40"/>
      <c r="T145" s="76"/>
      <c r="AT145" s="22" t="s">
        <v>154</v>
      </c>
      <c r="AU145" s="22" t="s">
        <v>83</v>
      </c>
    </row>
    <row r="146" spans="2:65" s="1" customFormat="1" ht="51" customHeight="1">
      <c r="B146" s="39"/>
      <c r="C146" s="190" t="s">
        <v>297</v>
      </c>
      <c r="D146" s="190" t="s">
        <v>144</v>
      </c>
      <c r="E146" s="191" t="s">
        <v>293</v>
      </c>
      <c r="F146" s="192" t="s">
        <v>294</v>
      </c>
      <c r="G146" s="193" t="s">
        <v>226</v>
      </c>
      <c r="H146" s="194">
        <v>1601.1</v>
      </c>
      <c r="I146" s="195">
        <v>5</v>
      </c>
      <c r="J146" s="194">
        <f>ROUND(I146*H146,2)</f>
        <v>8005.5</v>
      </c>
      <c r="K146" s="192" t="s">
        <v>148</v>
      </c>
      <c r="L146" s="59"/>
      <c r="M146" s="196" t="s">
        <v>22</v>
      </c>
      <c r="N146" s="197" t="s">
        <v>43</v>
      </c>
      <c r="O146" s="40"/>
      <c r="P146" s="198">
        <f>O146*H146</f>
        <v>0</v>
      </c>
      <c r="Q146" s="198">
        <v>0</v>
      </c>
      <c r="R146" s="198">
        <f>Q146*H146</f>
        <v>0</v>
      </c>
      <c r="S146" s="198">
        <v>0</v>
      </c>
      <c r="T146" s="199">
        <f>S146*H146</f>
        <v>0</v>
      </c>
      <c r="AR146" s="22" t="s">
        <v>161</v>
      </c>
      <c r="AT146" s="22" t="s">
        <v>144</v>
      </c>
      <c r="AU146" s="22" t="s">
        <v>83</v>
      </c>
      <c r="AY146" s="22" t="s">
        <v>138</v>
      </c>
      <c r="BE146" s="200">
        <f>IF(N146="základní",J146,0)</f>
        <v>8005.5</v>
      </c>
      <c r="BF146" s="200">
        <f>IF(N146="snížená",J146,0)</f>
        <v>0</v>
      </c>
      <c r="BG146" s="200">
        <f>IF(N146="zákl. přenesená",J146,0)</f>
        <v>0</v>
      </c>
      <c r="BH146" s="200">
        <f>IF(N146="sníž. přenesená",J146,0)</f>
        <v>0</v>
      </c>
      <c r="BI146" s="200">
        <f>IF(N146="nulová",J146,0)</f>
        <v>0</v>
      </c>
      <c r="BJ146" s="22" t="s">
        <v>80</v>
      </c>
      <c r="BK146" s="200">
        <f>ROUND(I146*H146,2)</f>
        <v>8005.5</v>
      </c>
      <c r="BL146" s="22" t="s">
        <v>161</v>
      </c>
      <c r="BM146" s="22" t="s">
        <v>298</v>
      </c>
    </row>
    <row r="147" spans="2:47" s="1" customFormat="1" ht="243" hidden="1">
      <c r="B147" s="39"/>
      <c r="C147" s="61"/>
      <c r="D147" s="201" t="s">
        <v>213</v>
      </c>
      <c r="E147" s="61"/>
      <c r="F147" s="202" t="s">
        <v>282</v>
      </c>
      <c r="G147" s="61"/>
      <c r="H147" s="61"/>
      <c r="I147" s="161"/>
      <c r="J147" s="61"/>
      <c r="K147" s="61"/>
      <c r="L147" s="59"/>
      <c r="M147" s="203"/>
      <c r="N147" s="40"/>
      <c r="O147" s="40"/>
      <c r="P147" s="40"/>
      <c r="Q147" s="40"/>
      <c r="R147" s="40"/>
      <c r="S147" s="40"/>
      <c r="T147" s="76"/>
      <c r="AT147" s="22" t="s">
        <v>213</v>
      </c>
      <c r="AU147" s="22" t="s">
        <v>83</v>
      </c>
    </row>
    <row r="148" spans="2:47" s="1" customFormat="1" ht="27">
      <c r="B148" s="39"/>
      <c r="C148" s="61"/>
      <c r="D148" s="201" t="s">
        <v>154</v>
      </c>
      <c r="E148" s="61"/>
      <c r="F148" s="202" t="s">
        <v>299</v>
      </c>
      <c r="G148" s="61"/>
      <c r="H148" s="61"/>
      <c r="I148" s="161"/>
      <c r="J148" s="61"/>
      <c r="K148" s="61"/>
      <c r="L148" s="59"/>
      <c r="M148" s="203"/>
      <c r="N148" s="40"/>
      <c r="O148" s="40"/>
      <c r="P148" s="40"/>
      <c r="Q148" s="40"/>
      <c r="R148" s="40"/>
      <c r="S148" s="40"/>
      <c r="T148" s="76"/>
      <c r="AT148" s="22" t="s">
        <v>154</v>
      </c>
      <c r="AU148" s="22" t="s">
        <v>83</v>
      </c>
    </row>
    <row r="149" spans="2:51" s="11" customFormat="1" ht="13.5">
      <c r="B149" s="208"/>
      <c r="C149" s="209"/>
      <c r="D149" s="201" t="s">
        <v>239</v>
      </c>
      <c r="E149" s="210" t="s">
        <v>22</v>
      </c>
      <c r="F149" s="211" t="s">
        <v>300</v>
      </c>
      <c r="G149" s="209"/>
      <c r="H149" s="212">
        <v>1601.1</v>
      </c>
      <c r="I149" s="213"/>
      <c r="J149" s="209"/>
      <c r="K149" s="209"/>
      <c r="L149" s="214"/>
      <c r="M149" s="215"/>
      <c r="N149" s="216"/>
      <c r="O149" s="216"/>
      <c r="P149" s="216"/>
      <c r="Q149" s="216"/>
      <c r="R149" s="216"/>
      <c r="S149" s="216"/>
      <c r="T149" s="217"/>
      <c r="AT149" s="218" t="s">
        <v>239</v>
      </c>
      <c r="AU149" s="218" t="s">
        <v>83</v>
      </c>
      <c r="AV149" s="11" t="s">
        <v>83</v>
      </c>
      <c r="AW149" s="11" t="s">
        <v>35</v>
      </c>
      <c r="AX149" s="11" t="s">
        <v>80</v>
      </c>
      <c r="AY149" s="218" t="s">
        <v>138</v>
      </c>
    </row>
    <row r="150" spans="2:65" s="1" customFormat="1" ht="51" customHeight="1">
      <c r="B150" s="39"/>
      <c r="C150" s="190" t="s">
        <v>301</v>
      </c>
      <c r="D150" s="190" t="s">
        <v>144</v>
      </c>
      <c r="E150" s="191" t="s">
        <v>293</v>
      </c>
      <c r="F150" s="192" t="s">
        <v>294</v>
      </c>
      <c r="G150" s="193" t="s">
        <v>226</v>
      </c>
      <c r="H150" s="194">
        <v>113.16</v>
      </c>
      <c r="I150" s="195">
        <v>5</v>
      </c>
      <c r="J150" s="194">
        <f>ROUND(I150*H150,2)</f>
        <v>565.8</v>
      </c>
      <c r="K150" s="192" t="s">
        <v>148</v>
      </c>
      <c r="L150" s="59"/>
      <c r="M150" s="196" t="s">
        <v>22</v>
      </c>
      <c r="N150" s="197" t="s">
        <v>43</v>
      </c>
      <c r="O150" s="40"/>
      <c r="P150" s="198">
        <f>O150*H150</f>
        <v>0</v>
      </c>
      <c r="Q150" s="198">
        <v>0</v>
      </c>
      <c r="R150" s="198">
        <f>Q150*H150</f>
        <v>0</v>
      </c>
      <c r="S150" s="198">
        <v>0</v>
      </c>
      <c r="T150" s="199">
        <f>S150*H150</f>
        <v>0</v>
      </c>
      <c r="AR150" s="22" t="s">
        <v>161</v>
      </c>
      <c r="AT150" s="22" t="s">
        <v>144</v>
      </c>
      <c r="AU150" s="22" t="s">
        <v>83</v>
      </c>
      <c r="AY150" s="22" t="s">
        <v>138</v>
      </c>
      <c r="BE150" s="200">
        <f>IF(N150="základní",J150,0)</f>
        <v>565.8</v>
      </c>
      <c r="BF150" s="200">
        <f>IF(N150="snížená",J150,0)</f>
        <v>0</v>
      </c>
      <c r="BG150" s="200">
        <f>IF(N150="zákl. přenesená",J150,0)</f>
        <v>0</v>
      </c>
      <c r="BH150" s="200">
        <f>IF(N150="sníž. přenesená",J150,0)</f>
        <v>0</v>
      </c>
      <c r="BI150" s="200">
        <f>IF(N150="nulová",J150,0)</f>
        <v>0</v>
      </c>
      <c r="BJ150" s="22" t="s">
        <v>80</v>
      </c>
      <c r="BK150" s="200">
        <f>ROUND(I150*H150,2)</f>
        <v>565.8</v>
      </c>
      <c r="BL150" s="22" t="s">
        <v>161</v>
      </c>
      <c r="BM150" s="22" t="s">
        <v>302</v>
      </c>
    </row>
    <row r="151" spans="2:47" s="1" customFormat="1" ht="243" hidden="1">
      <c r="B151" s="39"/>
      <c r="C151" s="61"/>
      <c r="D151" s="201" t="s">
        <v>213</v>
      </c>
      <c r="E151" s="61"/>
      <c r="F151" s="202" t="s">
        <v>282</v>
      </c>
      <c r="G151" s="61"/>
      <c r="H151" s="61"/>
      <c r="I151" s="161"/>
      <c r="J151" s="61"/>
      <c r="K151" s="61"/>
      <c r="L151" s="59"/>
      <c r="M151" s="203"/>
      <c r="N151" s="40"/>
      <c r="O151" s="40"/>
      <c r="P151" s="40"/>
      <c r="Q151" s="40"/>
      <c r="R151" s="40"/>
      <c r="S151" s="40"/>
      <c r="T151" s="76"/>
      <c r="AT151" s="22" t="s">
        <v>213</v>
      </c>
      <c r="AU151" s="22" t="s">
        <v>83</v>
      </c>
    </row>
    <row r="152" spans="2:47" s="1" customFormat="1" ht="40.5">
      <c r="B152" s="39"/>
      <c r="C152" s="61"/>
      <c r="D152" s="201" t="s">
        <v>154</v>
      </c>
      <c r="E152" s="61"/>
      <c r="F152" s="202" t="s">
        <v>303</v>
      </c>
      <c r="G152" s="61"/>
      <c r="H152" s="61"/>
      <c r="I152" s="161"/>
      <c r="J152" s="61"/>
      <c r="K152" s="61"/>
      <c r="L152" s="59"/>
      <c r="M152" s="203"/>
      <c r="N152" s="40"/>
      <c r="O152" s="40"/>
      <c r="P152" s="40"/>
      <c r="Q152" s="40"/>
      <c r="R152" s="40"/>
      <c r="S152" s="40"/>
      <c r="T152" s="76"/>
      <c r="AT152" s="22" t="s">
        <v>154</v>
      </c>
      <c r="AU152" s="22" t="s">
        <v>83</v>
      </c>
    </row>
    <row r="153" spans="2:51" s="11" customFormat="1" ht="13.5">
      <c r="B153" s="208"/>
      <c r="C153" s="209"/>
      <c r="D153" s="201" t="s">
        <v>239</v>
      </c>
      <c r="E153" s="210" t="s">
        <v>22</v>
      </c>
      <c r="F153" s="211" t="s">
        <v>304</v>
      </c>
      <c r="G153" s="209"/>
      <c r="H153" s="212">
        <v>113.16</v>
      </c>
      <c r="I153" s="213"/>
      <c r="J153" s="209"/>
      <c r="K153" s="209"/>
      <c r="L153" s="214"/>
      <c r="M153" s="215"/>
      <c r="N153" s="216"/>
      <c r="O153" s="216"/>
      <c r="P153" s="216"/>
      <c r="Q153" s="216"/>
      <c r="R153" s="216"/>
      <c r="S153" s="216"/>
      <c r="T153" s="217"/>
      <c r="AT153" s="218" t="s">
        <v>239</v>
      </c>
      <c r="AU153" s="218" t="s">
        <v>83</v>
      </c>
      <c r="AV153" s="11" t="s">
        <v>83</v>
      </c>
      <c r="AW153" s="11" t="s">
        <v>35</v>
      </c>
      <c r="AX153" s="11" t="s">
        <v>80</v>
      </c>
      <c r="AY153" s="218" t="s">
        <v>138</v>
      </c>
    </row>
    <row r="154" spans="2:65" s="1" customFormat="1" ht="25.5" customHeight="1">
      <c r="B154" s="39"/>
      <c r="C154" s="190" t="s">
        <v>305</v>
      </c>
      <c r="D154" s="190" t="s">
        <v>144</v>
      </c>
      <c r="E154" s="191" t="s">
        <v>306</v>
      </c>
      <c r="F154" s="192" t="s">
        <v>307</v>
      </c>
      <c r="G154" s="193" t="s">
        <v>308</v>
      </c>
      <c r="H154" s="194">
        <v>203.11</v>
      </c>
      <c r="I154" s="195">
        <v>50</v>
      </c>
      <c r="J154" s="194">
        <f>ROUND(I154*H154,2)</f>
        <v>10155.5</v>
      </c>
      <c r="K154" s="192" t="s">
        <v>148</v>
      </c>
      <c r="L154" s="59"/>
      <c r="M154" s="196" t="s">
        <v>22</v>
      </c>
      <c r="N154" s="197" t="s">
        <v>43</v>
      </c>
      <c r="O154" s="40"/>
      <c r="P154" s="198">
        <f>O154*H154</f>
        <v>0</v>
      </c>
      <c r="Q154" s="198">
        <v>0</v>
      </c>
      <c r="R154" s="198">
        <f>Q154*H154</f>
        <v>0</v>
      </c>
      <c r="S154" s="198">
        <v>0</v>
      </c>
      <c r="T154" s="199">
        <f>S154*H154</f>
        <v>0</v>
      </c>
      <c r="AR154" s="22" t="s">
        <v>161</v>
      </c>
      <c r="AT154" s="22" t="s">
        <v>144</v>
      </c>
      <c r="AU154" s="22" t="s">
        <v>83</v>
      </c>
      <c r="AY154" s="22" t="s">
        <v>138</v>
      </c>
      <c r="BE154" s="200">
        <f>IF(N154="základní",J154,0)</f>
        <v>10155.5</v>
      </c>
      <c r="BF154" s="200">
        <f>IF(N154="snížená",J154,0)</f>
        <v>0</v>
      </c>
      <c r="BG154" s="200">
        <f>IF(N154="zákl. přenesená",J154,0)</f>
        <v>0</v>
      </c>
      <c r="BH154" s="200">
        <f>IF(N154="sníž. přenesená",J154,0)</f>
        <v>0</v>
      </c>
      <c r="BI154" s="200">
        <f>IF(N154="nulová",J154,0)</f>
        <v>0</v>
      </c>
      <c r="BJ154" s="22" t="s">
        <v>80</v>
      </c>
      <c r="BK154" s="200">
        <f>ROUND(I154*H154,2)</f>
        <v>10155.5</v>
      </c>
      <c r="BL154" s="22" t="s">
        <v>161</v>
      </c>
      <c r="BM154" s="22" t="s">
        <v>309</v>
      </c>
    </row>
    <row r="155" spans="2:47" s="1" customFormat="1" ht="40.5">
      <c r="B155" s="39"/>
      <c r="C155" s="61"/>
      <c r="D155" s="201" t="s">
        <v>213</v>
      </c>
      <c r="E155" s="61"/>
      <c r="F155" s="202" t="s">
        <v>310</v>
      </c>
      <c r="G155" s="61"/>
      <c r="H155" s="61"/>
      <c r="I155" s="161"/>
      <c r="J155" s="61"/>
      <c r="K155" s="61"/>
      <c r="L155" s="59"/>
      <c r="M155" s="203"/>
      <c r="N155" s="40"/>
      <c r="O155" s="40"/>
      <c r="P155" s="40"/>
      <c r="Q155" s="40"/>
      <c r="R155" s="40"/>
      <c r="S155" s="40"/>
      <c r="T155" s="76"/>
      <c r="AT155" s="22" t="s">
        <v>213</v>
      </c>
      <c r="AU155" s="22" t="s">
        <v>83</v>
      </c>
    </row>
    <row r="156" spans="2:47" s="1" customFormat="1" ht="27">
      <c r="B156" s="39"/>
      <c r="C156" s="61"/>
      <c r="D156" s="201" t="s">
        <v>154</v>
      </c>
      <c r="E156" s="61"/>
      <c r="F156" s="202" t="s">
        <v>311</v>
      </c>
      <c r="G156" s="61"/>
      <c r="H156" s="61"/>
      <c r="I156" s="161"/>
      <c r="J156" s="61"/>
      <c r="K156" s="61"/>
      <c r="L156" s="59"/>
      <c r="M156" s="203"/>
      <c r="N156" s="40"/>
      <c r="O156" s="40"/>
      <c r="P156" s="40"/>
      <c r="Q156" s="40"/>
      <c r="R156" s="40"/>
      <c r="S156" s="40"/>
      <c r="T156" s="76"/>
      <c r="AT156" s="22" t="s">
        <v>154</v>
      </c>
      <c r="AU156" s="22" t="s">
        <v>83</v>
      </c>
    </row>
    <row r="157" spans="2:51" s="11" customFormat="1" ht="13.5">
      <c r="B157" s="208"/>
      <c r="C157" s="209"/>
      <c r="D157" s="201" t="s">
        <v>239</v>
      </c>
      <c r="E157" s="210" t="s">
        <v>22</v>
      </c>
      <c r="F157" s="211" t="s">
        <v>312</v>
      </c>
      <c r="G157" s="209"/>
      <c r="H157" s="212">
        <v>203.11</v>
      </c>
      <c r="I157" s="213"/>
      <c r="J157" s="209"/>
      <c r="K157" s="209"/>
      <c r="L157" s="214"/>
      <c r="M157" s="215"/>
      <c r="N157" s="216"/>
      <c r="O157" s="216"/>
      <c r="P157" s="216"/>
      <c r="Q157" s="216"/>
      <c r="R157" s="216"/>
      <c r="S157" s="216"/>
      <c r="T157" s="217"/>
      <c r="AT157" s="218" t="s">
        <v>239</v>
      </c>
      <c r="AU157" s="218" t="s">
        <v>83</v>
      </c>
      <c r="AV157" s="11" t="s">
        <v>83</v>
      </c>
      <c r="AW157" s="11" t="s">
        <v>35</v>
      </c>
      <c r="AX157" s="11" t="s">
        <v>80</v>
      </c>
      <c r="AY157" s="218" t="s">
        <v>138</v>
      </c>
    </row>
    <row r="158" spans="2:65" s="1" customFormat="1" ht="25.5" customHeight="1">
      <c r="B158" s="39"/>
      <c r="C158" s="190" t="s">
        <v>9</v>
      </c>
      <c r="D158" s="190" t="s">
        <v>144</v>
      </c>
      <c r="E158" s="191" t="s">
        <v>306</v>
      </c>
      <c r="F158" s="192" t="s">
        <v>307</v>
      </c>
      <c r="G158" s="193" t="s">
        <v>308</v>
      </c>
      <c r="H158" s="194">
        <v>35.83</v>
      </c>
      <c r="I158" s="195">
        <v>50</v>
      </c>
      <c r="J158" s="194">
        <f>ROUND(I158*H158,2)</f>
        <v>1791.5</v>
      </c>
      <c r="K158" s="192" t="s">
        <v>148</v>
      </c>
      <c r="L158" s="59"/>
      <c r="M158" s="196" t="s">
        <v>22</v>
      </c>
      <c r="N158" s="197" t="s">
        <v>43</v>
      </c>
      <c r="O158" s="40"/>
      <c r="P158" s="198">
        <f>O158*H158</f>
        <v>0</v>
      </c>
      <c r="Q158" s="198">
        <v>0</v>
      </c>
      <c r="R158" s="198">
        <f>Q158*H158</f>
        <v>0</v>
      </c>
      <c r="S158" s="198">
        <v>0</v>
      </c>
      <c r="T158" s="199">
        <f>S158*H158</f>
        <v>0</v>
      </c>
      <c r="AR158" s="22" t="s">
        <v>161</v>
      </c>
      <c r="AT158" s="22" t="s">
        <v>144</v>
      </c>
      <c r="AU158" s="22" t="s">
        <v>83</v>
      </c>
      <c r="AY158" s="22" t="s">
        <v>138</v>
      </c>
      <c r="BE158" s="200">
        <f>IF(N158="základní",J158,0)</f>
        <v>1791.5</v>
      </c>
      <c r="BF158" s="200">
        <f>IF(N158="snížená",J158,0)</f>
        <v>0</v>
      </c>
      <c r="BG158" s="200">
        <f>IF(N158="zákl. přenesená",J158,0)</f>
        <v>0</v>
      </c>
      <c r="BH158" s="200">
        <f>IF(N158="sníž. přenesená",J158,0)</f>
        <v>0</v>
      </c>
      <c r="BI158" s="200">
        <f>IF(N158="nulová",J158,0)</f>
        <v>0</v>
      </c>
      <c r="BJ158" s="22" t="s">
        <v>80</v>
      </c>
      <c r="BK158" s="200">
        <f>ROUND(I158*H158,2)</f>
        <v>1791.5</v>
      </c>
      <c r="BL158" s="22" t="s">
        <v>161</v>
      </c>
      <c r="BM158" s="22" t="s">
        <v>313</v>
      </c>
    </row>
    <row r="159" spans="2:47" s="1" customFormat="1" ht="40.5">
      <c r="B159" s="39"/>
      <c r="C159" s="61"/>
      <c r="D159" s="201" t="s">
        <v>213</v>
      </c>
      <c r="E159" s="61"/>
      <c r="F159" s="202" t="s">
        <v>310</v>
      </c>
      <c r="G159" s="61"/>
      <c r="H159" s="61"/>
      <c r="I159" s="161"/>
      <c r="J159" s="61"/>
      <c r="K159" s="61"/>
      <c r="L159" s="59"/>
      <c r="M159" s="203"/>
      <c r="N159" s="40"/>
      <c r="O159" s="40"/>
      <c r="P159" s="40"/>
      <c r="Q159" s="40"/>
      <c r="R159" s="40"/>
      <c r="S159" s="40"/>
      <c r="T159" s="76"/>
      <c r="AT159" s="22" t="s">
        <v>213</v>
      </c>
      <c r="AU159" s="22" t="s">
        <v>83</v>
      </c>
    </row>
    <row r="160" spans="2:47" s="1" customFormat="1" ht="27">
      <c r="B160" s="39"/>
      <c r="C160" s="61"/>
      <c r="D160" s="201" t="s">
        <v>154</v>
      </c>
      <c r="E160" s="61"/>
      <c r="F160" s="202" t="s">
        <v>311</v>
      </c>
      <c r="G160" s="61"/>
      <c r="H160" s="61"/>
      <c r="I160" s="161"/>
      <c r="J160" s="61"/>
      <c r="K160" s="61"/>
      <c r="L160" s="59"/>
      <c r="M160" s="203"/>
      <c r="N160" s="40"/>
      <c r="O160" s="40"/>
      <c r="P160" s="40"/>
      <c r="Q160" s="40"/>
      <c r="R160" s="40"/>
      <c r="S160" s="40"/>
      <c r="T160" s="76"/>
      <c r="AT160" s="22" t="s">
        <v>154</v>
      </c>
      <c r="AU160" s="22" t="s">
        <v>83</v>
      </c>
    </row>
    <row r="161" spans="2:51" s="11" customFormat="1" ht="13.5">
      <c r="B161" s="208"/>
      <c r="C161" s="209"/>
      <c r="D161" s="201" t="s">
        <v>239</v>
      </c>
      <c r="E161" s="210" t="s">
        <v>22</v>
      </c>
      <c r="F161" s="211" t="s">
        <v>314</v>
      </c>
      <c r="G161" s="209"/>
      <c r="H161" s="212">
        <v>35.83</v>
      </c>
      <c r="I161" s="213"/>
      <c r="J161" s="209"/>
      <c r="K161" s="209"/>
      <c r="L161" s="214"/>
      <c r="M161" s="215"/>
      <c r="N161" s="216"/>
      <c r="O161" s="216"/>
      <c r="P161" s="216"/>
      <c r="Q161" s="216"/>
      <c r="R161" s="216"/>
      <c r="S161" s="216"/>
      <c r="T161" s="217"/>
      <c r="AT161" s="218" t="s">
        <v>239</v>
      </c>
      <c r="AU161" s="218" t="s">
        <v>83</v>
      </c>
      <c r="AV161" s="11" t="s">
        <v>83</v>
      </c>
      <c r="AW161" s="11" t="s">
        <v>35</v>
      </c>
      <c r="AX161" s="11" t="s">
        <v>80</v>
      </c>
      <c r="AY161" s="218" t="s">
        <v>138</v>
      </c>
    </row>
    <row r="162" spans="2:65" s="1" customFormat="1" ht="51" customHeight="1">
      <c r="B162" s="39"/>
      <c r="C162" s="190" t="s">
        <v>315</v>
      </c>
      <c r="D162" s="190" t="s">
        <v>144</v>
      </c>
      <c r="E162" s="191" t="s">
        <v>316</v>
      </c>
      <c r="F162" s="192" t="s">
        <v>317</v>
      </c>
      <c r="G162" s="193" t="s">
        <v>226</v>
      </c>
      <c r="H162" s="194">
        <v>7.15</v>
      </c>
      <c r="I162" s="195">
        <v>516</v>
      </c>
      <c r="J162" s="194">
        <f>ROUND(I162*H162,2)</f>
        <v>3689.4</v>
      </c>
      <c r="K162" s="192" t="s">
        <v>148</v>
      </c>
      <c r="L162" s="59"/>
      <c r="M162" s="196" t="s">
        <v>22</v>
      </c>
      <c r="N162" s="197" t="s">
        <v>43</v>
      </c>
      <c r="O162" s="40"/>
      <c r="P162" s="198">
        <f>O162*H162</f>
        <v>0</v>
      </c>
      <c r="Q162" s="198">
        <v>0</v>
      </c>
      <c r="R162" s="198">
        <f>Q162*H162</f>
        <v>0</v>
      </c>
      <c r="S162" s="198">
        <v>0</v>
      </c>
      <c r="T162" s="199">
        <f>S162*H162</f>
        <v>0</v>
      </c>
      <c r="AR162" s="22" t="s">
        <v>161</v>
      </c>
      <c r="AT162" s="22" t="s">
        <v>144</v>
      </c>
      <c r="AU162" s="22" t="s">
        <v>83</v>
      </c>
      <c r="AY162" s="22" t="s">
        <v>138</v>
      </c>
      <c r="BE162" s="200">
        <f>IF(N162="základní",J162,0)</f>
        <v>3689.4</v>
      </c>
      <c r="BF162" s="200">
        <f>IF(N162="snížená",J162,0)</f>
        <v>0</v>
      </c>
      <c r="BG162" s="200">
        <f>IF(N162="zákl. přenesená",J162,0)</f>
        <v>0</v>
      </c>
      <c r="BH162" s="200">
        <f>IF(N162="sníž. přenesená",J162,0)</f>
        <v>0</v>
      </c>
      <c r="BI162" s="200">
        <f>IF(N162="nulová",J162,0)</f>
        <v>0</v>
      </c>
      <c r="BJ162" s="22" t="s">
        <v>80</v>
      </c>
      <c r="BK162" s="200">
        <f>ROUND(I162*H162,2)</f>
        <v>3689.4</v>
      </c>
      <c r="BL162" s="22" t="s">
        <v>161</v>
      </c>
      <c r="BM162" s="22" t="s">
        <v>318</v>
      </c>
    </row>
    <row r="163" spans="2:47" s="1" customFormat="1" ht="351" hidden="1">
      <c r="B163" s="39"/>
      <c r="C163" s="61"/>
      <c r="D163" s="201" t="s">
        <v>213</v>
      </c>
      <c r="E163" s="61"/>
      <c r="F163" s="202" t="s">
        <v>319</v>
      </c>
      <c r="G163" s="61"/>
      <c r="H163" s="61"/>
      <c r="I163" s="161"/>
      <c r="J163" s="61"/>
      <c r="K163" s="61"/>
      <c r="L163" s="59"/>
      <c r="M163" s="203"/>
      <c r="N163" s="40"/>
      <c r="O163" s="40"/>
      <c r="P163" s="40"/>
      <c r="Q163" s="40"/>
      <c r="R163" s="40"/>
      <c r="S163" s="40"/>
      <c r="T163" s="76"/>
      <c r="AT163" s="22" t="s">
        <v>213</v>
      </c>
      <c r="AU163" s="22" t="s">
        <v>83</v>
      </c>
    </row>
    <row r="164" spans="2:47" s="1" customFormat="1" ht="27">
      <c r="B164" s="39"/>
      <c r="C164" s="61"/>
      <c r="D164" s="201" t="s">
        <v>154</v>
      </c>
      <c r="E164" s="61"/>
      <c r="F164" s="202" t="s">
        <v>320</v>
      </c>
      <c r="G164" s="61"/>
      <c r="H164" s="61"/>
      <c r="I164" s="161"/>
      <c r="J164" s="61"/>
      <c r="K164" s="61"/>
      <c r="L164" s="59"/>
      <c r="M164" s="203"/>
      <c r="N164" s="40"/>
      <c r="O164" s="40"/>
      <c r="P164" s="40"/>
      <c r="Q164" s="40"/>
      <c r="R164" s="40"/>
      <c r="S164" s="40"/>
      <c r="T164" s="76"/>
      <c r="AT164" s="22" t="s">
        <v>154</v>
      </c>
      <c r="AU164" s="22" t="s">
        <v>83</v>
      </c>
    </row>
    <row r="165" spans="2:51" s="11" customFormat="1" ht="13.5">
      <c r="B165" s="208"/>
      <c r="C165" s="209"/>
      <c r="D165" s="201" t="s">
        <v>239</v>
      </c>
      <c r="E165" s="210" t="s">
        <v>22</v>
      </c>
      <c r="F165" s="211" t="s">
        <v>321</v>
      </c>
      <c r="G165" s="209"/>
      <c r="H165" s="212">
        <v>7.15</v>
      </c>
      <c r="I165" s="213"/>
      <c r="J165" s="209"/>
      <c r="K165" s="209"/>
      <c r="L165" s="214"/>
      <c r="M165" s="215"/>
      <c r="N165" s="216"/>
      <c r="O165" s="216"/>
      <c r="P165" s="216"/>
      <c r="Q165" s="216"/>
      <c r="R165" s="216"/>
      <c r="S165" s="216"/>
      <c r="T165" s="217"/>
      <c r="AT165" s="218" t="s">
        <v>239</v>
      </c>
      <c r="AU165" s="218" t="s">
        <v>83</v>
      </c>
      <c r="AV165" s="11" t="s">
        <v>83</v>
      </c>
      <c r="AW165" s="11" t="s">
        <v>35</v>
      </c>
      <c r="AX165" s="11" t="s">
        <v>80</v>
      </c>
      <c r="AY165" s="218" t="s">
        <v>138</v>
      </c>
    </row>
    <row r="166" spans="2:65" s="1" customFormat="1" ht="38.25" customHeight="1">
      <c r="B166" s="39"/>
      <c r="C166" s="190" t="s">
        <v>322</v>
      </c>
      <c r="D166" s="190" t="s">
        <v>144</v>
      </c>
      <c r="E166" s="191" t="s">
        <v>323</v>
      </c>
      <c r="F166" s="192" t="s">
        <v>324</v>
      </c>
      <c r="G166" s="193" t="s">
        <v>226</v>
      </c>
      <c r="H166" s="194">
        <v>17.62</v>
      </c>
      <c r="I166" s="195">
        <v>306</v>
      </c>
      <c r="J166" s="194">
        <f>ROUND(I166*H166,2)</f>
        <v>5391.72</v>
      </c>
      <c r="K166" s="192" t="s">
        <v>148</v>
      </c>
      <c r="L166" s="59"/>
      <c r="M166" s="196" t="s">
        <v>22</v>
      </c>
      <c r="N166" s="197" t="s">
        <v>43</v>
      </c>
      <c r="O166" s="40"/>
      <c r="P166" s="198">
        <f>O166*H166</f>
        <v>0</v>
      </c>
      <c r="Q166" s="198">
        <v>0</v>
      </c>
      <c r="R166" s="198">
        <f>Q166*H166</f>
        <v>0</v>
      </c>
      <c r="S166" s="198">
        <v>0</v>
      </c>
      <c r="T166" s="199">
        <f>S166*H166</f>
        <v>0</v>
      </c>
      <c r="AR166" s="22" t="s">
        <v>161</v>
      </c>
      <c r="AT166" s="22" t="s">
        <v>144</v>
      </c>
      <c r="AU166" s="22" t="s">
        <v>83</v>
      </c>
      <c r="AY166" s="22" t="s">
        <v>138</v>
      </c>
      <c r="BE166" s="200">
        <f>IF(N166="základní",J166,0)</f>
        <v>5391.72</v>
      </c>
      <c r="BF166" s="200">
        <f>IF(N166="snížená",J166,0)</f>
        <v>0</v>
      </c>
      <c r="BG166" s="200">
        <f>IF(N166="zákl. přenesená",J166,0)</f>
        <v>0</v>
      </c>
      <c r="BH166" s="200">
        <f>IF(N166="sníž. přenesená",J166,0)</f>
        <v>0</v>
      </c>
      <c r="BI166" s="200">
        <f>IF(N166="nulová",J166,0)</f>
        <v>0</v>
      </c>
      <c r="BJ166" s="22" t="s">
        <v>80</v>
      </c>
      <c r="BK166" s="200">
        <f>ROUND(I166*H166,2)</f>
        <v>5391.72</v>
      </c>
      <c r="BL166" s="22" t="s">
        <v>161</v>
      </c>
      <c r="BM166" s="22" t="s">
        <v>325</v>
      </c>
    </row>
    <row r="167" spans="2:47" s="1" customFormat="1" ht="135" hidden="1">
      <c r="B167" s="39"/>
      <c r="C167" s="61"/>
      <c r="D167" s="201" t="s">
        <v>213</v>
      </c>
      <c r="E167" s="61"/>
      <c r="F167" s="202" t="s">
        <v>326</v>
      </c>
      <c r="G167" s="61"/>
      <c r="H167" s="61"/>
      <c r="I167" s="161"/>
      <c r="J167" s="61"/>
      <c r="K167" s="61"/>
      <c r="L167" s="59"/>
      <c r="M167" s="203"/>
      <c r="N167" s="40"/>
      <c r="O167" s="40"/>
      <c r="P167" s="40"/>
      <c r="Q167" s="40"/>
      <c r="R167" s="40"/>
      <c r="S167" s="40"/>
      <c r="T167" s="76"/>
      <c r="AT167" s="22" t="s">
        <v>213</v>
      </c>
      <c r="AU167" s="22" t="s">
        <v>83</v>
      </c>
    </row>
    <row r="168" spans="2:47" s="1" customFormat="1" ht="27">
      <c r="B168" s="39"/>
      <c r="C168" s="61"/>
      <c r="D168" s="201" t="s">
        <v>154</v>
      </c>
      <c r="E168" s="61"/>
      <c r="F168" s="202" t="s">
        <v>327</v>
      </c>
      <c r="G168" s="61"/>
      <c r="H168" s="61"/>
      <c r="I168" s="161"/>
      <c r="J168" s="61"/>
      <c r="K168" s="61"/>
      <c r="L168" s="59"/>
      <c r="M168" s="203"/>
      <c r="N168" s="40"/>
      <c r="O168" s="40"/>
      <c r="P168" s="40"/>
      <c r="Q168" s="40"/>
      <c r="R168" s="40"/>
      <c r="S168" s="40"/>
      <c r="T168" s="76"/>
      <c r="AT168" s="22" t="s">
        <v>154</v>
      </c>
      <c r="AU168" s="22" t="s">
        <v>83</v>
      </c>
    </row>
    <row r="169" spans="2:51" s="11" customFormat="1" ht="13.5">
      <c r="B169" s="208"/>
      <c r="C169" s="209"/>
      <c r="D169" s="201" t="s">
        <v>239</v>
      </c>
      <c r="E169" s="210" t="s">
        <v>22</v>
      </c>
      <c r="F169" s="211" t="s">
        <v>328</v>
      </c>
      <c r="G169" s="209"/>
      <c r="H169" s="212">
        <v>17.62</v>
      </c>
      <c r="I169" s="213"/>
      <c r="J169" s="209"/>
      <c r="K169" s="209"/>
      <c r="L169" s="214"/>
      <c r="M169" s="215"/>
      <c r="N169" s="216"/>
      <c r="O169" s="216"/>
      <c r="P169" s="216"/>
      <c r="Q169" s="216"/>
      <c r="R169" s="216"/>
      <c r="S169" s="216"/>
      <c r="T169" s="217"/>
      <c r="AT169" s="218" t="s">
        <v>239</v>
      </c>
      <c r="AU169" s="218" t="s">
        <v>83</v>
      </c>
      <c r="AV169" s="11" t="s">
        <v>83</v>
      </c>
      <c r="AW169" s="11" t="s">
        <v>35</v>
      </c>
      <c r="AX169" s="11" t="s">
        <v>80</v>
      </c>
      <c r="AY169" s="218" t="s">
        <v>138</v>
      </c>
    </row>
    <row r="170" spans="2:65" s="1" customFormat="1" ht="38.25" customHeight="1">
      <c r="B170" s="39"/>
      <c r="C170" s="190" t="s">
        <v>329</v>
      </c>
      <c r="D170" s="190" t="s">
        <v>144</v>
      </c>
      <c r="E170" s="191" t="s">
        <v>323</v>
      </c>
      <c r="F170" s="192" t="s">
        <v>324</v>
      </c>
      <c r="G170" s="193" t="s">
        <v>226</v>
      </c>
      <c r="H170" s="194">
        <v>14.58</v>
      </c>
      <c r="I170" s="195">
        <v>306</v>
      </c>
      <c r="J170" s="194">
        <f>ROUND(I170*H170,2)</f>
        <v>4461.48</v>
      </c>
      <c r="K170" s="192" t="s">
        <v>148</v>
      </c>
      <c r="L170" s="59"/>
      <c r="M170" s="196" t="s">
        <v>22</v>
      </c>
      <c r="N170" s="197" t="s">
        <v>43</v>
      </c>
      <c r="O170" s="40"/>
      <c r="P170" s="198">
        <f>O170*H170</f>
        <v>0</v>
      </c>
      <c r="Q170" s="198">
        <v>0</v>
      </c>
      <c r="R170" s="198">
        <f>Q170*H170</f>
        <v>0</v>
      </c>
      <c r="S170" s="198">
        <v>0</v>
      </c>
      <c r="T170" s="199">
        <f>S170*H170</f>
        <v>0</v>
      </c>
      <c r="AR170" s="22" t="s">
        <v>161</v>
      </c>
      <c r="AT170" s="22" t="s">
        <v>144</v>
      </c>
      <c r="AU170" s="22" t="s">
        <v>83</v>
      </c>
      <c r="AY170" s="22" t="s">
        <v>138</v>
      </c>
      <c r="BE170" s="200">
        <f>IF(N170="základní",J170,0)</f>
        <v>4461.48</v>
      </c>
      <c r="BF170" s="200">
        <f>IF(N170="snížená",J170,0)</f>
        <v>0</v>
      </c>
      <c r="BG170" s="200">
        <f>IF(N170="zákl. přenesená",J170,0)</f>
        <v>0</v>
      </c>
      <c r="BH170" s="200">
        <f>IF(N170="sníž. přenesená",J170,0)</f>
        <v>0</v>
      </c>
      <c r="BI170" s="200">
        <f>IF(N170="nulová",J170,0)</f>
        <v>0</v>
      </c>
      <c r="BJ170" s="22" t="s">
        <v>80</v>
      </c>
      <c r="BK170" s="200">
        <f>ROUND(I170*H170,2)</f>
        <v>4461.48</v>
      </c>
      <c r="BL170" s="22" t="s">
        <v>161</v>
      </c>
      <c r="BM170" s="22" t="s">
        <v>330</v>
      </c>
    </row>
    <row r="171" spans="2:47" s="1" customFormat="1" ht="135" hidden="1">
      <c r="B171" s="39"/>
      <c r="C171" s="61"/>
      <c r="D171" s="201" t="s">
        <v>213</v>
      </c>
      <c r="E171" s="61"/>
      <c r="F171" s="202" t="s">
        <v>326</v>
      </c>
      <c r="G171" s="61"/>
      <c r="H171" s="61"/>
      <c r="I171" s="161"/>
      <c r="J171" s="61"/>
      <c r="K171" s="61"/>
      <c r="L171" s="59"/>
      <c r="M171" s="203"/>
      <c r="N171" s="40"/>
      <c r="O171" s="40"/>
      <c r="P171" s="40"/>
      <c r="Q171" s="40"/>
      <c r="R171" s="40"/>
      <c r="S171" s="40"/>
      <c r="T171" s="76"/>
      <c r="AT171" s="22" t="s">
        <v>213</v>
      </c>
      <c r="AU171" s="22" t="s">
        <v>83</v>
      </c>
    </row>
    <row r="172" spans="2:47" s="1" customFormat="1" ht="27">
      <c r="B172" s="39"/>
      <c r="C172" s="61"/>
      <c r="D172" s="201" t="s">
        <v>154</v>
      </c>
      <c r="E172" s="61"/>
      <c r="F172" s="202" t="s">
        <v>331</v>
      </c>
      <c r="G172" s="61"/>
      <c r="H172" s="61"/>
      <c r="I172" s="161"/>
      <c r="J172" s="61"/>
      <c r="K172" s="61"/>
      <c r="L172" s="59"/>
      <c r="M172" s="203"/>
      <c r="N172" s="40"/>
      <c r="O172" s="40"/>
      <c r="P172" s="40"/>
      <c r="Q172" s="40"/>
      <c r="R172" s="40"/>
      <c r="S172" s="40"/>
      <c r="T172" s="76"/>
      <c r="AT172" s="22" t="s">
        <v>154</v>
      </c>
      <c r="AU172" s="22" t="s">
        <v>83</v>
      </c>
    </row>
    <row r="173" spans="2:51" s="11" customFormat="1" ht="13.5">
      <c r="B173" s="208"/>
      <c r="C173" s="209"/>
      <c r="D173" s="201" t="s">
        <v>239</v>
      </c>
      <c r="E173" s="210" t="s">
        <v>22</v>
      </c>
      <c r="F173" s="211" t="s">
        <v>332</v>
      </c>
      <c r="G173" s="209"/>
      <c r="H173" s="212">
        <v>14.58</v>
      </c>
      <c r="I173" s="213"/>
      <c r="J173" s="209"/>
      <c r="K173" s="209"/>
      <c r="L173" s="214"/>
      <c r="M173" s="215"/>
      <c r="N173" s="216"/>
      <c r="O173" s="216"/>
      <c r="P173" s="216"/>
      <c r="Q173" s="216"/>
      <c r="R173" s="216"/>
      <c r="S173" s="216"/>
      <c r="T173" s="217"/>
      <c r="AT173" s="218" t="s">
        <v>239</v>
      </c>
      <c r="AU173" s="218" t="s">
        <v>83</v>
      </c>
      <c r="AV173" s="11" t="s">
        <v>83</v>
      </c>
      <c r="AW173" s="11" t="s">
        <v>35</v>
      </c>
      <c r="AX173" s="11" t="s">
        <v>80</v>
      </c>
      <c r="AY173" s="218" t="s">
        <v>138</v>
      </c>
    </row>
    <row r="174" spans="2:65" s="1" customFormat="1" ht="25.5" customHeight="1">
      <c r="B174" s="39"/>
      <c r="C174" s="190" t="s">
        <v>333</v>
      </c>
      <c r="D174" s="190" t="s">
        <v>144</v>
      </c>
      <c r="E174" s="191" t="s">
        <v>334</v>
      </c>
      <c r="F174" s="192" t="s">
        <v>335</v>
      </c>
      <c r="G174" s="193" t="s">
        <v>211</v>
      </c>
      <c r="H174" s="194">
        <v>12</v>
      </c>
      <c r="I174" s="195">
        <v>43.6</v>
      </c>
      <c r="J174" s="194">
        <f>ROUND(I174*H174,2)</f>
        <v>523.2</v>
      </c>
      <c r="K174" s="192" t="s">
        <v>148</v>
      </c>
      <c r="L174" s="59"/>
      <c r="M174" s="196" t="s">
        <v>22</v>
      </c>
      <c r="N174" s="197" t="s">
        <v>43</v>
      </c>
      <c r="O174" s="40"/>
      <c r="P174" s="198">
        <f>O174*H174</f>
        <v>0</v>
      </c>
      <c r="Q174" s="198">
        <v>0</v>
      </c>
      <c r="R174" s="198">
        <f>Q174*H174</f>
        <v>0</v>
      </c>
      <c r="S174" s="198">
        <v>0</v>
      </c>
      <c r="T174" s="199">
        <f>S174*H174</f>
        <v>0</v>
      </c>
      <c r="AR174" s="22" t="s">
        <v>161</v>
      </c>
      <c r="AT174" s="22" t="s">
        <v>144</v>
      </c>
      <c r="AU174" s="22" t="s">
        <v>83</v>
      </c>
      <c r="AY174" s="22" t="s">
        <v>138</v>
      </c>
      <c r="BE174" s="200">
        <f>IF(N174="základní",J174,0)</f>
        <v>523.2</v>
      </c>
      <c r="BF174" s="200">
        <f>IF(N174="snížená",J174,0)</f>
        <v>0</v>
      </c>
      <c r="BG174" s="200">
        <f>IF(N174="zákl. přenesená",J174,0)</f>
        <v>0</v>
      </c>
      <c r="BH174" s="200">
        <f>IF(N174="sníž. přenesená",J174,0)</f>
        <v>0</v>
      </c>
      <c r="BI174" s="200">
        <f>IF(N174="nulová",J174,0)</f>
        <v>0</v>
      </c>
      <c r="BJ174" s="22" t="s">
        <v>80</v>
      </c>
      <c r="BK174" s="200">
        <f>ROUND(I174*H174,2)</f>
        <v>523.2</v>
      </c>
      <c r="BL174" s="22" t="s">
        <v>161</v>
      </c>
      <c r="BM174" s="22" t="s">
        <v>336</v>
      </c>
    </row>
    <row r="175" spans="2:47" s="1" customFormat="1" ht="148.5" hidden="1">
      <c r="B175" s="39"/>
      <c r="C175" s="61"/>
      <c r="D175" s="201" t="s">
        <v>213</v>
      </c>
      <c r="E175" s="61"/>
      <c r="F175" s="202" t="s">
        <v>337</v>
      </c>
      <c r="G175" s="61"/>
      <c r="H175" s="61"/>
      <c r="I175" s="161"/>
      <c r="J175" s="61"/>
      <c r="K175" s="61"/>
      <c r="L175" s="59"/>
      <c r="M175" s="203"/>
      <c r="N175" s="40"/>
      <c r="O175" s="40"/>
      <c r="P175" s="40"/>
      <c r="Q175" s="40"/>
      <c r="R175" s="40"/>
      <c r="S175" s="40"/>
      <c r="T175" s="76"/>
      <c r="AT175" s="22" t="s">
        <v>213</v>
      </c>
      <c r="AU175" s="22" t="s">
        <v>83</v>
      </c>
    </row>
    <row r="176" spans="2:47" s="1" customFormat="1" ht="27">
      <c r="B176" s="39"/>
      <c r="C176" s="61"/>
      <c r="D176" s="201" t="s">
        <v>154</v>
      </c>
      <c r="E176" s="61"/>
      <c r="F176" s="202" t="s">
        <v>338</v>
      </c>
      <c r="G176" s="61"/>
      <c r="H176" s="61"/>
      <c r="I176" s="161"/>
      <c r="J176" s="61"/>
      <c r="K176" s="61"/>
      <c r="L176" s="59"/>
      <c r="M176" s="203"/>
      <c r="N176" s="40"/>
      <c r="O176" s="40"/>
      <c r="P176" s="40"/>
      <c r="Q176" s="40"/>
      <c r="R176" s="40"/>
      <c r="S176" s="40"/>
      <c r="T176" s="76"/>
      <c r="AT176" s="22" t="s">
        <v>154</v>
      </c>
      <c r="AU176" s="22" t="s">
        <v>83</v>
      </c>
    </row>
    <row r="177" spans="2:65" s="1" customFormat="1" ht="25.5" customHeight="1">
      <c r="B177" s="39"/>
      <c r="C177" s="190" t="s">
        <v>339</v>
      </c>
      <c r="D177" s="190" t="s">
        <v>144</v>
      </c>
      <c r="E177" s="191" t="s">
        <v>340</v>
      </c>
      <c r="F177" s="192" t="s">
        <v>341</v>
      </c>
      <c r="G177" s="193" t="s">
        <v>211</v>
      </c>
      <c r="H177" s="194">
        <v>12</v>
      </c>
      <c r="I177" s="195">
        <v>49</v>
      </c>
      <c r="J177" s="194">
        <f>ROUND(I177*H177,2)</f>
        <v>588</v>
      </c>
      <c r="K177" s="192" t="s">
        <v>148</v>
      </c>
      <c r="L177" s="59"/>
      <c r="M177" s="196" t="s">
        <v>22</v>
      </c>
      <c r="N177" s="197" t="s">
        <v>43</v>
      </c>
      <c r="O177" s="40"/>
      <c r="P177" s="198">
        <f>O177*H177</f>
        <v>0</v>
      </c>
      <c r="Q177" s="198">
        <v>0</v>
      </c>
      <c r="R177" s="198">
        <f>Q177*H177</f>
        <v>0</v>
      </c>
      <c r="S177" s="198">
        <v>0</v>
      </c>
      <c r="T177" s="199">
        <f>S177*H177</f>
        <v>0</v>
      </c>
      <c r="AR177" s="22" t="s">
        <v>161</v>
      </c>
      <c r="AT177" s="22" t="s">
        <v>144</v>
      </c>
      <c r="AU177" s="22" t="s">
        <v>83</v>
      </c>
      <c r="AY177" s="22" t="s">
        <v>138</v>
      </c>
      <c r="BE177" s="200">
        <f>IF(N177="základní",J177,0)</f>
        <v>588</v>
      </c>
      <c r="BF177" s="200">
        <f>IF(N177="snížená",J177,0)</f>
        <v>0</v>
      </c>
      <c r="BG177" s="200">
        <f>IF(N177="zákl. přenesená",J177,0)</f>
        <v>0</v>
      </c>
      <c r="BH177" s="200">
        <f>IF(N177="sníž. přenesená",J177,0)</f>
        <v>0</v>
      </c>
      <c r="BI177" s="200">
        <f>IF(N177="nulová",J177,0)</f>
        <v>0</v>
      </c>
      <c r="BJ177" s="22" t="s">
        <v>80</v>
      </c>
      <c r="BK177" s="200">
        <f>ROUND(I177*H177,2)</f>
        <v>588</v>
      </c>
      <c r="BL177" s="22" t="s">
        <v>161</v>
      </c>
      <c r="BM177" s="22" t="s">
        <v>342</v>
      </c>
    </row>
    <row r="178" spans="2:47" s="1" customFormat="1" ht="162" hidden="1">
      <c r="B178" s="39"/>
      <c r="C178" s="61"/>
      <c r="D178" s="201" t="s">
        <v>213</v>
      </c>
      <c r="E178" s="61"/>
      <c r="F178" s="202" t="s">
        <v>343</v>
      </c>
      <c r="G178" s="61"/>
      <c r="H178" s="61"/>
      <c r="I178" s="161"/>
      <c r="J178" s="61"/>
      <c r="K178" s="61"/>
      <c r="L178" s="59"/>
      <c r="M178" s="203"/>
      <c r="N178" s="40"/>
      <c r="O178" s="40"/>
      <c r="P178" s="40"/>
      <c r="Q178" s="40"/>
      <c r="R178" s="40"/>
      <c r="S178" s="40"/>
      <c r="T178" s="76"/>
      <c r="AT178" s="22" t="s">
        <v>213</v>
      </c>
      <c r="AU178" s="22" t="s">
        <v>83</v>
      </c>
    </row>
    <row r="179" spans="2:47" s="1" customFormat="1" ht="27">
      <c r="B179" s="39"/>
      <c r="C179" s="61"/>
      <c r="D179" s="201" t="s">
        <v>154</v>
      </c>
      <c r="E179" s="61"/>
      <c r="F179" s="202" t="s">
        <v>344</v>
      </c>
      <c r="G179" s="61"/>
      <c r="H179" s="61"/>
      <c r="I179" s="161"/>
      <c r="J179" s="61"/>
      <c r="K179" s="61"/>
      <c r="L179" s="59"/>
      <c r="M179" s="203"/>
      <c r="N179" s="40"/>
      <c r="O179" s="40"/>
      <c r="P179" s="40"/>
      <c r="Q179" s="40"/>
      <c r="R179" s="40"/>
      <c r="S179" s="40"/>
      <c r="T179" s="76"/>
      <c r="AT179" s="22" t="s">
        <v>154</v>
      </c>
      <c r="AU179" s="22" t="s">
        <v>83</v>
      </c>
    </row>
    <row r="180" spans="2:65" s="1" customFormat="1" ht="25.5" customHeight="1">
      <c r="B180" s="39"/>
      <c r="C180" s="190" t="s">
        <v>345</v>
      </c>
      <c r="D180" s="190" t="s">
        <v>144</v>
      </c>
      <c r="E180" s="191" t="s">
        <v>346</v>
      </c>
      <c r="F180" s="192" t="s">
        <v>347</v>
      </c>
      <c r="G180" s="193" t="s">
        <v>211</v>
      </c>
      <c r="H180" s="194">
        <v>12</v>
      </c>
      <c r="I180" s="195">
        <v>5.5</v>
      </c>
      <c r="J180" s="194">
        <f>ROUND(I180*H180,2)</f>
        <v>66</v>
      </c>
      <c r="K180" s="192" t="s">
        <v>148</v>
      </c>
      <c r="L180" s="59"/>
      <c r="M180" s="196" t="s">
        <v>22</v>
      </c>
      <c r="N180" s="197" t="s">
        <v>43</v>
      </c>
      <c r="O180" s="40"/>
      <c r="P180" s="198">
        <f>O180*H180</f>
        <v>0</v>
      </c>
      <c r="Q180" s="198">
        <v>0</v>
      </c>
      <c r="R180" s="198">
        <f>Q180*H180</f>
        <v>0</v>
      </c>
      <c r="S180" s="198">
        <v>0</v>
      </c>
      <c r="T180" s="199">
        <f>S180*H180</f>
        <v>0</v>
      </c>
      <c r="AR180" s="22" t="s">
        <v>161</v>
      </c>
      <c r="AT180" s="22" t="s">
        <v>144</v>
      </c>
      <c r="AU180" s="22" t="s">
        <v>83</v>
      </c>
      <c r="AY180" s="22" t="s">
        <v>138</v>
      </c>
      <c r="BE180" s="200">
        <f>IF(N180="základní",J180,0)</f>
        <v>66</v>
      </c>
      <c r="BF180" s="200">
        <f>IF(N180="snížená",J180,0)</f>
        <v>0</v>
      </c>
      <c r="BG180" s="200">
        <f>IF(N180="zákl. přenesená",J180,0)</f>
        <v>0</v>
      </c>
      <c r="BH180" s="200">
        <f>IF(N180="sníž. přenesená",J180,0)</f>
        <v>0</v>
      </c>
      <c r="BI180" s="200">
        <f>IF(N180="nulová",J180,0)</f>
        <v>0</v>
      </c>
      <c r="BJ180" s="22" t="s">
        <v>80</v>
      </c>
      <c r="BK180" s="200">
        <f>ROUND(I180*H180,2)</f>
        <v>66</v>
      </c>
      <c r="BL180" s="22" t="s">
        <v>161</v>
      </c>
      <c r="BM180" s="22" t="s">
        <v>348</v>
      </c>
    </row>
    <row r="181" spans="2:47" s="1" customFormat="1" ht="202.5" hidden="1">
      <c r="B181" s="39"/>
      <c r="C181" s="61"/>
      <c r="D181" s="201" t="s">
        <v>213</v>
      </c>
      <c r="E181" s="61"/>
      <c r="F181" s="202" t="s">
        <v>349</v>
      </c>
      <c r="G181" s="61"/>
      <c r="H181" s="61"/>
      <c r="I181" s="161"/>
      <c r="J181" s="61"/>
      <c r="K181" s="61"/>
      <c r="L181" s="59"/>
      <c r="M181" s="203"/>
      <c r="N181" s="40"/>
      <c r="O181" s="40"/>
      <c r="P181" s="40"/>
      <c r="Q181" s="40"/>
      <c r="R181" s="40"/>
      <c r="S181" s="40"/>
      <c r="T181" s="76"/>
      <c r="AT181" s="22" t="s">
        <v>213</v>
      </c>
      <c r="AU181" s="22" t="s">
        <v>83</v>
      </c>
    </row>
    <row r="182" spans="2:47" s="1" customFormat="1" ht="27">
      <c r="B182" s="39"/>
      <c r="C182" s="61"/>
      <c r="D182" s="201" t="s">
        <v>154</v>
      </c>
      <c r="E182" s="61"/>
      <c r="F182" s="202" t="s">
        <v>344</v>
      </c>
      <c r="G182" s="61"/>
      <c r="H182" s="61"/>
      <c r="I182" s="161"/>
      <c r="J182" s="61"/>
      <c r="K182" s="61"/>
      <c r="L182" s="59"/>
      <c r="M182" s="203"/>
      <c r="N182" s="40"/>
      <c r="O182" s="40"/>
      <c r="P182" s="40"/>
      <c r="Q182" s="40"/>
      <c r="R182" s="40"/>
      <c r="S182" s="40"/>
      <c r="T182" s="76"/>
      <c r="AT182" s="22" t="s">
        <v>154</v>
      </c>
      <c r="AU182" s="22" t="s">
        <v>83</v>
      </c>
    </row>
    <row r="183" spans="2:65" s="1" customFormat="1" ht="25.5" customHeight="1">
      <c r="B183" s="39"/>
      <c r="C183" s="190" t="s">
        <v>350</v>
      </c>
      <c r="D183" s="190" t="s">
        <v>144</v>
      </c>
      <c r="E183" s="191" t="s">
        <v>351</v>
      </c>
      <c r="F183" s="192" t="s">
        <v>352</v>
      </c>
      <c r="G183" s="193" t="s">
        <v>211</v>
      </c>
      <c r="H183" s="194">
        <v>533.7</v>
      </c>
      <c r="I183" s="195">
        <v>51.5</v>
      </c>
      <c r="J183" s="194">
        <f>ROUND(I183*H183,2)</f>
        <v>27485.55</v>
      </c>
      <c r="K183" s="192" t="s">
        <v>148</v>
      </c>
      <c r="L183" s="59"/>
      <c r="M183" s="196" t="s">
        <v>22</v>
      </c>
      <c r="N183" s="197" t="s">
        <v>43</v>
      </c>
      <c r="O183" s="40"/>
      <c r="P183" s="198">
        <f>O183*H183</f>
        <v>0</v>
      </c>
      <c r="Q183" s="198">
        <v>0</v>
      </c>
      <c r="R183" s="198">
        <f>Q183*H183</f>
        <v>0</v>
      </c>
      <c r="S183" s="198">
        <v>0</v>
      </c>
      <c r="T183" s="199">
        <f>S183*H183</f>
        <v>0</v>
      </c>
      <c r="AR183" s="22" t="s">
        <v>161</v>
      </c>
      <c r="AT183" s="22" t="s">
        <v>144</v>
      </c>
      <c r="AU183" s="22" t="s">
        <v>83</v>
      </c>
      <c r="AY183" s="22" t="s">
        <v>138</v>
      </c>
      <c r="BE183" s="200">
        <f>IF(N183="základní",J183,0)</f>
        <v>27485.55</v>
      </c>
      <c r="BF183" s="200">
        <f>IF(N183="snížená",J183,0)</f>
        <v>0</v>
      </c>
      <c r="BG183" s="200">
        <f>IF(N183="zákl. přenesená",J183,0)</f>
        <v>0</v>
      </c>
      <c r="BH183" s="200">
        <f>IF(N183="sníž. přenesená",J183,0)</f>
        <v>0</v>
      </c>
      <c r="BI183" s="200">
        <f>IF(N183="nulová",J183,0)</f>
        <v>0</v>
      </c>
      <c r="BJ183" s="22" t="s">
        <v>80</v>
      </c>
      <c r="BK183" s="200">
        <f>ROUND(I183*H183,2)</f>
        <v>27485.55</v>
      </c>
      <c r="BL183" s="22" t="s">
        <v>161</v>
      </c>
      <c r="BM183" s="22" t="s">
        <v>353</v>
      </c>
    </row>
    <row r="184" spans="2:47" s="1" customFormat="1" ht="202.5" hidden="1">
      <c r="B184" s="39"/>
      <c r="C184" s="61"/>
      <c r="D184" s="201" t="s">
        <v>213</v>
      </c>
      <c r="E184" s="61"/>
      <c r="F184" s="202" t="s">
        <v>349</v>
      </c>
      <c r="G184" s="61"/>
      <c r="H184" s="61"/>
      <c r="I184" s="161"/>
      <c r="J184" s="61"/>
      <c r="K184" s="61"/>
      <c r="L184" s="59"/>
      <c r="M184" s="203"/>
      <c r="N184" s="40"/>
      <c r="O184" s="40"/>
      <c r="P184" s="40"/>
      <c r="Q184" s="40"/>
      <c r="R184" s="40"/>
      <c r="S184" s="40"/>
      <c r="T184" s="76"/>
      <c r="AT184" s="22" t="s">
        <v>213</v>
      </c>
      <c r="AU184" s="22" t="s">
        <v>83</v>
      </c>
    </row>
    <row r="185" spans="2:47" s="1" customFormat="1" ht="27">
      <c r="B185" s="39"/>
      <c r="C185" s="61"/>
      <c r="D185" s="201" t="s">
        <v>154</v>
      </c>
      <c r="E185" s="61"/>
      <c r="F185" s="202" t="s">
        <v>354</v>
      </c>
      <c r="G185" s="61"/>
      <c r="H185" s="61"/>
      <c r="I185" s="161"/>
      <c r="J185" s="61"/>
      <c r="K185" s="61"/>
      <c r="L185" s="59"/>
      <c r="M185" s="203"/>
      <c r="N185" s="40"/>
      <c r="O185" s="40"/>
      <c r="P185" s="40"/>
      <c r="Q185" s="40"/>
      <c r="R185" s="40"/>
      <c r="S185" s="40"/>
      <c r="T185" s="76"/>
      <c r="AT185" s="22" t="s">
        <v>154</v>
      </c>
      <c r="AU185" s="22" t="s">
        <v>83</v>
      </c>
    </row>
    <row r="186" spans="2:63" s="10" customFormat="1" ht="29.85" customHeight="1">
      <c r="B186" s="174"/>
      <c r="C186" s="175"/>
      <c r="D186" s="176" t="s">
        <v>71</v>
      </c>
      <c r="E186" s="188" t="s">
        <v>83</v>
      </c>
      <c r="F186" s="188" t="s">
        <v>355</v>
      </c>
      <c r="G186" s="175"/>
      <c r="H186" s="175"/>
      <c r="I186" s="178"/>
      <c r="J186" s="189">
        <f>BK186</f>
        <v>77880.4</v>
      </c>
      <c r="K186" s="175"/>
      <c r="L186" s="180"/>
      <c r="M186" s="181"/>
      <c r="N186" s="182"/>
      <c r="O186" s="182"/>
      <c r="P186" s="183">
        <f>SUM(P187:P188)</f>
        <v>0</v>
      </c>
      <c r="Q186" s="182"/>
      <c r="R186" s="183">
        <f>SUM(R187:R188)</f>
        <v>81.25639199999999</v>
      </c>
      <c r="S186" s="182"/>
      <c r="T186" s="184">
        <f>SUM(T187:T188)</f>
        <v>0</v>
      </c>
      <c r="AR186" s="185" t="s">
        <v>80</v>
      </c>
      <c r="AT186" s="186" t="s">
        <v>71</v>
      </c>
      <c r="AU186" s="186" t="s">
        <v>80</v>
      </c>
      <c r="AY186" s="185" t="s">
        <v>138</v>
      </c>
      <c r="BK186" s="187">
        <f>SUM(BK187:BK188)</f>
        <v>77880.4</v>
      </c>
    </row>
    <row r="187" spans="2:65" s="1" customFormat="1" ht="38.25" customHeight="1">
      <c r="B187" s="39"/>
      <c r="C187" s="190" t="s">
        <v>356</v>
      </c>
      <c r="D187" s="190" t="s">
        <v>144</v>
      </c>
      <c r="E187" s="191" t="s">
        <v>357</v>
      </c>
      <c r="F187" s="192" t="s">
        <v>358</v>
      </c>
      <c r="G187" s="193" t="s">
        <v>359</v>
      </c>
      <c r="H187" s="194">
        <v>352.4</v>
      </c>
      <c r="I187" s="195">
        <v>221</v>
      </c>
      <c r="J187" s="194">
        <f>ROUND(I187*H187,2)</f>
        <v>77880.4</v>
      </c>
      <c r="K187" s="192" t="s">
        <v>148</v>
      </c>
      <c r="L187" s="59"/>
      <c r="M187" s="196" t="s">
        <v>22</v>
      </c>
      <c r="N187" s="197" t="s">
        <v>43</v>
      </c>
      <c r="O187" s="40"/>
      <c r="P187" s="198">
        <f>O187*H187</f>
        <v>0</v>
      </c>
      <c r="Q187" s="198">
        <v>0.23058</v>
      </c>
      <c r="R187" s="198">
        <f>Q187*H187</f>
        <v>81.25639199999999</v>
      </c>
      <c r="S187" s="198">
        <v>0</v>
      </c>
      <c r="T187" s="199">
        <f>S187*H187</f>
        <v>0</v>
      </c>
      <c r="AR187" s="22" t="s">
        <v>161</v>
      </c>
      <c r="AT187" s="22" t="s">
        <v>144</v>
      </c>
      <c r="AU187" s="22" t="s">
        <v>83</v>
      </c>
      <c r="AY187" s="22" t="s">
        <v>138</v>
      </c>
      <c r="BE187" s="200">
        <f>IF(N187="základní",J187,0)</f>
        <v>77880.4</v>
      </c>
      <c r="BF187" s="200">
        <f>IF(N187="snížená",J187,0)</f>
        <v>0</v>
      </c>
      <c r="BG187" s="200">
        <f>IF(N187="zákl. přenesená",J187,0)</f>
        <v>0</v>
      </c>
      <c r="BH187" s="200">
        <f>IF(N187="sníž. přenesená",J187,0)</f>
        <v>0</v>
      </c>
      <c r="BI187" s="200">
        <f>IF(N187="nulová",J187,0)</f>
        <v>0</v>
      </c>
      <c r="BJ187" s="22" t="s">
        <v>80</v>
      </c>
      <c r="BK187" s="200">
        <f>ROUND(I187*H187,2)</f>
        <v>77880.4</v>
      </c>
      <c r="BL187" s="22" t="s">
        <v>161</v>
      </c>
      <c r="BM187" s="22" t="s">
        <v>360</v>
      </c>
    </row>
    <row r="188" spans="2:47" s="1" customFormat="1" ht="27">
      <c r="B188" s="39"/>
      <c r="C188" s="61"/>
      <c r="D188" s="201" t="s">
        <v>154</v>
      </c>
      <c r="E188" s="61"/>
      <c r="F188" s="202" t="s">
        <v>338</v>
      </c>
      <c r="G188" s="61"/>
      <c r="H188" s="61"/>
      <c r="I188" s="161"/>
      <c r="J188" s="61"/>
      <c r="K188" s="61"/>
      <c r="L188" s="59"/>
      <c r="M188" s="203"/>
      <c r="N188" s="40"/>
      <c r="O188" s="40"/>
      <c r="P188" s="40"/>
      <c r="Q188" s="40"/>
      <c r="R188" s="40"/>
      <c r="S188" s="40"/>
      <c r="T188" s="76"/>
      <c r="AT188" s="22" t="s">
        <v>154</v>
      </c>
      <c r="AU188" s="22" t="s">
        <v>83</v>
      </c>
    </row>
    <row r="189" spans="2:63" s="10" customFormat="1" ht="29.85" customHeight="1">
      <c r="B189" s="174"/>
      <c r="C189" s="175"/>
      <c r="D189" s="176" t="s">
        <v>71</v>
      </c>
      <c r="E189" s="188" t="s">
        <v>141</v>
      </c>
      <c r="F189" s="188" t="s">
        <v>361</v>
      </c>
      <c r="G189" s="175"/>
      <c r="H189" s="175"/>
      <c r="I189" s="178"/>
      <c r="J189" s="189">
        <f>BK189</f>
        <v>1549000.56</v>
      </c>
      <c r="K189" s="175"/>
      <c r="L189" s="180"/>
      <c r="M189" s="181"/>
      <c r="N189" s="182"/>
      <c r="O189" s="182"/>
      <c r="P189" s="183">
        <f>SUM(P190:P214)</f>
        <v>0</v>
      </c>
      <c r="Q189" s="182"/>
      <c r="R189" s="183">
        <f>SUM(R190:R214)</f>
        <v>44.5176</v>
      </c>
      <c r="S189" s="182"/>
      <c r="T189" s="184">
        <f>SUM(T190:T214)</f>
        <v>0</v>
      </c>
      <c r="AR189" s="185" t="s">
        <v>80</v>
      </c>
      <c r="AT189" s="186" t="s">
        <v>71</v>
      </c>
      <c r="AU189" s="186" t="s">
        <v>80</v>
      </c>
      <c r="AY189" s="185" t="s">
        <v>138</v>
      </c>
      <c r="BK189" s="187">
        <f>SUM(BK190:BK214)</f>
        <v>1549000.56</v>
      </c>
    </row>
    <row r="190" spans="2:65" s="1" customFormat="1" ht="16.5" customHeight="1">
      <c r="B190" s="39"/>
      <c r="C190" s="190" t="s">
        <v>362</v>
      </c>
      <c r="D190" s="190" t="s">
        <v>144</v>
      </c>
      <c r="E190" s="191" t="s">
        <v>363</v>
      </c>
      <c r="F190" s="192" t="s">
        <v>364</v>
      </c>
      <c r="G190" s="193" t="s">
        <v>359</v>
      </c>
      <c r="H190" s="194">
        <v>495.17</v>
      </c>
      <c r="I190" s="195">
        <v>165</v>
      </c>
      <c r="J190" s="194">
        <f>ROUND(I190*H190,2)</f>
        <v>81703.05</v>
      </c>
      <c r="K190" s="192" t="s">
        <v>22</v>
      </c>
      <c r="L190" s="59"/>
      <c r="M190" s="196" t="s">
        <v>22</v>
      </c>
      <c r="N190" s="197" t="s">
        <v>43</v>
      </c>
      <c r="O190" s="40"/>
      <c r="P190" s="198">
        <f>O190*H190</f>
        <v>0</v>
      </c>
      <c r="Q190" s="198">
        <v>0</v>
      </c>
      <c r="R190" s="198">
        <f>Q190*H190</f>
        <v>0</v>
      </c>
      <c r="S190" s="198">
        <v>0</v>
      </c>
      <c r="T190" s="199">
        <f>S190*H190</f>
        <v>0</v>
      </c>
      <c r="AR190" s="22" t="s">
        <v>161</v>
      </c>
      <c r="AT190" s="22" t="s">
        <v>144</v>
      </c>
      <c r="AU190" s="22" t="s">
        <v>83</v>
      </c>
      <c r="AY190" s="22" t="s">
        <v>138</v>
      </c>
      <c r="BE190" s="200">
        <f>IF(N190="základní",J190,0)</f>
        <v>81703.05</v>
      </c>
      <c r="BF190" s="200">
        <f>IF(N190="snížená",J190,0)</f>
        <v>0</v>
      </c>
      <c r="BG190" s="200">
        <f>IF(N190="zákl. přenesená",J190,0)</f>
        <v>0</v>
      </c>
      <c r="BH190" s="200">
        <f>IF(N190="sníž. přenesená",J190,0)</f>
        <v>0</v>
      </c>
      <c r="BI190" s="200">
        <f>IF(N190="nulová",J190,0)</f>
        <v>0</v>
      </c>
      <c r="BJ190" s="22" t="s">
        <v>80</v>
      </c>
      <c r="BK190" s="200">
        <f>ROUND(I190*H190,2)</f>
        <v>81703.05</v>
      </c>
      <c r="BL190" s="22" t="s">
        <v>161</v>
      </c>
      <c r="BM190" s="22" t="s">
        <v>365</v>
      </c>
    </row>
    <row r="191" spans="2:47" s="1" customFormat="1" ht="27">
      <c r="B191" s="39"/>
      <c r="C191" s="61"/>
      <c r="D191" s="201" t="s">
        <v>154</v>
      </c>
      <c r="E191" s="61"/>
      <c r="F191" s="202" t="s">
        <v>366</v>
      </c>
      <c r="G191" s="61"/>
      <c r="H191" s="61"/>
      <c r="I191" s="161"/>
      <c r="J191" s="61"/>
      <c r="K191" s="61"/>
      <c r="L191" s="59"/>
      <c r="M191" s="203"/>
      <c r="N191" s="40"/>
      <c r="O191" s="40"/>
      <c r="P191" s="40"/>
      <c r="Q191" s="40"/>
      <c r="R191" s="40"/>
      <c r="S191" s="40"/>
      <c r="T191" s="76"/>
      <c r="AT191" s="22" t="s">
        <v>154</v>
      </c>
      <c r="AU191" s="22" t="s">
        <v>83</v>
      </c>
    </row>
    <row r="192" spans="2:51" s="11" customFormat="1" ht="13.5">
      <c r="B192" s="208"/>
      <c r="C192" s="209"/>
      <c r="D192" s="201" t="s">
        <v>239</v>
      </c>
      <c r="E192" s="210" t="s">
        <v>22</v>
      </c>
      <c r="F192" s="211" t="s">
        <v>367</v>
      </c>
      <c r="G192" s="209"/>
      <c r="H192" s="212">
        <v>495.17</v>
      </c>
      <c r="I192" s="213"/>
      <c r="J192" s="209"/>
      <c r="K192" s="209"/>
      <c r="L192" s="214"/>
      <c r="M192" s="215"/>
      <c r="N192" s="216"/>
      <c r="O192" s="216"/>
      <c r="P192" s="216"/>
      <c r="Q192" s="216"/>
      <c r="R192" s="216"/>
      <c r="S192" s="216"/>
      <c r="T192" s="217"/>
      <c r="AT192" s="218" t="s">
        <v>239</v>
      </c>
      <c r="AU192" s="218" t="s">
        <v>83</v>
      </c>
      <c r="AV192" s="11" t="s">
        <v>83</v>
      </c>
      <c r="AW192" s="11" t="s">
        <v>35</v>
      </c>
      <c r="AX192" s="11" t="s">
        <v>80</v>
      </c>
      <c r="AY192" s="218" t="s">
        <v>138</v>
      </c>
    </row>
    <row r="193" spans="2:65" s="1" customFormat="1" ht="25.5" customHeight="1">
      <c r="B193" s="39"/>
      <c r="C193" s="190" t="s">
        <v>368</v>
      </c>
      <c r="D193" s="190" t="s">
        <v>144</v>
      </c>
      <c r="E193" s="191" t="s">
        <v>369</v>
      </c>
      <c r="F193" s="192" t="s">
        <v>370</v>
      </c>
      <c r="G193" s="193" t="s">
        <v>211</v>
      </c>
      <c r="H193" s="194">
        <v>533.7</v>
      </c>
      <c r="I193" s="195">
        <v>206.25</v>
      </c>
      <c r="J193" s="194">
        <f>ROUND(I193*H193,2)</f>
        <v>110075.63</v>
      </c>
      <c r="K193" s="192" t="s">
        <v>148</v>
      </c>
      <c r="L193" s="59"/>
      <c r="M193" s="196" t="s">
        <v>22</v>
      </c>
      <c r="N193" s="197" t="s">
        <v>43</v>
      </c>
      <c r="O193" s="40"/>
      <c r="P193" s="198">
        <f>O193*H193</f>
        <v>0</v>
      </c>
      <c r="Q193" s="198">
        <v>0</v>
      </c>
      <c r="R193" s="198">
        <f>Q193*H193</f>
        <v>0</v>
      </c>
      <c r="S193" s="198">
        <v>0</v>
      </c>
      <c r="T193" s="199">
        <f>S193*H193</f>
        <v>0</v>
      </c>
      <c r="AR193" s="22" t="s">
        <v>161</v>
      </c>
      <c r="AT193" s="22" t="s">
        <v>144</v>
      </c>
      <c r="AU193" s="22" t="s">
        <v>83</v>
      </c>
      <c r="AY193" s="22" t="s">
        <v>138</v>
      </c>
      <c r="BE193" s="200">
        <f>IF(N193="základní",J193,0)</f>
        <v>110075.63</v>
      </c>
      <c r="BF193" s="200">
        <f>IF(N193="snížená",J193,0)</f>
        <v>0</v>
      </c>
      <c r="BG193" s="200">
        <f>IF(N193="zákl. přenesená",J193,0)</f>
        <v>0</v>
      </c>
      <c r="BH193" s="200">
        <f>IF(N193="sníž. přenesená",J193,0)</f>
        <v>0</v>
      </c>
      <c r="BI193" s="200">
        <f>IF(N193="nulová",J193,0)</f>
        <v>0</v>
      </c>
      <c r="BJ193" s="22" t="s">
        <v>80</v>
      </c>
      <c r="BK193" s="200">
        <f>ROUND(I193*H193,2)</f>
        <v>110075.63</v>
      </c>
      <c r="BL193" s="22" t="s">
        <v>161</v>
      </c>
      <c r="BM193" s="22" t="s">
        <v>371</v>
      </c>
    </row>
    <row r="194" spans="2:47" s="1" customFormat="1" ht="27">
      <c r="B194" s="39"/>
      <c r="C194" s="61"/>
      <c r="D194" s="201" t="s">
        <v>154</v>
      </c>
      <c r="E194" s="61"/>
      <c r="F194" s="202" t="s">
        <v>354</v>
      </c>
      <c r="G194" s="61"/>
      <c r="H194" s="61"/>
      <c r="I194" s="161"/>
      <c r="J194" s="61"/>
      <c r="K194" s="61"/>
      <c r="L194" s="59"/>
      <c r="M194" s="203"/>
      <c r="N194" s="40"/>
      <c r="O194" s="40"/>
      <c r="P194" s="40"/>
      <c r="Q194" s="40"/>
      <c r="R194" s="40"/>
      <c r="S194" s="40"/>
      <c r="T194" s="76"/>
      <c r="AT194" s="22" t="s">
        <v>154</v>
      </c>
      <c r="AU194" s="22" t="s">
        <v>83</v>
      </c>
    </row>
    <row r="195" spans="2:65" s="1" customFormat="1" ht="25.5" customHeight="1">
      <c r="B195" s="39"/>
      <c r="C195" s="190" t="s">
        <v>372</v>
      </c>
      <c r="D195" s="190" t="s">
        <v>144</v>
      </c>
      <c r="E195" s="191" t="s">
        <v>373</v>
      </c>
      <c r="F195" s="192" t="s">
        <v>374</v>
      </c>
      <c r="G195" s="193" t="s">
        <v>211</v>
      </c>
      <c r="H195" s="194">
        <v>517.1</v>
      </c>
      <c r="I195" s="195">
        <v>141.95000000000002</v>
      </c>
      <c r="J195" s="194">
        <f>ROUND(I195*H195,2)</f>
        <v>73402.35</v>
      </c>
      <c r="K195" s="192" t="s">
        <v>148</v>
      </c>
      <c r="L195" s="59"/>
      <c r="M195" s="196" t="s">
        <v>22</v>
      </c>
      <c r="N195" s="197" t="s">
        <v>43</v>
      </c>
      <c r="O195" s="40"/>
      <c r="P195" s="198">
        <f>O195*H195</f>
        <v>0</v>
      </c>
      <c r="Q195" s="198">
        <v>0</v>
      </c>
      <c r="R195" s="198">
        <f>Q195*H195</f>
        <v>0</v>
      </c>
      <c r="S195" s="198">
        <v>0</v>
      </c>
      <c r="T195" s="199">
        <f>S195*H195</f>
        <v>0</v>
      </c>
      <c r="AR195" s="22" t="s">
        <v>161</v>
      </c>
      <c r="AT195" s="22" t="s">
        <v>144</v>
      </c>
      <c r="AU195" s="22" t="s">
        <v>83</v>
      </c>
      <c r="AY195" s="22" t="s">
        <v>138</v>
      </c>
      <c r="BE195" s="200">
        <f>IF(N195="základní",J195,0)</f>
        <v>73402.35</v>
      </c>
      <c r="BF195" s="200">
        <f>IF(N195="snížená",J195,0)</f>
        <v>0</v>
      </c>
      <c r="BG195" s="200">
        <f>IF(N195="zákl. přenesená",J195,0)</f>
        <v>0</v>
      </c>
      <c r="BH195" s="200">
        <f>IF(N195="sníž. přenesená",J195,0)</f>
        <v>0</v>
      </c>
      <c r="BI195" s="200">
        <f>IF(N195="nulová",J195,0)</f>
        <v>0</v>
      </c>
      <c r="BJ195" s="22" t="s">
        <v>80</v>
      </c>
      <c r="BK195" s="200">
        <f>ROUND(I195*H195,2)</f>
        <v>73402.35</v>
      </c>
      <c r="BL195" s="22" t="s">
        <v>161</v>
      </c>
      <c r="BM195" s="22" t="s">
        <v>375</v>
      </c>
    </row>
    <row r="196" spans="2:47" s="1" customFormat="1" ht="108" hidden="1">
      <c r="B196" s="39"/>
      <c r="C196" s="61"/>
      <c r="D196" s="201" t="s">
        <v>213</v>
      </c>
      <c r="E196" s="61"/>
      <c r="F196" s="202" t="s">
        <v>376</v>
      </c>
      <c r="G196" s="61"/>
      <c r="H196" s="61"/>
      <c r="I196" s="161"/>
      <c r="J196" s="61"/>
      <c r="K196" s="61"/>
      <c r="L196" s="59"/>
      <c r="M196" s="203"/>
      <c r="N196" s="40"/>
      <c r="O196" s="40"/>
      <c r="P196" s="40"/>
      <c r="Q196" s="40"/>
      <c r="R196" s="40"/>
      <c r="S196" s="40"/>
      <c r="T196" s="76"/>
      <c r="AT196" s="22" t="s">
        <v>213</v>
      </c>
      <c r="AU196" s="22" t="s">
        <v>83</v>
      </c>
    </row>
    <row r="197" spans="2:47" s="1" customFormat="1" ht="27">
      <c r="B197" s="39"/>
      <c r="C197" s="61"/>
      <c r="D197" s="201" t="s">
        <v>154</v>
      </c>
      <c r="E197" s="61"/>
      <c r="F197" s="202" t="s">
        <v>354</v>
      </c>
      <c r="G197" s="61"/>
      <c r="H197" s="61"/>
      <c r="I197" s="161"/>
      <c r="J197" s="61"/>
      <c r="K197" s="61"/>
      <c r="L197" s="59"/>
      <c r="M197" s="203"/>
      <c r="N197" s="40"/>
      <c r="O197" s="40"/>
      <c r="P197" s="40"/>
      <c r="Q197" s="40"/>
      <c r="R197" s="40"/>
      <c r="S197" s="40"/>
      <c r="T197" s="76"/>
      <c r="AT197" s="22" t="s">
        <v>154</v>
      </c>
      <c r="AU197" s="22" t="s">
        <v>83</v>
      </c>
    </row>
    <row r="198" spans="2:65" s="1" customFormat="1" ht="38.25" customHeight="1">
      <c r="B198" s="39"/>
      <c r="C198" s="190" t="s">
        <v>377</v>
      </c>
      <c r="D198" s="190" t="s">
        <v>144</v>
      </c>
      <c r="E198" s="191" t="s">
        <v>378</v>
      </c>
      <c r="F198" s="192" t="s">
        <v>379</v>
      </c>
      <c r="G198" s="193" t="s">
        <v>211</v>
      </c>
      <c r="H198" s="194">
        <v>566.9</v>
      </c>
      <c r="I198" s="195">
        <v>260.9</v>
      </c>
      <c r="J198" s="194">
        <f>ROUND(I198*H198,2)</f>
        <v>147904.21</v>
      </c>
      <c r="K198" s="192" t="s">
        <v>148</v>
      </c>
      <c r="L198" s="59"/>
      <c r="M198" s="196" t="s">
        <v>22</v>
      </c>
      <c r="N198" s="197" t="s">
        <v>43</v>
      </c>
      <c r="O198" s="40"/>
      <c r="P198" s="198">
        <f>O198*H198</f>
        <v>0</v>
      </c>
      <c r="Q198" s="198">
        <v>0</v>
      </c>
      <c r="R198" s="198">
        <f>Q198*H198</f>
        <v>0</v>
      </c>
      <c r="S198" s="198">
        <v>0</v>
      </c>
      <c r="T198" s="199">
        <f>S198*H198</f>
        <v>0</v>
      </c>
      <c r="AR198" s="22" t="s">
        <v>161</v>
      </c>
      <c r="AT198" s="22" t="s">
        <v>144</v>
      </c>
      <c r="AU198" s="22" t="s">
        <v>83</v>
      </c>
      <c r="AY198" s="22" t="s">
        <v>138</v>
      </c>
      <c r="BE198" s="200">
        <f>IF(N198="základní",J198,0)</f>
        <v>147904.21</v>
      </c>
      <c r="BF198" s="200">
        <f>IF(N198="snížená",J198,0)</f>
        <v>0</v>
      </c>
      <c r="BG198" s="200">
        <f>IF(N198="zákl. přenesená",J198,0)</f>
        <v>0</v>
      </c>
      <c r="BH198" s="200">
        <f>IF(N198="sníž. přenesená",J198,0)</f>
        <v>0</v>
      </c>
      <c r="BI198" s="200">
        <f>IF(N198="nulová",J198,0)</f>
        <v>0</v>
      </c>
      <c r="BJ198" s="22" t="s">
        <v>80</v>
      </c>
      <c r="BK198" s="200">
        <f>ROUND(I198*H198,2)</f>
        <v>147904.21</v>
      </c>
      <c r="BL198" s="22" t="s">
        <v>161</v>
      </c>
      <c r="BM198" s="22" t="s">
        <v>380</v>
      </c>
    </row>
    <row r="199" spans="2:47" s="1" customFormat="1" ht="40.5" hidden="1">
      <c r="B199" s="39"/>
      <c r="C199" s="61"/>
      <c r="D199" s="201" t="s">
        <v>213</v>
      </c>
      <c r="E199" s="61"/>
      <c r="F199" s="202" t="s">
        <v>381</v>
      </c>
      <c r="G199" s="61"/>
      <c r="H199" s="61"/>
      <c r="I199" s="161"/>
      <c r="J199" s="61"/>
      <c r="K199" s="61"/>
      <c r="L199" s="59"/>
      <c r="M199" s="203"/>
      <c r="N199" s="40"/>
      <c r="O199" s="40"/>
      <c r="P199" s="40"/>
      <c r="Q199" s="40"/>
      <c r="R199" s="40"/>
      <c r="S199" s="40"/>
      <c r="T199" s="76"/>
      <c r="AT199" s="22" t="s">
        <v>213</v>
      </c>
      <c r="AU199" s="22" t="s">
        <v>83</v>
      </c>
    </row>
    <row r="200" spans="2:47" s="1" customFormat="1" ht="27">
      <c r="B200" s="39"/>
      <c r="C200" s="61"/>
      <c r="D200" s="201" t="s">
        <v>154</v>
      </c>
      <c r="E200" s="61"/>
      <c r="F200" s="202" t="s">
        <v>354</v>
      </c>
      <c r="G200" s="61"/>
      <c r="H200" s="61"/>
      <c r="I200" s="161"/>
      <c r="J200" s="61"/>
      <c r="K200" s="61"/>
      <c r="L200" s="59"/>
      <c r="M200" s="203"/>
      <c r="N200" s="40"/>
      <c r="O200" s="40"/>
      <c r="P200" s="40"/>
      <c r="Q200" s="40"/>
      <c r="R200" s="40"/>
      <c r="S200" s="40"/>
      <c r="T200" s="76"/>
      <c r="AT200" s="22" t="s">
        <v>154</v>
      </c>
      <c r="AU200" s="22" t="s">
        <v>83</v>
      </c>
    </row>
    <row r="201" spans="2:65" s="1" customFormat="1" ht="25.5" customHeight="1">
      <c r="B201" s="39"/>
      <c r="C201" s="190" t="s">
        <v>382</v>
      </c>
      <c r="D201" s="190" t="s">
        <v>144</v>
      </c>
      <c r="E201" s="191" t="s">
        <v>383</v>
      </c>
      <c r="F201" s="192" t="s">
        <v>384</v>
      </c>
      <c r="G201" s="193" t="s">
        <v>211</v>
      </c>
      <c r="H201" s="194">
        <v>206.1</v>
      </c>
      <c r="I201" s="195">
        <v>115.5</v>
      </c>
      <c r="J201" s="194">
        <f>ROUND(I201*H201,2)</f>
        <v>23804.55</v>
      </c>
      <c r="K201" s="192" t="s">
        <v>148</v>
      </c>
      <c r="L201" s="59"/>
      <c r="M201" s="196" t="s">
        <v>22</v>
      </c>
      <c r="N201" s="197" t="s">
        <v>43</v>
      </c>
      <c r="O201" s="40"/>
      <c r="P201" s="198">
        <f>O201*H201</f>
        <v>0</v>
      </c>
      <c r="Q201" s="198">
        <v>0.216</v>
      </c>
      <c r="R201" s="198">
        <f>Q201*H201</f>
        <v>44.5176</v>
      </c>
      <c r="S201" s="198">
        <v>0</v>
      </c>
      <c r="T201" s="199">
        <f>S201*H201</f>
        <v>0</v>
      </c>
      <c r="AR201" s="22" t="s">
        <v>161</v>
      </c>
      <c r="AT201" s="22" t="s">
        <v>144</v>
      </c>
      <c r="AU201" s="22" t="s">
        <v>83</v>
      </c>
      <c r="AY201" s="22" t="s">
        <v>138</v>
      </c>
      <c r="BE201" s="200">
        <f>IF(N201="základní",J201,0)</f>
        <v>23804.55</v>
      </c>
      <c r="BF201" s="200">
        <f>IF(N201="snížená",J201,0)</f>
        <v>0</v>
      </c>
      <c r="BG201" s="200">
        <f>IF(N201="zákl. přenesená",J201,0)</f>
        <v>0</v>
      </c>
      <c r="BH201" s="200">
        <f>IF(N201="sníž. přenesená",J201,0)</f>
        <v>0</v>
      </c>
      <c r="BI201" s="200">
        <f>IF(N201="nulová",J201,0)</f>
        <v>0</v>
      </c>
      <c r="BJ201" s="22" t="s">
        <v>80</v>
      </c>
      <c r="BK201" s="200">
        <f>ROUND(I201*H201,2)</f>
        <v>23804.55</v>
      </c>
      <c r="BL201" s="22" t="s">
        <v>161</v>
      </c>
      <c r="BM201" s="22" t="s">
        <v>385</v>
      </c>
    </row>
    <row r="202" spans="2:47" s="1" customFormat="1" ht="108" hidden="1">
      <c r="B202" s="39"/>
      <c r="C202" s="61"/>
      <c r="D202" s="201" t="s">
        <v>213</v>
      </c>
      <c r="E202" s="61"/>
      <c r="F202" s="202" t="s">
        <v>386</v>
      </c>
      <c r="G202" s="61"/>
      <c r="H202" s="61"/>
      <c r="I202" s="161"/>
      <c r="J202" s="61"/>
      <c r="K202" s="61"/>
      <c r="L202" s="59"/>
      <c r="M202" s="203"/>
      <c r="N202" s="40"/>
      <c r="O202" s="40"/>
      <c r="P202" s="40"/>
      <c r="Q202" s="40"/>
      <c r="R202" s="40"/>
      <c r="S202" s="40"/>
      <c r="T202" s="76"/>
      <c r="AT202" s="22" t="s">
        <v>213</v>
      </c>
      <c r="AU202" s="22" t="s">
        <v>83</v>
      </c>
    </row>
    <row r="203" spans="2:47" s="1" customFormat="1" ht="27">
      <c r="B203" s="39"/>
      <c r="C203" s="61"/>
      <c r="D203" s="201" t="s">
        <v>154</v>
      </c>
      <c r="E203" s="61"/>
      <c r="F203" s="202" t="s">
        <v>338</v>
      </c>
      <c r="G203" s="61"/>
      <c r="H203" s="61"/>
      <c r="I203" s="161"/>
      <c r="J203" s="61"/>
      <c r="K203" s="61"/>
      <c r="L203" s="59"/>
      <c r="M203" s="203"/>
      <c r="N203" s="40"/>
      <c r="O203" s="40"/>
      <c r="P203" s="40"/>
      <c r="Q203" s="40"/>
      <c r="R203" s="40"/>
      <c r="S203" s="40"/>
      <c r="T203" s="76"/>
      <c r="AT203" s="22" t="s">
        <v>154</v>
      </c>
      <c r="AU203" s="22" t="s">
        <v>83</v>
      </c>
    </row>
    <row r="204" spans="2:65" s="1" customFormat="1" ht="25.5" customHeight="1">
      <c r="B204" s="39"/>
      <c r="C204" s="190" t="s">
        <v>387</v>
      </c>
      <c r="D204" s="190" t="s">
        <v>144</v>
      </c>
      <c r="E204" s="191" t="s">
        <v>388</v>
      </c>
      <c r="F204" s="192" t="s">
        <v>389</v>
      </c>
      <c r="G204" s="193" t="s">
        <v>211</v>
      </c>
      <c r="H204" s="194">
        <v>517.1</v>
      </c>
      <c r="I204" s="195">
        <v>16.3</v>
      </c>
      <c r="J204" s="194">
        <f>ROUND(I204*H204,2)</f>
        <v>8428.73</v>
      </c>
      <c r="K204" s="192" t="s">
        <v>148</v>
      </c>
      <c r="L204" s="59"/>
      <c r="M204" s="196" t="s">
        <v>22</v>
      </c>
      <c r="N204" s="197" t="s">
        <v>43</v>
      </c>
      <c r="O204" s="40"/>
      <c r="P204" s="198">
        <f>O204*H204</f>
        <v>0</v>
      </c>
      <c r="Q204" s="198">
        <v>0</v>
      </c>
      <c r="R204" s="198">
        <f>Q204*H204</f>
        <v>0</v>
      </c>
      <c r="S204" s="198">
        <v>0</v>
      </c>
      <c r="T204" s="199">
        <f>S204*H204</f>
        <v>0</v>
      </c>
      <c r="AR204" s="22" t="s">
        <v>161</v>
      </c>
      <c r="AT204" s="22" t="s">
        <v>144</v>
      </c>
      <c r="AU204" s="22" t="s">
        <v>83</v>
      </c>
      <c r="AY204" s="22" t="s">
        <v>138</v>
      </c>
      <c r="BE204" s="200">
        <f>IF(N204="základní",J204,0)</f>
        <v>8428.73</v>
      </c>
      <c r="BF204" s="200">
        <f>IF(N204="snížená",J204,0)</f>
        <v>0</v>
      </c>
      <c r="BG204" s="200">
        <f>IF(N204="zákl. přenesená",J204,0)</f>
        <v>0</v>
      </c>
      <c r="BH204" s="200">
        <f>IF(N204="sníž. přenesená",J204,0)</f>
        <v>0</v>
      </c>
      <c r="BI204" s="200">
        <f>IF(N204="nulová",J204,0)</f>
        <v>0</v>
      </c>
      <c r="BJ204" s="22" t="s">
        <v>80</v>
      </c>
      <c r="BK204" s="200">
        <f>ROUND(I204*H204,2)</f>
        <v>8428.73</v>
      </c>
      <c r="BL204" s="22" t="s">
        <v>161</v>
      </c>
      <c r="BM204" s="22" t="s">
        <v>390</v>
      </c>
    </row>
    <row r="205" spans="2:47" s="1" customFormat="1" ht="27">
      <c r="B205" s="39"/>
      <c r="C205" s="61"/>
      <c r="D205" s="201" t="s">
        <v>154</v>
      </c>
      <c r="E205" s="61"/>
      <c r="F205" s="202" t="s">
        <v>354</v>
      </c>
      <c r="G205" s="61"/>
      <c r="H205" s="61"/>
      <c r="I205" s="161"/>
      <c r="J205" s="61"/>
      <c r="K205" s="61"/>
      <c r="L205" s="59"/>
      <c r="M205" s="203"/>
      <c r="N205" s="40"/>
      <c r="O205" s="40"/>
      <c r="P205" s="40"/>
      <c r="Q205" s="40"/>
      <c r="R205" s="40"/>
      <c r="S205" s="40"/>
      <c r="T205" s="76"/>
      <c r="AT205" s="22" t="s">
        <v>154</v>
      </c>
      <c r="AU205" s="22" t="s">
        <v>83</v>
      </c>
    </row>
    <row r="206" spans="2:65" s="1" customFormat="1" ht="25.5" customHeight="1">
      <c r="B206" s="39"/>
      <c r="C206" s="190" t="s">
        <v>391</v>
      </c>
      <c r="D206" s="190" t="s">
        <v>144</v>
      </c>
      <c r="E206" s="191" t="s">
        <v>392</v>
      </c>
      <c r="F206" s="192" t="s">
        <v>393</v>
      </c>
      <c r="G206" s="193" t="s">
        <v>211</v>
      </c>
      <c r="H206" s="194">
        <v>3535.1</v>
      </c>
      <c r="I206" s="195">
        <v>12.2</v>
      </c>
      <c r="J206" s="194">
        <f>ROUND(I206*H206,2)</f>
        <v>43128.22</v>
      </c>
      <c r="K206" s="192" t="s">
        <v>148</v>
      </c>
      <c r="L206" s="59"/>
      <c r="M206" s="196" t="s">
        <v>22</v>
      </c>
      <c r="N206" s="197" t="s">
        <v>43</v>
      </c>
      <c r="O206" s="40"/>
      <c r="P206" s="198">
        <f>O206*H206</f>
        <v>0</v>
      </c>
      <c r="Q206" s="198">
        <v>0</v>
      </c>
      <c r="R206" s="198">
        <f>Q206*H206</f>
        <v>0</v>
      </c>
      <c r="S206" s="198">
        <v>0</v>
      </c>
      <c r="T206" s="199">
        <f>S206*H206</f>
        <v>0</v>
      </c>
      <c r="AR206" s="22" t="s">
        <v>161</v>
      </c>
      <c r="AT206" s="22" t="s">
        <v>144</v>
      </c>
      <c r="AU206" s="22" t="s">
        <v>83</v>
      </c>
      <c r="AY206" s="22" t="s">
        <v>138</v>
      </c>
      <c r="BE206" s="200">
        <f>IF(N206="základní",J206,0)</f>
        <v>43128.22</v>
      </c>
      <c r="BF206" s="200">
        <f>IF(N206="snížená",J206,0)</f>
        <v>0</v>
      </c>
      <c r="BG206" s="200">
        <f>IF(N206="zákl. přenesená",J206,0)</f>
        <v>0</v>
      </c>
      <c r="BH206" s="200">
        <f>IF(N206="sníž. přenesená",J206,0)</f>
        <v>0</v>
      </c>
      <c r="BI206" s="200">
        <f>IF(N206="nulová",J206,0)</f>
        <v>0</v>
      </c>
      <c r="BJ206" s="22" t="s">
        <v>80</v>
      </c>
      <c r="BK206" s="200">
        <f>ROUND(I206*H206,2)</f>
        <v>43128.22</v>
      </c>
      <c r="BL206" s="22" t="s">
        <v>161</v>
      </c>
      <c r="BM206" s="22" t="s">
        <v>394</v>
      </c>
    </row>
    <row r="207" spans="2:47" s="1" customFormat="1" ht="27">
      <c r="B207" s="39"/>
      <c r="C207" s="61"/>
      <c r="D207" s="201" t="s">
        <v>154</v>
      </c>
      <c r="E207" s="61"/>
      <c r="F207" s="202" t="s">
        <v>354</v>
      </c>
      <c r="G207" s="61"/>
      <c r="H207" s="61"/>
      <c r="I207" s="161"/>
      <c r="J207" s="61"/>
      <c r="K207" s="61"/>
      <c r="L207" s="59"/>
      <c r="M207" s="203"/>
      <c r="N207" s="40"/>
      <c r="O207" s="40"/>
      <c r="P207" s="40"/>
      <c r="Q207" s="40"/>
      <c r="R207" s="40"/>
      <c r="S207" s="40"/>
      <c r="T207" s="76"/>
      <c r="AT207" s="22" t="s">
        <v>154</v>
      </c>
      <c r="AU207" s="22" t="s">
        <v>83</v>
      </c>
    </row>
    <row r="208" spans="2:51" s="11" customFormat="1" ht="13.5">
      <c r="B208" s="208"/>
      <c r="C208" s="209"/>
      <c r="D208" s="201" t="s">
        <v>239</v>
      </c>
      <c r="E208" s="210" t="s">
        <v>22</v>
      </c>
      <c r="F208" s="211" t="s">
        <v>395</v>
      </c>
      <c r="G208" s="209"/>
      <c r="H208" s="212">
        <v>3535.1</v>
      </c>
      <c r="I208" s="213"/>
      <c r="J208" s="209"/>
      <c r="K208" s="209"/>
      <c r="L208" s="214"/>
      <c r="M208" s="215"/>
      <c r="N208" s="216"/>
      <c r="O208" s="216"/>
      <c r="P208" s="216"/>
      <c r="Q208" s="216"/>
      <c r="R208" s="216"/>
      <c r="S208" s="216"/>
      <c r="T208" s="217"/>
      <c r="AT208" s="218" t="s">
        <v>239</v>
      </c>
      <c r="AU208" s="218" t="s">
        <v>83</v>
      </c>
      <c r="AV208" s="11" t="s">
        <v>83</v>
      </c>
      <c r="AW208" s="11" t="s">
        <v>35</v>
      </c>
      <c r="AX208" s="11" t="s">
        <v>80</v>
      </c>
      <c r="AY208" s="218" t="s">
        <v>138</v>
      </c>
    </row>
    <row r="209" spans="2:65" s="1" customFormat="1" ht="38.25" customHeight="1">
      <c r="B209" s="39"/>
      <c r="C209" s="190" t="s">
        <v>396</v>
      </c>
      <c r="D209" s="190" t="s">
        <v>144</v>
      </c>
      <c r="E209" s="191" t="s">
        <v>397</v>
      </c>
      <c r="F209" s="192" t="s">
        <v>398</v>
      </c>
      <c r="G209" s="193" t="s">
        <v>211</v>
      </c>
      <c r="H209" s="194">
        <v>2772.9</v>
      </c>
      <c r="I209" s="195">
        <v>302.4</v>
      </c>
      <c r="J209" s="194">
        <f>ROUND(I209*H209,2)</f>
        <v>838524.96</v>
      </c>
      <c r="K209" s="192" t="s">
        <v>148</v>
      </c>
      <c r="L209" s="59"/>
      <c r="M209" s="196" t="s">
        <v>22</v>
      </c>
      <c r="N209" s="197" t="s">
        <v>43</v>
      </c>
      <c r="O209" s="40"/>
      <c r="P209" s="198">
        <f>O209*H209</f>
        <v>0</v>
      </c>
      <c r="Q209" s="198">
        <v>0</v>
      </c>
      <c r="R209" s="198">
        <f>Q209*H209</f>
        <v>0</v>
      </c>
      <c r="S209" s="198">
        <v>0</v>
      </c>
      <c r="T209" s="199">
        <f>S209*H209</f>
        <v>0</v>
      </c>
      <c r="AR209" s="22" t="s">
        <v>161</v>
      </c>
      <c r="AT209" s="22" t="s">
        <v>144</v>
      </c>
      <c r="AU209" s="22" t="s">
        <v>83</v>
      </c>
      <c r="AY209" s="22" t="s">
        <v>138</v>
      </c>
      <c r="BE209" s="200">
        <f>IF(N209="základní",J209,0)</f>
        <v>838524.96</v>
      </c>
      <c r="BF209" s="200">
        <f>IF(N209="snížená",J209,0)</f>
        <v>0</v>
      </c>
      <c r="BG209" s="200">
        <f>IF(N209="zákl. přenesená",J209,0)</f>
        <v>0</v>
      </c>
      <c r="BH209" s="200">
        <f>IF(N209="sníž. přenesená",J209,0)</f>
        <v>0</v>
      </c>
      <c r="BI209" s="200">
        <f>IF(N209="nulová",J209,0)</f>
        <v>0</v>
      </c>
      <c r="BJ209" s="22" t="s">
        <v>80</v>
      </c>
      <c r="BK209" s="200">
        <f>ROUND(I209*H209,2)</f>
        <v>838524.96</v>
      </c>
      <c r="BL209" s="22" t="s">
        <v>161</v>
      </c>
      <c r="BM209" s="22" t="s">
        <v>399</v>
      </c>
    </row>
    <row r="210" spans="2:47" s="1" customFormat="1" ht="40.5" hidden="1">
      <c r="B210" s="39"/>
      <c r="C210" s="61"/>
      <c r="D210" s="201" t="s">
        <v>213</v>
      </c>
      <c r="E210" s="61"/>
      <c r="F210" s="202" t="s">
        <v>400</v>
      </c>
      <c r="G210" s="61"/>
      <c r="H210" s="61"/>
      <c r="I210" s="161"/>
      <c r="J210" s="61"/>
      <c r="K210" s="61"/>
      <c r="L210" s="59"/>
      <c r="M210" s="203"/>
      <c r="N210" s="40"/>
      <c r="O210" s="40"/>
      <c r="P210" s="40"/>
      <c r="Q210" s="40"/>
      <c r="R210" s="40"/>
      <c r="S210" s="40"/>
      <c r="T210" s="76"/>
      <c r="AT210" s="22" t="s">
        <v>213</v>
      </c>
      <c r="AU210" s="22" t="s">
        <v>83</v>
      </c>
    </row>
    <row r="211" spans="2:47" s="1" customFormat="1" ht="27">
      <c r="B211" s="39"/>
      <c r="C211" s="61"/>
      <c r="D211" s="201" t="s">
        <v>154</v>
      </c>
      <c r="E211" s="61"/>
      <c r="F211" s="202" t="s">
        <v>354</v>
      </c>
      <c r="G211" s="61"/>
      <c r="H211" s="61"/>
      <c r="I211" s="161"/>
      <c r="J211" s="61"/>
      <c r="K211" s="61"/>
      <c r="L211" s="59"/>
      <c r="M211" s="203"/>
      <c r="N211" s="40"/>
      <c r="O211" s="40"/>
      <c r="P211" s="40"/>
      <c r="Q211" s="40"/>
      <c r="R211" s="40"/>
      <c r="S211" s="40"/>
      <c r="T211" s="76"/>
      <c r="AT211" s="22" t="s">
        <v>154</v>
      </c>
      <c r="AU211" s="22" t="s">
        <v>83</v>
      </c>
    </row>
    <row r="212" spans="2:65" s="1" customFormat="1" ht="25.5" customHeight="1">
      <c r="B212" s="39"/>
      <c r="C212" s="190" t="s">
        <v>401</v>
      </c>
      <c r="D212" s="190" t="s">
        <v>144</v>
      </c>
      <c r="E212" s="191" t="s">
        <v>402</v>
      </c>
      <c r="F212" s="192" t="s">
        <v>403</v>
      </c>
      <c r="G212" s="193" t="s">
        <v>211</v>
      </c>
      <c r="H212" s="194">
        <v>762.2</v>
      </c>
      <c r="I212" s="195">
        <v>291.3</v>
      </c>
      <c r="J212" s="194">
        <f>ROUND(I212*H212,2)</f>
        <v>222028.86</v>
      </c>
      <c r="K212" s="192" t="s">
        <v>148</v>
      </c>
      <c r="L212" s="59"/>
      <c r="M212" s="196" t="s">
        <v>22</v>
      </c>
      <c r="N212" s="197" t="s">
        <v>43</v>
      </c>
      <c r="O212" s="40"/>
      <c r="P212" s="198">
        <f>O212*H212</f>
        <v>0</v>
      </c>
      <c r="Q212" s="198">
        <v>0</v>
      </c>
      <c r="R212" s="198">
        <f>Q212*H212</f>
        <v>0</v>
      </c>
      <c r="S212" s="198">
        <v>0</v>
      </c>
      <c r="T212" s="199">
        <f>S212*H212</f>
        <v>0</v>
      </c>
      <c r="AR212" s="22" t="s">
        <v>161</v>
      </c>
      <c r="AT212" s="22" t="s">
        <v>144</v>
      </c>
      <c r="AU212" s="22" t="s">
        <v>83</v>
      </c>
      <c r="AY212" s="22" t="s">
        <v>138</v>
      </c>
      <c r="BE212" s="200">
        <f>IF(N212="základní",J212,0)</f>
        <v>222028.86</v>
      </c>
      <c r="BF212" s="200">
        <f>IF(N212="snížená",J212,0)</f>
        <v>0</v>
      </c>
      <c r="BG212" s="200">
        <f>IF(N212="zákl. přenesená",J212,0)</f>
        <v>0</v>
      </c>
      <c r="BH212" s="200">
        <f>IF(N212="sníž. přenesená",J212,0)</f>
        <v>0</v>
      </c>
      <c r="BI212" s="200">
        <f>IF(N212="nulová",J212,0)</f>
        <v>0</v>
      </c>
      <c r="BJ212" s="22" t="s">
        <v>80</v>
      </c>
      <c r="BK212" s="200">
        <f>ROUND(I212*H212,2)</f>
        <v>222028.86</v>
      </c>
      <c r="BL212" s="22" t="s">
        <v>161</v>
      </c>
      <c r="BM212" s="22" t="s">
        <v>404</v>
      </c>
    </row>
    <row r="213" spans="2:47" s="1" customFormat="1" ht="40.5" hidden="1">
      <c r="B213" s="39"/>
      <c r="C213" s="61"/>
      <c r="D213" s="201" t="s">
        <v>213</v>
      </c>
      <c r="E213" s="61"/>
      <c r="F213" s="202" t="s">
        <v>405</v>
      </c>
      <c r="G213" s="61"/>
      <c r="H213" s="61"/>
      <c r="I213" s="161"/>
      <c r="J213" s="61"/>
      <c r="K213" s="61"/>
      <c r="L213" s="59"/>
      <c r="M213" s="203"/>
      <c r="N213" s="40"/>
      <c r="O213" s="40"/>
      <c r="P213" s="40"/>
      <c r="Q213" s="40"/>
      <c r="R213" s="40"/>
      <c r="S213" s="40"/>
      <c r="T213" s="76"/>
      <c r="AT213" s="22" t="s">
        <v>213</v>
      </c>
      <c r="AU213" s="22" t="s">
        <v>83</v>
      </c>
    </row>
    <row r="214" spans="2:47" s="1" customFormat="1" ht="27">
      <c r="B214" s="39"/>
      <c r="C214" s="61"/>
      <c r="D214" s="201" t="s">
        <v>154</v>
      </c>
      <c r="E214" s="61"/>
      <c r="F214" s="202" t="s">
        <v>354</v>
      </c>
      <c r="G214" s="61"/>
      <c r="H214" s="61"/>
      <c r="I214" s="161"/>
      <c r="J214" s="61"/>
      <c r="K214" s="61"/>
      <c r="L214" s="59"/>
      <c r="M214" s="203"/>
      <c r="N214" s="40"/>
      <c r="O214" s="40"/>
      <c r="P214" s="40"/>
      <c r="Q214" s="40"/>
      <c r="R214" s="40"/>
      <c r="S214" s="40"/>
      <c r="T214" s="76"/>
      <c r="AT214" s="22" t="s">
        <v>154</v>
      </c>
      <c r="AU214" s="22" t="s">
        <v>83</v>
      </c>
    </row>
    <row r="215" spans="2:63" s="10" customFormat="1" ht="29.85" customHeight="1">
      <c r="B215" s="174"/>
      <c r="C215" s="175"/>
      <c r="D215" s="176" t="s">
        <v>71</v>
      </c>
      <c r="E215" s="188" t="s">
        <v>180</v>
      </c>
      <c r="F215" s="188" t="s">
        <v>406</v>
      </c>
      <c r="G215" s="175"/>
      <c r="H215" s="175"/>
      <c r="I215" s="178"/>
      <c r="J215" s="189">
        <f>BK215</f>
        <v>241946.5</v>
      </c>
      <c r="K215" s="175"/>
      <c r="L215" s="180"/>
      <c r="M215" s="181"/>
      <c r="N215" s="182"/>
      <c r="O215" s="182"/>
      <c r="P215" s="183">
        <f>SUM(P216:P233)</f>
        <v>0</v>
      </c>
      <c r="Q215" s="182"/>
      <c r="R215" s="183">
        <f>SUM(R216:R233)</f>
        <v>2.61488</v>
      </c>
      <c r="S215" s="182"/>
      <c r="T215" s="184">
        <f>SUM(T216:T233)</f>
        <v>0</v>
      </c>
      <c r="AR215" s="185" t="s">
        <v>80</v>
      </c>
      <c r="AT215" s="186" t="s">
        <v>71</v>
      </c>
      <c r="AU215" s="186" t="s">
        <v>80</v>
      </c>
      <c r="AY215" s="185" t="s">
        <v>138</v>
      </c>
      <c r="BK215" s="187">
        <f>SUM(BK216:BK233)</f>
        <v>241946.5</v>
      </c>
    </row>
    <row r="216" spans="2:65" s="1" customFormat="1" ht="25.5" customHeight="1">
      <c r="B216" s="39"/>
      <c r="C216" s="190" t="s">
        <v>407</v>
      </c>
      <c r="D216" s="190" t="s">
        <v>144</v>
      </c>
      <c r="E216" s="191" t="s">
        <v>408</v>
      </c>
      <c r="F216" s="192" t="s">
        <v>409</v>
      </c>
      <c r="G216" s="193" t="s">
        <v>359</v>
      </c>
      <c r="H216" s="194">
        <v>6.5</v>
      </c>
      <c r="I216" s="195">
        <v>795</v>
      </c>
      <c r="J216" s="194">
        <f>ROUND(I216*H216,2)</f>
        <v>5167.5</v>
      </c>
      <c r="K216" s="192" t="s">
        <v>22</v>
      </c>
      <c r="L216" s="59"/>
      <c r="M216" s="196" t="s">
        <v>22</v>
      </c>
      <c r="N216" s="197" t="s">
        <v>43</v>
      </c>
      <c r="O216" s="40"/>
      <c r="P216" s="198">
        <f>O216*H216</f>
        <v>0</v>
      </c>
      <c r="Q216" s="198">
        <v>0</v>
      </c>
      <c r="R216" s="198">
        <f>Q216*H216</f>
        <v>0</v>
      </c>
      <c r="S216" s="198">
        <v>0</v>
      </c>
      <c r="T216" s="199">
        <f>S216*H216</f>
        <v>0</v>
      </c>
      <c r="AR216" s="22" t="s">
        <v>161</v>
      </c>
      <c r="AT216" s="22" t="s">
        <v>144</v>
      </c>
      <c r="AU216" s="22" t="s">
        <v>83</v>
      </c>
      <c r="AY216" s="22" t="s">
        <v>138</v>
      </c>
      <c r="BE216" s="200">
        <f>IF(N216="základní",J216,0)</f>
        <v>5167.5</v>
      </c>
      <c r="BF216" s="200">
        <f>IF(N216="snížená",J216,0)</f>
        <v>0</v>
      </c>
      <c r="BG216" s="200">
        <f>IF(N216="zákl. přenesená",J216,0)</f>
        <v>0</v>
      </c>
      <c r="BH216" s="200">
        <f>IF(N216="sníž. přenesená",J216,0)</f>
        <v>0</v>
      </c>
      <c r="BI216" s="200">
        <f>IF(N216="nulová",J216,0)</f>
        <v>0</v>
      </c>
      <c r="BJ216" s="22" t="s">
        <v>80</v>
      </c>
      <c r="BK216" s="200">
        <f>ROUND(I216*H216,2)</f>
        <v>5167.5</v>
      </c>
      <c r="BL216" s="22" t="s">
        <v>161</v>
      </c>
      <c r="BM216" s="22" t="s">
        <v>410</v>
      </c>
    </row>
    <row r="217" spans="2:47" s="1" customFormat="1" ht="27">
      <c r="B217" s="39"/>
      <c r="C217" s="61"/>
      <c r="D217" s="201" t="s">
        <v>154</v>
      </c>
      <c r="E217" s="61"/>
      <c r="F217" s="202" t="s">
        <v>411</v>
      </c>
      <c r="G217" s="61"/>
      <c r="H217" s="61"/>
      <c r="I217" s="161"/>
      <c r="J217" s="61"/>
      <c r="K217" s="61"/>
      <c r="L217" s="59"/>
      <c r="M217" s="203"/>
      <c r="N217" s="40"/>
      <c r="O217" s="40"/>
      <c r="P217" s="40"/>
      <c r="Q217" s="40"/>
      <c r="R217" s="40"/>
      <c r="S217" s="40"/>
      <c r="T217" s="76"/>
      <c r="AT217" s="22" t="s">
        <v>154</v>
      </c>
      <c r="AU217" s="22" t="s">
        <v>83</v>
      </c>
    </row>
    <row r="218" spans="2:51" s="11" customFormat="1" ht="13.5">
      <c r="B218" s="208"/>
      <c r="C218" s="209"/>
      <c r="D218" s="201" t="s">
        <v>239</v>
      </c>
      <c r="E218" s="210" t="s">
        <v>22</v>
      </c>
      <c r="F218" s="211" t="s">
        <v>412</v>
      </c>
      <c r="G218" s="209"/>
      <c r="H218" s="212">
        <v>6.5</v>
      </c>
      <c r="I218" s="213"/>
      <c r="J218" s="209"/>
      <c r="K218" s="209"/>
      <c r="L218" s="214"/>
      <c r="M218" s="215"/>
      <c r="N218" s="216"/>
      <c r="O218" s="216"/>
      <c r="P218" s="216"/>
      <c r="Q218" s="216"/>
      <c r="R218" s="216"/>
      <c r="S218" s="216"/>
      <c r="T218" s="217"/>
      <c r="AT218" s="218" t="s">
        <v>239</v>
      </c>
      <c r="AU218" s="218" t="s">
        <v>83</v>
      </c>
      <c r="AV218" s="11" t="s">
        <v>83</v>
      </c>
      <c r="AW218" s="11" t="s">
        <v>35</v>
      </c>
      <c r="AX218" s="11" t="s">
        <v>80</v>
      </c>
      <c r="AY218" s="218" t="s">
        <v>138</v>
      </c>
    </row>
    <row r="219" spans="2:65" s="1" customFormat="1" ht="25.5" customHeight="1">
      <c r="B219" s="39"/>
      <c r="C219" s="190" t="s">
        <v>413</v>
      </c>
      <c r="D219" s="190" t="s">
        <v>144</v>
      </c>
      <c r="E219" s="191" t="s">
        <v>414</v>
      </c>
      <c r="F219" s="192" t="s">
        <v>415</v>
      </c>
      <c r="G219" s="193" t="s">
        <v>359</v>
      </c>
      <c r="H219" s="194">
        <v>20</v>
      </c>
      <c r="I219" s="195">
        <v>1326</v>
      </c>
      <c r="J219" s="194">
        <f>ROUND(I219*H219,2)</f>
        <v>26520</v>
      </c>
      <c r="K219" s="192" t="s">
        <v>22</v>
      </c>
      <c r="L219" s="59"/>
      <c r="M219" s="196" t="s">
        <v>22</v>
      </c>
      <c r="N219" s="197" t="s">
        <v>43</v>
      </c>
      <c r="O219" s="40"/>
      <c r="P219" s="198">
        <f>O219*H219</f>
        <v>0</v>
      </c>
      <c r="Q219" s="198">
        <v>0</v>
      </c>
      <c r="R219" s="198">
        <f>Q219*H219</f>
        <v>0</v>
      </c>
      <c r="S219" s="198">
        <v>0</v>
      </c>
      <c r="T219" s="199">
        <f>S219*H219</f>
        <v>0</v>
      </c>
      <c r="AR219" s="22" t="s">
        <v>161</v>
      </c>
      <c r="AT219" s="22" t="s">
        <v>144</v>
      </c>
      <c r="AU219" s="22" t="s">
        <v>83</v>
      </c>
      <c r="AY219" s="22" t="s">
        <v>138</v>
      </c>
      <c r="BE219" s="200">
        <f>IF(N219="základní",J219,0)</f>
        <v>26520</v>
      </c>
      <c r="BF219" s="200">
        <f>IF(N219="snížená",J219,0)</f>
        <v>0</v>
      </c>
      <c r="BG219" s="200">
        <f>IF(N219="zákl. přenesená",J219,0)</f>
        <v>0</v>
      </c>
      <c r="BH219" s="200">
        <f>IF(N219="sníž. přenesená",J219,0)</f>
        <v>0</v>
      </c>
      <c r="BI219" s="200">
        <f>IF(N219="nulová",J219,0)</f>
        <v>0</v>
      </c>
      <c r="BJ219" s="22" t="s">
        <v>80</v>
      </c>
      <c r="BK219" s="200">
        <f>ROUND(I219*H219,2)</f>
        <v>26520</v>
      </c>
      <c r="BL219" s="22" t="s">
        <v>161</v>
      </c>
      <c r="BM219" s="22" t="s">
        <v>416</v>
      </c>
    </row>
    <row r="220" spans="2:47" s="1" customFormat="1" ht="27">
      <c r="B220" s="39"/>
      <c r="C220" s="61"/>
      <c r="D220" s="201" t="s">
        <v>154</v>
      </c>
      <c r="E220" s="61"/>
      <c r="F220" s="202" t="s">
        <v>417</v>
      </c>
      <c r="G220" s="61"/>
      <c r="H220" s="61"/>
      <c r="I220" s="161"/>
      <c r="J220" s="61"/>
      <c r="K220" s="61"/>
      <c r="L220" s="59"/>
      <c r="M220" s="203"/>
      <c r="N220" s="40"/>
      <c r="O220" s="40"/>
      <c r="P220" s="40"/>
      <c r="Q220" s="40"/>
      <c r="R220" s="40"/>
      <c r="S220" s="40"/>
      <c r="T220" s="76"/>
      <c r="AT220" s="22" t="s">
        <v>154</v>
      </c>
      <c r="AU220" s="22" t="s">
        <v>83</v>
      </c>
    </row>
    <row r="221" spans="2:65" s="1" customFormat="1" ht="25.5" customHeight="1">
      <c r="B221" s="39"/>
      <c r="C221" s="190" t="s">
        <v>418</v>
      </c>
      <c r="D221" s="190" t="s">
        <v>144</v>
      </c>
      <c r="E221" s="191" t="s">
        <v>419</v>
      </c>
      <c r="F221" s="192" t="s">
        <v>420</v>
      </c>
      <c r="G221" s="193" t="s">
        <v>359</v>
      </c>
      <c r="H221" s="194">
        <v>13</v>
      </c>
      <c r="I221" s="195">
        <v>1778</v>
      </c>
      <c r="J221" s="194">
        <f>ROUND(I221*H221,2)</f>
        <v>23114</v>
      </c>
      <c r="K221" s="192" t="s">
        <v>22</v>
      </c>
      <c r="L221" s="59"/>
      <c r="M221" s="196" t="s">
        <v>22</v>
      </c>
      <c r="N221" s="197" t="s">
        <v>43</v>
      </c>
      <c r="O221" s="40"/>
      <c r="P221" s="198">
        <f>O221*H221</f>
        <v>0</v>
      </c>
      <c r="Q221" s="198">
        <v>0</v>
      </c>
      <c r="R221" s="198">
        <f>Q221*H221</f>
        <v>0</v>
      </c>
      <c r="S221" s="198">
        <v>0</v>
      </c>
      <c r="T221" s="199">
        <f>S221*H221</f>
        <v>0</v>
      </c>
      <c r="AR221" s="22" t="s">
        <v>161</v>
      </c>
      <c r="AT221" s="22" t="s">
        <v>144</v>
      </c>
      <c r="AU221" s="22" t="s">
        <v>83</v>
      </c>
      <c r="AY221" s="22" t="s">
        <v>138</v>
      </c>
      <c r="BE221" s="200">
        <f>IF(N221="základní",J221,0)</f>
        <v>23114</v>
      </c>
      <c r="BF221" s="200">
        <f>IF(N221="snížená",J221,0)</f>
        <v>0</v>
      </c>
      <c r="BG221" s="200">
        <f>IF(N221="zákl. přenesená",J221,0)</f>
        <v>0</v>
      </c>
      <c r="BH221" s="200">
        <f>IF(N221="sníž. přenesená",J221,0)</f>
        <v>0</v>
      </c>
      <c r="BI221" s="200">
        <f>IF(N221="nulová",J221,0)</f>
        <v>0</v>
      </c>
      <c r="BJ221" s="22" t="s">
        <v>80</v>
      </c>
      <c r="BK221" s="200">
        <f>ROUND(I221*H221,2)</f>
        <v>23114</v>
      </c>
      <c r="BL221" s="22" t="s">
        <v>161</v>
      </c>
      <c r="BM221" s="22" t="s">
        <v>421</v>
      </c>
    </row>
    <row r="222" spans="2:47" s="1" customFormat="1" ht="27">
      <c r="B222" s="39"/>
      <c r="C222" s="61"/>
      <c r="D222" s="201" t="s">
        <v>154</v>
      </c>
      <c r="E222" s="61"/>
      <c r="F222" s="202" t="s">
        <v>422</v>
      </c>
      <c r="G222" s="61"/>
      <c r="H222" s="61"/>
      <c r="I222" s="161"/>
      <c r="J222" s="61"/>
      <c r="K222" s="61"/>
      <c r="L222" s="59"/>
      <c r="M222" s="203"/>
      <c r="N222" s="40"/>
      <c r="O222" s="40"/>
      <c r="P222" s="40"/>
      <c r="Q222" s="40"/>
      <c r="R222" s="40"/>
      <c r="S222" s="40"/>
      <c r="T222" s="76"/>
      <c r="AT222" s="22" t="s">
        <v>154</v>
      </c>
      <c r="AU222" s="22" t="s">
        <v>83</v>
      </c>
    </row>
    <row r="223" spans="2:65" s="1" customFormat="1" ht="25.5" customHeight="1">
      <c r="B223" s="39"/>
      <c r="C223" s="190" t="s">
        <v>423</v>
      </c>
      <c r="D223" s="190" t="s">
        <v>144</v>
      </c>
      <c r="E223" s="191" t="s">
        <v>424</v>
      </c>
      <c r="F223" s="192" t="s">
        <v>425</v>
      </c>
      <c r="G223" s="193" t="s">
        <v>426</v>
      </c>
      <c r="H223" s="194">
        <v>1</v>
      </c>
      <c r="I223" s="195">
        <v>55845</v>
      </c>
      <c r="J223" s="194">
        <f>ROUND(I223*H223,2)</f>
        <v>55845</v>
      </c>
      <c r="K223" s="192" t="s">
        <v>22</v>
      </c>
      <c r="L223" s="59"/>
      <c r="M223" s="196" t="s">
        <v>22</v>
      </c>
      <c r="N223" s="197" t="s">
        <v>43</v>
      </c>
      <c r="O223" s="40"/>
      <c r="P223" s="198">
        <f>O223*H223</f>
        <v>0</v>
      </c>
      <c r="Q223" s="198">
        <v>2.61488</v>
      </c>
      <c r="R223" s="198">
        <f>Q223*H223</f>
        <v>2.61488</v>
      </c>
      <c r="S223" s="198">
        <v>0</v>
      </c>
      <c r="T223" s="199">
        <f>S223*H223</f>
        <v>0</v>
      </c>
      <c r="AR223" s="22" t="s">
        <v>161</v>
      </c>
      <c r="AT223" s="22" t="s">
        <v>144</v>
      </c>
      <c r="AU223" s="22" t="s">
        <v>83</v>
      </c>
      <c r="AY223" s="22" t="s">
        <v>138</v>
      </c>
      <c r="BE223" s="200">
        <f>IF(N223="základní",J223,0)</f>
        <v>55845</v>
      </c>
      <c r="BF223" s="200">
        <f>IF(N223="snížená",J223,0)</f>
        <v>0</v>
      </c>
      <c r="BG223" s="200">
        <f>IF(N223="zákl. přenesená",J223,0)</f>
        <v>0</v>
      </c>
      <c r="BH223" s="200">
        <f>IF(N223="sníž. přenesená",J223,0)</f>
        <v>0</v>
      </c>
      <c r="BI223" s="200">
        <f>IF(N223="nulová",J223,0)</f>
        <v>0</v>
      </c>
      <c r="BJ223" s="22" t="s">
        <v>80</v>
      </c>
      <c r="BK223" s="200">
        <f>ROUND(I223*H223,2)</f>
        <v>55845</v>
      </c>
      <c r="BL223" s="22" t="s">
        <v>161</v>
      </c>
      <c r="BM223" s="22" t="s">
        <v>427</v>
      </c>
    </row>
    <row r="224" spans="2:47" s="1" customFormat="1" ht="148.5" hidden="1">
      <c r="B224" s="39"/>
      <c r="C224" s="61"/>
      <c r="D224" s="201" t="s">
        <v>213</v>
      </c>
      <c r="E224" s="61"/>
      <c r="F224" s="202" t="s">
        <v>428</v>
      </c>
      <c r="G224" s="61"/>
      <c r="H224" s="61"/>
      <c r="I224" s="161"/>
      <c r="J224" s="61"/>
      <c r="K224" s="61"/>
      <c r="L224" s="59"/>
      <c r="M224" s="203"/>
      <c r="N224" s="40"/>
      <c r="O224" s="40"/>
      <c r="P224" s="40"/>
      <c r="Q224" s="40"/>
      <c r="R224" s="40"/>
      <c r="S224" s="40"/>
      <c r="T224" s="76"/>
      <c r="AT224" s="22" t="s">
        <v>213</v>
      </c>
      <c r="AU224" s="22" t="s">
        <v>83</v>
      </c>
    </row>
    <row r="225" spans="2:47" s="1" customFormat="1" ht="40.5">
      <c r="B225" s="39"/>
      <c r="C225" s="61"/>
      <c r="D225" s="201" t="s">
        <v>154</v>
      </c>
      <c r="E225" s="61"/>
      <c r="F225" s="202" t="s">
        <v>429</v>
      </c>
      <c r="G225" s="61"/>
      <c r="H225" s="61"/>
      <c r="I225" s="161"/>
      <c r="J225" s="61"/>
      <c r="K225" s="61"/>
      <c r="L225" s="59"/>
      <c r="M225" s="203"/>
      <c r="N225" s="40"/>
      <c r="O225" s="40"/>
      <c r="P225" s="40"/>
      <c r="Q225" s="40"/>
      <c r="R225" s="40"/>
      <c r="S225" s="40"/>
      <c r="T225" s="76"/>
      <c r="AT225" s="22" t="s">
        <v>154</v>
      </c>
      <c r="AU225" s="22" t="s">
        <v>83</v>
      </c>
    </row>
    <row r="226" spans="2:65" s="1" customFormat="1" ht="38.25" customHeight="1">
      <c r="B226" s="39"/>
      <c r="C226" s="190" t="s">
        <v>430</v>
      </c>
      <c r="D226" s="190" t="s">
        <v>144</v>
      </c>
      <c r="E226" s="191" t="s">
        <v>431</v>
      </c>
      <c r="F226" s="192" t="s">
        <v>432</v>
      </c>
      <c r="G226" s="193" t="s">
        <v>426</v>
      </c>
      <c r="H226" s="194">
        <v>13</v>
      </c>
      <c r="I226" s="195">
        <v>9455</v>
      </c>
      <c r="J226" s="194">
        <f>ROUND(I226*H226,2)</f>
        <v>122915</v>
      </c>
      <c r="K226" s="192" t="s">
        <v>22</v>
      </c>
      <c r="L226" s="59"/>
      <c r="M226" s="196" t="s">
        <v>22</v>
      </c>
      <c r="N226" s="197" t="s">
        <v>43</v>
      </c>
      <c r="O226" s="40"/>
      <c r="P226" s="198">
        <f>O226*H226</f>
        <v>0</v>
      </c>
      <c r="Q226" s="198">
        <v>0</v>
      </c>
      <c r="R226" s="198">
        <f>Q226*H226</f>
        <v>0</v>
      </c>
      <c r="S226" s="198">
        <v>0</v>
      </c>
      <c r="T226" s="199">
        <f>S226*H226</f>
        <v>0</v>
      </c>
      <c r="AR226" s="22" t="s">
        <v>161</v>
      </c>
      <c r="AT226" s="22" t="s">
        <v>144</v>
      </c>
      <c r="AU226" s="22" t="s">
        <v>83</v>
      </c>
      <c r="AY226" s="22" t="s">
        <v>138</v>
      </c>
      <c r="BE226" s="200">
        <f>IF(N226="základní",J226,0)</f>
        <v>122915</v>
      </c>
      <c r="BF226" s="200">
        <f>IF(N226="snížená",J226,0)</f>
        <v>0</v>
      </c>
      <c r="BG226" s="200">
        <f>IF(N226="zákl. přenesená",J226,0)</f>
        <v>0</v>
      </c>
      <c r="BH226" s="200">
        <f>IF(N226="sníž. přenesená",J226,0)</f>
        <v>0</v>
      </c>
      <c r="BI226" s="200">
        <f>IF(N226="nulová",J226,0)</f>
        <v>0</v>
      </c>
      <c r="BJ226" s="22" t="s">
        <v>80</v>
      </c>
      <c r="BK226" s="200">
        <f>ROUND(I226*H226,2)</f>
        <v>122915</v>
      </c>
      <c r="BL226" s="22" t="s">
        <v>161</v>
      </c>
      <c r="BM226" s="22" t="s">
        <v>433</v>
      </c>
    </row>
    <row r="227" spans="2:47" s="1" customFormat="1" ht="27">
      <c r="B227" s="39"/>
      <c r="C227" s="61"/>
      <c r="D227" s="201" t="s">
        <v>154</v>
      </c>
      <c r="E227" s="61"/>
      <c r="F227" s="202" t="s">
        <v>434</v>
      </c>
      <c r="G227" s="61"/>
      <c r="H227" s="61"/>
      <c r="I227" s="161"/>
      <c r="J227" s="61"/>
      <c r="K227" s="61"/>
      <c r="L227" s="59"/>
      <c r="M227" s="203"/>
      <c r="N227" s="40"/>
      <c r="O227" s="40"/>
      <c r="P227" s="40"/>
      <c r="Q227" s="40"/>
      <c r="R227" s="40"/>
      <c r="S227" s="40"/>
      <c r="T227" s="76"/>
      <c r="AT227" s="22" t="s">
        <v>154</v>
      </c>
      <c r="AU227" s="22" t="s">
        <v>83</v>
      </c>
    </row>
    <row r="228" spans="2:51" s="12" customFormat="1" ht="13.5">
      <c r="B228" s="219"/>
      <c r="C228" s="220"/>
      <c r="D228" s="201" t="s">
        <v>239</v>
      </c>
      <c r="E228" s="221" t="s">
        <v>22</v>
      </c>
      <c r="F228" s="222" t="s">
        <v>435</v>
      </c>
      <c r="G228" s="220"/>
      <c r="H228" s="221" t="s">
        <v>22</v>
      </c>
      <c r="I228" s="223"/>
      <c r="J228" s="220"/>
      <c r="K228" s="220"/>
      <c r="L228" s="224"/>
      <c r="M228" s="225"/>
      <c r="N228" s="226"/>
      <c r="O228" s="226"/>
      <c r="P228" s="226"/>
      <c r="Q228" s="226"/>
      <c r="R228" s="226"/>
      <c r="S228" s="226"/>
      <c r="T228" s="227"/>
      <c r="AT228" s="228" t="s">
        <v>239</v>
      </c>
      <c r="AU228" s="228" t="s">
        <v>83</v>
      </c>
      <c r="AV228" s="12" t="s">
        <v>80</v>
      </c>
      <c r="AW228" s="12" t="s">
        <v>35</v>
      </c>
      <c r="AX228" s="12" t="s">
        <v>72</v>
      </c>
      <c r="AY228" s="228" t="s">
        <v>138</v>
      </c>
    </row>
    <row r="229" spans="2:51" s="11" customFormat="1" ht="13.5">
      <c r="B229" s="208"/>
      <c r="C229" s="209"/>
      <c r="D229" s="201" t="s">
        <v>239</v>
      </c>
      <c r="E229" s="210" t="s">
        <v>22</v>
      </c>
      <c r="F229" s="211" t="s">
        <v>436</v>
      </c>
      <c r="G229" s="209"/>
      <c r="H229" s="212">
        <v>13</v>
      </c>
      <c r="I229" s="213"/>
      <c r="J229" s="209"/>
      <c r="K229" s="209"/>
      <c r="L229" s="214"/>
      <c r="M229" s="215"/>
      <c r="N229" s="216"/>
      <c r="O229" s="216"/>
      <c r="P229" s="216"/>
      <c r="Q229" s="216"/>
      <c r="R229" s="216"/>
      <c r="S229" s="216"/>
      <c r="T229" s="217"/>
      <c r="AT229" s="218" t="s">
        <v>239</v>
      </c>
      <c r="AU229" s="218" t="s">
        <v>83</v>
      </c>
      <c r="AV229" s="11" t="s">
        <v>83</v>
      </c>
      <c r="AW229" s="11" t="s">
        <v>35</v>
      </c>
      <c r="AX229" s="11" t="s">
        <v>80</v>
      </c>
      <c r="AY229" s="218" t="s">
        <v>138</v>
      </c>
    </row>
    <row r="230" spans="2:65" s="1" customFormat="1" ht="25.5" customHeight="1">
      <c r="B230" s="39"/>
      <c r="C230" s="190" t="s">
        <v>437</v>
      </c>
      <c r="D230" s="190" t="s">
        <v>144</v>
      </c>
      <c r="E230" s="191" t="s">
        <v>438</v>
      </c>
      <c r="F230" s="192" t="s">
        <v>439</v>
      </c>
      <c r="G230" s="193" t="s">
        <v>426</v>
      </c>
      <c r="H230" s="194">
        <v>13</v>
      </c>
      <c r="I230" s="195">
        <v>645</v>
      </c>
      <c r="J230" s="194">
        <f>ROUND(I230*H230,2)</f>
        <v>8385</v>
      </c>
      <c r="K230" s="192" t="s">
        <v>22</v>
      </c>
      <c r="L230" s="59"/>
      <c r="M230" s="196" t="s">
        <v>22</v>
      </c>
      <c r="N230" s="197" t="s">
        <v>43</v>
      </c>
      <c r="O230" s="40"/>
      <c r="P230" s="198">
        <f>O230*H230</f>
        <v>0</v>
      </c>
      <c r="Q230" s="198">
        <v>0</v>
      </c>
      <c r="R230" s="198">
        <f>Q230*H230</f>
        <v>0</v>
      </c>
      <c r="S230" s="198">
        <v>0</v>
      </c>
      <c r="T230" s="199">
        <f>S230*H230</f>
        <v>0</v>
      </c>
      <c r="AR230" s="22" t="s">
        <v>161</v>
      </c>
      <c r="AT230" s="22" t="s">
        <v>144</v>
      </c>
      <c r="AU230" s="22" t="s">
        <v>83</v>
      </c>
      <c r="AY230" s="22" t="s">
        <v>138</v>
      </c>
      <c r="BE230" s="200">
        <f>IF(N230="základní",J230,0)</f>
        <v>8385</v>
      </c>
      <c r="BF230" s="200">
        <f>IF(N230="snížená",J230,0)</f>
        <v>0</v>
      </c>
      <c r="BG230" s="200">
        <f>IF(N230="zákl. přenesená",J230,0)</f>
        <v>0</v>
      </c>
      <c r="BH230" s="200">
        <f>IF(N230="sníž. přenesená",J230,0)</f>
        <v>0</v>
      </c>
      <c r="BI230" s="200">
        <f>IF(N230="nulová",J230,0)</f>
        <v>0</v>
      </c>
      <c r="BJ230" s="22" t="s">
        <v>80</v>
      </c>
      <c r="BK230" s="200">
        <f>ROUND(I230*H230,2)</f>
        <v>8385</v>
      </c>
      <c r="BL230" s="22" t="s">
        <v>161</v>
      </c>
      <c r="BM230" s="22" t="s">
        <v>440</v>
      </c>
    </row>
    <row r="231" spans="2:47" s="1" customFormat="1" ht="27">
      <c r="B231" s="39"/>
      <c r="C231" s="61"/>
      <c r="D231" s="201" t="s">
        <v>154</v>
      </c>
      <c r="E231" s="61"/>
      <c r="F231" s="202" t="s">
        <v>441</v>
      </c>
      <c r="G231" s="61"/>
      <c r="H231" s="61"/>
      <c r="I231" s="161"/>
      <c r="J231" s="61"/>
      <c r="K231" s="61"/>
      <c r="L231" s="59"/>
      <c r="M231" s="203"/>
      <c r="N231" s="40"/>
      <c r="O231" s="40"/>
      <c r="P231" s="40"/>
      <c r="Q231" s="40"/>
      <c r="R231" s="40"/>
      <c r="S231" s="40"/>
      <c r="T231" s="76"/>
      <c r="AT231" s="22" t="s">
        <v>154</v>
      </c>
      <c r="AU231" s="22" t="s">
        <v>83</v>
      </c>
    </row>
    <row r="232" spans="2:51" s="12" customFormat="1" ht="13.5">
      <c r="B232" s="219"/>
      <c r="C232" s="220"/>
      <c r="D232" s="201" t="s">
        <v>239</v>
      </c>
      <c r="E232" s="221" t="s">
        <v>22</v>
      </c>
      <c r="F232" s="222" t="s">
        <v>435</v>
      </c>
      <c r="G232" s="220"/>
      <c r="H232" s="221" t="s">
        <v>22</v>
      </c>
      <c r="I232" s="223"/>
      <c r="J232" s="220"/>
      <c r="K232" s="220"/>
      <c r="L232" s="224"/>
      <c r="M232" s="225"/>
      <c r="N232" s="226"/>
      <c r="O232" s="226"/>
      <c r="P232" s="226"/>
      <c r="Q232" s="226"/>
      <c r="R232" s="226"/>
      <c r="S232" s="226"/>
      <c r="T232" s="227"/>
      <c r="AT232" s="228" t="s">
        <v>239</v>
      </c>
      <c r="AU232" s="228" t="s">
        <v>83</v>
      </c>
      <c r="AV232" s="12" t="s">
        <v>80</v>
      </c>
      <c r="AW232" s="12" t="s">
        <v>35</v>
      </c>
      <c r="AX232" s="12" t="s">
        <v>72</v>
      </c>
      <c r="AY232" s="228" t="s">
        <v>138</v>
      </c>
    </row>
    <row r="233" spans="2:51" s="11" customFormat="1" ht="13.5">
      <c r="B233" s="208"/>
      <c r="C233" s="209"/>
      <c r="D233" s="201" t="s">
        <v>239</v>
      </c>
      <c r="E233" s="210" t="s">
        <v>22</v>
      </c>
      <c r="F233" s="211" t="s">
        <v>436</v>
      </c>
      <c r="G233" s="209"/>
      <c r="H233" s="212">
        <v>13</v>
      </c>
      <c r="I233" s="213"/>
      <c r="J233" s="209"/>
      <c r="K233" s="209"/>
      <c r="L233" s="214"/>
      <c r="M233" s="215"/>
      <c r="N233" s="216"/>
      <c r="O233" s="216"/>
      <c r="P233" s="216"/>
      <c r="Q233" s="216"/>
      <c r="R233" s="216"/>
      <c r="S233" s="216"/>
      <c r="T233" s="217"/>
      <c r="AT233" s="218" t="s">
        <v>239</v>
      </c>
      <c r="AU233" s="218" t="s">
        <v>83</v>
      </c>
      <c r="AV233" s="11" t="s">
        <v>83</v>
      </c>
      <c r="AW233" s="11" t="s">
        <v>35</v>
      </c>
      <c r="AX233" s="11" t="s">
        <v>80</v>
      </c>
      <c r="AY233" s="218" t="s">
        <v>138</v>
      </c>
    </row>
    <row r="234" spans="2:63" s="10" customFormat="1" ht="29.85" customHeight="1">
      <c r="B234" s="174"/>
      <c r="C234" s="175"/>
      <c r="D234" s="176" t="s">
        <v>71</v>
      </c>
      <c r="E234" s="188" t="s">
        <v>185</v>
      </c>
      <c r="F234" s="188" t="s">
        <v>442</v>
      </c>
      <c r="G234" s="175"/>
      <c r="H234" s="175"/>
      <c r="I234" s="178"/>
      <c r="J234" s="189">
        <f>BK234</f>
        <v>363068.3399999999</v>
      </c>
      <c r="K234" s="175"/>
      <c r="L234" s="180"/>
      <c r="M234" s="181"/>
      <c r="N234" s="182"/>
      <c r="O234" s="182"/>
      <c r="P234" s="183">
        <f>SUM(P235:P296)</f>
        <v>0</v>
      </c>
      <c r="Q234" s="182"/>
      <c r="R234" s="183">
        <f>SUM(R235:R296)</f>
        <v>66.7682658</v>
      </c>
      <c r="S234" s="182"/>
      <c r="T234" s="184">
        <f>SUM(T235:T296)</f>
        <v>101.37910000000001</v>
      </c>
      <c r="AR234" s="185" t="s">
        <v>80</v>
      </c>
      <c r="AT234" s="186" t="s">
        <v>71</v>
      </c>
      <c r="AU234" s="186" t="s">
        <v>80</v>
      </c>
      <c r="AY234" s="185" t="s">
        <v>138</v>
      </c>
      <c r="BK234" s="187">
        <f>SUM(BK235:BK296)</f>
        <v>363068.3399999999</v>
      </c>
    </row>
    <row r="235" spans="2:65" s="1" customFormat="1" ht="25.5" customHeight="1">
      <c r="B235" s="39"/>
      <c r="C235" s="190" t="s">
        <v>443</v>
      </c>
      <c r="D235" s="190" t="s">
        <v>144</v>
      </c>
      <c r="E235" s="191" t="s">
        <v>444</v>
      </c>
      <c r="F235" s="192" t="s">
        <v>445</v>
      </c>
      <c r="G235" s="193" t="s">
        <v>426</v>
      </c>
      <c r="H235" s="194">
        <v>7</v>
      </c>
      <c r="I235" s="195">
        <v>1177</v>
      </c>
      <c r="J235" s="194">
        <f>ROUND(I235*H235,2)</f>
        <v>8239</v>
      </c>
      <c r="K235" s="192" t="s">
        <v>148</v>
      </c>
      <c r="L235" s="59"/>
      <c r="M235" s="196" t="s">
        <v>22</v>
      </c>
      <c r="N235" s="197" t="s">
        <v>43</v>
      </c>
      <c r="O235" s="40"/>
      <c r="P235" s="198">
        <f>O235*H235</f>
        <v>0</v>
      </c>
      <c r="Q235" s="198">
        <v>0.0007</v>
      </c>
      <c r="R235" s="198">
        <f>Q235*H235</f>
        <v>0.0049</v>
      </c>
      <c r="S235" s="198">
        <v>0</v>
      </c>
      <c r="T235" s="199">
        <f>S235*H235</f>
        <v>0</v>
      </c>
      <c r="AR235" s="22" t="s">
        <v>161</v>
      </c>
      <c r="AT235" s="22" t="s">
        <v>144</v>
      </c>
      <c r="AU235" s="22" t="s">
        <v>83</v>
      </c>
      <c r="AY235" s="22" t="s">
        <v>138</v>
      </c>
      <c r="BE235" s="200">
        <f>IF(N235="základní",J235,0)</f>
        <v>8239</v>
      </c>
      <c r="BF235" s="200">
        <f>IF(N235="snížená",J235,0)</f>
        <v>0</v>
      </c>
      <c r="BG235" s="200">
        <f>IF(N235="zákl. přenesená",J235,0)</f>
        <v>0</v>
      </c>
      <c r="BH235" s="200">
        <f>IF(N235="sníž. přenesená",J235,0)</f>
        <v>0</v>
      </c>
      <c r="BI235" s="200">
        <f>IF(N235="nulová",J235,0)</f>
        <v>0</v>
      </c>
      <c r="BJ235" s="22" t="s">
        <v>80</v>
      </c>
      <c r="BK235" s="200">
        <f>ROUND(I235*H235,2)</f>
        <v>8239</v>
      </c>
      <c r="BL235" s="22" t="s">
        <v>161</v>
      </c>
      <c r="BM235" s="22" t="s">
        <v>446</v>
      </c>
    </row>
    <row r="236" spans="2:47" s="1" customFormat="1" ht="189" hidden="1">
      <c r="B236" s="39"/>
      <c r="C236" s="61"/>
      <c r="D236" s="201" t="s">
        <v>213</v>
      </c>
      <c r="E236" s="61"/>
      <c r="F236" s="202" t="s">
        <v>447</v>
      </c>
      <c r="G236" s="61"/>
      <c r="H236" s="61"/>
      <c r="I236" s="161"/>
      <c r="J236" s="61"/>
      <c r="K236" s="61"/>
      <c r="L236" s="59"/>
      <c r="M236" s="203"/>
      <c r="N236" s="40"/>
      <c r="O236" s="40"/>
      <c r="P236" s="40"/>
      <c r="Q236" s="40"/>
      <c r="R236" s="40"/>
      <c r="S236" s="40"/>
      <c r="T236" s="76"/>
      <c r="AT236" s="22" t="s">
        <v>213</v>
      </c>
      <c r="AU236" s="22" t="s">
        <v>83</v>
      </c>
    </row>
    <row r="237" spans="2:47" s="1" customFormat="1" ht="27">
      <c r="B237" s="39"/>
      <c r="C237" s="61"/>
      <c r="D237" s="201" t="s">
        <v>154</v>
      </c>
      <c r="E237" s="61"/>
      <c r="F237" s="202" t="s">
        <v>448</v>
      </c>
      <c r="G237" s="61"/>
      <c r="H237" s="61"/>
      <c r="I237" s="161"/>
      <c r="J237" s="61"/>
      <c r="K237" s="61"/>
      <c r="L237" s="59"/>
      <c r="M237" s="203"/>
      <c r="N237" s="40"/>
      <c r="O237" s="40"/>
      <c r="P237" s="40"/>
      <c r="Q237" s="40"/>
      <c r="R237" s="40"/>
      <c r="S237" s="40"/>
      <c r="T237" s="76"/>
      <c r="AT237" s="22" t="s">
        <v>154</v>
      </c>
      <c r="AU237" s="22" t="s">
        <v>83</v>
      </c>
    </row>
    <row r="238" spans="2:65" s="1" customFormat="1" ht="16.5" customHeight="1">
      <c r="B238" s="39"/>
      <c r="C238" s="190" t="s">
        <v>449</v>
      </c>
      <c r="D238" s="190" t="s">
        <v>144</v>
      </c>
      <c r="E238" s="191" t="s">
        <v>450</v>
      </c>
      <c r="F238" s="192" t="s">
        <v>451</v>
      </c>
      <c r="G238" s="193" t="s">
        <v>426</v>
      </c>
      <c r="H238" s="194">
        <v>4</v>
      </c>
      <c r="I238" s="195">
        <v>805</v>
      </c>
      <c r="J238" s="194">
        <f>ROUND(I238*H238,2)</f>
        <v>3220</v>
      </c>
      <c r="K238" s="192" t="s">
        <v>148</v>
      </c>
      <c r="L238" s="59"/>
      <c r="M238" s="196" t="s">
        <v>22</v>
      </c>
      <c r="N238" s="197" t="s">
        <v>43</v>
      </c>
      <c r="O238" s="40"/>
      <c r="P238" s="198">
        <f>O238*H238</f>
        <v>0</v>
      </c>
      <c r="Q238" s="198">
        <v>0.11241</v>
      </c>
      <c r="R238" s="198">
        <f>Q238*H238</f>
        <v>0.44964</v>
      </c>
      <c r="S238" s="198">
        <v>0</v>
      </c>
      <c r="T238" s="199">
        <f>S238*H238</f>
        <v>0</v>
      </c>
      <c r="AR238" s="22" t="s">
        <v>161</v>
      </c>
      <c r="AT238" s="22" t="s">
        <v>144</v>
      </c>
      <c r="AU238" s="22" t="s">
        <v>83</v>
      </c>
      <c r="AY238" s="22" t="s">
        <v>138</v>
      </c>
      <c r="BE238" s="200">
        <f>IF(N238="základní",J238,0)</f>
        <v>3220</v>
      </c>
      <c r="BF238" s="200">
        <f>IF(N238="snížená",J238,0)</f>
        <v>0</v>
      </c>
      <c r="BG238" s="200">
        <f>IF(N238="zákl. přenesená",J238,0)</f>
        <v>0</v>
      </c>
      <c r="BH238" s="200">
        <f>IF(N238="sníž. přenesená",J238,0)</f>
        <v>0</v>
      </c>
      <c r="BI238" s="200">
        <f>IF(N238="nulová",J238,0)</f>
        <v>0</v>
      </c>
      <c r="BJ238" s="22" t="s">
        <v>80</v>
      </c>
      <c r="BK238" s="200">
        <f>ROUND(I238*H238,2)</f>
        <v>3220</v>
      </c>
      <c r="BL238" s="22" t="s">
        <v>161</v>
      </c>
      <c r="BM238" s="22" t="s">
        <v>452</v>
      </c>
    </row>
    <row r="239" spans="2:47" s="1" customFormat="1" ht="135" hidden="1">
      <c r="B239" s="39"/>
      <c r="C239" s="61"/>
      <c r="D239" s="201" t="s">
        <v>213</v>
      </c>
      <c r="E239" s="61"/>
      <c r="F239" s="202" t="s">
        <v>453</v>
      </c>
      <c r="G239" s="61"/>
      <c r="H239" s="61"/>
      <c r="I239" s="161"/>
      <c r="J239" s="61"/>
      <c r="K239" s="61"/>
      <c r="L239" s="59"/>
      <c r="M239" s="203"/>
      <c r="N239" s="40"/>
      <c r="O239" s="40"/>
      <c r="P239" s="40"/>
      <c r="Q239" s="40"/>
      <c r="R239" s="40"/>
      <c r="S239" s="40"/>
      <c r="T239" s="76"/>
      <c r="AT239" s="22" t="s">
        <v>213</v>
      </c>
      <c r="AU239" s="22" t="s">
        <v>83</v>
      </c>
    </row>
    <row r="240" spans="2:47" s="1" customFormat="1" ht="27">
      <c r="B240" s="39"/>
      <c r="C240" s="61"/>
      <c r="D240" s="201" t="s">
        <v>154</v>
      </c>
      <c r="E240" s="61"/>
      <c r="F240" s="202" t="s">
        <v>448</v>
      </c>
      <c r="G240" s="61"/>
      <c r="H240" s="61"/>
      <c r="I240" s="161"/>
      <c r="J240" s="61"/>
      <c r="K240" s="61"/>
      <c r="L240" s="59"/>
      <c r="M240" s="203"/>
      <c r="N240" s="40"/>
      <c r="O240" s="40"/>
      <c r="P240" s="40"/>
      <c r="Q240" s="40"/>
      <c r="R240" s="40"/>
      <c r="S240" s="40"/>
      <c r="T240" s="76"/>
      <c r="AT240" s="22" t="s">
        <v>154</v>
      </c>
      <c r="AU240" s="22" t="s">
        <v>83</v>
      </c>
    </row>
    <row r="241" spans="2:65" s="1" customFormat="1" ht="25.5" customHeight="1">
      <c r="B241" s="39"/>
      <c r="C241" s="190" t="s">
        <v>454</v>
      </c>
      <c r="D241" s="190" t="s">
        <v>144</v>
      </c>
      <c r="E241" s="191" t="s">
        <v>455</v>
      </c>
      <c r="F241" s="192" t="s">
        <v>456</v>
      </c>
      <c r="G241" s="193" t="s">
        <v>359</v>
      </c>
      <c r="H241" s="194">
        <v>806.3</v>
      </c>
      <c r="I241" s="195">
        <v>25</v>
      </c>
      <c r="J241" s="194">
        <f>ROUND(I241*H241,2)</f>
        <v>20157.5</v>
      </c>
      <c r="K241" s="192" t="s">
        <v>148</v>
      </c>
      <c r="L241" s="59"/>
      <c r="M241" s="196" t="s">
        <v>22</v>
      </c>
      <c r="N241" s="197" t="s">
        <v>43</v>
      </c>
      <c r="O241" s="40"/>
      <c r="P241" s="198">
        <f>O241*H241</f>
        <v>0</v>
      </c>
      <c r="Q241" s="198">
        <v>0.00011</v>
      </c>
      <c r="R241" s="198">
        <f>Q241*H241</f>
        <v>0.088693</v>
      </c>
      <c r="S241" s="198">
        <v>0</v>
      </c>
      <c r="T241" s="199">
        <f>S241*H241</f>
        <v>0</v>
      </c>
      <c r="AR241" s="22" t="s">
        <v>161</v>
      </c>
      <c r="AT241" s="22" t="s">
        <v>144</v>
      </c>
      <c r="AU241" s="22" t="s">
        <v>83</v>
      </c>
      <c r="AY241" s="22" t="s">
        <v>138</v>
      </c>
      <c r="BE241" s="200">
        <f>IF(N241="základní",J241,0)</f>
        <v>20157.5</v>
      </c>
      <c r="BF241" s="200">
        <f>IF(N241="snížená",J241,0)</f>
        <v>0</v>
      </c>
      <c r="BG241" s="200">
        <f>IF(N241="zákl. přenesená",J241,0)</f>
        <v>0</v>
      </c>
      <c r="BH241" s="200">
        <f>IF(N241="sníž. přenesená",J241,0)</f>
        <v>0</v>
      </c>
      <c r="BI241" s="200">
        <f>IF(N241="nulová",J241,0)</f>
        <v>0</v>
      </c>
      <c r="BJ241" s="22" t="s">
        <v>80</v>
      </c>
      <c r="BK241" s="200">
        <f>ROUND(I241*H241,2)</f>
        <v>20157.5</v>
      </c>
      <c r="BL241" s="22" t="s">
        <v>161</v>
      </c>
      <c r="BM241" s="22" t="s">
        <v>457</v>
      </c>
    </row>
    <row r="242" spans="2:47" s="1" customFormat="1" ht="148.5" hidden="1">
      <c r="B242" s="39"/>
      <c r="C242" s="61"/>
      <c r="D242" s="201" t="s">
        <v>213</v>
      </c>
      <c r="E242" s="61"/>
      <c r="F242" s="202" t="s">
        <v>458</v>
      </c>
      <c r="G242" s="61"/>
      <c r="H242" s="61"/>
      <c r="I242" s="161"/>
      <c r="J242" s="61"/>
      <c r="K242" s="61"/>
      <c r="L242" s="59"/>
      <c r="M242" s="203"/>
      <c r="N242" s="40"/>
      <c r="O242" s="40"/>
      <c r="P242" s="40"/>
      <c r="Q242" s="40"/>
      <c r="R242" s="40"/>
      <c r="S242" s="40"/>
      <c r="T242" s="76"/>
      <c r="AT242" s="22" t="s">
        <v>213</v>
      </c>
      <c r="AU242" s="22" t="s">
        <v>83</v>
      </c>
    </row>
    <row r="243" spans="2:47" s="1" customFormat="1" ht="27">
      <c r="B243" s="39"/>
      <c r="C243" s="61"/>
      <c r="D243" s="201" t="s">
        <v>154</v>
      </c>
      <c r="E243" s="61"/>
      <c r="F243" s="202" t="s">
        <v>448</v>
      </c>
      <c r="G243" s="61"/>
      <c r="H243" s="61"/>
      <c r="I243" s="161"/>
      <c r="J243" s="61"/>
      <c r="K243" s="61"/>
      <c r="L243" s="59"/>
      <c r="M243" s="203"/>
      <c r="N243" s="40"/>
      <c r="O243" s="40"/>
      <c r="P243" s="40"/>
      <c r="Q243" s="40"/>
      <c r="R243" s="40"/>
      <c r="S243" s="40"/>
      <c r="T243" s="76"/>
      <c r="AT243" s="22" t="s">
        <v>154</v>
      </c>
      <c r="AU243" s="22" t="s">
        <v>83</v>
      </c>
    </row>
    <row r="244" spans="2:65" s="1" customFormat="1" ht="25.5" customHeight="1">
      <c r="B244" s="39"/>
      <c r="C244" s="190" t="s">
        <v>459</v>
      </c>
      <c r="D244" s="190" t="s">
        <v>144</v>
      </c>
      <c r="E244" s="191" t="s">
        <v>460</v>
      </c>
      <c r="F244" s="192" t="s">
        <v>461</v>
      </c>
      <c r="G244" s="193" t="s">
        <v>359</v>
      </c>
      <c r="H244" s="194">
        <v>25.5</v>
      </c>
      <c r="I244" s="195">
        <v>25</v>
      </c>
      <c r="J244" s="194">
        <f>ROUND(I244*H244,2)</f>
        <v>637.5</v>
      </c>
      <c r="K244" s="192" t="s">
        <v>148</v>
      </c>
      <c r="L244" s="59"/>
      <c r="M244" s="196" t="s">
        <v>22</v>
      </c>
      <c r="N244" s="197" t="s">
        <v>43</v>
      </c>
      <c r="O244" s="40"/>
      <c r="P244" s="198">
        <f>O244*H244</f>
        <v>0</v>
      </c>
      <c r="Q244" s="198">
        <v>4E-05</v>
      </c>
      <c r="R244" s="198">
        <f>Q244*H244</f>
        <v>0.00102</v>
      </c>
      <c r="S244" s="198">
        <v>0</v>
      </c>
      <c r="T244" s="199">
        <f>S244*H244</f>
        <v>0</v>
      </c>
      <c r="AR244" s="22" t="s">
        <v>161</v>
      </c>
      <c r="AT244" s="22" t="s">
        <v>144</v>
      </c>
      <c r="AU244" s="22" t="s">
        <v>83</v>
      </c>
      <c r="AY244" s="22" t="s">
        <v>138</v>
      </c>
      <c r="BE244" s="200">
        <f>IF(N244="základní",J244,0)</f>
        <v>637.5</v>
      </c>
      <c r="BF244" s="200">
        <f>IF(N244="snížená",J244,0)</f>
        <v>0</v>
      </c>
      <c r="BG244" s="200">
        <f>IF(N244="zákl. přenesená",J244,0)</f>
        <v>0</v>
      </c>
      <c r="BH244" s="200">
        <f>IF(N244="sníž. přenesená",J244,0)</f>
        <v>0</v>
      </c>
      <c r="BI244" s="200">
        <f>IF(N244="nulová",J244,0)</f>
        <v>0</v>
      </c>
      <c r="BJ244" s="22" t="s">
        <v>80</v>
      </c>
      <c r="BK244" s="200">
        <f>ROUND(I244*H244,2)</f>
        <v>637.5</v>
      </c>
      <c r="BL244" s="22" t="s">
        <v>161</v>
      </c>
      <c r="BM244" s="22" t="s">
        <v>462</v>
      </c>
    </row>
    <row r="245" spans="2:47" s="1" customFormat="1" ht="148.5" hidden="1">
      <c r="B245" s="39"/>
      <c r="C245" s="61"/>
      <c r="D245" s="201" t="s">
        <v>213</v>
      </c>
      <c r="E245" s="61"/>
      <c r="F245" s="202" t="s">
        <v>458</v>
      </c>
      <c r="G245" s="61"/>
      <c r="H245" s="61"/>
      <c r="I245" s="161"/>
      <c r="J245" s="61"/>
      <c r="K245" s="61"/>
      <c r="L245" s="59"/>
      <c r="M245" s="203"/>
      <c r="N245" s="40"/>
      <c r="O245" s="40"/>
      <c r="P245" s="40"/>
      <c r="Q245" s="40"/>
      <c r="R245" s="40"/>
      <c r="S245" s="40"/>
      <c r="T245" s="76"/>
      <c r="AT245" s="22" t="s">
        <v>213</v>
      </c>
      <c r="AU245" s="22" t="s">
        <v>83</v>
      </c>
    </row>
    <row r="246" spans="2:47" s="1" customFormat="1" ht="27">
      <c r="B246" s="39"/>
      <c r="C246" s="61"/>
      <c r="D246" s="201" t="s">
        <v>154</v>
      </c>
      <c r="E246" s="61"/>
      <c r="F246" s="202" t="s">
        <v>448</v>
      </c>
      <c r="G246" s="61"/>
      <c r="H246" s="61"/>
      <c r="I246" s="161"/>
      <c r="J246" s="61"/>
      <c r="K246" s="61"/>
      <c r="L246" s="59"/>
      <c r="M246" s="203"/>
      <c r="N246" s="40"/>
      <c r="O246" s="40"/>
      <c r="P246" s="40"/>
      <c r="Q246" s="40"/>
      <c r="R246" s="40"/>
      <c r="S246" s="40"/>
      <c r="T246" s="76"/>
      <c r="AT246" s="22" t="s">
        <v>154</v>
      </c>
      <c r="AU246" s="22" t="s">
        <v>83</v>
      </c>
    </row>
    <row r="247" spans="2:65" s="1" customFormat="1" ht="25.5" customHeight="1">
      <c r="B247" s="39"/>
      <c r="C247" s="190" t="s">
        <v>463</v>
      </c>
      <c r="D247" s="190" t="s">
        <v>144</v>
      </c>
      <c r="E247" s="191" t="s">
        <v>464</v>
      </c>
      <c r="F247" s="192" t="s">
        <v>465</v>
      </c>
      <c r="G247" s="193" t="s">
        <v>359</v>
      </c>
      <c r="H247" s="194">
        <v>34.1</v>
      </c>
      <c r="I247" s="195">
        <v>50</v>
      </c>
      <c r="J247" s="194">
        <f>ROUND(I247*H247,2)</f>
        <v>1705</v>
      </c>
      <c r="K247" s="192" t="s">
        <v>148</v>
      </c>
      <c r="L247" s="59"/>
      <c r="M247" s="196" t="s">
        <v>22</v>
      </c>
      <c r="N247" s="197" t="s">
        <v>43</v>
      </c>
      <c r="O247" s="40"/>
      <c r="P247" s="198">
        <f>O247*H247</f>
        <v>0</v>
      </c>
      <c r="Q247" s="198">
        <v>5E-05</v>
      </c>
      <c r="R247" s="198">
        <f>Q247*H247</f>
        <v>0.0017050000000000001</v>
      </c>
      <c r="S247" s="198">
        <v>0</v>
      </c>
      <c r="T247" s="199">
        <f>S247*H247</f>
        <v>0</v>
      </c>
      <c r="AR247" s="22" t="s">
        <v>161</v>
      </c>
      <c r="AT247" s="22" t="s">
        <v>144</v>
      </c>
      <c r="AU247" s="22" t="s">
        <v>83</v>
      </c>
      <c r="AY247" s="22" t="s">
        <v>138</v>
      </c>
      <c r="BE247" s="200">
        <f>IF(N247="základní",J247,0)</f>
        <v>1705</v>
      </c>
      <c r="BF247" s="200">
        <f>IF(N247="snížená",J247,0)</f>
        <v>0</v>
      </c>
      <c r="BG247" s="200">
        <f>IF(N247="zákl. přenesená",J247,0)</f>
        <v>0</v>
      </c>
      <c r="BH247" s="200">
        <f>IF(N247="sníž. přenesená",J247,0)</f>
        <v>0</v>
      </c>
      <c r="BI247" s="200">
        <f>IF(N247="nulová",J247,0)</f>
        <v>0</v>
      </c>
      <c r="BJ247" s="22" t="s">
        <v>80</v>
      </c>
      <c r="BK247" s="200">
        <f>ROUND(I247*H247,2)</f>
        <v>1705</v>
      </c>
      <c r="BL247" s="22" t="s">
        <v>161</v>
      </c>
      <c r="BM247" s="22" t="s">
        <v>466</v>
      </c>
    </row>
    <row r="248" spans="2:47" s="1" customFormat="1" ht="148.5" hidden="1">
      <c r="B248" s="39"/>
      <c r="C248" s="61"/>
      <c r="D248" s="201" t="s">
        <v>213</v>
      </c>
      <c r="E248" s="61"/>
      <c r="F248" s="202" t="s">
        <v>458</v>
      </c>
      <c r="G248" s="61"/>
      <c r="H248" s="61"/>
      <c r="I248" s="161"/>
      <c r="J248" s="61"/>
      <c r="K248" s="61"/>
      <c r="L248" s="59"/>
      <c r="M248" s="203"/>
      <c r="N248" s="40"/>
      <c r="O248" s="40"/>
      <c r="P248" s="40"/>
      <c r="Q248" s="40"/>
      <c r="R248" s="40"/>
      <c r="S248" s="40"/>
      <c r="T248" s="76"/>
      <c r="AT248" s="22" t="s">
        <v>213</v>
      </c>
      <c r="AU248" s="22" t="s">
        <v>83</v>
      </c>
    </row>
    <row r="249" spans="2:47" s="1" customFormat="1" ht="27">
      <c r="B249" s="39"/>
      <c r="C249" s="61"/>
      <c r="D249" s="201" t="s">
        <v>154</v>
      </c>
      <c r="E249" s="61"/>
      <c r="F249" s="202" t="s">
        <v>448</v>
      </c>
      <c r="G249" s="61"/>
      <c r="H249" s="61"/>
      <c r="I249" s="161"/>
      <c r="J249" s="61"/>
      <c r="K249" s="61"/>
      <c r="L249" s="59"/>
      <c r="M249" s="203"/>
      <c r="N249" s="40"/>
      <c r="O249" s="40"/>
      <c r="P249" s="40"/>
      <c r="Q249" s="40"/>
      <c r="R249" s="40"/>
      <c r="S249" s="40"/>
      <c r="T249" s="76"/>
      <c r="AT249" s="22" t="s">
        <v>154</v>
      </c>
      <c r="AU249" s="22" t="s">
        <v>83</v>
      </c>
    </row>
    <row r="250" spans="2:65" s="1" customFormat="1" ht="25.5" customHeight="1">
      <c r="B250" s="39"/>
      <c r="C250" s="190" t="s">
        <v>467</v>
      </c>
      <c r="D250" s="190" t="s">
        <v>144</v>
      </c>
      <c r="E250" s="191" t="s">
        <v>468</v>
      </c>
      <c r="F250" s="192" t="s">
        <v>469</v>
      </c>
      <c r="G250" s="193" t="s">
        <v>359</v>
      </c>
      <c r="H250" s="194">
        <v>806.3</v>
      </c>
      <c r="I250" s="195">
        <v>50</v>
      </c>
      <c r="J250" s="194">
        <f>ROUND(I250*H250,2)</f>
        <v>40315</v>
      </c>
      <c r="K250" s="192" t="s">
        <v>148</v>
      </c>
      <c r="L250" s="59"/>
      <c r="M250" s="196" t="s">
        <v>22</v>
      </c>
      <c r="N250" s="197" t="s">
        <v>43</v>
      </c>
      <c r="O250" s="40"/>
      <c r="P250" s="198">
        <f>O250*H250</f>
        <v>0</v>
      </c>
      <c r="Q250" s="198">
        <v>0.00033</v>
      </c>
      <c r="R250" s="198">
        <f>Q250*H250</f>
        <v>0.266079</v>
      </c>
      <c r="S250" s="198">
        <v>0</v>
      </c>
      <c r="T250" s="199">
        <f>S250*H250</f>
        <v>0</v>
      </c>
      <c r="AR250" s="22" t="s">
        <v>161</v>
      </c>
      <c r="AT250" s="22" t="s">
        <v>144</v>
      </c>
      <c r="AU250" s="22" t="s">
        <v>83</v>
      </c>
      <c r="AY250" s="22" t="s">
        <v>138</v>
      </c>
      <c r="BE250" s="200">
        <f>IF(N250="základní",J250,0)</f>
        <v>40315</v>
      </c>
      <c r="BF250" s="200">
        <f>IF(N250="snížená",J250,0)</f>
        <v>0</v>
      </c>
      <c r="BG250" s="200">
        <f>IF(N250="zákl. přenesená",J250,0)</f>
        <v>0</v>
      </c>
      <c r="BH250" s="200">
        <f>IF(N250="sníž. přenesená",J250,0)</f>
        <v>0</v>
      </c>
      <c r="BI250" s="200">
        <f>IF(N250="nulová",J250,0)</f>
        <v>0</v>
      </c>
      <c r="BJ250" s="22" t="s">
        <v>80</v>
      </c>
      <c r="BK250" s="200">
        <f>ROUND(I250*H250,2)</f>
        <v>40315</v>
      </c>
      <c r="BL250" s="22" t="s">
        <v>161</v>
      </c>
      <c r="BM250" s="22" t="s">
        <v>470</v>
      </c>
    </row>
    <row r="251" spans="2:47" s="1" customFormat="1" ht="148.5" hidden="1">
      <c r="B251" s="39"/>
      <c r="C251" s="61"/>
      <c r="D251" s="201" t="s">
        <v>213</v>
      </c>
      <c r="E251" s="61"/>
      <c r="F251" s="202" t="s">
        <v>471</v>
      </c>
      <c r="G251" s="61"/>
      <c r="H251" s="61"/>
      <c r="I251" s="161"/>
      <c r="J251" s="61"/>
      <c r="K251" s="61"/>
      <c r="L251" s="59"/>
      <c r="M251" s="203"/>
      <c r="N251" s="40"/>
      <c r="O251" s="40"/>
      <c r="P251" s="40"/>
      <c r="Q251" s="40"/>
      <c r="R251" s="40"/>
      <c r="S251" s="40"/>
      <c r="T251" s="76"/>
      <c r="AT251" s="22" t="s">
        <v>213</v>
      </c>
      <c r="AU251" s="22" t="s">
        <v>83</v>
      </c>
    </row>
    <row r="252" spans="2:47" s="1" customFormat="1" ht="27">
      <c r="B252" s="39"/>
      <c r="C252" s="61"/>
      <c r="D252" s="201" t="s">
        <v>154</v>
      </c>
      <c r="E252" s="61"/>
      <c r="F252" s="202" t="s">
        <v>448</v>
      </c>
      <c r="G252" s="61"/>
      <c r="H252" s="61"/>
      <c r="I252" s="161"/>
      <c r="J252" s="61"/>
      <c r="K252" s="61"/>
      <c r="L252" s="59"/>
      <c r="M252" s="203"/>
      <c r="N252" s="40"/>
      <c r="O252" s="40"/>
      <c r="P252" s="40"/>
      <c r="Q252" s="40"/>
      <c r="R252" s="40"/>
      <c r="S252" s="40"/>
      <c r="T252" s="76"/>
      <c r="AT252" s="22" t="s">
        <v>154</v>
      </c>
      <c r="AU252" s="22" t="s">
        <v>83</v>
      </c>
    </row>
    <row r="253" spans="2:65" s="1" customFormat="1" ht="25.5" customHeight="1">
      <c r="B253" s="39"/>
      <c r="C253" s="190" t="s">
        <v>472</v>
      </c>
      <c r="D253" s="190" t="s">
        <v>144</v>
      </c>
      <c r="E253" s="191" t="s">
        <v>473</v>
      </c>
      <c r="F253" s="192" t="s">
        <v>474</v>
      </c>
      <c r="G253" s="193" t="s">
        <v>359</v>
      </c>
      <c r="H253" s="194">
        <v>25.5</v>
      </c>
      <c r="I253" s="195">
        <v>50</v>
      </c>
      <c r="J253" s="194">
        <f>ROUND(I253*H253,2)</f>
        <v>1275</v>
      </c>
      <c r="K253" s="192" t="s">
        <v>148</v>
      </c>
      <c r="L253" s="59"/>
      <c r="M253" s="196" t="s">
        <v>22</v>
      </c>
      <c r="N253" s="197" t="s">
        <v>43</v>
      </c>
      <c r="O253" s="40"/>
      <c r="P253" s="198">
        <f>O253*H253</f>
        <v>0</v>
      </c>
      <c r="Q253" s="198">
        <v>0.00011</v>
      </c>
      <c r="R253" s="198">
        <f>Q253*H253</f>
        <v>0.002805</v>
      </c>
      <c r="S253" s="198">
        <v>0</v>
      </c>
      <c r="T253" s="199">
        <f>S253*H253</f>
        <v>0</v>
      </c>
      <c r="AR253" s="22" t="s">
        <v>161</v>
      </c>
      <c r="AT253" s="22" t="s">
        <v>144</v>
      </c>
      <c r="AU253" s="22" t="s">
        <v>83</v>
      </c>
      <c r="AY253" s="22" t="s">
        <v>138</v>
      </c>
      <c r="BE253" s="200">
        <f>IF(N253="základní",J253,0)</f>
        <v>1275</v>
      </c>
      <c r="BF253" s="200">
        <f>IF(N253="snížená",J253,0)</f>
        <v>0</v>
      </c>
      <c r="BG253" s="200">
        <f>IF(N253="zákl. přenesená",J253,0)</f>
        <v>0</v>
      </c>
      <c r="BH253" s="200">
        <f>IF(N253="sníž. přenesená",J253,0)</f>
        <v>0</v>
      </c>
      <c r="BI253" s="200">
        <f>IF(N253="nulová",J253,0)</f>
        <v>0</v>
      </c>
      <c r="BJ253" s="22" t="s">
        <v>80</v>
      </c>
      <c r="BK253" s="200">
        <f>ROUND(I253*H253,2)</f>
        <v>1275</v>
      </c>
      <c r="BL253" s="22" t="s">
        <v>161</v>
      </c>
      <c r="BM253" s="22" t="s">
        <v>475</v>
      </c>
    </row>
    <row r="254" spans="2:47" s="1" customFormat="1" ht="148.5" hidden="1">
      <c r="B254" s="39"/>
      <c r="C254" s="61"/>
      <c r="D254" s="201" t="s">
        <v>213</v>
      </c>
      <c r="E254" s="61"/>
      <c r="F254" s="202" t="s">
        <v>471</v>
      </c>
      <c r="G254" s="61"/>
      <c r="H254" s="61"/>
      <c r="I254" s="161"/>
      <c r="J254" s="61"/>
      <c r="K254" s="61"/>
      <c r="L254" s="59"/>
      <c r="M254" s="203"/>
      <c r="N254" s="40"/>
      <c r="O254" s="40"/>
      <c r="P254" s="40"/>
      <c r="Q254" s="40"/>
      <c r="R254" s="40"/>
      <c r="S254" s="40"/>
      <c r="T254" s="76"/>
      <c r="AT254" s="22" t="s">
        <v>213</v>
      </c>
      <c r="AU254" s="22" t="s">
        <v>83</v>
      </c>
    </row>
    <row r="255" spans="2:47" s="1" customFormat="1" ht="27">
      <c r="B255" s="39"/>
      <c r="C255" s="61"/>
      <c r="D255" s="201" t="s">
        <v>154</v>
      </c>
      <c r="E255" s="61"/>
      <c r="F255" s="202" t="s">
        <v>448</v>
      </c>
      <c r="G255" s="61"/>
      <c r="H255" s="61"/>
      <c r="I255" s="161"/>
      <c r="J255" s="61"/>
      <c r="K255" s="61"/>
      <c r="L255" s="59"/>
      <c r="M255" s="203"/>
      <c r="N255" s="40"/>
      <c r="O255" s="40"/>
      <c r="P255" s="40"/>
      <c r="Q255" s="40"/>
      <c r="R255" s="40"/>
      <c r="S255" s="40"/>
      <c r="T255" s="76"/>
      <c r="AT255" s="22" t="s">
        <v>154</v>
      </c>
      <c r="AU255" s="22" t="s">
        <v>83</v>
      </c>
    </row>
    <row r="256" spans="2:65" s="1" customFormat="1" ht="25.5" customHeight="1">
      <c r="B256" s="39"/>
      <c r="C256" s="190" t="s">
        <v>476</v>
      </c>
      <c r="D256" s="190" t="s">
        <v>144</v>
      </c>
      <c r="E256" s="191" t="s">
        <v>477</v>
      </c>
      <c r="F256" s="192" t="s">
        <v>478</v>
      </c>
      <c r="G256" s="193" t="s">
        <v>359</v>
      </c>
      <c r="H256" s="194">
        <v>34.1</v>
      </c>
      <c r="I256" s="195">
        <v>100</v>
      </c>
      <c r="J256" s="194">
        <f>ROUND(I256*H256,2)</f>
        <v>3410</v>
      </c>
      <c r="K256" s="192" t="s">
        <v>148</v>
      </c>
      <c r="L256" s="59"/>
      <c r="M256" s="196" t="s">
        <v>22</v>
      </c>
      <c r="N256" s="197" t="s">
        <v>43</v>
      </c>
      <c r="O256" s="40"/>
      <c r="P256" s="198">
        <f>O256*H256</f>
        <v>0</v>
      </c>
      <c r="Q256" s="198">
        <v>0.00038</v>
      </c>
      <c r="R256" s="198">
        <f>Q256*H256</f>
        <v>0.012958</v>
      </c>
      <c r="S256" s="198">
        <v>0</v>
      </c>
      <c r="T256" s="199">
        <f>S256*H256</f>
        <v>0</v>
      </c>
      <c r="AR256" s="22" t="s">
        <v>161</v>
      </c>
      <c r="AT256" s="22" t="s">
        <v>144</v>
      </c>
      <c r="AU256" s="22" t="s">
        <v>83</v>
      </c>
      <c r="AY256" s="22" t="s">
        <v>138</v>
      </c>
      <c r="BE256" s="200">
        <f>IF(N256="základní",J256,0)</f>
        <v>3410</v>
      </c>
      <c r="BF256" s="200">
        <f>IF(N256="snížená",J256,0)</f>
        <v>0</v>
      </c>
      <c r="BG256" s="200">
        <f>IF(N256="zákl. přenesená",J256,0)</f>
        <v>0</v>
      </c>
      <c r="BH256" s="200">
        <f>IF(N256="sníž. přenesená",J256,0)</f>
        <v>0</v>
      </c>
      <c r="BI256" s="200">
        <f>IF(N256="nulová",J256,0)</f>
        <v>0</v>
      </c>
      <c r="BJ256" s="22" t="s">
        <v>80</v>
      </c>
      <c r="BK256" s="200">
        <f>ROUND(I256*H256,2)</f>
        <v>3410</v>
      </c>
      <c r="BL256" s="22" t="s">
        <v>161</v>
      </c>
      <c r="BM256" s="22" t="s">
        <v>479</v>
      </c>
    </row>
    <row r="257" spans="2:47" s="1" customFormat="1" ht="148.5" hidden="1">
      <c r="B257" s="39"/>
      <c r="C257" s="61"/>
      <c r="D257" s="201" t="s">
        <v>213</v>
      </c>
      <c r="E257" s="61"/>
      <c r="F257" s="202" t="s">
        <v>471</v>
      </c>
      <c r="G257" s="61"/>
      <c r="H257" s="61"/>
      <c r="I257" s="161"/>
      <c r="J257" s="61"/>
      <c r="K257" s="61"/>
      <c r="L257" s="59"/>
      <c r="M257" s="203"/>
      <c r="N257" s="40"/>
      <c r="O257" s="40"/>
      <c r="P257" s="40"/>
      <c r="Q257" s="40"/>
      <c r="R257" s="40"/>
      <c r="S257" s="40"/>
      <c r="T257" s="76"/>
      <c r="AT257" s="22" t="s">
        <v>213</v>
      </c>
      <c r="AU257" s="22" t="s">
        <v>83</v>
      </c>
    </row>
    <row r="258" spans="2:47" s="1" customFormat="1" ht="27">
      <c r="B258" s="39"/>
      <c r="C258" s="61"/>
      <c r="D258" s="201" t="s">
        <v>154</v>
      </c>
      <c r="E258" s="61"/>
      <c r="F258" s="202" t="s">
        <v>448</v>
      </c>
      <c r="G258" s="61"/>
      <c r="H258" s="61"/>
      <c r="I258" s="161"/>
      <c r="J258" s="61"/>
      <c r="K258" s="61"/>
      <c r="L258" s="59"/>
      <c r="M258" s="203"/>
      <c r="N258" s="40"/>
      <c r="O258" s="40"/>
      <c r="P258" s="40"/>
      <c r="Q258" s="40"/>
      <c r="R258" s="40"/>
      <c r="S258" s="40"/>
      <c r="T258" s="76"/>
      <c r="AT258" s="22" t="s">
        <v>154</v>
      </c>
      <c r="AU258" s="22" t="s">
        <v>83</v>
      </c>
    </row>
    <row r="259" spans="2:65" s="1" customFormat="1" ht="25.5" customHeight="1">
      <c r="B259" s="39"/>
      <c r="C259" s="190" t="s">
        <v>480</v>
      </c>
      <c r="D259" s="190" t="s">
        <v>144</v>
      </c>
      <c r="E259" s="191" t="s">
        <v>481</v>
      </c>
      <c r="F259" s="192" t="s">
        <v>482</v>
      </c>
      <c r="G259" s="193" t="s">
        <v>359</v>
      </c>
      <c r="H259" s="194">
        <v>865.9</v>
      </c>
      <c r="I259" s="195">
        <v>10.5</v>
      </c>
      <c r="J259" s="194">
        <f>ROUND(I259*H259,2)</f>
        <v>9091.95</v>
      </c>
      <c r="K259" s="192" t="s">
        <v>148</v>
      </c>
      <c r="L259" s="59"/>
      <c r="M259" s="196" t="s">
        <v>22</v>
      </c>
      <c r="N259" s="197" t="s">
        <v>43</v>
      </c>
      <c r="O259" s="40"/>
      <c r="P259" s="198">
        <f>O259*H259</f>
        <v>0</v>
      </c>
      <c r="Q259" s="198">
        <v>0</v>
      </c>
      <c r="R259" s="198">
        <f>Q259*H259</f>
        <v>0</v>
      </c>
      <c r="S259" s="198">
        <v>0</v>
      </c>
      <c r="T259" s="199">
        <f>S259*H259</f>
        <v>0</v>
      </c>
      <c r="AR259" s="22" t="s">
        <v>161</v>
      </c>
      <c r="AT259" s="22" t="s">
        <v>144</v>
      </c>
      <c r="AU259" s="22" t="s">
        <v>83</v>
      </c>
      <c r="AY259" s="22" t="s">
        <v>138</v>
      </c>
      <c r="BE259" s="200">
        <f>IF(N259="základní",J259,0)</f>
        <v>9091.95</v>
      </c>
      <c r="BF259" s="200">
        <f>IF(N259="snížená",J259,0)</f>
        <v>0</v>
      </c>
      <c r="BG259" s="200">
        <f>IF(N259="zákl. přenesená",J259,0)</f>
        <v>0</v>
      </c>
      <c r="BH259" s="200">
        <f>IF(N259="sníž. přenesená",J259,0)</f>
        <v>0</v>
      </c>
      <c r="BI259" s="200">
        <f>IF(N259="nulová",J259,0)</f>
        <v>0</v>
      </c>
      <c r="BJ259" s="22" t="s">
        <v>80</v>
      </c>
      <c r="BK259" s="200">
        <f>ROUND(I259*H259,2)</f>
        <v>9091.95</v>
      </c>
      <c r="BL259" s="22" t="s">
        <v>161</v>
      </c>
      <c r="BM259" s="22" t="s">
        <v>483</v>
      </c>
    </row>
    <row r="260" spans="2:47" s="1" customFormat="1" ht="67.5" hidden="1">
      <c r="B260" s="39"/>
      <c r="C260" s="61"/>
      <c r="D260" s="201" t="s">
        <v>213</v>
      </c>
      <c r="E260" s="61"/>
      <c r="F260" s="202" t="s">
        <v>484</v>
      </c>
      <c r="G260" s="61"/>
      <c r="H260" s="61"/>
      <c r="I260" s="161"/>
      <c r="J260" s="61"/>
      <c r="K260" s="61"/>
      <c r="L260" s="59"/>
      <c r="M260" s="203"/>
      <c r="N260" s="40"/>
      <c r="O260" s="40"/>
      <c r="P260" s="40"/>
      <c r="Q260" s="40"/>
      <c r="R260" s="40"/>
      <c r="S260" s="40"/>
      <c r="T260" s="76"/>
      <c r="AT260" s="22" t="s">
        <v>213</v>
      </c>
      <c r="AU260" s="22" t="s">
        <v>83</v>
      </c>
    </row>
    <row r="261" spans="2:51" s="12" customFormat="1" ht="13.5">
      <c r="B261" s="219"/>
      <c r="C261" s="220"/>
      <c r="D261" s="201" t="s">
        <v>239</v>
      </c>
      <c r="E261" s="221" t="s">
        <v>22</v>
      </c>
      <c r="F261" s="222" t="s">
        <v>485</v>
      </c>
      <c r="G261" s="220"/>
      <c r="H261" s="221" t="s">
        <v>22</v>
      </c>
      <c r="I261" s="223"/>
      <c r="J261" s="220"/>
      <c r="K261" s="220"/>
      <c r="L261" s="224"/>
      <c r="M261" s="225"/>
      <c r="N261" s="226"/>
      <c r="O261" s="226"/>
      <c r="P261" s="226"/>
      <c r="Q261" s="226"/>
      <c r="R261" s="226"/>
      <c r="S261" s="226"/>
      <c r="T261" s="227"/>
      <c r="AT261" s="228" t="s">
        <v>239</v>
      </c>
      <c r="AU261" s="228" t="s">
        <v>83</v>
      </c>
      <c r="AV261" s="12" t="s">
        <v>80</v>
      </c>
      <c r="AW261" s="12" t="s">
        <v>35</v>
      </c>
      <c r="AX261" s="12" t="s">
        <v>72</v>
      </c>
      <c r="AY261" s="228" t="s">
        <v>138</v>
      </c>
    </row>
    <row r="262" spans="2:51" s="11" customFormat="1" ht="13.5">
      <c r="B262" s="208"/>
      <c r="C262" s="209"/>
      <c r="D262" s="201" t="s">
        <v>239</v>
      </c>
      <c r="E262" s="210" t="s">
        <v>22</v>
      </c>
      <c r="F262" s="211" t="s">
        <v>486</v>
      </c>
      <c r="G262" s="209"/>
      <c r="H262" s="212">
        <v>865.9</v>
      </c>
      <c r="I262" s="213"/>
      <c r="J262" s="209"/>
      <c r="K262" s="209"/>
      <c r="L262" s="214"/>
      <c r="M262" s="215"/>
      <c r="N262" s="216"/>
      <c r="O262" s="216"/>
      <c r="P262" s="216"/>
      <c r="Q262" s="216"/>
      <c r="R262" s="216"/>
      <c r="S262" s="216"/>
      <c r="T262" s="217"/>
      <c r="AT262" s="218" t="s">
        <v>239</v>
      </c>
      <c r="AU262" s="218" t="s">
        <v>83</v>
      </c>
      <c r="AV262" s="11" t="s">
        <v>83</v>
      </c>
      <c r="AW262" s="11" t="s">
        <v>35</v>
      </c>
      <c r="AX262" s="11" t="s">
        <v>80</v>
      </c>
      <c r="AY262" s="218" t="s">
        <v>138</v>
      </c>
    </row>
    <row r="263" spans="2:65" s="1" customFormat="1" ht="51" customHeight="1">
      <c r="B263" s="39"/>
      <c r="C263" s="190" t="s">
        <v>487</v>
      </c>
      <c r="D263" s="190" t="s">
        <v>144</v>
      </c>
      <c r="E263" s="191" t="s">
        <v>488</v>
      </c>
      <c r="F263" s="192" t="s">
        <v>489</v>
      </c>
      <c r="G263" s="193" t="s">
        <v>359</v>
      </c>
      <c r="H263" s="194">
        <v>417.1</v>
      </c>
      <c r="I263" s="195">
        <v>321</v>
      </c>
      <c r="J263" s="194">
        <f>ROUND(I263*H263,2)</f>
        <v>133889.1</v>
      </c>
      <c r="K263" s="192" t="s">
        <v>148</v>
      </c>
      <c r="L263" s="59"/>
      <c r="M263" s="196" t="s">
        <v>22</v>
      </c>
      <c r="N263" s="197" t="s">
        <v>43</v>
      </c>
      <c r="O263" s="40"/>
      <c r="P263" s="198">
        <f>O263*H263</f>
        <v>0</v>
      </c>
      <c r="Q263" s="198">
        <v>0.08978</v>
      </c>
      <c r="R263" s="198">
        <f>Q263*H263</f>
        <v>37.447238</v>
      </c>
      <c r="S263" s="198">
        <v>0</v>
      </c>
      <c r="T263" s="199">
        <f>S263*H263</f>
        <v>0</v>
      </c>
      <c r="AR263" s="22" t="s">
        <v>161</v>
      </c>
      <c r="AT263" s="22" t="s">
        <v>144</v>
      </c>
      <c r="AU263" s="22" t="s">
        <v>83</v>
      </c>
      <c r="AY263" s="22" t="s">
        <v>138</v>
      </c>
      <c r="BE263" s="200">
        <f>IF(N263="základní",J263,0)</f>
        <v>133889.1</v>
      </c>
      <c r="BF263" s="200">
        <f>IF(N263="snížená",J263,0)</f>
        <v>0</v>
      </c>
      <c r="BG263" s="200">
        <f>IF(N263="zákl. přenesená",J263,0)</f>
        <v>0</v>
      </c>
      <c r="BH263" s="200">
        <f>IF(N263="sníž. přenesená",J263,0)</f>
        <v>0</v>
      </c>
      <c r="BI263" s="200">
        <f>IF(N263="nulová",J263,0)</f>
        <v>0</v>
      </c>
      <c r="BJ263" s="22" t="s">
        <v>80</v>
      </c>
      <c r="BK263" s="200">
        <f>ROUND(I263*H263,2)</f>
        <v>133889.1</v>
      </c>
      <c r="BL263" s="22" t="s">
        <v>161</v>
      </c>
      <c r="BM263" s="22" t="s">
        <v>490</v>
      </c>
    </row>
    <row r="264" spans="2:47" s="1" customFormat="1" ht="189" hidden="1">
      <c r="B264" s="39"/>
      <c r="C264" s="61"/>
      <c r="D264" s="201" t="s">
        <v>213</v>
      </c>
      <c r="E264" s="61"/>
      <c r="F264" s="202" t="s">
        <v>491</v>
      </c>
      <c r="G264" s="61"/>
      <c r="H264" s="61"/>
      <c r="I264" s="161"/>
      <c r="J264" s="61"/>
      <c r="K264" s="61"/>
      <c r="L264" s="59"/>
      <c r="M264" s="203"/>
      <c r="N264" s="40"/>
      <c r="O264" s="40"/>
      <c r="P264" s="40"/>
      <c r="Q264" s="40"/>
      <c r="R264" s="40"/>
      <c r="S264" s="40"/>
      <c r="T264" s="76"/>
      <c r="AT264" s="22" t="s">
        <v>213</v>
      </c>
      <c r="AU264" s="22" t="s">
        <v>83</v>
      </c>
    </row>
    <row r="265" spans="2:47" s="1" customFormat="1" ht="40.5">
      <c r="B265" s="39"/>
      <c r="C265" s="61"/>
      <c r="D265" s="201" t="s">
        <v>154</v>
      </c>
      <c r="E265" s="61"/>
      <c r="F265" s="202" t="s">
        <v>492</v>
      </c>
      <c r="G265" s="61"/>
      <c r="H265" s="61"/>
      <c r="I265" s="161"/>
      <c r="J265" s="61"/>
      <c r="K265" s="61"/>
      <c r="L265" s="59"/>
      <c r="M265" s="203"/>
      <c r="N265" s="40"/>
      <c r="O265" s="40"/>
      <c r="P265" s="40"/>
      <c r="Q265" s="40"/>
      <c r="R265" s="40"/>
      <c r="S265" s="40"/>
      <c r="T265" s="76"/>
      <c r="AT265" s="22" t="s">
        <v>154</v>
      </c>
      <c r="AU265" s="22" t="s">
        <v>83</v>
      </c>
    </row>
    <row r="266" spans="2:65" s="1" customFormat="1" ht="25.5" customHeight="1">
      <c r="B266" s="39"/>
      <c r="C266" s="190" t="s">
        <v>493</v>
      </c>
      <c r="D266" s="190" t="s">
        <v>144</v>
      </c>
      <c r="E266" s="191" t="s">
        <v>494</v>
      </c>
      <c r="F266" s="192" t="s">
        <v>495</v>
      </c>
      <c r="G266" s="193" t="s">
        <v>226</v>
      </c>
      <c r="H266" s="194">
        <v>12.51</v>
      </c>
      <c r="I266" s="195">
        <v>2730</v>
      </c>
      <c r="J266" s="194">
        <f>ROUND(I266*H266,2)</f>
        <v>34152.3</v>
      </c>
      <c r="K266" s="192" t="s">
        <v>148</v>
      </c>
      <c r="L266" s="59"/>
      <c r="M266" s="196" t="s">
        <v>22</v>
      </c>
      <c r="N266" s="197" t="s">
        <v>43</v>
      </c>
      <c r="O266" s="40"/>
      <c r="P266" s="198">
        <f>O266*H266</f>
        <v>0</v>
      </c>
      <c r="Q266" s="198">
        <v>2.25634</v>
      </c>
      <c r="R266" s="198">
        <f>Q266*H266</f>
        <v>28.226813399999998</v>
      </c>
      <c r="S266" s="198">
        <v>0</v>
      </c>
      <c r="T266" s="199">
        <f>S266*H266</f>
        <v>0</v>
      </c>
      <c r="AR266" s="22" t="s">
        <v>161</v>
      </c>
      <c r="AT266" s="22" t="s">
        <v>144</v>
      </c>
      <c r="AU266" s="22" t="s">
        <v>83</v>
      </c>
      <c r="AY266" s="22" t="s">
        <v>138</v>
      </c>
      <c r="BE266" s="200">
        <f>IF(N266="základní",J266,0)</f>
        <v>34152.3</v>
      </c>
      <c r="BF266" s="200">
        <f>IF(N266="snížená",J266,0)</f>
        <v>0</v>
      </c>
      <c r="BG266" s="200">
        <f>IF(N266="zákl. přenesená",J266,0)</f>
        <v>0</v>
      </c>
      <c r="BH266" s="200">
        <f>IF(N266="sníž. přenesená",J266,0)</f>
        <v>0</v>
      </c>
      <c r="BI266" s="200">
        <f>IF(N266="nulová",J266,0)</f>
        <v>0</v>
      </c>
      <c r="BJ266" s="22" t="s">
        <v>80</v>
      </c>
      <c r="BK266" s="200">
        <f>ROUND(I266*H266,2)</f>
        <v>34152.3</v>
      </c>
      <c r="BL266" s="22" t="s">
        <v>161</v>
      </c>
      <c r="BM266" s="22" t="s">
        <v>496</v>
      </c>
    </row>
    <row r="267" spans="2:47" s="1" customFormat="1" ht="40.5">
      <c r="B267" s="39"/>
      <c r="C267" s="61"/>
      <c r="D267" s="201" t="s">
        <v>154</v>
      </c>
      <c r="E267" s="61"/>
      <c r="F267" s="202" t="s">
        <v>497</v>
      </c>
      <c r="G267" s="61"/>
      <c r="H267" s="61"/>
      <c r="I267" s="161"/>
      <c r="J267" s="61"/>
      <c r="K267" s="61"/>
      <c r="L267" s="59"/>
      <c r="M267" s="203"/>
      <c r="N267" s="40"/>
      <c r="O267" s="40"/>
      <c r="P267" s="40"/>
      <c r="Q267" s="40"/>
      <c r="R267" s="40"/>
      <c r="S267" s="40"/>
      <c r="T267" s="76"/>
      <c r="AT267" s="22" t="s">
        <v>154</v>
      </c>
      <c r="AU267" s="22" t="s">
        <v>83</v>
      </c>
    </row>
    <row r="268" spans="2:51" s="11" customFormat="1" ht="13.5">
      <c r="B268" s="208"/>
      <c r="C268" s="209"/>
      <c r="D268" s="201" t="s">
        <v>239</v>
      </c>
      <c r="E268" s="210" t="s">
        <v>22</v>
      </c>
      <c r="F268" s="211" t="s">
        <v>498</v>
      </c>
      <c r="G268" s="209"/>
      <c r="H268" s="212">
        <v>12.51</v>
      </c>
      <c r="I268" s="213"/>
      <c r="J268" s="209"/>
      <c r="K268" s="209"/>
      <c r="L268" s="214"/>
      <c r="M268" s="215"/>
      <c r="N268" s="216"/>
      <c r="O268" s="216"/>
      <c r="P268" s="216"/>
      <c r="Q268" s="216"/>
      <c r="R268" s="216"/>
      <c r="S268" s="216"/>
      <c r="T268" s="217"/>
      <c r="AT268" s="218" t="s">
        <v>239</v>
      </c>
      <c r="AU268" s="218" t="s">
        <v>83</v>
      </c>
      <c r="AV268" s="11" t="s">
        <v>83</v>
      </c>
      <c r="AW268" s="11" t="s">
        <v>35</v>
      </c>
      <c r="AX268" s="11" t="s">
        <v>80</v>
      </c>
      <c r="AY268" s="218" t="s">
        <v>138</v>
      </c>
    </row>
    <row r="269" spans="2:65" s="1" customFormat="1" ht="25.5" customHeight="1">
      <c r="B269" s="39"/>
      <c r="C269" s="190" t="s">
        <v>499</v>
      </c>
      <c r="D269" s="190" t="s">
        <v>144</v>
      </c>
      <c r="E269" s="191" t="s">
        <v>500</v>
      </c>
      <c r="F269" s="192" t="s">
        <v>501</v>
      </c>
      <c r="G269" s="193" t="s">
        <v>211</v>
      </c>
      <c r="H269" s="194">
        <v>740.04</v>
      </c>
      <c r="I269" s="195">
        <v>37.8</v>
      </c>
      <c r="J269" s="194">
        <f>ROUND(I269*H269,2)</f>
        <v>27973.51</v>
      </c>
      <c r="K269" s="192" t="s">
        <v>148</v>
      </c>
      <c r="L269" s="59"/>
      <c r="M269" s="196" t="s">
        <v>22</v>
      </c>
      <c r="N269" s="197" t="s">
        <v>43</v>
      </c>
      <c r="O269" s="40"/>
      <c r="P269" s="198">
        <f>O269*H269</f>
        <v>0</v>
      </c>
      <c r="Q269" s="198">
        <v>0.00036</v>
      </c>
      <c r="R269" s="198">
        <f>Q269*H269</f>
        <v>0.2664144</v>
      </c>
      <c r="S269" s="198">
        <v>0</v>
      </c>
      <c r="T269" s="199">
        <f>S269*H269</f>
        <v>0</v>
      </c>
      <c r="AR269" s="22" t="s">
        <v>161</v>
      </c>
      <c r="AT269" s="22" t="s">
        <v>144</v>
      </c>
      <c r="AU269" s="22" t="s">
        <v>83</v>
      </c>
      <c r="AY269" s="22" t="s">
        <v>138</v>
      </c>
      <c r="BE269" s="200">
        <f>IF(N269="základní",J269,0)</f>
        <v>27973.51</v>
      </c>
      <c r="BF269" s="200">
        <f>IF(N269="snížená",J269,0)</f>
        <v>0</v>
      </c>
      <c r="BG269" s="200">
        <f>IF(N269="zákl. přenesená",J269,0)</f>
        <v>0</v>
      </c>
      <c r="BH269" s="200">
        <f>IF(N269="sníž. přenesená",J269,0)</f>
        <v>0</v>
      </c>
      <c r="BI269" s="200">
        <f>IF(N269="nulová",J269,0)</f>
        <v>0</v>
      </c>
      <c r="BJ269" s="22" t="s">
        <v>80</v>
      </c>
      <c r="BK269" s="200">
        <f>ROUND(I269*H269,2)</f>
        <v>27973.51</v>
      </c>
      <c r="BL269" s="22" t="s">
        <v>161</v>
      </c>
      <c r="BM269" s="22" t="s">
        <v>502</v>
      </c>
    </row>
    <row r="270" spans="2:47" s="1" customFormat="1" ht="40.5" hidden="1">
      <c r="B270" s="39"/>
      <c r="C270" s="61"/>
      <c r="D270" s="201" t="s">
        <v>213</v>
      </c>
      <c r="E270" s="61"/>
      <c r="F270" s="202" t="s">
        <v>503</v>
      </c>
      <c r="G270" s="61"/>
      <c r="H270" s="61"/>
      <c r="I270" s="161"/>
      <c r="J270" s="61"/>
      <c r="K270" s="61"/>
      <c r="L270" s="59"/>
      <c r="M270" s="203"/>
      <c r="N270" s="40"/>
      <c r="O270" s="40"/>
      <c r="P270" s="40"/>
      <c r="Q270" s="40"/>
      <c r="R270" s="40"/>
      <c r="S270" s="40"/>
      <c r="T270" s="76"/>
      <c r="AT270" s="22" t="s">
        <v>213</v>
      </c>
      <c r="AU270" s="22" t="s">
        <v>83</v>
      </c>
    </row>
    <row r="271" spans="2:47" s="1" customFormat="1" ht="27">
      <c r="B271" s="39"/>
      <c r="C271" s="61"/>
      <c r="D271" s="201" t="s">
        <v>154</v>
      </c>
      <c r="E271" s="61"/>
      <c r="F271" s="202" t="s">
        <v>504</v>
      </c>
      <c r="G271" s="61"/>
      <c r="H271" s="61"/>
      <c r="I271" s="161"/>
      <c r="J271" s="61"/>
      <c r="K271" s="61"/>
      <c r="L271" s="59"/>
      <c r="M271" s="203"/>
      <c r="N271" s="40"/>
      <c r="O271" s="40"/>
      <c r="P271" s="40"/>
      <c r="Q271" s="40"/>
      <c r="R271" s="40"/>
      <c r="S271" s="40"/>
      <c r="T271" s="76"/>
      <c r="AT271" s="22" t="s">
        <v>154</v>
      </c>
      <c r="AU271" s="22" t="s">
        <v>83</v>
      </c>
    </row>
    <row r="272" spans="2:51" s="11" customFormat="1" ht="13.5">
      <c r="B272" s="208"/>
      <c r="C272" s="209"/>
      <c r="D272" s="201" t="s">
        <v>239</v>
      </c>
      <c r="E272" s="210" t="s">
        <v>22</v>
      </c>
      <c r="F272" s="211" t="s">
        <v>505</v>
      </c>
      <c r="G272" s="209"/>
      <c r="H272" s="212">
        <v>740.04</v>
      </c>
      <c r="I272" s="213"/>
      <c r="J272" s="209"/>
      <c r="K272" s="209"/>
      <c r="L272" s="214"/>
      <c r="M272" s="215"/>
      <c r="N272" s="216"/>
      <c r="O272" s="216"/>
      <c r="P272" s="216"/>
      <c r="Q272" s="216"/>
      <c r="R272" s="216"/>
      <c r="S272" s="216"/>
      <c r="T272" s="217"/>
      <c r="AT272" s="218" t="s">
        <v>239</v>
      </c>
      <c r="AU272" s="218" t="s">
        <v>83</v>
      </c>
      <c r="AV272" s="11" t="s">
        <v>83</v>
      </c>
      <c r="AW272" s="11" t="s">
        <v>35</v>
      </c>
      <c r="AX272" s="11" t="s">
        <v>80</v>
      </c>
      <c r="AY272" s="218" t="s">
        <v>138</v>
      </c>
    </row>
    <row r="273" spans="2:65" s="1" customFormat="1" ht="25.5" customHeight="1">
      <c r="B273" s="39"/>
      <c r="C273" s="190" t="s">
        <v>506</v>
      </c>
      <c r="D273" s="190" t="s">
        <v>144</v>
      </c>
      <c r="E273" s="191" t="s">
        <v>507</v>
      </c>
      <c r="F273" s="192" t="s">
        <v>508</v>
      </c>
      <c r="G273" s="193" t="s">
        <v>359</v>
      </c>
      <c r="H273" s="194">
        <v>13.4</v>
      </c>
      <c r="I273" s="195">
        <v>429</v>
      </c>
      <c r="J273" s="194">
        <f>ROUND(I273*H273,2)</f>
        <v>5748.6</v>
      </c>
      <c r="K273" s="192" t="s">
        <v>148</v>
      </c>
      <c r="L273" s="59"/>
      <c r="M273" s="196" t="s">
        <v>22</v>
      </c>
      <c r="N273" s="197" t="s">
        <v>43</v>
      </c>
      <c r="O273" s="40"/>
      <c r="P273" s="198">
        <f>O273*H273</f>
        <v>0</v>
      </c>
      <c r="Q273" s="198">
        <v>0</v>
      </c>
      <c r="R273" s="198">
        <f>Q273*H273</f>
        <v>0</v>
      </c>
      <c r="S273" s="198">
        <v>0</v>
      </c>
      <c r="T273" s="199">
        <f>S273*H273</f>
        <v>0</v>
      </c>
      <c r="AR273" s="22" t="s">
        <v>161</v>
      </c>
      <c r="AT273" s="22" t="s">
        <v>144</v>
      </c>
      <c r="AU273" s="22" t="s">
        <v>83</v>
      </c>
      <c r="AY273" s="22" t="s">
        <v>138</v>
      </c>
      <c r="BE273" s="200">
        <f>IF(N273="základní",J273,0)</f>
        <v>5748.6</v>
      </c>
      <c r="BF273" s="200">
        <f>IF(N273="snížená",J273,0)</f>
        <v>0</v>
      </c>
      <c r="BG273" s="200">
        <f>IF(N273="zákl. přenesená",J273,0)</f>
        <v>0</v>
      </c>
      <c r="BH273" s="200">
        <f>IF(N273="sníž. přenesená",J273,0)</f>
        <v>0</v>
      </c>
      <c r="BI273" s="200">
        <f>IF(N273="nulová",J273,0)</f>
        <v>0</v>
      </c>
      <c r="BJ273" s="22" t="s">
        <v>80</v>
      </c>
      <c r="BK273" s="200">
        <f>ROUND(I273*H273,2)</f>
        <v>5748.6</v>
      </c>
      <c r="BL273" s="22" t="s">
        <v>161</v>
      </c>
      <c r="BM273" s="22" t="s">
        <v>509</v>
      </c>
    </row>
    <row r="274" spans="2:47" s="1" customFormat="1" ht="81" hidden="1">
      <c r="B274" s="39"/>
      <c r="C274" s="61"/>
      <c r="D274" s="201" t="s">
        <v>213</v>
      </c>
      <c r="E274" s="61"/>
      <c r="F274" s="202" t="s">
        <v>510</v>
      </c>
      <c r="G274" s="61"/>
      <c r="H274" s="61"/>
      <c r="I274" s="161"/>
      <c r="J274" s="61"/>
      <c r="K274" s="61"/>
      <c r="L274" s="59"/>
      <c r="M274" s="203"/>
      <c r="N274" s="40"/>
      <c r="O274" s="40"/>
      <c r="P274" s="40"/>
      <c r="Q274" s="40"/>
      <c r="R274" s="40"/>
      <c r="S274" s="40"/>
      <c r="T274" s="76"/>
      <c r="AT274" s="22" t="s">
        <v>213</v>
      </c>
      <c r="AU274" s="22" t="s">
        <v>83</v>
      </c>
    </row>
    <row r="275" spans="2:47" s="1" customFormat="1" ht="27">
      <c r="B275" s="39"/>
      <c r="C275" s="61"/>
      <c r="D275" s="201" t="s">
        <v>154</v>
      </c>
      <c r="E275" s="61"/>
      <c r="F275" s="202" t="s">
        <v>511</v>
      </c>
      <c r="G275" s="61"/>
      <c r="H275" s="61"/>
      <c r="I275" s="161"/>
      <c r="J275" s="61"/>
      <c r="K275" s="61"/>
      <c r="L275" s="59"/>
      <c r="M275" s="203"/>
      <c r="N275" s="40"/>
      <c r="O275" s="40"/>
      <c r="P275" s="40"/>
      <c r="Q275" s="40"/>
      <c r="R275" s="40"/>
      <c r="S275" s="40"/>
      <c r="T275" s="76"/>
      <c r="AT275" s="22" t="s">
        <v>154</v>
      </c>
      <c r="AU275" s="22" t="s">
        <v>83</v>
      </c>
    </row>
    <row r="276" spans="2:65" s="1" customFormat="1" ht="25.5" customHeight="1">
      <c r="B276" s="39"/>
      <c r="C276" s="190" t="s">
        <v>512</v>
      </c>
      <c r="D276" s="190" t="s">
        <v>144</v>
      </c>
      <c r="E276" s="191" t="s">
        <v>513</v>
      </c>
      <c r="F276" s="192" t="s">
        <v>514</v>
      </c>
      <c r="G276" s="193" t="s">
        <v>359</v>
      </c>
      <c r="H276" s="194">
        <v>49</v>
      </c>
      <c r="I276" s="195">
        <v>109</v>
      </c>
      <c r="J276" s="194">
        <f>ROUND(I276*H276,2)</f>
        <v>5341</v>
      </c>
      <c r="K276" s="192" t="s">
        <v>148</v>
      </c>
      <c r="L276" s="59"/>
      <c r="M276" s="196" t="s">
        <v>22</v>
      </c>
      <c r="N276" s="197" t="s">
        <v>43</v>
      </c>
      <c r="O276" s="40"/>
      <c r="P276" s="198">
        <f>O276*H276</f>
        <v>0</v>
      </c>
      <c r="Q276" s="198">
        <v>0</v>
      </c>
      <c r="R276" s="198">
        <f>Q276*H276</f>
        <v>0</v>
      </c>
      <c r="S276" s="198">
        <v>0</v>
      </c>
      <c r="T276" s="199">
        <f>S276*H276</f>
        <v>0</v>
      </c>
      <c r="AR276" s="22" t="s">
        <v>161</v>
      </c>
      <c r="AT276" s="22" t="s">
        <v>144</v>
      </c>
      <c r="AU276" s="22" t="s">
        <v>83</v>
      </c>
      <c r="AY276" s="22" t="s">
        <v>138</v>
      </c>
      <c r="BE276" s="200">
        <f>IF(N276="základní",J276,0)</f>
        <v>5341</v>
      </c>
      <c r="BF276" s="200">
        <f>IF(N276="snížená",J276,0)</f>
        <v>0</v>
      </c>
      <c r="BG276" s="200">
        <f>IF(N276="zákl. přenesená",J276,0)</f>
        <v>0</v>
      </c>
      <c r="BH276" s="200">
        <f>IF(N276="sníž. přenesená",J276,0)</f>
        <v>0</v>
      </c>
      <c r="BI276" s="200">
        <f>IF(N276="nulová",J276,0)</f>
        <v>0</v>
      </c>
      <c r="BJ276" s="22" t="s">
        <v>80</v>
      </c>
      <c r="BK276" s="200">
        <f>ROUND(I276*H276,2)</f>
        <v>5341</v>
      </c>
      <c r="BL276" s="22" t="s">
        <v>161</v>
      </c>
      <c r="BM276" s="22" t="s">
        <v>515</v>
      </c>
    </row>
    <row r="277" spans="2:47" s="1" customFormat="1" ht="40.5" hidden="1">
      <c r="B277" s="39"/>
      <c r="C277" s="61"/>
      <c r="D277" s="201" t="s">
        <v>213</v>
      </c>
      <c r="E277" s="61"/>
      <c r="F277" s="202" t="s">
        <v>516</v>
      </c>
      <c r="G277" s="61"/>
      <c r="H277" s="61"/>
      <c r="I277" s="161"/>
      <c r="J277" s="61"/>
      <c r="K277" s="61"/>
      <c r="L277" s="59"/>
      <c r="M277" s="203"/>
      <c r="N277" s="40"/>
      <c r="O277" s="40"/>
      <c r="P277" s="40"/>
      <c r="Q277" s="40"/>
      <c r="R277" s="40"/>
      <c r="S277" s="40"/>
      <c r="T277" s="76"/>
      <c r="AT277" s="22" t="s">
        <v>213</v>
      </c>
      <c r="AU277" s="22" t="s">
        <v>83</v>
      </c>
    </row>
    <row r="278" spans="2:47" s="1" customFormat="1" ht="27">
      <c r="B278" s="39"/>
      <c r="C278" s="61"/>
      <c r="D278" s="201" t="s">
        <v>154</v>
      </c>
      <c r="E278" s="61"/>
      <c r="F278" s="202" t="s">
        <v>511</v>
      </c>
      <c r="G278" s="61"/>
      <c r="H278" s="61"/>
      <c r="I278" s="161"/>
      <c r="J278" s="61"/>
      <c r="K278" s="61"/>
      <c r="L278" s="59"/>
      <c r="M278" s="203"/>
      <c r="N278" s="40"/>
      <c r="O278" s="40"/>
      <c r="P278" s="40"/>
      <c r="Q278" s="40"/>
      <c r="R278" s="40"/>
      <c r="S278" s="40"/>
      <c r="T278" s="76"/>
      <c r="AT278" s="22" t="s">
        <v>154</v>
      </c>
      <c r="AU278" s="22" t="s">
        <v>83</v>
      </c>
    </row>
    <row r="279" spans="2:65" s="1" customFormat="1" ht="51" customHeight="1">
      <c r="B279" s="39"/>
      <c r="C279" s="190" t="s">
        <v>517</v>
      </c>
      <c r="D279" s="190" t="s">
        <v>144</v>
      </c>
      <c r="E279" s="191" t="s">
        <v>518</v>
      </c>
      <c r="F279" s="192" t="s">
        <v>519</v>
      </c>
      <c r="G279" s="193" t="s">
        <v>359</v>
      </c>
      <c r="H279" s="194">
        <v>375.5</v>
      </c>
      <c r="I279" s="195">
        <v>89.7</v>
      </c>
      <c r="J279" s="194">
        <f>ROUND(I279*H279,2)</f>
        <v>33682.35</v>
      </c>
      <c r="K279" s="192" t="s">
        <v>148</v>
      </c>
      <c r="L279" s="59"/>
      <c r="M279" s="196" t="s">
        <v>22</v>
      </c>
      <c r="N279" s="197" t="s">
        <v>43</v>
      </c>
      <c r="O279" s="40"/>
      <c r="P279" s="198">
        <f>O279*H279</f>
        <v>0</v>
      </c>
      <c r="Q279" s="198">
        <v>0</v>
      </c>
      <c r="R279" s="198">
        <f>Q279*H279</f>
        <v>0</v>
      </c>
      <c r="S279" s="198">
        <v>0.086</v>
      </c>
      <c r="T279" s="199">
        <f>S279*H279</f>
        <v>32.293</v>
      </c>
      <c r="AR279" s="22" t="s">
        <v>161</v>
      </c>
      <c r="AT279" s="22" t="s">
        <v>144</v>
      </c>
      <c r="AU279" s="22" t="s">
        <v>83</v>
      </c>
      <c r="AY279" s="22" t="s">
        <v>138</v>
      </c>
      <c r="BE279" s="200">
        <f>IF(N279="základní",J279,0)</f>
        <v>33682.35</v>
      </c>
      <c r="BF279" s="200">
        <f>IF(N279="snížená",J279,0)</f>
        <v>0</v>
      </c>
      <c r="BG279" s="200">
        <f>IF(N279="zákl. přenesená",J279,0)</f>
        <v>0</v>
      </c>
      <c r="BH279" s="200">
        <f>IF(N279="sníž. přenesená",J279,0)</f>
        <v>0</v>
      </c>
      <c r="BI279" s="200">
        <f>IF(N279="nulová",J279,0)</f>
        <v>0</v>
      </c>
      <c r="BJ279" s="22" t="s">
        <v>80</v>
      </c>
      <c r="BK279" s="200">
        <f>ROUND(I279*H279,2)</f>
        <v>33682.35</v>
      </c>
      <c r="BL279" s="22" t="s">
        <v>161</v>
      </c>
      <c r="BM279" s="22" t="s">
        <v>520</v>
      </c>
    </row>
    <row r="280" spans="2:47" s="1" customFormat="1" ht="94.5" hidden="1">
      <c r="B280" s="39"/>
      <c r="C280" s="61"/>
      <c r="D280" s="201" t="s">
        <v>213</v>
      </c>
      <c r="E280" s="61"/>
      <c r="F280" s="202" t="s">
        <v>521</v>
      </c>
      <c r="G280" s="61"/>
      <c r="H280" s="61"/>
      <c r="I280" s="161"/>
      <c r="J280" s="61"/>
      <c r="K280" s="61"/>
      <c r="L280" s="59"/>
      <c r="M280" s="203"/>
      <c r="N280" s="40"/>
      <c r="O280" s="40"/>
      <c r="P280" s="40"/>
      <c r="Q280" s="40"/>
      <c r="R280" s="40"/>
      <c r="S280" s="40"/>
      <c r="T280" s="76"/>
      <c r="AT280" s="22" t="s">
        <v>213</v>
      </c>
      <c r="AU280" s="22" t="s">
        <v>83</v>
      </c>
    </row>
    <row r="281" spans="2:47" s="1" customFormat="1" ht="27">
      <c r="B281" s="39"/>
      <c r="C281" s="61"/>
      <c r="D281" s="201" t="s">
        <v>154</v>
      </c>
      <c r="E281" s="61"/>
      <c r="F281" s="202" t="s">
        <v>522</v>
      </c>
      <c r="G281" s="61"/>
      <c r="H281" s="61"/>
      <c r="I281" s="161"/>
      <c r="J281" s="61"/>
      <c r="K281" s="61"/>
      <c r="L281" s="59"/>
      <c r="M281" s="203"/>
      <c r="N281" s="40"/>
      <c r="O281" s="40"/>
      <c r="P281" s="40"/>
      <c r="Q281" s="40"/>
      <c r="R281" s="40"/>
      <c r="S281" s="40"/>
      <c r="T281" s="76"/>
      <c r="AT281" s="22" t="s">
        <v>154</v>
      </c>
      <c r="AU281" s="22" t="s">
        <v>83</v>
      </c>
    </row>
    <row r="282" spans="2:65" s="1" customFormat="1" ht="51" customHeight="1">
      <c r="B282" s="39"/>
      <c r="C282" s="190" t="s">
        <v>523</v>
      </c>
      <c r="D282" s="190" t="s">
        <v>144</v>
      </c>
      <c r="E282" s="191" t="s">
        <v>524</v>
      </c>
      <c r="F282" s="192" t="s">
        <v>525</v>
      </c>
      <c r="G282" s="193" t="s">
        <v>359</v>
      </c>
      <c r="H282" s="194">
        <v>58.5</v>
      </c>
      <c r="I282" s="195">
        <v>155.3</v>
      </c>
      <c r="J282" s="194">
        <f>ROUND(I282*H282,2)</f>
        <v>9085.05</v>
      </c>
      <c r="K282" s="192" t="s">
        <v>148</v>
      </c>
      <c r="L282" s="59"/>
      <c r="M282" s="196" t="s">
        <v>22</v>
      </c>
      <c r="N282" s="197" t="s">
        <v>43</v>
      </c>
      <c r="O282" s="40"/>
      <c r="P282" s="198">
        <f>O282*H282</f>
        <v>0</v>
      </c>
      <c r="Q282" s="198">
        <v>0</v>
      </c>
      <c r="R282" s="198">
        <f>Q282*H282</f>
        <v>0</v>
      </c>
      <c r="S282" s="198">
        <v>0.043</v>
      </c>
      <c r="T282" s="199">
        <f>S282*H282</f>
        <v>2.5155</v>
      </c>
      <c r="AR282" s="22" t="s">
        <v>161</v>
      </c>
      <c r="AT282" s="22" t="s">
        <v>144</v>
      </c>
      <c r="AU282" s="22" t="s">
        <v>83</v>
      </c>
      <c r="AY282" s="22" t="s">
        <v>138</v>
      </c>
      <c r="BE282" s="200">
        <f>IF(N282="základní",J282,0)</f>
        <v>9085.05</v>
      </c>
      <c r="BF282" s="200">
        <f>IF(N282="snížená",J282,0)</f>
        <v>0</v>
      </c>
      <c r="BG282" s="200">
        <f>IF(N282="zákl. přenesená",J282,0)</f>
        <v>0</v>
      </c>
      <c r="BH282" s="200">
        <f>IF(N282="sníž. přenesená",J282,0)</f>
        <v>0</v>
      </c>
      <c r="BI282" s="200">
        <f>IF(N282="nulová",J282,0)</f>
        <v>0</v>
      </c>
      <c r="BJ282" s="22" t="s">
        <v>80</v>
      </c>
      <c r="BK282" s="200">
        <f>ROUND(I282*H282,2)</f>
        <v>9085.05</v>
      </c>
      <c r="BL282" s="22" t="s">
        <v>161</v>
      </c>
      <c r="BM282" s="22" t="s">
        <v>526</v>
      </c>
    </row>
    <row r="283" spans="2:47" s="1" customFormat="1" ht="108" hidden="1">
      <c r="B283" s="39"/>
      <c r="C283" s="61"/>
      <c r="D283" s="201" t="s">
        <v>213</v>
      </c>
      <c r="E283" s="61"/>
      <c r="F283" s="202" t="s">
        <v>527</v>
      </c>
      <c r="G283" s="61"/>
      <c r="H283" s="61"/>
      <c r="I283" s="161"/>
      <c r="J283" s="61"/>
      <c r="K283" s="61"/>
      <c r="L283" s="59"/>
      <c r="M283" s="203"/>
      <c r="N283" s="40"/>
      <c r="O283" s="40"/>
      <c r="P283" s="40"/>
      <c r="Q283" s="40"/>
      <c r="R283" s="40"/>
      <c r="S283" s="40"/>
      <c r="T283" s="76"/>
      <c r="AT283" s="22" t="s">
        <v>213</v>
      </c>
      <c r="AU283" s="22" t="s">
        <v>83</v>
      </c>
    </row>
    <row r="284" spans="2:47" s="1" customFormat="1" ht="27">
      <c r="B284" s="39"/>
      <c r="C284" s="61"/>
      <c r="D284" s="201" t="s">
        <v>154</v>
      </c>
      <c r="E284" s="61"/>
      <c r="F284" s="202" t="s">
        <v>522</v>
      </c>
      <c r="G284" s="61"/>
      <c r="H284" s="61"/>
      <c r="I284" s="161"/>
      <c r="J284" s="61"/>
      <c r="K284" s="61"/>
      <c r="L284" s="59"/>
      <c r="M284" s="203"/>
      <c r="N284" s="40"/>
      <c r="O284" s="40"/>
      <c r="P284" s="40"/>
      <c r="Q284" s="40"/>
      <c r="R284" s="40"/>
      <c r="S284" s="40"/>
      <c r="T284" s="76"/>
      <c r="AT284" s="22" t="s">
        <v>154</v>
      </c>
      <c r="AU284" s="22" t="s">
        <v>83</v>
      </c>
    </row>
    <row r="285" spans="2:65" s="1" customFormat="1" ht="38.25" customHeight="1">
      <c r="B285" s="39"/>
      <c r="C285" s="190" t="s">
        <v>528</v>
      </c>
      <c r="D285" s="190" t="s">
        <v>144</v>
      </c>
      <c r="E285" s="191" t="s">
        <v>529</v>
      </c>
      <c r="F285" s="192" t="s">
        <v>530</v>
      </c>
      <c r="G285" s="193" t="s">
        <v>211</v>
      </c>
      <c r="H285" s="194">
        <v>2017</v>
      </c>
      <c r="I285" s="195">
        <v>5.5</v>
      </c>
      <c r="J285" s="194">
        <f>ROUND(I285*H285,2)</f>
        <v>11093.5</v>
      </c>
      <c r="K285" s="192" t="s">
        <v>148</v>
      </c>
      <c r="L285" s="59"/>
      <c r="M285" s="196" t="s">
        <v>22</v>
      </c>
      <c r="N285" s="197" t="s">
        <v>43</v>
      </c>
      <c r="O285" s="40"/>
      <c r="P285" s="198">
        <f>O285*H285</f>
        <v>0</v>
      </c>
      <c r="Q285" s="198">
        <v>0</v>
      </c>
      <c r="R285" s="198">
        <f>Q285*H285</f>
        <v>0</v>
      </c>
      <c r="S285" s="198">
        <v>0.02</v>
      </c>
      <c r="T285" s="199">
        <f>S285*H285</f>
        <v>40.34</v>
      </c>
      <c r="AR285" s="22" t="s">
        <v>161</v>
      </c>
      <c r="AT285" s="22" t="s">
        <v>144</v>
      </c>
      <c r="AU285" s="22" t="s">
        <v>83</v>
      </c>
      <c r="AY285" s="22" t="s">
        <v>138</v>
      </c>
      <c r="BE285" s="200">
        <f>IF(N285="základní",J285,0)</f>
        <v>11093.5</v>
      </c>
      <c r="BF285" s="200">
        <f>IF(N285="snížená",J285,0)</f>
        <v>0</v>
      </c>
      <c r="BG285" s="200">
        <f>IF(N285="zákl. přenesená",J285,0)</f>
        <v>0</v>
      </c>
      <c r="BH285" s="200">
        <f>IF(N285="sníž. přenesená",J285,0)</f>
        <v>0</v>
      </c>
      <c r="BI285" s="200">
        <f>IF(N285="nulová",J285,0)</f>
        <v>0</v>
      </c>
      <c r="BJ285" s="22" t="s">
        <v>80</v>
      </c>
      <c r="BK285" s="200">
        <f>ROUND(I285*H285,2)</f>
        <v>11093.5</v>
      </c>
      <c r="BL285" s="22" t="s">
        <v>161</v>
      </c>
      <c r="BM285" s="22" t="s">
        <v>531</v>
      </c>
    </row>
    <row r="286" spans="2:47" s="1" customFormat="1" ht="108" hidden="1">
      <c r="B286" s="39"/>
      <c r="C286" s="61"/>
      <c r="D286" s="201" t="s">
        <v>213</v>
      </c>
      <c r="E286" s="61"/>
      <c r="F286" s="202" t="s">
        <v>532</v>
      </c>
      <c r="G286" s="61"/>
      <c r="H286" s="61"/>
      <c r="I286" s="161"/>
      <c r="J286" s="61"/>
      <c r="K286" s="61"/>
      <c r="L286" s="59"/>
      <c r="M286" s="203"/>
      <c r="N286" s="40"/>
      <c r="O286" s="40"/>
      <c r="P286" s="40"/>
      <c r="Q286" s="40"/>
      <c r="R286" s="40"/>
      <c r="S286" s="40"/>
      <c r="T286" s="76"/>
      <c r="AT286" s="22" t="s">
        <v>213</v>
      </c>
      <c r="AU286" s="22" t="s">
        <v>83</v>
      </c>
    </row>
    <row r="287" spans="2:47" s="1" customFormat="1" ht="27">
      <c r="B287" s="39"/>
      <c r="C287" s="61"/>
      <c r="D287" s="201" t="s">
        <v>154</v>
      </c>
      <c r="E287" s="61"/>
      <c r="F287" s="202" t="s">
        <v>533</v>
      </c>
      <c r="G287" s="61"/>
      <c r="H287" s="61"/>
      <c r="I287" s="161"/>
      <c r="J287" s="61"/>
      <c r="K287" s="61"/>
      <c r="L287" s="59"/>
      <c r="M287" s="203"/>
      <c r="N287" s="40"/>
      <c r="O287" s="40"/>
      <c r="P287" s="40"/>
      <c r="Q287" s="40"/>
      <c r="R287" s="40"/>
      <c r="S287" s="40"/>
      <c r="T287" s="76"/>
      <c r="AT287" s="22" t="s">
        <v>154</v>
      </c>
      <c r="AU287" s="22" t="s">
        <v>83</v>
      </c>
    </row>
    <row r="288" spans="2:65" s="1" customFormat="1" ht="51" customHeight="1">
      <c r="B288" s="39"/>
      <c r="C288" s="190" t="s">
        <v>534</v>
      </c>
      <c r="D288" s="190" t="s">
        <v>144</v>
      </c>
      <c r="E288" s="191" t="s">
        <v>535</v>
      </c>
      <c r="F288" s="192" t="s">
        <v>536</v>
      </c>
      <c r="G288" s="193" t="s">
        <v>211</v>
      </c>
      <c r="H288" s="194">
        <v>206.1</v>
      </c>
      <c r="I288" s="195">
        <v>41.8</v>
      </c>
      <c r="J288" s="194">
        <f>ROUND(I288*H288,2)</f>
        <v>8614.98</v>
      </c>
      <c r="K288" s="192" t="s">
        <v>148</v>
      </c>
      <c r="L288" s="59"/>
      <c r="M288" s="196" t="s">
        <v>22</v>
      </c>
      <c r="N288" s="197" t="s">
        <v>43</v>
      </c>
      <c r="O288" s="40"/>
      <c r="P288" s="198">
        <f>O288*H288</f>
        <v>0</v>
      </c>
      <c r="Q288" s="198">
        <v>0</v>
      </c>
      <c r="R288" s="198">
        <f>Q288*H288</f>
        <v>0</v>
      </c>
      <c r="S288" s="198">
        <v>0.126</v>
      </c>
      <c r="T288" s="199">
        <f>S288*H288</f>
        <v>25.9686</v>
      </c>
      <c r="AR288" s="22" t="s">
        <v>161</v>
      </c>
      <c r="AT288" s="22" t="s">
        <v>144</v>
      </c>
      <c r="AU288" s="22" t="s">
        <v>83</v>
      </c>
      <c r="AY288" s="22" t="s">
        <v>138</v>
      </c>
      <c r="BE288" s="200">
        <f>IF(N288="základní",J288,0)</f>
        <v>8614.98</v>
      </c>
      <c r="BF288" s="200">
        <f>IF(N288="snížená",J288,0)</f>
        <v>0</v>
      </c>
      <c r="BG288" s="200">
        <f>IF(N288="zákl. přenesená",J288,0)</f>
        <v>0</v>
      </c>
      <c r="BH288" s="200">
        <f>IF(N288="sníž. přenesená",J288,0)</f>
        <v>0</v>
      </c>
      <c r="BI288" s="200">
        <f>IF(N288="nulová",J288,0)</f>
        <v>0</v>
      </c>
      <c r="BJ288" s="22" t="s">
        <v>80</v>
      </c>
      <c r="BK288" s="200">
        <f>ROUND(I288*H288,2)</f>
        <v>8614.98</v>
      </c>
      <c r="BL288" s="22" t="s">
        <v>161</v>
      </c>
      <c r="BM288" s="22" t="s">
        <v>537</v>
      </c>
    </row>
    <row r="289" spans="2:47" s="1" customFormat="1" ht="54" hidden="1">
      <c r="B289" s="39"/>
      <c r="C289" s="61"/>
      <c r="D289" s="201" t="s">
        <v>213</v>
      </c>
      <c r="E289" s="61"/>
      <c r="F289" s="202" t="s">
        <v>538</v>
      </c>
      <c r="G289" s="61"/>
      <c r="H289" s="61"/>
      <c r="I289" s="161"/>
      <c r="J289" s="61"/>
      <c r="K289" s="61"/>
      <c r="L289" s="59"/>
      <c r="M289" s="203"/>
      <c r="N289" s="40"/>
      <c r="O289" s="40"/>
      <c r="P289" s="40"/>
      <c r="Q289" s="40"/>
      <c r="R289" s="40"/>
      <c r="S289" s="40"/>
      <c r="T289" s="76"/>
      <c r="AT289" s="22" t="s">
        <v>213</v>
      </c>
      <c r="AU289" s="22" t="s">
        <v>83</v>
      </c>
    </row>
    <row r="290" spans="2:47" s="1" customFormat="1" ht="40.5">
      <c r="B290" s="39"/>
      <c r="C290" s="61"/>
      <c r="D290" s="201" t="s">
        <v>154</v>
      </c>
      <c r="E290" s="61"/>
      <c r="F290" s="202" t="s">
        <v>539</v>
      </c>
      <c r="G290" s="61"/>
      <c r="H290" s="61"/>
      <c r="I290" s="161"/>
      <c r="J290" s="61"/>
      <c r="K290" s="61"/>
      <c r="L290" s="59"/>
      <c r="M290" s="203"/>
      <c r="N290" s="40"/>
      <c r="O290" s="40"/>
      <c r="P290" s="40"/>
      <c r="Q290" s="40"/>
      <c r="R290" s="40"/>
      <c r="S290" s="40"/>
      <c r="T290" s="76"/>
      <c r="AT290" s="22" t="s">
        <v>154</v>
      </c>
      <c r="AU290" s="22" t="s">
        <v>83</v>
      </c>
    </row>
    <row r="291" spans="2:65" s="1" customFormat="1" ht="38.25" customHeight="1">
      <c r="B291" s="39"/>
      <c r="C291" s="190" t="s">
        <v>540</v>
      </c>
      <c r="D291" s="190" t="s">
        <v>144</v>
      </c>
      <c r="E291" s="191" t="s">
        <v>541</v>
      </c>
      <c r="F291" s="192" t="s">
        <v>542</v>
      </c>
      <c r="G291" s="193" t="s">
        <v>426</v>
      </c>
      <c r="H291" s="194">
        <v>3</v>
      </c>
      <c r="I291" s="195">
        <v>319</v>
      </c>
      <c r="J291" s="194">
        <f>ROUND(I291*H291,2)</f>
        <v>957</v>
      </c>
      <c r="K291" s="192" t="s">
        <v>148</v>
      </c>
      <c r="L291" s="59"/>
      <c r="M291" s="196" t="s">
        <v>22</v>
      </c>
      <c r="N291" s="197" t="s">
        <v>43</v>
      </c>
      <c r="O291" s="40"/>
      <c r="P291" s="198">
        <f>O291*H291</f>
        <v>0</v>
      </c>
      <c r="Q291" s="198">
        <v>0</v>
      </c>
      <c r="R291" s="198">
        <f>Q291*H291</f>
        <v>0</v>
      </c>
      <c r="S291" s="198">
        <v>0.082</v>
      </c>
      <c r="T291" s="199">
        <f>S291*H291</f>
        <v>0.246</v>
      </c>
      <c r="AR291" s="22" t="s">
        <v>161</v>
      </c>
      <c r="AT291" s="22" t="s">
        <v>144</v>
      </c>
      <c r="AU291" s="22" t="s">
        <v>83</v>
      </c>
      <c r="AY291" s="22" t="s">
        <v>138</v>
      </c>
      <c r="BE291" s="200">
        <f>IF(N291="základní",J291,0)</f>
        <v>957</v>
      </c>
      <c r="BF291" s="200">
        <f>IF(N291="snížená",J291,0)</f>
        <v>0</v>
      </c>
      <c r="BG291" s="200">
        <f>IF(N291="zákl. přenesená",J291,0)</f>
        <v>0</v>
      </c>
      <c r="BH291" s="200">
        <f>IF(N291="sníž. přenesená",J291,0)</f>
        <v>0</v>
      </c>
      <c r="BI291" s="200">
        <f>IF(N291="nulová",J291,0)</f>
        <v>0</v>
      </c>
      <c r="BJ291" s="22" t="s">
        <v>80</v>
      </c>
      <c r="BK291" s="200">
        <f>ROUND(I291*H291,2)</f>
        <v>957</v>
      </c>
      <c r="BL291" s="22" t="s">
        <v>161</v>
      </c>
      <c r="BM291" s="22" t="s">
        <v>543</v>
      </c>
    </row>
    <row r="292" spans="2:47" s="1" customFormat="1" ht="94.5" hidden="1">
      <c r="B292" s="39"/>
      <c r="C292" s="61"/>
      <c r="D292" s="201" t="s">
        <v>213</v>
      </c>
      <c r="E292" s="61"/>
      <c r="F292" s="202" t="s">
        <v>544</v>
      </c>
      <c r="G292" s="61"/>
      <c r="H292" s="61"/>
      <c r="I292" s="161"/>
      <c r="J292" s="61"/>
      <c r="K292" s="61"/>
      <c r="L292" s="59"/>
      <c r="M292" s="203"/>
      <c r="N292" s="40"/>
      <c r="O292" s="40"/>
      <c r="P292" s="40"/>
      <c r="Q292" s="40"/>
      <c r="R292" s="40"/>
      <c r="S292" s="40"/>
      <c r="T292" s="76"/>
      <c r="AT292" s="22" t="s">
        <v>213</v>
      </c>
      <c r="AU292" s="22" t="s">
        <v>83</v>
      </c>
    </row>
    <row r="293" spans="2:47" s="1" customFormat="1" ht="40.5">
      <c r="B293" s="39"/>
      <c r="C293" s="61"/>
      <c r="D293" s="201" t="s">
        <v>154</v>
      </c>
      <c r="E293" s="61"/>
      <c r="F293" s="202" t="s">
        <v>545</v>
      </c>
      <c r="G293" s="61"/>
      <c r="H293" s="61"/>
      <c r="I293" s="161"/>
      <c r="J293" s="61"/>
      <c r="K293" s="61"/>
      <c r="L293" s="59"/>
      <c r="M293" s="203"/>
      <c r="N293" s="40"/>
      <c r="O293" s="40"/>
      <c r="P293" s="40"/>
      <c r="Q293" s="40"/>
      <c r="R293" s="40"/>
      <c r="S293" s="40"/>
      <c r="T293" s="76"/>
      <c r="AT293" s="22" t="s">
        <v>154</v>
      </c>
      <c r="AU293" s="22" t="s">
        <v>83</v>
      </c>
    </row>
    <row r="294" spans="2:65" s="1" customFormat="1" ht="38.25" customHeight="1">
      <c r="B294" s="39"/>
      <c r="C294" s="190" t="s">
        <v>546</v>
      </c>
      <c r="D294" s="190" t="s">
        <v>144</v>
      </c>
      <c r="E294" s="191" t="s">
        <v>547</v>
      </c>
      <c r="F294" s="192" t="s">
        <v>548</v>
      </c>
      <c r="G294" s="193" t="s">
        <v>426</v>
      </c>
      <c r="H294" s="194">
        <v>4</v>
      </c>
      <c r="I294" s="195">
        <v>1120</v>
      </c>
      <c r="J294" s="194">
        <f>ROUND(I294*H294,2)</f>
        <v>4480</v>
      </c>
      <c r="K294" s="192" t="s">
        <v>148</v>
      </c>
      <c r="L294" s="59"/>
      <c r="M294" s="196" t="s">
        <v>22</v>
      </c>
      <c r="N294" s="197" t="s">
        <v>43</v>
      </c>
      <c r="O294" s="40"/>
      <c r="P294" s="198">
        <f>O294*H294</f>
        <v>0</v>
      </c>
      <c r="Q294" s="198">
        <v>0</v>
      </c>
      <c r="R294" s="198">
        <f>Q294*H294</f>
        <v>0</v>
      </c>
      <c r="S294" s="198">
        <v>0.004</v>
      </c>
      <c r="T294" s="199">
        <f>S294*H294</f>
        <v>0.016</v>
      </c>
      <c r="AR294" s="22" t="s">
        <v>161</v>
      </c>
      <c r="AT294" s="22" t="s">
        <v>144</v>
      </c>
      <c r="AU294" s="22" t="s">
        <v>83</v>
      </c>
      <c r="AY294" s="22" t="s">
        <v>138</v>
      </c>
      <c r="BE294" s="200">
        <f>IF(N294="základní",J294,0)</f>
        <v>4480</v>
      </c>
      <c r="BF294" s="200">
        <f>IF(N294="snížená",J294,0)</f>
        <v>0</v>
      </c>
      <c r="BG294" s="200">
        <f>IF(N294="zákl. přenesená",J294,0)</f>
        <v>0</v>
      </c>
      <c r="BH294" s="200">
        <f>IF(N294="sníž. přenesená",J294,0)</f>
        <v>0</v>
      </c>
      <c r="BI294" s="200">
        <f>IF(N294="nulová",J294,0)</f>
        <v>0</v>
      </c>
      <c r="BJ294" s="22" t="s">
        <v>80</v>
      </c>
      <c r="BK294" s="200">
        <f>ROUND(I294*H294,2)</f>
        <v>4480</v>
      </c>
      <c r="BL294" s="22" t="s">
        <v>161</v>
      </c>
      <c r="BM294" s="22" t="s">
        <v>549</v>
      </c>
    </row>
    <row r="295" spans="2:47" s="1" customFormat="1" ht="54" hidden="1">
      <c r="B295" s="39"/>
      <c r="C295" s="61"/>
      <c r="D295" s="201" t="s">
        <v>213</v>
      </c>
      <c r="E295" s="61"/>
      <c r="F295" s="202" t="s">
        <v>550</v>
      </c>
      <c r="G295" s="61"/>
      <c r="H295" s="61"/>
      <c r="I295" s="161"/>
      <c r="J295" s="61"/>
      <c r="K295" s="61"/>
      <c r="L295" s="59"/>
      <c r="M295" s="203"/>
      <c r="N295" s="40"/>
      <c r="O295" s="40"/>
      <c r="P295" s="40"/>
      <c r="Q295" s="40"/>
      <c r="R295" s="40"/>
      <c r="S295" s="40"/>
      <c r="T295" s="76"/>
      <c r="AT295" s="22" t="s">
        <v>213</v>
      </c>
      <c r="AU295" s="22" t="s">
        <v>83</v>
      </c>
    </row>
    <row r="296" spans="2:47" s="1" customFormat="1" ht="40.5">
      <c r="B296" s="39"/>
      <c r="C296" s="61"/>
      <c r="D296" s="201" t="s">
        <v>154</v>
      </c>
      <c r="E296" s="61"/>
      <c r="F296" s="202" t="s">
        <v>545</v>
      </c>
      <c r="G296" s="61"/>
      <c r="H296" s="61"/>
      <c r="I296" s="161"/>
      <c r="J296" s="61"/>
      <c r="K296" s="61"/>
      <c r="L296" s="59"/>
      <c r="M296" s="203"/>
      <c r="N296" s="40"/>
      <c r="O296" s="40"/>
      <c r="P296" s="40"/>
      <c r="Q296" s="40"/>
      <c r="R296" s="40"/>
      <c r="S296" s="40"/>
      <c r="T296" s="76"/>
      <c r="AT296" s="22" t="s">
        <v>154</v>
      </c>
      <c r="AU296" s="22" t="s">
        <v>83</v>
      </c>
    </row>
    <row r="297" spans="2:63" s="10" customFormat="1" ht="29.85" customHeight="1">
      <c r="B297" s="174"/>
      <c r="C297" s="175"/>
      <c r="D297" s="176" t="s">
        <v>71</v>
      </c>
      <c r="E297" s="188" t="s">
        <v>551</v>
      </c>
      <c r="F297" s="188" t="s">
        <v>552</v>
      </c>
      <c r="G297" s="175"/>
      <c r="H297" s="175"/>
      <c r="I297" s="178"/>
      <c r="J297" s="189">
        <f>BK297</f>
        <v>66492.56</v>
      </c>
      <c r="K297" s="175"/>
      <c r="L297" s="180"/>
      <c r="M297" s="181"/>
      <c r="N297" s="182"/>
      <c r="O297" s="182"/>
      <c r="P297" s="183">
        <f>SUM(P298:P329)</f>
        <v>0</v>
      </c>
      <c r="Q297" s="182"/>
      <c r="R297" s="183">
        <f>SUM(R298:R329)</f>
        <v>0</v>
      </c>
      <c r="S297" s="182"/>
      <c r="T297" s="184">
        <f>SUM(T298:T329)</f>
        <v>0</v>
      </c>
      <c r="AR297" s="185" t="s">
        <v>80</v>
      </c>
      <c r="AT297" s="186" t="s">
        <v>71</v>
      </c>
      <c r="AU297" s="186" t="s">
        <v>80</v>
      </c>
      <c r="AY297" s="185" t="s">
        <v>138</v>
      </c>
      <c r="BK297" s="187">
        <f>SUM(BK298:BK329)</f>
        <v>66492.56</v>
      </c>
    </row>
    <row r="298" spans="2:65" s="1" customFormat="1" ht="25.5" customHeight="1">
      <c r="B298" s="39"/>
      <c r="C298" s="190" t="s">
        <v>553</v>
      </c>
      <c r="D298" s="190" t="s">
        <v>144</v>
      </c>
      <c r="E298" s="191" t="s">
        <v>554</v>
      </c>
      <c r="F298" s="192" t="s">
        <v>555</v>
      </c>
      <c r="G298" s="193" t="s">
        <v>308</v>
      </c>
      <c r="H298" s="194">
        <v>262.91</v>
      </c>
      <c r="I298" s="195">
        <v>49</v>
      </c>
      <c r="J298" s="194">
        <f>ROUND(I298*H298,2)</f>
        <v>12882.59</v>
      </c>
      <c r="K298" s="192" t="s">
        <v>148</v>
      </c>
      <c r="L298" s="59"/>
      <c r="M298" s="196" t="s">
        <v>22</v>
      </c>
      <c r="N298" s="197" t="s">
        <v>43</v>
      </c>
      <c r="O298" s="40"/>
      <c r="P298" s="198">
        <f>O298*H298</f>
        <v>0</v>
      </c>
      <c r="Q298" s="198">
        <v>0</v>
      </c>
      <c r="R298" s="198">
        <f>Q298*H298</f>
        <v>0</v>
      </c>
      <c r="S298" s="198">
        <v>0</v>
      </c>
      <c r="T298" s="199">
        <f>S298*H298</f>
        <v>0</v>
      </c>
      <c r="AR298" s="22" t="s">
        <v>161</v>
      </c>
      <c r="AT298" s="22" t="s">
        <v>144</v>
      </c>
      <c r="AU298" s="22" t="s">
        <v>83</v>
      </c>
      <c r="AY298" s="22" t="s">
        <v>138</v>
      </c>
      <c r="BE298" s="200">
        <f>IF(N298="základní",J298,0)</f>
        <v>12882.59</v>
      </c>
      <c r="BF298" s="200">
        <f>IF(N298="snížená",J298,0)</f>
        <v>0</v>
      </c>
      <c r="BG298" s="200">
        <f>IF(N298="zákl. přenesená",J298,0)</f>
        <v>0</v>
      </c>
      <c r="BH298" s="200">
        <f>IF(N298="sníž. přenesená",J298,0)</f>
        <v>0</v>
      </c>
      <c r="BI298" s="200">
        <f>IF(N298="nulová",J298,0)</f>
        <v>0</v>
      </c>
      <c r="BJ298" s="22" t="s">
        <v>80</v>
      </c>
      <c r="BK298" s="200">
        <f>ROUND(I298*H298,2)</f>
        <v>12882.59</v>
      </c>
      <c r="BL298" s="22" t="s">
        <v>161</v>
      </c>
      <c r="BM298" s="22" t="s">
        <v>556</v>
      </c>
    </row>
    <row r="299" spans="2:47" s="1" customFormat="1" ht="121.5" hidden="1">
      <c r="B299" s="39"/>
      <c r="C299" s="61"/>
      <c r="D299" s="201" t="s">
        <v>213</v>
      </c>
      <c r="E299" s="61"/>
      <c r="F299" s="202" t="s">
        <v>557</v>
      </c>
      <c r="G299" s="61"/>
      <c r="H299" s="61"/>
      <c r="I299" s="161"/>
      <c r="J299" s="61"/>
      <c r="K299" s="61"/>
      <c r="L299" s="59"/>
      <c r="M299" s="203"/>
      <c r="N299" s="40"/>
      <c r="O299" s="40"/>
      <c r="P299" s="40"/>
      <c r="Q299" s="40"/>
      <c r="R299" s="40"/>
      <c r="S299" s="40"/>
      <c r="T299" s="76"/>
      <c r="AT299" s="22" t="s">
        <v>213</v>
      </c>
      <c r="AU299" s="22" t="s">
        <v>83</v>
      </c>
    </row>
    <row r="300" spans="2:47" s="1" customFormat="1" ht="40.5">
      <c r="B300" s="39"/>
      <c r="C300" s="61"/>
      <c r="D300" s="201" t="s">
        <v>154</v>
      </c>
      <c r="E300" s="61"/>
      <c r="F300" s="202" t="s">
        <v>558</v>
      </c>
      <c r="G300" s="61"/>
      <c r="H300" s="61"/>
      <c r="I300" s="161"/>
      <c r="J300" s="61"/>
      <c r="K300" s="61"/>
      <c r="L300" s="59"/>
      <c r="M300" s="203"/>
      <c r="N300" s="40"/>
      <c r="O300" s="40"/>
      <c r="P300" s="40"/>
      <c r="Q300" s="40"/>
      <c r="R300" s="40"/>
      <c r="S300" s="40"/>
      <c r="T300" s="76"/>
      <c r="AT300" s="22" t="s">
        <v>154</v>
      </c>
      <c r="AU300" s="22" t="s">
        <v>83</v>
      </c>
    </row>
    <row r="301" spans="2:51" s="12" customFormat="1" ht="13.5">
      <c r="B301" s="219"/>
      <c r="C301" s="220"/>
      <c r="D301" s="201" t="s">
        <v>239</v>
      </c>
      <c r="E301" s="221" t="s">
        <v>22</v>
      </c>
      <c r="F301" s="222" t="s">
        <v>559</v>
      </c>
      <c r="G301" s="220"/>
      <c r="H301" s="221" t="s">
        <v>22</v>
      </c>
      <c r="I301" s="223"/>
      <c r="J301" s="220"/>
      <c r="K301" s="220"/>
      <c r="L301" s="224"/>
      <c r="M301" s="225"/>
      <c r="N301" s="226"/>
      <c r="O301" s="226"/>
      <c r="P301" s="226"/>
      <c r="Q301" s="226"/>
      <c r="R301" s="226"/>
      <c r="S301" s="226"/>
      <c r="T301" s="227"/>
      <c r="AT301" s="228" t="s">
        <v>239</v>
      </c>
      <c r="AU301" s="228" t="s">
        <v>83</v>
      </c>
      <c r="AV301" s="12" t="s">
        <v>80</v>
      </c>
      <c r="AW301" s="12" t="s">
        <v>35</v>
      </c>
      <c r="AX301" s="12" t="s">
        <v>72</v>
      </c>
      <c r="AY301" s="228" t="s">
        <v>138</v>
      </c>
    </row>
    <row r="302" spans="2:51" s="11" customFormat="1" ht="13.5">
      <c r="B302" s="208"/>
      <c r="C302" s="209"/>
      <c r="D302" s="201" t="s">
        <v>239</v>
      </c>
      <c r="E302" s="210" t="s">
        <v>22</v>
      </c>
      <c r="F302" s="211" t="s">
        <v>560</v>
      </c>
      <c r="G302" s="209"/>
      <c r="H302" s="212">
        <v>262.91</v>
      </c>
      <c r="I302" s="213"/>
      <c r="J302" s="209"/>
      <c r="K302" s="209"/>
      <c r="L302" s="214"/>
      <c r="M302" s="215"/>
      <c r="N302" s="216"/>
      <c r="O302" s="216"/>
      <c r="P302" s="216"/>
      <c r="Q302" s="216"/>
      <c r="R302" s="216"/>
      <c r="S302" s="216"/>
      <c r="T302" s="217"/>
      <c r="AT302" s="218" t="s">
        <v>239</v>
      </c>
      <c r="AU302" s="218" t="s">
        <v>83</v>
      </c>
      <c r="AV302" s="11" t="s">
        <v>83</v>
      </c>
      <c r="AW302" s="11" t="s">
        <v>35</v>
      </c>
      <c r="AX302" s="11" t="s">
        <v>80</v>
      </c>
      <c r="AY302" s="218" t="s">
        <v>138</v>
      </c>
    </row>
    <row r="303" spans="2:65" s="1" customFormat="1" ht="25.5" customHeight="1">
      <c r="B303" s="39"/>
      <c r="C303" s="190" t="s">
        <v>561</v>
      </c>
      <c r="D303" s="190" t="s">
        <v>144</v>
      </c>
      <c r="E303" s="191" t="s">
        <v>554</v>
      </c>
      <c r="F303" s="192" t="s">
        <v>555</v>
      </c>
      <c r="G303" s="193" t="s">
        <v>308</v>
      </c>
      <c r="H303" s="194">
        <v>34.81</v>
      </c>
      <c r="I303" s="195">
        <v>49</v>
      </c>
      <c r="J303" s="194">
        <f>ROUND(I303*H303,2)</f>
        <v>1705.69</v>
      </c>
      <c r="K303" s="192" t="s">
        <v>148</v>
      </c>
      <c r="L303" s="59"/>
      <c r="M303" s="196" t="s">
        <v>22</v>
      </c>
      <c r="N303" s="197" t="s">
        <v>43</v>
      </c>
      <c r="O303" s="40"/>
      <c r="P303" s="198">
        <f>O303*H303</f>
        <v>0</v>
      </c>
      <c r="Q303" s="198">
        <v>0</v>
      </c>
      <c r="R303" s="198">
        <f>Q303*H303</f>
        <v>0</v>
      </c>
      <c r="S303" s="198">
        <v>0</v>
      </c>
      <c r="T303" s="199">
        <f>S303*H303</f>
        <v>0</v>
      </c>
      <c r="AR303" s="22" t="s">
        <v>161</v>
      </c>
      <c r="AT303" s="22" t="s">
        <v>144</v>
      </c>
      <c r="AU303" s="22" t="s">
        <v>83</v>
      </c>
      <c r="AY303" s="22" t="s">
        <v>138</v>
      </c>
      <c r="BE303" s="200">
        <f>IF(N303="základní",J303,0)</f>
        <v>1705.69</v>
      </c>
      <c r="BF303" s="200">
        <f>IF(N303="snížená",J303,0)</f>
        <v>0</v>
      </c>
      <c r="BG303" s="200">
        <f>IF(N303="zákl. přenesená",J303,0)</f>
        <v>0</v>
      </c>
      <c r="BH303" s="200">
        <f>IF(N303="sníž. přenesená",J303,0)</f>
        <v>0</v>
      </c>
      <c r="BI303" s="200">
        <f>IF(N303="nulová",J303,0)</f>
        <v>0</v>
      </c>
      <c r="BJ303" s="22" t="s">
        <v>80</v>
      </c>
      <c r="BK303" s="200">
        <f>ROUND(I303*H303,2)</f>
        <v>1705.69</v>
      </c>
      <c r="BL303" s="22" t="s">
        <v>161</v>
      </c>
      <c r="BM303" s="22" t="s">
        <v>562</v>
      </c>
    </row>
    <row r="304" spans="2:47" s="1" customFormat="1" ht="121.5" hidden="1">
      <c r="B304" s="39"/>
      <c r="C304" s="61"/>
      <c r="D304" s="201" t="s">
        <v>213</v>
      </c>
      <c r="E304" s="61"/>
      <c r="F304" s="202" t="s">
        <v>557</v>
      </c>
      <c r="G304" s="61"/>
      <c r="H304" s="61"/>
      <c r="I304" s="161"/>
      <c r="J304" s="61"/>
      <c r="K304" s="61"/>
      <c r="L304" s="59"/>
      <c r="M304" s="203"/>
      <c r="N304" s="40"/>
      <c r="O304" s="40"/>
      <c r="P304" s="40"/>
      <c r="Q304" s="40"/>
      <c r="R304" s="40"/>
      <c r="S304" s="40"/>
      <c r="T304" s="76"/>
      <c r="AT304" s="22" t="s">
        <v>213</v>
      </c>
      <c r="AU304" s="22" t="s">
        <v>83</v>
      </c>
    </row>
    <row r="305" spans="2:47" s="1" customFormat="1" ht="27">
      <c r="B305" s="39"/>
      <c r="C305" s="61"/>
      <c r="D305" s="201" t="s">
        <v>154</v>
      </c>
      <c r="E305" s="61"/>
      <c r="F305" s="202" t="s">
        <v>563</v>
      </c>
      <c r="G305" s="61"/>
      <c r="H305" s="61"/>
      <c r="I305" s="161"/>
      <c r="J305" s="61"/>
      <c r="K305" s="61"/>
      <c r="L305" s="59"/>
      <c r="M305" s="203"/>
      <c r="N305" s="40"/>
      <c r="O305" s="40"/>
      <c r="P305" s="40"/>
      <c r="Q305" s="40"/>
      <c r="R305" s="40"/>
      <c r="S305" s="40"/>
      <c r="T305" s="76"/>
      <c r="AT305" s="22" t="s">
        <v>154</v>
      </c>
      <c r="AU305" s="22" t="s">
        <v>83</v>
      </c>
    </row>
    <row r="306" spans="2:51" s="12" customFormat="1" ht="13.5">
      <c r="B306" s="219"/>
      <c r="C306" s="220"/>
      <c r="D306" s="201" t="s">
        <v>239</v>
      </c>
      <c r="E306" s="221" t="s">
        <v>22</v>
      </c>
      <c r="F306" s="222" t="s">
        <v>564</v>
      </c>
      <c r="G306" s="220"/>
      <c r="H306" s="221" t="s">
        <v>22</v>
      </c>
      <c r="I306" s="223"/>
      <c r="J306" s="220"/>
      <c r="K306" s="220"/>
      <c r="L306" s="224"/>
      <c r="M306" s="225"/>
      <c r="N306" s="226"/>
      <c r="O306" s="226"/>
      <c r="P306" s="226"/>
      <c r="Q306" s="226"/>
      <c r="R306" s="226"/>
      <c r="S306" s="226"/>
      <c r="T306" s="227"/>
      <c r="AT306" s="228" t="s">
        <v>239</v>
      </c>
      <c r="AU306" s="228" t="s">
        <v>83</v>
      </c>
      <c r="AV306" s="12" t="s">
        <v>80</v>
      </c>
      <c r="AW306" s="12" t="s">
        <v>35</v>
      </c>
      <c r="AX306" s="12" t="s">
        <v>72</v>
      </c>
      <c r="AY306" s="228" t="s">
        <v>138</v>
      </c>
    </row>
    <row r="307" spans="2:51" s="11" customFormat="1" ht="13.5">
      <c r="B307" s="208"/>
      <c r="C307" s="209"/>
      <c r="D307" s="201" t="s">
        <v>239</v>
      </c>
      <c r="E307" s="210" t="s">
        <v>22</v>
      </c>
      <c r="F307" s="211" t="s">
        <v>565</v>
      </c>
      <c r="G307" s="209"/>
      <c r="H307" s="212">
        <v>34.81</v>
      </c>
      <c r="I307" s="213"/>
      <c r="J307" s="209"/>
      <c r="K307" s="209"/>
      <c r="L307" s="214"/>
      <c r="M307" s="215"/>
      <c r="N307" s="216"/>
      <c r="O307" s="216"/>
      <c r="P307" s="216"/>
      <c r="Q307" s="216"/>
      <c r="R307" s="216"/>
      <c r="S307" s="216"/>
      <c r="T307" s="217"/>
      <c r="AT307" s="218" t="s">
        <v>239</v>
      </c>
      <c r="AU307" s="218" t="s">
        <v>83</v>
      </c>
      <c r="AV307" s="11" t="s">
        <v>83</v>
      </c>
      <c r="AW307" s="11" t="s">
        <v>35</v>
      </c>
      <c r="AX307" s="11" t="s">
        <v>80</v>
      </c>
      <c r="AY307" s="218" t="s">
        <v>138</v>
      </c>
    </row>
    <row r="308" spans="2:65" s="1" customFormat="1" ht="25.5" customHeight="1">
      <c r="B308" s="39"/>
      <c r="C308" s="190" t="s">
        <v>566</v>
      </c>
      <c r="D308" s="190" t="s">
        <v>144</v>
      </c>
      <c r="E308" s="191" t="s">
        <v>554</v>
      </c>
      <c r="F308" s="192" t="s">
        <v>555</v>
      </c>
      <c r="G308" s="193" t="s">
        <v>308</v>
      </c>
      <c r="H308" s="194">
        <v>525.04</v>
      </c>
      <c r="I308" s="195">
        <v>49</v>
      </c>
      <c r="J308" s="194">
        <f>ROUND(I308*H308,2)</f>
        <v>25726.96</v>
      </c>
      <c r="K308" s="192" t="s">
        <v>148</v>
      </c>
      <c r="L308" s="59"/>
      <c r="M308" s="196" t="s">
        <v>22</v>
      </c>
      <c r="N308" s="197" t="s">
        <v>43</v>
      </c>
      <c r="O308" s="40"/>
      <c r="P308" s="198">
        <f>O308*H308</f>
        <v>0</v>
      </c>
      <c r="Q308" s="198">
        <v>0</v>
      </c>
      <c r="R308" s="198">
        <f>Q308*H308</f>
        <v>0</v>
      </c>
      <c r="S308" s="198">
        <v>0</v>
      </c>
      <c r="T308" s="199">
        <f>S308*H308</f>
        <v>0</v>
      </c>
      <c r="AR308" s="22" t="s">
        <v>161</v>
      </c>
      <c r="AT308" s="22" t="s">
        <v>144</v>
      </c>
      <c r="AU308" s="22" t="s">
        <v>83</v>
      </c>
      <c r="AY308" s="22" t="s">
        <v>138</v>
      </c>
      <c r="BE308" s="200">
        <f>IF(N308="základní",J308,0)</f>
        <v>25726.96</v>
      </c>
      <c r="BF308" s="200">
        <f>IF(N308="snížená",J308,0)</f>
        <v>0</v>
      </c>
      <c r="BG308" s="200">
        <f>IF(N308="zákl. přenesená",J308,0)</f>
        <v>0</v>
      </c>
      <c r="BH308" s="200">
        <f>IF(N308="sníž. přenesená",J308,0)</f>
        <v>0</v>
      </c>
      <c r="BI308" s="200">
        <f>IF(N308="nulová",J308,0)</f>
        <v>0</v>
      </c>
      <c r="BJ308" s="22" t="s">
        <v>80</v>
      </c>
      <c r="BK308" s="200">
        <f>ROUND(I308*H308,2)</f>
        <v>25726.96</v>
      </c>
      <c r="BL308" s="22" t="s">
        <v>161</v>
      </c>
      <c r="BM308" s="22" t="s">
        <v>567</v>
      </c>
    </row>
    <row r="309" spans="2:47" s="1" customFormat="1" ht="121.5" hidden="1">
      <c r="B309" s="39"/>
      <c r="C309" s="61"/>
      <c r="D309" s="201" t="s">
        <v>213</v>
      </c>
      <c r="E309" s="61"/>
      <c r="F309" s="202" t="s">
        <v>557</v>
      </c>
      <c r="G309" s="61"/>
      <c r="H309" s="61"/>
      <c r="I309" s="161"/>
      <c r="J309" s="61"/>
      <c r="K309" s="61"/>
      <c r="L309" s="59"/>
      <c r="M309" s="203"/>
      <c r="N309" s="40"/>
      <c r="O309" s="40"/>
      <c r="P309" s="40"/>
      <c r="Q309" s="40"/>
      <c r="R309" s="40"/>
      <c r="S309" s="40"/>
      <c r="T309" s="76"/>
      <c r="AT309" s="22" t="s">
        <v>213</v>
      </c>
      <c r="AU309" s="22" t="s">
        <v>83</v>
      </c>
    </row>
    <row r="310" spans="2:47" s="1" customFormat="1" ht="40.5">
      <c r="B310" s="39"/>
      <c r="C310" s="61"/>
      <c r="D310" s="201" t="s">
        <v>154</v>
      </c>
      <c r="E310" s="61"/>
      <c r="F310" s="202" t="s">
        <v>568</v>
      </c>
      <c r="G310" s="61"/>
      <c r="H310" s="61"/>
      <c r="I310" s="161"/>
      <c r="J310" s="61"/>
      <c r="K310" s="61"/>
      <c r="L310" s="59"/>
      <c r="M310" s="203"/>
      <c r="N310" s="40"/>
      <c r="O310" s="40"/>
      <c r="P310" s="40"/>
      <c r="Q310" s="40"/>
      <c r="R310" s="40"/>
      <c r="S310" s="40"/>
      <c r="T310" s="76"/>
      <c r="AT310" s="22" t="s">
        <v>154</v>
      </c>
      <c r="AU310" s="22" t="s">
        <v>83</v>
      </c>
    </row>
    <row r="311" spans="2:51" s="11" customFormat="1" ht="13.5">
      <c r="B311" s="208"/>
      <c r="C311" s="209"/>
      <c r="D311" s="201" t="s">
        <v>239</v>
      </c>
      <c r="E311" s="210" t="s">
        <v>22</v>
      </c>
      <c r="F311" s="211" t="s">
        <v>569</v>
      </c>
      <c r="G311" s="209"/>
      <c r="H311" s="212">
        <v>525.04</v>
      </c>
      <c r="I311" s="213"/>
      <c r="J311" s="209"/>
      <c r="K311" s="209"/>
      <c r="L311" s="214"/>
      <c r="M311" s="215"/>
      <c r="N311" s="216"/>
      <c r="O311" s="216"/>
      <c r="P311" s="216"/>
      <c r="Q311" s="216"/>
      <c r="R311" s="216"/>
      <c r="S311" s="216"/>
      <c r="T311" s="217"/>
      <c r="AT311" s="218" t="s">
        <v>239</v>
      </c>
      <c r="AU311" s="218" t="s">
        <v>83</v>
      </c>
      <c r="AV311" s="11" t="s">
        <v>83</v>
      </c>
      <c r="AW311" s="11" t="s">
        <v>35</v>
      </c>
      <c r="AX311" s="11" t="s">
        <v>80</v>
      </c>
      <c r="AY311" s="218" t="s">
        <v>138</v>
      </c>
    </row>
    <row r="312" spans="2:65" s="1" customFormat="1" ht="25.5" customHeight="1">
      <c r="B312" s="39"/>
      <c r="C312" s="190" t="s">
        <v>570</v>
      </c>
      <c r="D312" s="190" t="s">
        <v>144</v>
      </c>
      <c r="E312" s="191" t="s">
        <v>571</v>
      </c>
      <c r="F312" s="192" t="s">
        <v>572</v>
      </c>
      <c r="G312" s="193" t="s">
        <v>308</v>
      </c>
      <c r="H312" s="194">
        <v>3943.65</v>
      </c>
      <c r="I312" s="195">
        <v>1</v>
      </c>
      <c r="J312" s="194">
        <f>ROUND(I312*H312,2)</f>
        <v>3943.65</v>
      </c>
      <c r="K312" s="192" t="s">
        <v>148</v>
      </c>
      <c r="L312" s="59"/>
      <c r="M312" s="196" t="s">
        <v>22</v>
      </c>
      <c r="N312" s="197" t="s">
        <v>43</v>
      </c>
      <c r="O312" s="40"/>
      <c r="P312" s="198">
        <f>O312*H312</f>
        <v>0</v>
      </c>
      <c r="Q312" s="198">
        <v>0</v>
      </c>
      <c r="R312" s="198">
        <f>Q312*H312</f>
        <v>0</v>
      </c>
      <c r="S312" s="198">
        <v>0</v>
      </c>
      <c r="T312" s="199">
        <f>S312*H312</f>
        <v>0</v>
      </c>
      <c r="AR312" s="22" t="s">
        <v>161</v>
      </c>
      <c r="AT312" s="22" t="s">
        <v>144</v>
      </c>
      <c r="AU312" s="22" t="s">
        <v>83</v>
      </c>
      <c r="AY312" s="22" t="s">
        <v>138</v>
      </c>
      <c r="BE312" s="200">
        <f>IF(N312="základní",J312,0)</f>
        <v>3943.65</v>
      </c>
      <c r="BF312" s="200">
        <f>IF(N312="snížená",J312,0)</f>
        <v>0</v>
      </c>
      <c r="BG312" s="200">
        <f>IF(N312="zákl. přenesená",J312,0)</f>
        <v>0</v>
      </c>
      <c r="BH312" s="200">
        <f>IF(N312="sníž. přenesená",J312,0)</f>
        <v>0</v>
      </c>
      <c r="BI312" s="200">
        <f>IF(N312="nulová",J312,0)</f>
        <v>0</v>
      </c>
      <c r="BJ312" s="22" t="s">
        <v>80</v>
      </c>
      <c r="BK312" s="200">
        <f>ROUND(I312*H312,2)</f>
        <v>3943.65</v>
      </c>
      <c r="BL312" s="22" t="s">
        <v>161</v>
      </c>
      <c r="BM312" s="22" t="s">
        <v>573</v>
      </c>
    </row>
    <row r="313" spans="2:47" s="1" customFormat="1" ht="121.5" hidden="1">
      <c r="B313" s="39"/>
      <c r="C313" s="61"/>
      <c r="D313" s="201" t="s">
        <v>213</v>
      </c>
      <c r="E313" s="61"/>
      <c r="F313" s="202" t="s">
        <v>557</v>
      </c>
      <c r="G313" s="61"/>
      <c r="H313" s="61"/>
      <c r="I313" s="161"/>
      <c r="J313" s="61"/>
      <c r="K313" s="61"/>
      <c r="L313" s="59"/>
      <c r="M313" s="203"/>
      <c r="N313" s="40"/>
      <c r="O313" s="40"/>
      <c r="P313" s="40"/>
      <c r="Q313" s="40"/>
      <c r="R313" s="40"/>
      <c r="S313" s="40"/>
      <c r="T313" s="76"/>
      <c r="AT313" s="22" t="s">
        <v>213</v>
      </c>
      <c r="AU313" s="22" t="s">
        <v>83</v>
      </c>
    </row>
    <row r="314" spans="2:47" s="1" customFormat="1" ht="40.5">
      <c r="B314" s="39"/>
      <c r="C314" s="61"/>
      <c r="D314" s="201" t="s">
        <v>154</v>
      </c>
      <c r="E314" s="61"/>
      <c r="F314" s="202" t="s">
        <v>574</v>
      </c>
      <c r="G314" s="61"/>
      <c r="H314" s="61"/>
      <c r="I314" s="161"/>
      <c r="J314" s="61"/>
      <c r="K314" s="61"/>
      <c r="L314" s="59"/>
      <c r="M314" s="203"/>
      <c r="N314" s="40"/>
      <c r="O314" s="40"/>
      <c r="P314" s="40"/>
      <c r="Q314" s="40"/>
      <c r="R314" s="40"/>
      <c r="S314" s="40"/>
      <c r="T314" s="76"/>
      <c r="AT314" s="22" t="s">
        <v>154</v>
      </c>
      <c r="AU314" s="22" t="s">
        <v>83</v>
      </c>
    </row>
    <row r="315" spans="2:51" s="11" customFormat="1" ht="13.5">
      <c r="B315" s="208"/>
      <c r="C315" s="209"/>
      <c r="D315" s="201" t="s">
        <v>239</v>
      </c>
      <c r="E315" s="210" t="s">
        <v>22</v>
      </c>
      <c r="F315" s="211" t="s">
        <v>575</v>
      </c>
      <c r="G315" s="209"/>
      <c r="H315" s="212">
        <v>3943.65</v>
      </c>
      <c r="I315" s="213"/>
      <c r="J315" s="209"/>
      <c r="K315" s="209"/>
      <c r="L315" s="214"/>
      <c r="M315" s="215"/>
      <c r="N315" s="216"/>
      <c r="O315" s="216"/>
      <c r="P315" s="216"/>
      <c r="Q315" s="216"/>
      <c r="R315" s="216"/>
      <c r="S315" s="216"/>
      <c r="T315" s="217"/>
      <c r="AT315" s="218" t="s">
        <v>239</v>
      </c>
      <c r="AU315" s="218" t="s">
        <v>83</v>
      </c>
      <c r="AV315" s="11" t="s">
        <v>83</v>
      </c>
      <c r="AW315" s="11" t="s">
        <v>35</v>
      </c>
      <c r="AX315" s="11" t="s">
        <v>80</v>
      </c>
      <c r="AY315" s="218" t="s">
        <v>138</v>
      </c>
    </row>
    <row r="316" spans="2:65" s="1" customFormat="1" ht="25.5" customHeight="1">
      <c r="B316" s="39"/>
      <c r="C316" s="190" t="s">
        <v>576</v>
      </c>
      <c r="D316" s="190" t="s">
        <v>144</v>
      </c>
      <c r="E316" s="191" t="s">
        <v>571</v>
      </c>
      <c r="F316" s="192" t="s">
        <v>572</v>
      </c>
      <c r="G316" s="193" t="s">
        <v>308</v>
      </c>
      <c r="H316" s="194">
        <v>522.15</v>
      </c>
      <c r="I316" s="195">
        <v>1</v>
      </c>
      <c r="J316" s="194">
        <f>ROUND(I316*H316,2)</f>
        <v>522.15</v>
      </c>
      <c r="K316" s="192" t="s">
        <v>148</v>
      </c>
      <c r="L316" s="59"/>
      <c r="M316" s="196" t="s">
        <v>22</v>
      </c>
      <c r="N316" s="197" t="s">
        <v>43</v>
      </c>
      <c r="O316" s="40"/>
      <c r="P316" s="198">
        <f>O316*H316</f>
        <v>0</v>
      </c>
      <c r="Q316" s="198">
        <v>0</v>
      </c>
      <c r="R316" s="198">
        <f>Q316*H316</f>
        <v>0</v>
      </c>
      <c r="S316" s="198">
        <v>0</v>
      </c>
      <c r="T316" s="199">
        <f>S316*H316</f>
        <v>0</v>
      </c>
      <c r="AR316" s="22" t="s">
        <v>161</v>
      </c>
      <c r="AT316" s="22" t="s">
        <v>144</v>
      </c>
      <c r="AU316" s="22" t="s">
        <v>83</v>
      </c>
      <c r="AY316" s="22" t="s">
        <v>138</v>
      </c>
      <c r="BE316" s="200">
        <f>IF(N316="základní",J316,0)</f>
        <v>522.15</v>
      </c>
      <c r="BF316" s="200">
        <f>IF(N316="snížená",J316,0)</f>
        <v>0</v>
      </c>
      <c r="BG316" s="200">
        <f>IF(N316="zákl. přenesená",J316,0)</f>
        <v>0</v>
      </c>
      <c r="BH316" s="200">
        <f>IF(N316="sníž. přenesená",J316,0)</f>
        <v>0</v>
      </c>
      <c r="BI316" s="200">
        <f>IF(N316="nulová",J316,0)</f>
        <v>0</v>
      </c>
      <c r="BJ316" s="22" t="s">
        <v>80</v>
      </c>
      <c r="BK316" s="200">
        <f>ROUND(I316*H316,2)</f>
        <v>522.15</v>
      </c>
      <c r="BL316" s="22" t="s">
        <v>161</v>
      </c>
      <c r="BM316" s="22" t="s">
        <v>577</v>
      </c>
    </row>
    <row r="317" spans="2:47" s="1" customFormat="1" ht="121.5" hidden="1">
      <c r="B317" s="39"/>
      <c r="C317" s="61"/>
      <c r="D317" s="201" t="s">
        <v>213</v>
      </c>
      <c r="E317" s="61"/>
      <c r="F317" s="202" t="s">
        <v>557</v>
      </c>
      <c r="G317" s="61"/>
      <c r="H317" s="61"/>
      <c r="I317" s="161"/>
      <c r="J317" s="61"/>
      <c r="K317" s="61"/>
      <c r="L317" s="59"/>
      <c r="M317" s="203"/>
      <c r="N317" s="40"/>
      <c r="O317" s="40"/>
      <c r="P317" s="40"/>
      <c r="Q317" s="40"/>
      <c r="R317" s="40"/>
      <c r="S317" s="40"/>
      <c r="T317" s="76"/>
      <c r="AT317" s="22" t="s">
        <v>213</v>
      </c>
      <c r="AU317" s="22" t="s">
        <v>83</v>
      </c>
    </row>
    <row r="318" spans="2:47" s="1" customFormat="1" ht="40.5">
      <c r="B318" s="39"/>
      <c r="C318" s="61"/>
      <c r="D318" s="201" t="s">
        <v>154</v>
      </c>
      <c r="E318" s="61"/>
      <c r="F318" s="202" t="s">
        <v>578</v>
      </c>
      <c r="G318" s="61"/>
      <c r="H318" s="61"/>
      <c r="I318" s="161"/>
      <c r="J318" s="61"/>
      <c r="K318" s="61"/>
      <c r="L318" s="59"/>
      <c r="M318" s="203"/>
      <c r="N318" s="40"/>
      <c r="O318" s="40"/>
      <c r="P318" s="40"/>
      <c r="Q318" s="40"/>
      <c r="R318" s="40"/>
      <c r="S318" s="40"/>
      <c r="T318" s="76"/>
      <c r="AT318" s="22" t="s">
        <v>154</v>
      </c>
      <c r="AU318" s="22" t="s">
        <v>83</v>
      </c>
    </row>
    <row r="319" spans="2:51" s="11" customFormat="1" ht="13.5">
      <c r="B319" s="208"/>
      <c r="C319" s="209"/>
      <c r="D319" s="201" t="s">
        <v>239</v>
      </c>
      <c r="E319" s="210" t="s">
        <v>22</v>
      </c>
      <c r="F319" s="211" t="s">
        <v>579</v>
      </c>
      <c r="G319" s="209"/>
      <c r="H319" s="212">
        <v>522.15</v>
      </c>
      <c r="I319" s="213"/>
      <c r="J319" s="209"/>
      <c r="K319" s="209"/>
      <c r="L319" s="214"/>
      <c r="M319" s="215"/>
      <c r="N319" s="216"/>
      <c r="O319" s="216"/>
      <c r="P319" s="216"/>
      <c r="Q319" s="216"/>
      <c r="R319" s="216"/>
      <c r="S319" s="216"/>
      <c r="T319" s="217"/>
      <c r="AT319" s="218" t="s">
        <v>239</v>
      </c>
      <c r="AU319" s="218" t="s">
        <v>83</v>
      </c>
      <c r="AV319" s="11" t="s">
        <v>83</v>
      </c>
      <c r="AW319" s="11" t="s">
        <v>35</v>
      </c>
      <c r="AX319" s="11" t="s">
        <v>80</v>
      </c>
      <c r="AY319" s="218" t="s">
        <v>138</v>
      </c>
    </row>
    <row r="320" spans="2:65" s="1" customFormat="1" ht="25.5" customHeight="1">
      <c r="B320" s="39"/>
      <c r="C320" s="190" t="s">
        <v>580</v>
      </c>
      <c r="D320" s="190" t="s">
        <v>144</v>
      </c>
      <c r="E320" s="191" t="s">
        <v>571</v>
      </c>
      <c r="F320" s="192" t="s">
        <v>572</v>
      </c>
      <c r="G320" s="193" t="s">
        <v>308</v>
      </c>
      <c r="H320" s="194">
        <v>6825.52</v>
      </c>
      <c r="I320" s="195">
        <v>1</v>
      </c>
      <c r="J320" s="194">
        <f>ROUND(I320*H320,2)</f>
        <v>6825.52</v>
      </c>
      <c r="K320" s="192" t="s">
        <v>148</v>
      </c>
      <c r="L320" s="59"/>
      <c r="M320" s="196" t="s">
        <v>22</v>
      </c>
      <c r="N320" s="197" t="s">
        <v>43</v>
      </c>
      <c r="O320" s="40"/>
      <c r="P320" s="198">
        <f>O320*H320</f>
        <v>0</v>
      </c>
      <c r="Q320" s="198">
        <v>0</v>
      </c>
      <c r="R320" s="198">
        <f>Q320*H320</f>
        <v>0</v>
      </c>
      <c r="S320" s="198">
        <v>0</v>
      </c>
      <c r="T320" s="199">
        <f>S320*H320</f>
        <v>0</v>
      </c>
      <c r="AR320" s="22" t="s">
        <v>161</v>
      </c>
      <c r="AT320" s="22" t="s">
        <v>144</v>
      </c>
      <c r="AU320" s="22" t="s">
        <v>83</v>
      </c>
      <c r="AY320" s="22" t="s">
        <v>138</v>
      </c>
      <c r="BE320" s="200">
        <f>IF(N320="základní",J320,0)</f>
        <v>6825.52</v>
      </c>
      <c r="BF320" s="200">
        <f>IF(N320="snížená",J320,0)</f>
        <v>0</v>
      </c>
      <c r="BG320" s="200">
        <f>IF(N320="zákl. přenesená",J320,0)</f>
        <v>0</v>
      </c>
      <c r="BH320" s="200">
        <f>IF(N320="sníž. přenesená",J320,0)</f>
        <v>0</v>
      </c>
      <c r="BI320" s="200">
        <f>IF(N320="nulová",J320,0)</f>
        <v>0</v>
      </c>
      <c r="BJ320" s="22" t="s">
        <v>80</v>
      </c>
      <c r="BK320" s="200">
        <f>ROUND(I320*H320,2)</f>
        <v>6825.52</v>
      </c>
      <c r="BL320" s="22" t="s">
        <v>161</v>
      </c>
      <c r="BM320" s="22" t="s">
        <v>581</v>
      </c>
    </row>
    <row r="321" spans="2:47" s="1" customFormat="1" ht="121.5" hidden="1">
      <c r="B321" s="39"/>
      <c r="C321" s="61"/>
      <c r="D321" s="201" t="s">
        <v>213</v>
      </c>
      <c r="E321" s="61"/>
      <c r="F321" s="202" t="s">
        <v>557</v>
      </c>
      <c r="G321" s="61"/>
      <c r="H321" s="61"/>
      <c r="I321" s="161"/>
      <c r="J321" s="61"/>
      <c r="K321" s="61"/>
      <c r="L321" s="59"/>
      <c r="M321" s="203"/>
      <c r="N321" s="40"/>
      <c r="O321" s="40"/>
      <c r="P321" s="40"/>
      <c r="Q321" s="40"/>
      <c r="R321" s="40"/>
      <c r="S321" s="40"/>
      <c r="T321" s="76"/>
      <c r="AT321" s="22" t="s">
        <v>213</v>
      </c>
      <c r="AU321" s="22" t="s">
        <v>83</v>
      </c>
    </row>
    <row r="322" spans="2:47" s="1" customFormat="1" ht="54">
      <c r="B322" s="39"/>
      <c r="C322" s="61"/>
      <c r="D322" s="201" t="s">
        <v>154</v>
      </c>
      <c r="E322" s="61"/>
      <c r="F322" s="202" t="s">
        <v>582</v>
      </c>
      <c r="G322" s="61"/>
      <c r="H322" s="61"/>
      <c r="I322" s="161"/>
      <c r="J322" s="61"/>
      <c r="K322" s="61"/>
      <c r="L322" s="59"/>
      <c r="M322" s="203"/>
      <c r="N322" s="40"/>
      <c r="O322" s="40"/>
      <c r="P322" s="40"/>
      <c r="Q322" s="40"/>
      <c r="R322" s="40"/>
      <c r="S322" s="40"/>
      <c r="T322" s="76"/>
      <c r="AT322" s="22" t="s">
        <v>154</v>
      </c>
      <c r="AU322" s="22" t="s">
        <v>83</v>
      </c>
    </row>
    <row r="323" spans="2:51" s="11" customFormat="1" ht="13.5">
      <c r="B323" s="208"/>
      <c r="C323" s="209"/>
      <c r="D323" s="201" t="s">
        <v>239</v>
      </c>
      <c r="E323" s="210" t="s">
        <v>22</v>
      </c>
      <c r="F323" s="211" t="s">
        <v>583</v>
      </c>
      <c r="G323" s="209"/>
      <c r="H323" s="212">
        <v>6825.52</v>
      </c>
      <c r="I323" s="213"/>
      <c r="J323" s="209"/>
      <c r="K323" s="209"/>
      <c r="L323" s="214"/>
      <c r="M323" s="215"/>
      <c r="N323" s="216"/>
      <c r="O323" s="216"/>
      <c r="P323" s="216"/>
      <c r="Q323" s="216"/>
      <c r="R323" s="216"/>
      <c r="S323" s="216"/>
      <c r="T323" s="217"/>
      <c r="AT323" s="218" t="s">
        <v>239</v>
      </c>
      <c r="AU323" s="218" t="s">
        <v>83</v>
      </c>
      <c r="AV323" s="11" t="s">
        <v>83</v>
      </c>
      <c r="AW323" s="11" t="s">
        <v>35</v>
      </c>
      <c r="AX323" s="11" t="s">
        <v>80</v>
      </c>
      <c r="AY323" s="218" t="s">
        <v>138</v>
      </c>
    </row>
    <row r="324" spans="2:65" s="1" customFormat="1" ht="25.5" customHeight="1">
      <c r="B324" s="39"/>
      <c r="C324" s="190" t="s">
        <v>584</v>
      </c>
      <c r="D324" s="190" t="s">
        <v>144</v>
      </c>
      <c r="E324" s="191" t="s">
        <v>585</v>
      </c>
      <c r="F324" s="192" t="s">
        <v>307</v>
      </c>
      <c r="G324" s="193" t="s">
        <v>308</v>
      </c>
      <c r="H324" s="194">
        <v>262.91</v>
      </c>
      <c r="I324" s="195">
        <v>50</v>
      </c>
      <c r="J324" s="194">
        <f>ROUND(I324*H324,2)</f>
        <v>13145.5</v>
      </c>
      <c r="K324" s="192" t="s">
        <v>148</v>
      </c>
      <c r="L324" s="59"/>
      <c r="M324" s="196" t="s">
        <v>22</v>
      </c>
      <c r="N324" s="197" t="s">
        <v>43</v>
      </c>
      <c r="O324" s="40"/>
      <c r="P324" s="198">
        <f>O324*H324</f>
        <v>0</v>
      </c>
      <c r="Q324" s="198">
        <v>0</v>
      </c>
      <c r="R324" s="198">
        <f>Q324*H324</f>
        <v>0</v>
      </c>
      <c r="S324" s="198">
        <v>0</v>
      </c>
      <c r="T324" s="199">
        <f>S324*H324</f>
        <v>0</v>
      </c>
      <c r="AR324" s="22" t="s">
        <v>161</v>
      </c>
      <c r="AT324" s="22" t="s">
        <v>144</v>
      </c>
      <c r="AU324" s="22" t="s">
        <v>83</v>
      </c>
      <c r="AY324" s="22" t="s">
        <v>138</v>
      </c>
      <c r="BE324" s="200">
        <f>IF(N324="základní",J324,0)</f>
        <v>13145.5</v>
      </c>
      <c r="BF324" s="200">
        <f>IF(N324="snížená",J324,0)</f>
        <v>0</v>
      </c>
      <c r="BG324" s="200">
        <f>IF(N324="zákl. přenesená",J324,0)</f>
        <v>0</v>
      </c>
      <c r="BH324" s="200">
        <f>IF(N324="sníž. přenesená",J324,0)</f>
        <v>0</v>
      </c>
      <c r="BI324" s="200">
        <f>IF(N324="nulová",J324,0)</f>
        <v>0</v>
      </c>
      <c r="BJ324" s="22" t="s">
        <v>80</v>
      </c>
      <c r="BK324" s="200">
        <f>ROUND(I324*H324,2)</f>
        <v>13145.5</v>
      </c>
      <c r="BL324" s="22" t="s">
        <v>161</v>
      </c>
      <c r="BM324" s="22" t="s">
        <v>586</v>
      </c>
    </row>
    <row r="325" spans="2:47" s="1" customFormat="1" ht="108" hidden="1">
      <c r="B325" s="39"/>
      <c r="C325" s="61"/>
      <c r="D325" s="201" t="s">
        <v>213</v>
      </c>
      <c r="E325" s="61"/>
      <c r="F325" s="202" t="s">
        <v>587</v>
      </c>
      <c r="G325" s="61"/>
      <c r="H325" s="61"/>
      <c r="I325" s="161"/>
      <c r="J325" s="61"/>
      <c r="K325" s="61"/>
      <c r="L325" s="59"/>
      <c r="M325" s="203"/>
      <c r="N325" s="40"/>
      <c r="O325" s="40"/>
      <c r="P325" s="40"/>
      <c r="Q325" s="40"/>
      <c r="R325" s="40"/>
      <c r="S325" s="40"/>
      <c r="T325" s="76"/>
      <c r="AT325" s="22" t="s">
        <v>213</v>
      </c>
      <c r="AU325" s="22" t="s">
        <v>83</v>
      </c>
    </row>
    <row r="326" spans="2:47" s="1" customFormat="1" ht="27">
      <c r="B326" s="39"/>
      <c r="C326" s="61"/>
      <c r="D326" s="201" t="s">
        <v>154</v>
      </c>
      <c r="E326" s="61"/>
      <c r="F326" s="202" t="s">
        <v>588</v>
      </c>
      <c r="G326" s="61"/>
      <c r="H326" s="61"/>
      <c r="I326" s="161"/>
      <c r="J326" s="61"/>
      <c r="K326" s="61"/>
      <c r="L326" s="59"/>
      <c r="M326" s="203"/>
      <c r="N326" s="40"/>
      <c r="O326" s="40"/>
      <c r="P326" s="40"/>
      <c r="Q326" s="40"/>
      <c r="R326" s="40"/>
      <c r="S326" s="40"/>
      <c r="T326" s="76"/>
      <c r="AT326" s="22" t="s">
        <v>154</v>
      </c>
      <c r="AU326" s="22" t="s">
        <v>83</v>
      </c>
    </row>
    <row r="327" spans="2:65" s="1" customFormat="1" ht="25.5" customHeight="1">
      <c r="B327" s="39"/>
      <c r="C327" s="190" t="s">
        <v>589</v>
      </c>
      <c r="D327" s="190" t="s">
        <v>144</v>
      </c>
      <c r="E327" s="191" t="s">
        <v>585</v>
      </c>
      <c r="F327" s="192" t="s">
        <v>307</v>
      </c>
      <c r="G327" s="193" t="s">
        <v>308</v>
      </c>
      <c r="H327" s="194">
        <v>34.81</v>
      </c>
      <c r="I327" s="195">
        <v>50</v>
      </c>
      <c r="J327" s="194">
        <f>ROUND(I327*H327,2)</f>
        <v>1740.5</v>
      </c>
      <c r="K327" s="192" t="s">
        <v>148</v>
      </c>
      <c r="L327" s="59"/>
      <c r="M327" s="196" t="s">
        <v>22</v>
      </c>
      <c r="N327" s="197" t="s">
        <v>43</v>
      </c>
      <c r="O327" s="40"/>
      <c r="P327" s="198">
        <f>O327*H327</f>
        <v>0</v>
      </c>
      <c r="Q327" s="198">
        <v>0</v>
      </c>
      <c r="R327" s="198">
        <f>Q327*H327</f>
        <v>0</v>
      </c>
      <c r="S327" s="198">
        <v>0</v>
      </c>
      <c r="T327" s="199">
        <f>S327*H327</f>
        <v>0</v>
      </c>
      <c r="AR327" s="22" t="s">
        <v>161</v>
      </c>
      <c r="AT327" s="22" t="s">
        <v>144</v>
      </c>
      <c r="AU327" s="22" t="s">
        <v>83</v>
      </c>
      <c r="AY327" s="22" t="s">
        <v>138</v>
      </c>
      <c r="BE327" s="200">
        <f>IF(N327="základní",J327,0)</f>
        <v>1740.5</v>
      </c>
      <c r="BF327" s="200">
        <f>IF(N327="snížená",J327,0)</f>
        <v>0</v>
      </c>
      <c r="BG327" s="200">
        <f>IF(N327="zákl. přenesená",J327,0)</f>
        <v>0</v>
      </c>
      <c r="BH327" s="200">
        <f>IF(N327="sníž. přenesená",J327,0)</f>
        <v>0</v>
      </c>
      <c r="BI327" s="200">
        <f>IF(N327="nulová",J327,0)</f>
        <v>0</v>
      </c>
      <c r="BJ327" s="22" t="s">
        <v>80</v>
      </c>
      <c r="BK327" s="200">
        <f>ROUND(I327*H327,2)</f>
        <v>1740.5</v>
      </c>
      <c r="BL327" s="22" t="s">
        <v>161</v>
      </c>
      <c r="BM327" s="22" t="s">
        <v>590</v>
      </c>
    </row>
    <row r="328" spans="2:47" s="1" customFormat="1" ht="108" hidden="1">
      <c r="B328" s="39"/>
      <c r="C328" s="61"/>
      <c r="D328" s="201" t="s">
        <v>213</v>
      </c>
      <c r="E328" s="61"/>
      <c r="F328" s="202" t="s">
        <v>587</v>
      </c>
      <c r="G328" s="61"/>
      <c r="H328" s="61"/>
      <c r="I328" s="161"/>
      <c r="J328" s="61"/>
      <c r="K328" s="61"/>
      <c r="L328" s="59"/>
      <c r="M328" s="203"/>
      <c r="N328" s="40"/>
      <c r="O328" s="40"/>
      <c r="P328" s="40"/>
      <c r="Q328" s="40"/>
      <c r="R328" s="40"/>
      <c r="S328" s="40"/>
      <c r="T328" s="76"/>
      <c r="AT328" s="22" t="s">
        <v>213</v>
      </c>
      <c r="AU328" s="22" t="s">
        <v>83</v>
      </c>
    </row>
    <row r="329" spans="2:47" s="1" customFormat="1" ht="27">
      <c r="B329" s="39"/>
      <c r="C329" s="61"/>
      <c r="D329" s="201" t="s">
        <v>154</v>
      </c>
      <c r="E329" s="61"/>
      <c r="F329" s="202" t="s">
        <v>591</v>
      </c>
      <c r="G329" s="61"/>
      <c r="H329" s="61"/>
      <c r="I329" s="161"/>
      <c r="J329" s="61"/>
      <c r="K329" s="61"/>
      <c r="L329" s="59"/>
      <c r="M329" s="203"/>
      <c r="N329" s="40"/>
      <c r="O329" s="40"/>
      <c r="P329" s="40"/>
      <c r="Q329" s="40"/>
      <c r="R329" s="40"/>
      <c r="S329" s="40"/>
      <c r="T329" s="76"/>
      <c r="AT329" s="22" t="s">
        <v>154</v>
      </c>
      <c r="AU329" s="22" t="s">
        <v>83</v>
      </c>
    </row>
    <row r="330" spans="2:63" s="10" customFormat="1" ht="29.85" customHeight="1">
      <c r="B330" s="174"/>
      <c r="C330" s="175"/>
      <c r="D330" s="176" t="s">
        <v>71</v>
      </c>
      <c r="E330" s="188" t="s">
        <v>592</v>
      </c>
      <c r="F330" s="188" t="s">
        <v>593</v>
      </c>
      <c r="G330" s="175"/>
      <c r="H330" s="175"/>
      <c r="I330" s="178"/>
      <c r="J330" s="189">
        <f>BK330</f>
        <v>109424.25</v>
      </c>
      <c r="K330" s="175"/>
      <c r="L330" s="180"/>
      <c r="M330" s="181"/>
      <c r="N330" s="182"/>
      <c r="O330" s="182"/>
      <c r="P330" s="183">
        <f>SUM(P331:P332)</f>
        <v>0</v>
      </c>
      <c r="Q330" s="182"/>
      <c r="R330" s="183">
        <f>SUM(R331:R332)</f>
        <v>0</v>
      </c>
      <c r="S330" s="182"/>
      <c r="T330" s="184">
        <f>SUM(T331:T332)</f>
        <v>0</v>
      </c>
      <c r="AR330" s="185" t="s">
        <v>80</v>
      </c>
      <c r="AT330" s="186" t="s">
        <v>71</v>
      </c>
      <c r="AU330" s="186" t="s">
        <v>80</v>
      </c>
      <c r="AY330" s="185" t="s">
        <v>138</v>
      </c>
      <c r="BK330" s="187">
        <f>SUM(BK331:BK332)</f>
        <v>109424.25</v>
      </c>
    </row>
    <row r="331" spans="2:65" s="1" customFormat="1" ht="25.5" customHeight="1">
      <c r="B331" s="39"/>
      <c r="C331" s="190" t="s">
        <v>594</v>
      </c>
      <c r="D331" s="190" t="s">
        <v>144</v>
      </c>
      <c r="E331" s="191" t="s">
        <v>595</v>
      </c>
      <c r="F331" s="192" t="s">
        <v>596</v>
      </c>
      <c r="G331" s="193" t="s">
        <v>308</v>
      </c>
      <c r="H331" s="194">
        <v>195.75</v>
      </c>
      <c r="I331" s="195">
        <v>559</v>
      </c>
      <c r="J331" s="194">
        <f>ROUND(I331*H331,2)</f>
        <v>109424.25</v>
      </c>
      <c r="K331" s="192" t="s">
        <v>148</v>
      </c>
      <c r="L331" s="59"/>
      <c r="M331" s="196" t="s">
        <v>22</v>
      </c>
      <c r="N331" s="197" t="s">
        <v>43</v>
      </c>
      <c r="O331" s="40"/>
      <c r="P331" s="198">
        <f>O331*H331</f>
        <v>0</v>
      </c>
      <c r="Q331" s="198">
        <v>0</v>
      </c>
      <c r="R331" s="198">
        <f>Q331*H331</f>
        <v>0</v>
      </c>
      <c r="S331" s="198">
        <v>0</v>
      </c>
      <c r="T331" s="199">
        <f>S331*H331</f>
        <v>0</v>
      </c>
      <c r="AR331" s="22" t="s">
        <v>161</v>
      </c>
      <c r="AT331" s="22" t="s">
        <v>144</v>
      </c>
      <c r="AU331" s="22" t="s">
        <v>83</v>
      </c>
      <c r="AY331" s="22" t="s">
        <v>138</v>
      </c>
      <c r="BE331" s="200">
        <f>IF(N331="základní",J331,0)</f>
        <v>109424.25</v>
      </c>
      <c r="BF331" s="200">
        <f>IF(N331="snížená",J331,0)</f>
        <v>0</v>
      </c>
      <c r="BG331" s="200">
        <f>IF(N331="zákl. přenesená",J331,0)</f>
        <v>0</v>
      </c>
      <c r="BH331" s="200">
        <f>IF(N331="sníž. přenesená",J331,0)</f>
        <v>0</v>
      </c>
      <c r="BI331" s="200">
        <f>IF(N331="nulová",J331,0)</f>
        <v>0</v>
      </c>
      <c r="BJ331" s="22" t="s">
        <v>80</v>
      </c>
      <c r="BK331" s="200">
        <f>ROUND(I331*H331,2)</f>
        <v>109424.25</v>
      </c>
      <c r="BL331" s="22" t="s">
        <v>161</v>
      </c>
      <c r="BM331" s="22" t="s">
        <v>597</v>
      </c>
    </row>
    <row r="332" spans="2:47" s="1" customFormat="1" ht="40.5" hidden="1">
      <c r="B332" s="39"/>
      <c r="C332" s="61"/>
      <c r="D332" s="201" t="s">
        <v>213</v>
      </c>
      <c r="E332" s="61"/>
      <c r="F332" s="202" t="s">
        <v>598</v>
      </c>
      <c r="G332" s="61"/>
      <c r="H332" s="61"/>
      <c r="I332" s="161"/>
      <c r="J332" s="61"/>
      <c r="K332" s="61"/>
      <c r="L332" s="59"/>
      <c r="M332" s="203"/>
      <c r="N332" s="40"/>
      <c r="O332" s="40"/>
      <c r="P332" s="40"/>
      <c r="Q332" s="40"/>
      <c r="R332" s="40"/>
      <c r="S332" s="40"/>
      <c r="T332" s="76"/>
      <c r="AT332" s="22" t="s">
        <v>213</v>
      </c>
      <c r="AU332" s="22" t="s">
        <v>83</v>
      </c>
    </row>
    <row r="333" spans="2:63" s="10" customFormat="1" ht="37.35" customHeight="1">
      <c r="B333" s="174"/>
      <c r="C333" s="175"/>
      <c r="D333" s="176" t="s">
        <v>71</v>
      </c>
      <c r="E333" s="177" t="s">
        <v>599</v>
      </c>
      <c r="F333" s="177" t="s">
        <v>600</v>
      </c>
      <c r="G333" s="175"/>
      <c r="H333" s="175"/>
      <c r="I333" s="178"/>
      <c r="J333" s="179">
        <f>BK333</f>
        <v>229759.59999999998</v>
      </c>
      <c r="K333" s="175"/>
      <c r="L333" s="180"/>
      <c r="M333" s="181"/>
      <c r="N333" s="182"/>
      <c r="O333" s="182"/>
      <c r="P333" s="183">
        <f>SUM(P334:P357)</f>
        <v>0</v>
      </c>
      <c r="Q333" s="182"/>
      <c r="R333" s="183">
        <f>SUM(R334:R357)</f>
        <v>0.25083900000000003</v>
      </c>
      <c r="S333" s="182"/>
      <c r="T333" s="184">
        <f>SUM(T334:T357)</f>
        <v>0</v>
      </c>
      <c r="AR333" s="185" t="s">
        <v>80</v>
      </c>
      <c r="AT333" s="186" t="s">
        <v>71</v>
      </c>
      <c r="AU333" s="186" t="s">
        <v>72</v>
      </c>
      <c r="AY333" s="185" t="s">
        <v>138</v>
      </c>
      <c r="BK333" s="187">
        <f>SUM(BK334:BK357)</f>
        <v>229759.59999999998</v>
      </c>
    </row>
    <row r="334" spans="2:65" s="1" customFormat="1" ht="38.25" customHeight="1">
      <c r="B334" s="39"/>
      <c r="C334" s="190" t="s">
        <v>601</v>
      </c>
      <c r="D334" s="190" t="s">
        <v>144</v>
      </c>
      <c r="E334" s="191" t="s">
        <v>224</v>
      </c>
      <c r="F334" s="192" t="s">
        <v>225</v>
      </c>
      <c r="G334" s="193" t="s">
        <v>226</v>
      </c>
      <c r="H334" s="194">
        <v>266.85</v>
      </c>
      <c r="I334" s="195">
        <v>89</v>
      </c>
      <c r="J334" s="194">
        <f>ROUND(I334*H334,2)</f>
        <v>23749.65</v>
      </c>
      <c r="K334" s="192" t="s">
        <v>148</v>
      </c>
      <c r="L334" s="59"/>
      <c r="M334" s="196" t="s">
        <v>22</v>
      </c>
      <c r="N334" s="197" t="s">
        <v>43</v>
      </c>
      <c r="O334" s="40"/>
      <c r="P334" s="198">
        <f>O334*H334</f>
        <v>0</v>
      </c>
      <c r="Q334" s="198">
        <v>0</v>
      </c>
      <c r="R334" s="198">
        <f>Q334*H334</f>
        <v>0</v>
      </c>
      <c r="S334" s="198">
        <v>0</v>
      </c>
      <c r="T334" s="199">
        <f>S334*H334</f>
        <v>0</v>
      </c>
      <c r="AR334" s="22" t="s">
        <v>161</v>
      </c>
      <c r="AT334" s="22" t="s">
        <v>144</v>
      </c>
      <c r="AU334" s="22" t="s">
        <v>80</v>
      </c>
      <c r="AY334" s="22" t="s">
        <v>138</v>
      </c>
      <c r="BE334" s="200">
        <f>IF(N334="základní",J334,0)</f>
        <v>23749.65</v>
      </c>
      <c r="BF334" s="200">
        <f>IF(N334="snížená",J334,0)</f>
        <v>0</v>
      </c>
      <c r="BG334" s="200">
        <f>IF(N334="zákl. přenesená",J334,0)</f>
        <v>0</v>
      </c>
      <c r="BH334" s="200">
        <f>IF(N334="sníž. přenesená",J334,0)</f>
        <v>0</v>
      </c>
      <c r="BI334" s="200">
        <f>IF(N334="nulová",J334,0)</f>
        <v>0</v>
      </c>
      <c r="BJ334" s="22" t="s">
        <v>80</v>
      </c>
      <c r="BK334" s="200">
        <f>ROUND(I334*H334,2)</f>
        <v>23749.65</v>
      </c>
      <c r="BL334" s="22" t="s">
        <v>161</v>
      </c>
      <c r="BM334" s="22" t="s">
        <v>602</v>
      </c>
    </row>
    <row r="335" spans="2:47" s="1" customFormat="1" ht="337.5" hidden="1">
      <c r="B335" s="39"/>
      <c r="C335" s="61"/>
      <c r="D335" s="201" t="s">
        <v>213</v>
      </c>
      <c r="E335" s="61"/>
      <c r="F335" s="202" t="s">
        <v>228</v>
      </c>
      <c r="G335" s="61"/>
      <c r="H335" s="61"/>
      <c r="I335" s="161"/>
      <c r="J335" s="61"/>
      <c r="K335" s="61"/>
      <c r="L335" s="59"/>
      <c r="M335" s="203"/>
      <c r="N335" s="40"/>
      <c r="O335" s="40"/>
      <c r="P335" s="40"/>
      <c r="Q335" s="40"/>
      <c r="R335" s="40"/>
      <c r="S335" s="40"/>
      <c r="T335" s="76"/>
      <c r="AT335" s="22" t="s">
        <v>213</v>
      </c>
      <c r="AU335" s="22" t="s">
        <v>80</v>
      </c>
    </row>
    <row r="336" spans="2:47" s="1" customFormat="1" ht="27">
      <c r="B336" s="39"/>
      <c r="C336" s="61"/>
      <c r="D336" s="201" t="s">
        <v>154</v>
      </c>
      <c r="E336" s="61"/>
      <c r="F336" s="202" t="s">
        <v>603</v>
      </c>
      <c r="G336" s="61"/>
      <c r="H336" s="61"/>
      <c r="I336" s="161"/>
      <c r="J336" s="61"/>
      <c r="K336" s="61"/>
      <c r="L336" s="59"/>
      <c r="M336" s="203"/>
      <c r="N336" s="40"/>
      <c r="O336" s="40"/>
      <c r="P336" s="40"/>
      <c r="Q336" s="40"/>
      <c r="R336" s="40"/>
      <c r="S336" s="40"/>
      <c r="T336" s="76"/>
      <c r="AT336" s="22" t="s">
        <v>154</v>
      </c>
      <c r="AU336" s="22" t="s">
        <v>80</v>
      </c>
    </row>
    <row r="337" spans="2:51" s="11" customFormat="1" ht="13.5">
      <c r="B337" s="208"/>
      <c r="C337" s="209"/>
      <c r="D337" s="201" t="s">
        <v>239</v>
      </c>
      <c r="E337" s="210" t="s">
        <v>22</v>
      </c>
      <c r="F337" s="211" t="s">
        <v>604</v>
      </c>
      <c r="G337" s="209"/>
      <c r="H337" s="212">
        <v>266.85</v>
      </c>
      <c r="I337" s="213"/>
      <c r="J337" s="209"/>
      <c r="K337" s="209"/>
      <c r="L337" s="214"/>
      <c r="M337" s="215"/>
      <c r="N337" s="216"/>
      <c r="O337" s="216"/>
      <c r="P337" s="216"/>
      <c r="Q337" s="216"/>
      <c r="R337" s="216"/>
      <c r="S337" s="216"/>
      <c r="T337" s="217"/>
      <c r="AT337" s="218" t="s">
        <v>239</v>
      </c>
      <c r="AU337" s="218" t="s">
        <v>80</v>
      </c>
      <c r="AV337" s="11" t="s">
        <v>83</v>
      </c>
      <c r="AW337" s="11" t="s">
        <v>35</v>
      </c>
      <c r="AX337" s="11" t="s">
        <v>80</v>
      </c>
      <c r="AY337" s="218" t="s">
        <v>138</v>
      </c>
    </row>
    <row r="338" spans="2:65" s="1" customFormat="1" ht="38.25" customHeight="1">
      <c r="B338" s="39"/>
      <c r="C338" s="190" t="s">
        <v>605</v>
      </c>
      <c r="D338" s="190" t="s">
        <v>144</v>
      </c>
      <c r="E338" s="191" t="s">
        <v>230</v>
      </c>
      <c r="F338" s="192" t="s">
        <v>231</v>
      </c>
      <c r="G338" s="193" t="s">
        <v>226</v>
      </c>
      <c r="H338" s="194">
        <v>266.85</v>
      </c>
      <c r="I338" s="195">
        <v>36</v>
      </c>
      <c r="J338" s="194">
        <f>ROUND(I338*H338,2)</f>
        <v>9606.6</v>
      </c>
      <c r="K338" s="192" t="s">
        <v>148</v>
      </c>
      <c r="L338" s="59"/>
      <c r="M338" s="196" t="s">
        <v>22</v>
      </c>
      <c r="N338" s="197" t="s">
        <v>43</v>
      </c>
      <c r="O338" s="40"/>
      <c r="P338" s="198">
        <f>O338*H338</f>
        <v>0</v>
      </c>
      <c r="Q338" s="198">
        <v>0</v>
      </c>
      <c r="R338" s="198">
        <f>Q338*H338</f>
        <v>0</v>
      </c>
      <c r="S338" s="198">
        <v>0</v>
      </c>
      <c r="T338" s="199">
        <f>S338*H338</f>
        <v>0</v>
      </c>
      <c r="AR338" s="22" t="s">
        <v>161</v>
      </c>
      <c r="AT338" s="22" t="s">
        <v>144</v>
      </c>
      <c r="AU338" s="22" t="s">
        <v>80</v>
      </c>
      <c r="AY338" s="22" t="s">
        <v>138</v>
      </c>
      <c r="BE338" s="200">
        <f>IF(N338="základní",J338,0)</f>
        <v>9606.6</v>
      </c>
      <c r="BF338" s="200">
        <f>IF(N338="snížená",J338,0)</f>
        <v>0</v>
      </c>
      <c r="BG338" s="200">
        <f>IF(N338="zákl. přenesená",J338,0)</f>
        <v>0</v>
      </c>
      <c r="BH338" s="200">
        <f>IF(N338="sníž. přenesená",J338,0)</f>
        <v>0</v>
      </c>
      <c r="BI338" s="200">
        <f>IF(N338="nulová",J338,0)</f>
        <v>0</v>
      </c>
      <c r="BJ338" s="22" t="s">
        <v>80</v>
      </c>
      <c r="BK338" s="200">
        <f>ROUND(I338*H338,2)</f>
        <v>9606.6</v>
      </c>
      <c r="BL338" s="22" t="s">
        <v>161</v>
      </c>
      <c r="BM338" s="22" t="s">
        <v>606</v>
      </c>
    </row>
    <row r="339" spans="2:47" s="1" customFormat="1" ht="337.5" hidden="1">
      <c r="B339" s="39"/>
      <c r="C339" s="61"/>
      <c r="D339" s="201" t="s">
        <v>213</v>
      </c>
      <c r="E339" s="61"/>
      <c r="F339" s="202" t="s">
        <v>228</v>
      </c>
      <c r="G339" s="61"/>
      <c r="H339" s="61"/>
      <c r="I339" s="161"/>
      <c r="J339" s="61"/>
      <c r="K339" s="61"/>
      <c r="L339" s="59"/>
      <c r="M339" s="203"/>
      <c r="N339" s="40"/>
      <c r="O339" s="40"/>
      <c r="P339" s="40"/>
      <c r="Q339" s="40"/>
      <c r="R339" s="40"/>
      <c r="S339" s="40"/>
      <c r="T339" s="76"/>
      <c r="AT339" s="22" t="s">
        <v>213</v>
      </c>
      <c r="AU339" s="22" t="s">
        <v>80</v>
      </c>
    </row>
    <row r="340" spans="2:47" s="1" customFormat="1" ht="27">
      <c r="B340" s="39"/>
      <c r="C340" s="61"/>
      <c r="D340" s="201" t="s">
        <v>154</v>
      </c>
      <c r="E340" s="61"/>
      <c r="F340" s="202" t="s">
        <v>607</v>
      </c>
      <c r="G340" s="61"/>
      <c r="H340" s="61"/>
      <c r="I340" s="161"/>
      <c r="J340" s="61"/>
      <c r="K340" s="61"/>
      <c r="L340" s="59"/>
      <c r="M340" s="203"/>
      <c r="N340" s="40"/>
      <c r="O340" s="40"/>
      <c r="P340" s="40"/>
      <c r="Q340" s="40"/>
      <c r="R340" s="40"/>
      <c r="S340" s="40"/>
      <c r="T340" s="76"/>
      <c r="AT340" s="22" t="s">
        <v>154</v>
      </c>
      <c r="AU340" s="22" t="s">
        <v>80</v>
      </c>
    </row>
    <row r="341" spans="2:65" s="1" customFormat="1" ht="38.25" customHeight="1">
      <c r="B341" s="39"/>
      <c r="C341" s="190" t="s">
        <v>608</v>
      </c>
      <c r="D341" s="190" t="s">
        <v>144</v>
      </c>
      <c r="E341" s="191" t="s">
        <v>279</v>
      </c>
      <c r="F341" s="192" t="s">
        <v>280</v>
      </c>
      <c r="G341" s="193" t="s">
        <v>226</v>
      </c>
      <c r="H341" s="194">
        <v>266.85</v>
      </c>
      <c r="I341" s="195">
        <v>98</v>
      </c>
      <c r="J341" s="194">
        <f>ROUND(I341*H341,2)</f>
        <v>26151.3</v>
      </c>
      <c r="K341" s="192" t="s">
        <v>148</v>
      </c>
      <c r="L341" s="59"/>
      <c r="M341" s="196" t="s">
        <v>22</v>
      </c>
      <c r="N341" s="197" t="s">
        <v>43</v>
      </c>
      <c r="O341" s="40"/>
      <c r="P341" s="198">
        <f>O341*H341</f>
        <v>0</v>
      </c>
      <c r="Q341" s="198">
        <v>0</v>
      </c>
      <c r="R341" s="198">
        <f>Q341*H341</f>
        <v>0</v>
      </c>
      <c r="S341" s="198">
        <v>0</v>
      </c>
      <c r="T341" s="199">
        <f>S341*H341</f>
        <v>0</v>
      </c>
      <c r="AR341" s="22" t="s">
        <v>161</v>
      </c>
      <c r="AT341" s="22" t="s">
        <v>144</v>
      </c>
      <c r="AU341" s="22" t="s">
        <v>80</v>
      </c>
      <c r="AY341" s="22" t="s">
        <v>138</v>
      </c>
      <c r="BE341" s="200">
        <f>IF(N341="základní",J341,0)</f>
        <v>26151.3</v>
      </c>
      <c r="BF341" s="200">
        <f>IF(N341="snížená",J341,0)</f>
        <v>0</v>
      </c>
      <c r="BG341" s="200">
        <f>IF(N341="zákl. přenesená",J341,0)</f>
        <v>0</v>
      </c>
      <c r="BH341" s="200">
        <f>IF(N341="sníž. přenesená",J341,0)</f>
        <v>0</v>
      </c>
      <c r="BI341" s="200">
        <f>IF(N341="nulová",J341,0)</f>
        <v>0</v>
      </c>
      <c r="BJ341" s="22" t="s">
        <v>80</v>
      </c>
      <c r="BK341" s="200">
        <f>ROUND(I341*H341,2)</f>
        <v>26151.3</v>
      </c>
      <c r="BL341" s="22" t="s">
        <v>161</v>
      </c>
      <c r="BM341" s="22" t="s">
        <v>609</v>
      </c>
    </row>
    <row r="342" spans="2:47" s="1" customFormat="1" ht="243" hidden="1">
      <c r="B342" s="39"/>
      <c r="C342" s="61"/>
      <c r="D342" s="201" t="s">
        <v>213</v>
      </c>
      <c r="E342" s="61"/>
      <c r="F342" s="202" t="s">
        <v>282</v>
      </c>
      <c r="G342" s="61"/>
      <c r="H342" s="61"/>
      <c r="I342" s="161"/>
      <c r="J342" s="61"/>
      <c r="K342" s="61"/>
      <c r="L342" s="59"/>
      <c r="M342" s="203"/>
      <c r="N342" s="40"/>
      <c r="O342" s="40"/>
      <c r="P342" s="40"/>
      <c r="Q342" s="40"/>
      <c r="R342" s="40"/>
      <c r="S342" s="40"/>
      <c r="T342" s="76"/>
      <c r="AT342" s="22" t="s">
        <v>213</v>
      </c>
      <c r="AU342" s="22" t="s">
        <v>80</v>
      </c>
    </row>
    <row r="343" spans="2:47" s="1" customFormat="1" ht="27">
      <c r="B343" s="39"/>
      <c r="C343" s="61"/>
      <c r="D343" s="201" t="s">
        <v>154</v>
      </c>
      <c r="E343" s="61"/>
      <c r="F343" s="202" t="s">
        <v>610</v>
      </c>
      <c r="G343" s="61"/>
      <c r="H343" s="61"/>
      <c r="I343" s="161"/>
      <c r="J343" s="61"/>
      <c r="K343" s="61"/>
      <c r="L343" s="59"/>
      <c r="M343" s="203"/>
      <c r="N343" s="40"/>
      <c r="O343" s="40"/>
      <c r="P343" s="40"/>
      <c r="Q343" s="40"/>
      <c r="R343" s="40"/>
      <c r="S343" s="40"/>
      <c r="T343" s="76"/>
      <c r="AT343" s="22" t="s">
        <v>154</v>
      </c>
      <c r="AU343" s="22" t="s">
        <v>80</v>
      </c>
    </row>
    <row r="344" spans="2:65" s="1" customFormat="1" ht="51" customHeight="1">
      <c r="B344" s="39"/>
      <c r="C344" s="190" t="s">
        <v>611</v>
      </c>
      <c r="D344" s="190" t="s">
        <v>144</v>
      </c>
      <c r="E344" s="191" t="s">
        <v>293</v>
      </c>
      <c r="F344" s="192" t="s">
        <v>294</v>
      </c>
      <c r="G344" s="193" t="s">
        <v>226</v>
      </c>
      <c r="H344" s="194">
        <v>1601.4</v>
      </c>
      <c r="I344" s="195">
        <v>5</v>
      </c>
      <c r="J344" s="194">
        <f>ROUND(I344*H344,2)</f>
        <v>8007</v>
      </c>
      <c r="K344" s="192" t="s">
        <v>148</v>
      </c>
      <c r="L344" s="59"/>
      <c r="M344" s="196" t="s">
        <v>22</v>
      </c>
      <c r="N344" s="197" t="s">
        <v>43</v>
      </c>
      <c r="O344" s="40"/>
      <c r="P344" s="198">
        <f>O344*H344</f>
        <v>0</v>
      </c>
      <c r="Q344" s="198">
        <v>0</v>
      </c>
      <c r="R344" s="198">
        <f>Q344*H344</f>
        <v>0</v>
      </c>
      <c r="S344" s="198">
        <v>0</v>
      </c>
      <c r="T344" s="199">
        <f>S344*H344</f>
        <v>0</v>
      </c>
      <c r="AR344" s="22" t="s">
        <v>161</v>
      </c>
      <c r="AT344" s="22" t="s">
        <v>144</v>
      </c>
      <c r="AU344" s="22" t="s">
        <v>80</v>
      </c>
      <c r="AY344" s="22" t="s">
        <v>138</v>
      </c>
      <c r="BE344" s="200">
        <f>IF(N344="základní",J344,0)</f>
        <v>8007</v>
      </c>
      <c r="BF344" s="200">
        <f>IF(N344="snížená",J344,0)</f>
        <v>0</v>
      </c>
      <c r="BG344" s="200">
        <f>IF(N344="zákl. přenesená",J344,0)</f>
        <v>0</v>
      </c>
      <c r="BH344" s="200">
        <f>IF(N344="sníž. přenesená",J344,0)</f>
        <v>0</v>
      </c>
      <c r="BI344" s="200">
        <f>IF(N344="nulová",J344,0)</f>
        <v>0</v>
      </c>
      <c r="BJ344" s="22" t="s">
        <v>80</v>
      </c>
      <c r="BK344" s="200">
        <f>ROUND(I344*H344,2)</f>
        <v>8007</v>
      </c>
      <c r="BL344" s="22" t="s">
        <v>161</v>
      </c>
      <c r="BM344" s="22" t="s">
        <v>612</v>
      </c>
    </row>
    <row r="345" spans="2:47" s="1" customFormat="1" ht="243" hidden="1">
      <c r="B345" s="39"/>
      <c r="C345" s="61"/>
      <c r="D345" s="201" t="s">
        <v>213</v>
      </c>
      <c r="E345" s="61"/>
      <c r="F345" s="202" t="s">
        <v>282</v>
      </c>
      <c r="G345" s="61"/>
      <c r="H345" s="61"/>
      <c r="I345" s="161"/>
      <c r="J345" s="61"/>
      <c r="K345" s="61"/>
      <c r="L345" s="59"/>
      <c r="M345" s="203"/>
      <c r="N345" s="40"/>
      <c r="O345" s="40"/>
      <c r="P345" s="40"/>
      <c r="Q345" s="40"/>
      <c r="R345" s="40"/>
      <c r="S345" s="40"/>
      <c r="T345" s="76"/>
      <c r="AT345" s="22" t="s">
        <v>213</v>
      </c>
      <c r="AU345" s="22" t="s">
        <v>80</v>
      </c>
    </row>
    <row r="346" spans="2:47" s="1" customFormat="1" ht="27">
      <c r="B346" s="39"/>
      <c r="C346" s="61"/>
      <c r="D346" s="201" t="s">
        <v>154</v>
      </c>
      <c r="E346" s="61"/>
      <c r="F346" s="202" t="s">
        <v>299</v>
      </c>
      <c r="G346" s="61"/>
      <c r="H346" s="61"/>
      <c r="I346" s="161"/>
      <c r="J346" s="61"/>
      <c r="K346" s="61"/>
      <c r="L346" s="59"/>
      <c r="M346" s="203"/>
      <c r="N346" s="40"/>
      <c r="O346" s="40"/>
      <c r="P346" s="40"/>
      <c r="Q346" s="40"/>
      <c r="R346" s="40"/>
      <c r="S346" s="40"/>
      <c r="T346" s="76"/>
      <c r="AT346" s="22" t="s">
        <v>154</v>
      </c>
      <c r="AU346" s="22" t="s">
        <v>80</v>
      </c>
    </row>
    <row r="347" spans="2:51" s="11" customFormat="1" ht="13.5">
      <c r="B347" s="208"/>
      <c r="C347" s="209"/>
      <c r="D347" s="201" t="s">
        <v>239</v>
      </c>
      <c r="E347" s="210" t="s">
        <v>22</v>
      </c>
      <c r="F347" s="211" t="s">
        <v>613</v>
      </c>
      <c r="G347" s="209"/>
      <c r="H347" s="212">
        <v>1601.4</v>
      </c>
      <c r="I347" s="213"/>
      <c r="J347" s="209"/>
      <c r="K347" s="209"/>
      <c r="L347" s="214"/>
      <c r="M347" s="215"/>
      <c r="N347" s="216"/>
      <c r="O347" s="216"/>
      <c r="P347" s="216"/>
      <c r="Q347" s="216"/>
      <c r="R347" s="216"/>
      <c r="S347" s="216"/>
      <c r="T347" s="217"/>
      <c r="AT347" s="218" t="s">
        <v>239</v>
      </c>
      <c r="AU347" s="218" t="s">
        <v>80</v>
      </c>
      <c r="AV347" s="11" t="s">
        <v>83</v>
      </c>
      <c r="AW347" s="11" t="s">
        <v>35</v>
      </c>
      <c r="AX347" s="11" t="s">
        <v>80</v>
      </c>
      <c r="AY347" s="218" t="s">
        <v>138</v>
      </c>
    </row>
    <row r="348" spans="2:65" s="1" customFormat="1" ht="25.5" customHeight="1">
      <c r="B348" s="39"/>
      <c r="C348" s="190" t="s">
        <v>614</v>
      </c>
      <c r="D348" s="190" t="s">
        <v>144</v>
      </c>
      <c r="E348" s="191" t="s">
        <v>615</v>
      </c>
      <c r="F348" s="192" t="s">
        <v>307</v>
      </c>
      <c r="G348" s="193" t="s">
        <v>308</v>
      </c>
      <c r="H348" s="194">
        <v>507.02</v>
      </c>
      <c r="I348" s="195">
        <v>50</v>
      </c>
      <c r="J348" s="194">
        <f>ROUND(I348*H348,2)</f>
        <v>25351</v>
      </c>
      <c r="K348" s="192" t="s">
        <v>148</v>
      </c>
      <c r="L348" s="59"/>
      <c r="M348" s="196" t="s">
        <v>22</v>
      </c>
      <c r="N348" s="197" t="s">
        <v>43</v>
      </c>
      <c r="O348" s="40"/>
      <c r="P348" s="198">
        <f>O348*H348</f>
        <v>0</v>
      </c>
      <c r="Q348" s="198">
        <v>0</v>
      </c>
      <c r="R348" s="198">
        <f>Q348*H348</f>
        <v>0</v>
      </c>
      <c r="S348" s="198">
        <v>0</v>
      </c>
      <c r="T348" s="199">
        <f>S348*H348</f>
        <v>0</v>
      </c>
      <c r="AR348" s="22" t="s">
        <v>161</v>
      </c>
      <c r="AT348" s="22" t="s">
        <v>144</v>
      </c>
      <c r="AU348" s="22" t="s">
        <v>80</v>
      </c>
      <c r="AY348" s="22" t="s">
        <v>138</v>
      </c>
      <c r="BE348" s="200">
        <f>IF(N348="základní",J348,0)</f>
        <v>25351</v>
      </c>
      <c r="BF348" s="200">
        <f>IF(N348="snížená",J348,0)</f>
        <v>0</v>
      </c>
      <c r="BG348" s="200">
        <f>IF(N348="zákl. přenesená",J348,0)</f>
        <v>0</v>
      </c>
      <c r="BH348" s="200">
        <f>IF(N348="sníž. přenesená",J348,0)</f>
        <v>0</v>
      </c>
      <c r="BI348" s="200">
        <f>IF(N348="nulová",J348,0)</f>
        <v>0</v>
      </c>
      <c r="BJ348" s="22" t="s">
        <v>80</v>
      </c>
      <c r="BK348" s="200">
        <f>ROUND(I348*H348,2)</f>
        <v>25351</v>
      </c>
      <c r="BL348" s="22" t="s">
        <v>161</v>
      </c>
      <c r="BM348" s="22" t="s">
        <v>616</v>
      </c>
    </row>
    <row r="349" spans="2:47" s="1" customFormat="1" ht="40.5" hidden="1">
      <c r="B349" s="39"/>
      <c r="C349" s="61"/>
      <c r="D349" s="201" t="s">
        <v>213</v>
      </c>
      <c r="E349" s="61"/>
      <c r="F349" s="202" t="s">
        <v>310</v>
      </c>
      <c r="G349" s="61"/>
      <c r="H349" s="61"/>
      <c r="I349" s="161"/>
      <c r="J349" s="61"/>
      <c r="K349" s="61"/>
      <c r="L349" s="59"/>
      <c r="M349" s="203"/>
      <c r="N349" s="40"/>
      <c r="O349" s="40"/>
      <c r="P349" s="40"/>
      <c r="Q349" s="40"/>
      <c r="R349" s="40"/>
      <c r="S349" s="40"/>
      <c r="T349" s="76"/>
      <c r="AT349" s="22" t="s">
        <v>213</v>
      </c>
      <c r="AU349" s="22" t="s">
        <v>80</v>
      </c>
    </row>
    <row r="350" spans="2:47" s="1" customFormat="1" ht="27">
      <c r="B350" s="39"/>
      <c r="C350" s="61"/>
      <c r="D350" s="201" t="s">
        <v>154</v>
      </c>
      <c r="E350" s="61"/>
      <c r="F350" s="202" t="s">
        <v>617</v>
      </c>
      <c r="G350" s="61"/>
      <c r="H350" s="61"/>
      <c r="I350" s="161"/>
      <c r="J350" s="61"/>
      <c r="K350" s="61"/>
      <c r="L350" s="59"/>
      <c r="M350" s="203"/>
      <c r="N350" s="40"/>
      <c r="O350" s="40"/>
      <c r="P350" s="40"/>
      <c r="Q350" s="40"/>
      <c r="R350" s="40"/>
      <c r="S350" s="40"/>
      <c r="T350" s="76"/>
      <c r="AT350" s="22" t="s">
        <v>154</v>
      </c>
      <c r="AU350" s="22" t="s">
        <v>80</v>
      </c>
    </row>
    <row r="351" spans="2:51" s="11" customFormat="1" ht="13.5">
      <c r="B351" s="208"/>
      <c r="C351" s="209"/>
      <c r="D351" s="201" t="s">
        <v>239</v>
      </c>
      <c r="E351" s="210" t="s">
        <v>22</v>
      </c>
      <c r="F351" s="211" t="s">
        <v>618</v>
      </c>
      <c r="G351" s="209"/>
      <c r="H351" s="212">
        <v>507.02</v>
      </c>
      <c r="I351" s="213"/>
      <c r="J351" s="209"/>
      <c r="K351" s="209"/>
      <c r="L351" s="214"/>
      <c r="M351" s="215"/>
      <c r="N351" s="216"/>
      <c r="O351" s="216"/>
      <c r="P351" s="216"/>
      <c r="Q351" s="216"/>
      <c r="R351" s="216"/>
      <c r="S351" s="216"/>
      <c r="T351" s="217"/>
      <c r="AT351" s="218" t="s">
        <v>239</v>
      </c>
      <c r="AU351" s="218" t="s">
        <v>80</v>
      </c>
      <c r="AV351" s="11" t="s">
        <v>83</v>
      </c>
      <c r="AW351" s="11" t="s">
        <v>35</v>
      </c>
      <c r="AX351" s="11" t="s">
        <v>80</v>
      </c>
      <c r="AY351" s="218" t="s">
        <v>138</v>
      </c>
    </row>
    <row r="352" spans="2:65" s="1" customFormat="1" ht="25.5" customHeight="1">
      <c r="B352" s="39"/>
      <c r="C352" s="190" t="s">
        <v>619</v>
      </c>
      <c r="D352" s="190" t="s">
        <v>144</v>
      </c>
      <c r="E352" s="191" t="s">
        <v>620</v>
      </c>
      <c r="F352" s="192" t="s">
        <v>621</v>
      </c>
      <c r="G352" s="193" t="s">
        <v>211</v>
      </c>
      <c r="H352" s="194">
        <v>1067.4</v>
      </c>
      <c r="I352" s="195">
        <v>113.75</v>
      </c>
      <c r="J352" s="194">
        <f>ROUND(I352*H352,2)</f>
        <v>121416.75</v>
      </c>
      <c r="K352" s="192" t="s">
        <v>22</v>
      </c>
      <c r="L352" s="59"/>
      <c r="M352" s="196" t="s">
        <v>22</v>
      </c>
      <c r="N352" s="197" t="s">
        <v>43</v>
      </c>
      <c r="O352" s="40"/>
      <c r="P352" s="198">
        <f>O352*H352</f>
        <v>0</v>
      </c>
      <c r="Q352" s="198">
        <v>0</v>
      </c>
      <c r="R352" s="198">
        <f>Q352*H352</f>
        <v>0</v>
      </c>
      <c r="S352" s="198">
        <v>0</v>
      </c>
      <c r="T352" s="199">
        <f>S352*H352</f>
        <v>0</v>
      </c>
      <c r="AR352" s="22" t="s">
        <v>161</v>
      </c>
      <c r="AT352" s="22" t="s">
        <v>144</v>
      </c>
      <c r="AU352" s="22" t="s">
        <v>80</v>
      </c>
      <c r="AY352" s="22" t="s">
        <v>138</v>
      </c>
      <c r="BE352" s="200">
        <f>IF(N352="základní",J352,0)</f>
        <v>121416.75</v>
      </c>
      <c r="BF352" s="200">
        <f>IF(N352="snížená",J352,0)</f>
        <v>0</v>
      </c>
      <c r="BG352" s="200">
        <f>IF(N352="zákl. přenesená",J352,0)</f>
        <v>0</v>
      </c>
      <c r="BH352" s="200">
        <f>IF(N352="sníž. přenesená",J352,0)</f>
        <v>0</v>
      </c>
      <c r="BI352" s="200">
        <f>IF(N352="nulová",J352,0)</f>
        <v>0</v>
      </c>
      <c r="BJ352" s="22" t="s">
        <v>80</v>
      </c>
      <c r="BK352" s="200">
        <f>ROUND(I352*H352,2)</f>
        <v>121416.75</v>
      </c>
      <c r="BL352" s="22" t="s">
        <v>161</v>
      </c>
      <c r="BM352" s="22" t="s">
        <v>622</v>
      </c>
    </row>
    <row r="353" spans="2:47" s="1" customFormat="1" ht="27">
      <c r="B353" s="39"/>
      <c r="C353" s="61"/>
      <c r="D353" s="201" t="s">
        <v>154</v>
      </c>
      <c r="E353" s="61"/>
      <c r="F353" s="202" t="s">
        <v>623</v>
      </c>
      <c r="G353" s="61"/>
      <c r="H353" s="61"/>
      <c r="I353" s="161"/>
      <c r="J353" s="61"/>
      <c r="K353" s="61"/>
      <c r="L353" s="59"/>
      <c r="M353" s="203"/>
      <c r="N353" s="40"/>
      <c r="O353" s="40"/>
      <c r="P353" s="40"/>
      <c r="Q353" s="40"/>
      <c r="R353" s="40"/>
      <c r="S353" s="40"/>
      <c r="T353" s="76"/>
      <c r="AT353" s="22" t="s">
        <v>154</v>
      </c>
      <c r="AU353" s="22" t="s">
        <v>80</v>
      </c>
    </row>
    <row r="354" spans="2:51" s="11" customFormat="1" ht="13.5">
      <c r="B354" s="208"/>
      <c r="C354" s="209"/>
      <c r="D354" s="201" t="s">
        <v>239</v>
      </c>
      <c r="E354" s="210" t="s">
        <v>22</v>
      </c>
      <c r="F354" s="211" t="s">
        <v>624</v>
      </c>
      <c r="G354" s="209"/>
      <c r="H354" s="212">
        <v>1067.4</v>
      </c>
      <c r="I354" s="213"/>
      <c r="J354" s="209"/>
      <c r="K354" s="209"/>
      <c r="L354" s="214"/>
      <c r="M354" s="215"/>
      <c r="N354" s="216"/>
      <c r="O354" s="216"/>
      <c r="P354" s="216"/>
      <c r="Q354" s="216"/>
      <c r="R354" s="216"/>
      <c r="S354" s="216"/>
      <c r="T354" s="217"/>
      <c r="AT354" s="218" t="s">
        <v>239</v>
      </c>
      <c r="AU354" s="218" t="s">
        <v>80</v>
      </c>
      <c r="AV354" s="11" t="s">
        <v>83</v>
      </c>
      <c r="AW354" s="11" t="s">
        <v>35</v>
      </c>
      <c r="AX354" s="11" t="s">
        <v>80</v>
      </c>
      <c r="AY354" s="218" t="s">
        <v>138</v>
      </c>
    </row>
    <row r="355" spans="2:65" s="1" customFormat="1" ht="25.5" customHeight="1">
      <c r="B355" s="39"/>
      <c r="C355" s="190" t="s">
        <v>625</v>
      </c>
      <c r="D355" s="190" t="s">
        <v>144</v>
      </c>
      <c r="E355" s="191" t="s">
        <v>626</v>
      </c>
      <c r="F355" s="192" t="s">
        <v>627</v>
      </c>
      <c r="G355" s="193" t="s">
        <v>211</v>
      </c>
      <c r="H355" s="194">
        <v>533.7</v>
      </c>
      <c r="I355" s="195">
        <v>29</v>
      </c>
      <c r="J355" s="194">
        <f>ROUND(I355*H355,2)</f>
        <v>15477.3</v>
      </c>
      <c r="K355" s="192" t="s">
        <v>148</v>
      </c>
      <c r="L355" s="59"/>
      <c r="M355" s="196" t="s">
        <v>22</v>
      </c>
      <c r="N355" s="197" t="s">
        <v>43</v>
      </c>
      <c r="O355" s="40"/>
      <c r="P355" s="198">
        <f>O355*H355</f>
        <v>0</v>
      </c>
      <c r="Q355" s="198">
        <v>0.00047</v>
      </c>
      <c r="R355" s="198">
        <f>Q355*H355</f>
        <v>0.25083900000000003</v>
      </c>
      <c r="S355" s="198">
        <v>0</v>
      </c>
      <c r="T355" s="199">
        <f>S355*H355</f>
        <v>0</v>
      </c>
      <c r="AR355" s="22" t="s">
        <v>161</v>
      </c>
      <c r="AT355" s="22" t="s">
        <v>144</v>
      </c>
      <c r="AU355" s="22" t="s">
        <v>80</v>
      </c>
      <c r="AY355" s="22" t="s">
        <v>138</v>
      </c>
      <c r="BE355" s="200">
        <f>IF(N355="základní",J355,0)</f>
        <v>15477.3</v>
      </c>
      <c r="BF355" s="200">
        <f>IF(N355="snížená",J355,0)</f>
        <v>0</v>
      </c>
      <c r="BG355" s="200">
        <f>IF(N355="zákl. přenesená",J355,0)</f>
        <v>0</v>
      </c>
      <c r="BH355" s="200">
        <f>IF(N355="sníž. přenesená",J355,0)</f>
        <v>0</v>
      </c>
      <c r="BI355" s="200">
        <f>IF(N355="nulová",J355,0)</f>
        <v>0</v>
      </c>
      <c r="BJ355" s="22" t="s">
        <v>80</v>
      </c>
      <c r="BK355" s="200">
        <f>ROUND(I355*H355,2)</f>
        <v>15477.3</v>
      </c>
      <c r="BL355" s="22" t="s">
        <v>161</v>
      </c>
      <c r="BM355" s="22" t="s">
        <v>628</v>
      </c>
    </row>
    <row r="356" spans="2:47" s="1" customFormat="1" ht="40.5" hidden="1">
      <c r="B356" s="39"/>
      <c r="C356" s="61"/>
      <c r="D356" s="201" t="s">
        <v>213</v>
      </c>
      <c r="E356" s="61"/>
      <c r="F356" s="202" t="s">
        <v>503</v>
      </c>
      <c r="G356" s="61"/>
      <c r="H356" s="61"/>
      <c r="I356" s="161"/>
      <c r="J356" s="61"/>
      <c r="K356" s="61"/>
      <c r="L356" s="59"/>
      <c r="M356" s="203"/>
      <c r="N356" s="40"/>
      <c r="O356" s="40"/>
      <c r="P356" s="40"/>
      <c r="Q356" s="40"/>
      <c r="R356" s="40"/>
      <c r="S356" s="40"/>
      <c r="T356" s="76"/>
      <c r="AT356" s="22" t="s">
        <v>213</v>
      </c>
      <c r="AU356" s="22" t="s">
        <v>80</v>
      </c>
    </row>
    <row r="357" spans="2:47" s="1" customFormat="1" ht="27">
      <c r="B357" s="39"/>
      <c r="C357" s="61"/>
      <c r="D357" s="201" t="s">
        <v>154</v>
      </c>
      <c r="E357" s="61"/>
      <c r="F357" s="202" t="s">
        <v>629</v>
      </c>
      <c r="G357" s="61"/>
      <c r="H357" s="61"/>
      <c r="I357" s="161"/>
      <c r="J357" s="61"/>
      <c r="K357" s="61"/>
      <c r="L357" s="59"/>
      <c r="M357" s="203"/>
      <c r="N357" s="40"/>
      <c r="O357" s="40"/>
      <c r="P357" s="40"/>
      <c r="Q357" s="40"/>
      <c r="R357" s="40"/>
      <c r="S357" s="40"/>
      <c r="T357" s="76"/>
      <c r="AT357" s="22" t="s">
        <v>154</v>
      </c>
      <c r="AU357" s="22" t="s">
        <v>80</v>
      </c>
    </row>
    <row r="358" spans="2:63" s="10" customFormat="1" ht="37.35" customHeight="1">
      <c r="B358" s="174"/>
      <c r="C358" s="175"/>
      <c r="D358" s="176" t="s">
        <v>71</v>
      </c>
      <c r="E358" s="177" t="s">
        <v>630</v>
      </c>
      <c r="F358" s="177" t="s">
        <v>631</v>
      </c>
      <c r="G358" s="175"/>
      <c r="H358" s="175"/>
      <c r="I358" s="178"/>
      <c r="J358" s="179">
        <f>BK358</f>
        <v>84290.92</v>
      </c>
      <c r="K358" s="175"/>
      <c r="L358" s="180"/>
      <c r="M358" s="181"/>
      <c r="N358" s="182"/>
      <c r="O358" s="182"/>
      <c r="P358" s="183">
        <f>SUM(P359:P378)</f>
        <v>0</v>
      </c>
      <c r="Q358" s="182"/>
      <c r="R358" s="183">
        <f>SUM(R359:R378)</f>
        <v>42.58276</v>
      </c>
      <c r="S358" s="182"/>
      <c r="T358" s="184">
        <f>SUM(T359:T378)</f>
        <v>0</v>
      </c>
      <c r="AR358" s="185" t="s">
        <v>156</v>
      </c>
      <c r="AT358" s="186" t="s">
        <v>71</v>
      </c>
      <c r="AU358" s="186" t="s">
        <v>72</v>
      </c>
      <c r="AY358" s="185" t="s">
        <v>138</v>
      </c>
      <c r="BK358" s="187">
        <f>SUM(BK359:BK378)</f>
        <v>84290.92</v>
      </c>
    </row>
    <row r="359" spans="2:65" s="1" customFormat="1" ht="16.5" customHeight="1">
      <c r="B359" s="39"/>
      <c r="C359" s="229" t="s">
        <v>632</v>
      </c>
      <c r="D359" s="229" t="s">
        <v>633</v>
      </c>
      <c r="E359" s="230" t="s">
        <v>634</v>
      </c>
      <c r="F359" s="231" t="s">
        <v>635</v>
      </c>
      <c r="G359" s="232" t="s">
        <v>636</v>
      </c>
      <c r="H359" s="233">
        <v>0.36</v>
      </c>
      <c r="I359" s="234">
        <v>155</v>
      </c>
      <c r="J359" s="233">
        <f>ROUND(I359*H359,2)</f>
        <v>55.8</v>
      </c>
      <c r="K359" s="231" t="s">
        <v>148</v>
      </c>
      <c r="L359" s="235"/>
      <c r="M359" s="236" t="s">
        <v>22</v>
      </c>
      <c r="N359" s="237" t="s">
        <v>43</v>
      </c>
      <c r="O359" s="40"/>
      <c r="P359" s="198">
        <f>O359*H359</f>
        <v>0</v>
      </c>
      <c r="Q359" s="198">
        <v>0.001</v>
      </c>
      <c r="R359" s="198">
        <f>Q359*H359</f>
        <v>0.00035999999999999997</v>
      </c>
      <c r="S359" s="198">
        <v>0</v>
      </c>
      <c r="T359" s="199">
        <f>S359*H359</f>
        <v>0</v>
      </c>
      <c r="AR359" s="22" t="s">
        <v>637</v>
      </c>
      <c r="AT359" s="22" t="s">
        <v>633</v>
      </c>
      <c r="AU359" s="22" t="s">
        <v>80</v>
      </c>
      <c r="AY359" s="22" t="s">
        <v>138</v>
      </c>
      <c r="BE359" s="200">
        <f>IF(N359="základní",J359,0)</f>
        <v>55.8</v>
      </c>
      <c r="BF359" s="200">
        <f>IF(N359="snížená",J359,0)</f>
        <v>0</v>
      </c>
      <c r="BG359" s="200">
        <f>IF(N359="zákl. přenesená",J359,0)</f>
        <v>0</v>
      </c>
      <c r="BH359" s="200">
        <f>IF(N359="sníž. přenesená",J359,0)</f>
        <v>0</v>
      </c>
      <c r="BI359" s="200">
        <f>IF(N359="nulová",J359,0)</f>
        <v>0</v>
      </c>
      <c r="BJ359" s="22" t="s">
        <v>80</v>
      </c>
      <c r="BK359" s="200">
        <f>ROUND(I359*H359,2)</f>
        <v>55.8</v>
      </c>
      <c r="BL359" s="22" t="s">
        <v>546</v>
      </c>
      <c r="BM359" s="22" t="s">
        <v>638</v>
      </c>
    </row>
    <row r="360" spans="2:47" s="1" customFormat="1" ht="40.5">
      <c r="B360" s="39"/>
      <c r="C360" s="61"/>
      <c r="D360" s="201" t="s">
        <v>154</v>
      </c>
      <c r="E360" s="61"/>
      <c r="F360" s="202" t="s">
        <v>639</v>
      </c>
      <c r="G360" s="61"/>
      <c r="H360" s="61"/>
      <c r="I360" s="161"/>
      <c r="J360" s="61"/>
      <c r="K360" s="61"/>
      <c r="L360" s="59"/>
      <c r="M360" s="203"/>
      <c r="N360" s="40"/>
      <c r="O360" s="40"/>
      <c r="P360" s="40"/>
      <c r="Q360" s="40"/>
      <c r="R360" s="40"/>
      <c r="S360" s="40"/>
      <c r="T360" s="76"/>
      <c r="AT360" s="22" t="s">
        <v>154</v>
      </c>
      <c r="AU360" s="22" t="s">
        <v>80</v>
      </c>
    </row>
    <row r="361" spans="2:51" s="11" customFormat="1" ht="13.5">
      <c r="B361" s="208"/>
      <c r="C361" s="209"/>
      <c r="D361" s="201" t="s">
        <v>239</v>
      </c>
      <c r="E361" s="210" t="s">
        <v>22</v>
      </c>
      <c r="F361" s="211" t="s">
        <v>640</v>
      </c>
      <c r="G361" s="209"/>
      <c r="H361" s="212">
        <v>0.36</v>
      </c>
      <c r="I361" s="213"/>
      <c r="J361" s="209"/>
      <c r="K361" s="209"/>
      <c r="L361" s="214"/>
      <c r="M361" s="215"/>
      <c r="N361" s="216"/>
      <c r="O361" s="216"/>
      <c r="P361" s="216"/>
      <c r="Q361" s="216"/>
      <c r="R361" s="216"/>
      <c r="S361" s="216"/>
      <c r="T361" s="217"/>
      <c r="AT361" s="218" t="s">
        <v>239</v>
      </c>
      <c r="AU361" s="218" t="s">
        <v>80</v>
      </c>
      <c r="AV361" s="11" t="s">
        <v>83</v>
      </c>
      <c r="AW361" s="11" t="s">
        <v>35</v>
      </c>
      <c r="AX361" s="11" t="s">
        <v>80</v>
      </c>
      <c r="AY361" s="218" t="s">
        <v>138</v>
      </c>
    </row>
    <row r="362" spans="2:65" s="1" customFormat="1" ht="16.5" customHeight="1">
      <c r="B362" s="39"/>
      <c r="C362" s="229" t="s">
        <v>641</v>
      </c>
      <c r="D362" s="229" t="s">
        <v>633</v>
      </c>
      <c r="E362" s="230" t="s">
        <v>642</v>
      </c>
      <c r="F362" s="231" t="s">
        <v>643</v>
      </c>
      <c r="G362" s="232" t="s">
        <v>226</v>
      </c>
      <c r="H362" s="233">
        <v>1.2</v>
      </c>
      <c r="I362" s="234">
        <v>850</v>
      </c>
      <c r="J362" s="233">
        <f>ROUND(I362*H362,2)</f>
        <v>1020</v>
      </c>
      <c r="K362" s="231" t="s">
        <v>22</v>
      </c>
      <c r="L362" s="235"/>
      <c r="M362" s="236" t="s">
        <v>22</v>
      </c>
      <c r="N362" s="237" t="s">
        <v>43</v>
      </c>
      <c r="O362" s="40"/>
      <c r="P362" s="198">
        <f>O362*H362</f>
        <v>0</v>
      </c>
      <c r="Q362" s="198">
        <v>0</v>
      </c>
      <c r="R362" s="198">
        <f>Q362*H362</f>
        <v>0</v>
      </c>
      <c r="S362" s="198">
        <v>0</v>
      </c>
      <c r="T362" s="199">
        <f>S362*H362</f>
        <v>0</v>
      </c>
      <c r="AR362" s="22" t="s">
        <v>180</v>
      </c>
      <c r="AT362" s="22" t="s">
        <v>633</v>
      </c>
      <c r="AU362" s="22" t="s">
        <v>80</v>
      </c>
      <c r="AY362" s="22" t="s">
        <v>138</v>
      </c>
      <c r="BE362" s="200">
        <f>IF(N362="základní",J362,0)</f>
        <v>1020</v>
      </c>
      <c r="BF362" s="200">
        <f>IF(N362="snížená",J362,0)</f>
        <v>0</v>
      </c>
      <c r="BG362" s="200">
        <f>IF(N362="zákl. přenesená",J362,0)</f>
        <v>0</v>
      </c>
      <c r="BH362" s="200">
        <f>IF(N362="sníž. přenesená",J362,0)</f>
        <v>0</v>
      </c>
      <c r="BI362" s="200">
        <f>IF(N362="nulová",J362,0)</f>
        <v>0</v>
      </c>
      <c r="BJ362" s="22" t="s">
        <v>80</v>
      </c>
      <c r="BK362" s="200">
        <f>ROUND(I362*H362,2)</f>
        <v>1020</v>
      </c>
      <c r="BL362" s="22" t="s">
        <v>161</v>
      </c>
      <c r="BM362" s="22" t="s">
        <v>644</v>
      </c>
    </row>
    <row r="363" spans="2:47" s="1" customFormat="1" ht="27">
      <c r="B363" s="39"/>
      <c r="C363" s="61"/>
      <c r="D363" s="201" t="s">
        <v>154</v>
      </c>
      <c r="E363" s="61"/>
      <c r="F363" s="202" t="s">
        <v>344</v>
      </c>
      <c r="G363" s="61"/>
      <c r="H363" s="61"/>
      <c r="I363" s="161"/>
      <c r="J363" s="61"/>
      <c r="K363" s="61"/>
      <c r="L363" s="59"/>
      <c r="M363" s="203"/>
      <c r="N363" s="40"/>
      <c r="O363" s="40"/>
      <c r="P363" s="40"/>
      <c r="Q363" s="40"/>
      <c r="R363" s="40"/>
      <c r="S363" s="40"/>
      <c r="T363" s="76"/>
      <c r="AT363" s="22" t="s">
        <v>154</v>
      </c>
      <c r="AU363" s="22" t="s">
        <v>80</v>
      </c>
    </row>
    <row r="364" spans="2:51" s="11" customFormat="1" ht="13.5">
      <c r="B364" s="208"/>
      <c r="C364" s="209"/>
      <c r="D364" s="201" t="s">
        <v>239</v>
      </c>
      <c r="E364" s="210" t="s">
        <v>22</v>
      </c>
      <c r="F364" s="211" t="s">
        <v>645</v>
      </c>
      <c r="G364" s="209"/>
      <c r="H364" s="212">
        <v>1.2</v>
      </c>
      <c r="I364" s="213"/>
      <c r="J364" s="209"/>
      <c r="K364" s="209"/>
      <c r="L364" s="214"/>
      <c r="M364" s="215"/>
      <c r="N364" s="216"/>
      <c r="O364" s="216"/>
      <c r="P364" s="216"/>
      <c r="Q364" s="216"/>
      <c r="R364" s="216"/>
      <c r="S364" s="216"/>
      <c r="T364" s="217"/>
      <c r="AT364" s="218" t="s">
        <v>239</v>
      </c>
      <c r="AU364" s="218" t="s">
        <v>80</v>
      </c>
      <c r="AV364" s="11" t="s">
        <v>83</v>
      </c>
      <c r="AW364" s="11" t="s">
        <v>35</v>
      </c>
      <c r="AX364" s="11" t="s">
        <v>80</v>
      </c>
      <c r="AY364" s="218" t="s">
        <v>138</v>
      </c>
    </row>
    <row r="365" spans="2:65" s="1" customFormat="1" ht="16.5" customHeight="1">
      <c r="B365" s="39"/>
      <c r="C365" s="229" t="s">
        <v>646</v>
      </c>
      <c r="D365" s="229" t="s">
        <v>633</v>
      </c>
      <c r="E365" s="230" t="s">
        <v>647</v>
      </c>
      <c r="F365" s="231" t="s">
        <v>648</v>
      </c>
      <c r="G365" s="232" t="s">
        <v>426</v>
      </c>
      <c r="H365" s="233">
        <v>7</v>
      </c>
      <c r="I365" s="234">
        <v>1653</v>
      </c>
      <c r="J365" s="233">
        <f>ROUND(I365*H365,2)</f>
        <v>11571</v>
      </c>
      <c r="K365" s="231" t="s">
        <v>22</v>
      </c>
      <c r="L365" s="235"/>
      <c r="M365" s="236" t="s">
        <v>22</v>
      </c>
      <c r="N365" s="237" t="s">
        <v>43</v>
      </c>
      <c r="O365" s="40"/>
      <c r="P365" s="198">
        <f>O365*H365</f>
        <v>0</v>
      </c>
      <c r="Q365" s="198">
        <v>0.004</v>
      </c>
      <c r="R365" s="198">
        <f>Q365*H365</f>
        <v>0.028</v>
      </c>
      <c r="S365" s="198">
        <v>0</v>
      </c>
      <c r="T365" s="199">
        <f>S365*H365</f>
        <v>0</v>
      </c>
      <c r="AR365" s="22" t="s">
        <v>637</v>
      </c>
      <c r="AT365" s="22" t="s">
        <v>633</v>
      </c>
      <c r="AU365" s="22" t="s">
        <v>80</v>
      </c>
      <c r="AY365" s="22" t="s">
        <v>138</v>
      </c>
      <c r="BE365" s="200">
        <f>IF(N365="základní",J365,0)</f>
        <v>11571</v>
      </c>
      <c r="BF365" s="200">
        <f>IF(N365="snížená",J365,0)</f>
        <v>0</v>
      </c>
      <c r="BG365" s="200">
        <f>IF(N365="zákl. přenesená",J365,0)</f>
        <v>0</v>
      </c>
      <c r="BH365" s="200">
        <f>IF(N365="sníž. přenesená",J365,0)</f>
        <v>0</v>
      </c>
      <c r="BI365" s="200">
        <f>IF(N365="nulová",J365,0)</f>
        <v>0</v>
      </c>
      <c r="BJ365" s="22" t="s">
        <v>80</v>
      </c>
      <c r="BK365" s="200">
        <f>ROUND(I365*H365,2)</f>
        <v>11571</v>
      </c>
      <c r="BL365" s="22" t="s">
        <v>546</v>
      </c>
      <c r="BM365" s="22" t="s">
        <v>649</v>
      </c>
    </row>
    <row r="366" spans="2:47" s="1" customFormat="1" ht="54">
      <c r="B366" s="39"/>
      <c r="C366" s="61"/>
      <c r="D366" s="201" t="s">
        <v>154</v>
      </c>
      <c r="E366" s="61"/>
      <c r="F366" s="202" t="s">
        <v>650</v>
      </c>
      <c r="G366" s="61"/>
      <c r="H366" s="61"/>
      <c r="I366" s="161"/>
      <c r="J366" s="61"/>
      <c r="K366" s="61"/>
      <c r="L366" s="59"/>
      <c r="M366" s="203"/>
      <c r="N366" s="40"/>
      <c r="O366" s="40"/>
      <c r="P366" s="40"/>
      <c r="Q366" s="40"/>
      <c r="R366" s="40"/>
      <c r="S366" s="40"/>
      <c r="T366" s="76"/>
      <c r="AT366" s="22" t="s">
        <v>154</v>
      </c>
      <c r="AU366" s="22" t="s">
        <v>80</v>
      </c>
    </row>
    <row r="367" spans="2:51" s="12" customFormat="1" ht="13.5">
      <c r="B367" s="219"/>
      <c r="C367" s="220"/>
      <c r="D367" s="201" t="s">
        <v>239</v>
      </c>
      <c r="E367" s="221" t="s">
        <v>22</v>
      </c>
      <c r="F367" s="222" t="s">
        <v>651</v>
      </c>
      <c r="G367" s="220"/>
      <c r="H367" s="221" t="s">
        <v>22</v>
      </c>
      <c r="I367" s="223"/>
      <c r="J367" s="220"/>
      <c r="K367" s="220"/>
      <c r="L367" s="224"/>
      <c r="M367" s="225"/>
      <c r="N367" s="226"/>
      <c r="O367" s="226"/>
      <c r="P367" s="226"/>
      <c r="Q367" s="226"/>
      <c r="R367" s="226"/>
      <c r="S367" s="226"/>
      <c r="T367" s="227"/>
      <c r="AT367" s="228" t="s">
        <v>239</v>
      </c>
      <c r="AU367" s="228" t="s">
        <v>80</v>
      </c>
      <c r="AV367" s="12" t="s">
        <v>80</v>
      </c>
      <c r="AW367" s="12" t="s">
        <v>35</v>
      </c>
      <c r="AX367" s="12" t="s">
        <v>72</v>
      </c>
      <c r="AY367" s="228" t="s">
        <v>138</v>
      </c>
    </row>
    <row r="368" spans="2:51" s="11" customFormat="1" ht="13.5">
      <c r="B368" s="208"/>
      <c r="C368" s="209"/>
      <c r="D368" s="201" t="s">
        <v>239</v>
      </c>
      <c r="E368" s="210" t="s">
        <v>22</v>
      </c>
      <c r="F368" s="211" t="s">
        <v>652</v>
      </c>
      <c r="G368" s="209"/>
      <c r="H368" s="212">
        <v>7</v>
      </c>
      <c r="I368" s="213"/>
      <c r="J368" s="209"/>
      <c r="K368" s="209"/>
      <c r="L368" s="214"/>
      <c r="M368" s="215"/>
      <c r="N368" s="216"/>
      <c r="O368" s="216"/>
      <c r="P368" s="216"/>
      <c r="Q368" s="216"/>
      <c r="R368" s="216"/>
      <c r="S368" s="216"/>
      <c r="T368" s="217"/>
      <c r="AT368" s="218" t="s">
        <v>239</v>
      </c>
      <c r="AU368" s="218" t="s">
        <v>80</v>
      </c>
      <c r="AV368" s="11" t="s">
        <v>83</v>
      </c>
      <c r="AW368" s="11" t="s">
        <v>35</v>
      </c>
      <c r="AX368" s="11" t="s">
        <v>80</v>
      </c>
      <c r="AY368" s="218" t="s">
        <v>138</v>
      </c>
    </row>
    <row r="369" spans="2:65" s="1" customFormat="1" ht="16.5" customHeight="1">
      <c r="B369" s="39"/>
      <c r="C369" s="229" t="s">
        <v>653</v>
      </c>
      <c r="D369" s="229" t="s">
        <v>633</v>
      </c>
      <c r="E369" s="230" t="s">
        <v>654</v>
      </c>
      <c r="F369" s="231" t="s">
        <v>655</v>
      </c>
      <c r="G369" s="232" t="s">
        <v>426</v>
      </c>
      <c r="H369" s="233">
        <v>4</v>
      </c>
      <c r="I369" s="234">
        <v>845</v>
      </c>
      <c r="J369" s="233">
        <f>ROUND(I369*H369,2)</f>
        <v>3380</v>
      </c>
      <c r="K369" s="231" t="s">
        <v>148</v>
      </c>
      <c r="L369" s="235"/>
      <c r="M369" s="236" t="s">
        <v>22</v>
      </c>
      <c r="N369" s="237" t="s">
        <v>43</v>
      </c>
      <c r="O369" s="40"/>
      <c r="P369" s="198">
        <f>O369*H369</f>
        <v>0</v>
      </c>
      <c r="Q369" s="198">
        <v>0.0061</v>
      </c>
      <c r="R369" s="198">
        <f>Q369*H369</f>
        <v>0.0244</v>
      </c>
      <c r="S369" s="198">
        <v>0</v>
      </c>
      <c r="T369" s="199">
        <f>S369*H369</f>
        <v>0</v>
      </c>
      <c r="AR369" s="22" t="s">
        <v>637</v>
      </c>
      <c r="AT369" s="22" t="s">
        <v>633</v>
      </c>
      <c r="AU369" s="22" t="s">
        <v>80</v>
      </c>
      <c r="AY369" s="22" t="s">
        <v>138</v>
      </c>
      <c r="BE369" s="200">
        <f>IF(N369="základní",J369,0)</f>
        <v>3380</v>
      </c>
      <c r="BF369" s="200">
        <f>IF(N369="snížená",J369,0)</f>
        <v>0</v>
      </c>
      <c r="BG369" s="200">
        <f>IF(N369="zákl. přenesená",J369,0)</f>
        <v>0</v>
      </c>
      <c r="BH369" s="200">
        <f>IF(N369="sníž. přenesená",J369,0)</f>
        <v>0</v>
      </c>
      <c r="BI369" s="200">
        <f>IF(N369="nulová",J369,0)</f>
        <v>0</v>
      </c>
      <c r="BJ369" s="22" t="s">
        <v>80</v>
      </c>
      <c r="BK369" s="200">
        <f>ROUND(I369*H369,2)</f>
        <v>3380</v>
      </c>
      <c r="BL369" s="22" t="s">
        <v>546</v>
      </c>
      <c r="BM369" s="22" t="s">
        <v>656</v>
      </c>
    </row>
    <row r="370" spans="2:47" s="1" customFormat="1" ht="27">
      <c r="B370" s="39"/>
      <c r="C370" s="61"/>
      <c r="D370" s="201" t="s">
        <v>154</v>
      </c>
      <c r="E370" s="61"/>
      <c r="F370" s="202" t="s">
        <v>657</v>
      </c>
      <c r="G370" s="61"/>
      <c r="H370" s="61"/>
      <c r="I370" s="161"/>
      <c r="J370" s="61"/>
      <c r="K370" s="61"/>
      <c r="L370" s="59"/>
      <c r="M370" s="203"/>
      <c r="N370" s="40"/>
      <c r="O370" s="40"/>
      <c r="P370" s="40"/>
      <c r="Q370" s="40"/>
      <c r="R370" s="40"/>
      <c r="S370" s="40"/>
      <c r="T370" s="76"/>
      <c r="AT370" s="22" t="s">
        <v>154</v>
      </c>
      <c r="AU370" s="22" t="s">
        <v>80</v>
      </c>
    </row>
    <row r="371" spans="2:65" s="1" customFormat="1" ht="16.5" customHeight="1">
      <c r="B371" s="39"/>
      <c r="C371" s="229" t="s">
        <v>658</v>
      </c>
      <c r="D371" s="229" t="s">
        <v>633</v>
      </c>
      <c r="E371" s="230" t="s">
        <v>659</v>
      </c>
      <c r="F371" s="231" t="s">
        <v>660</v>
      </c>
      <c r="G371" s="232" t="s">
        <v>308</v>
      </c>
      <c r="H371" s="233">
        <v>33.48</v>
      </c>
      <c r="I371" s="234">
        <v>421.5</v>
      </c>
      <c r="J371" s="233">
        <f>ROUND(I371*H371,2)</f>
        <v>14111.82</v>
      </c>
      <c r="K371" s="231" t="s">
        <v>148</v>
      </c>
      <c r="L371" s="235"/>
      <c r="M371" s="236" t="s">
        <v>22</v>
      </c>
      <c r="N371" s="237" t="s">
        <v>43</v>
      </c>
      <c r="O371" s="40"/>
      <c r="P371" s="198">
        <f>O371*H371</f>
        <v>0</v>
      </c>
      <c r="Q371" s="198">
        <v>1</v>
      </c>
      <c r="R371" s="198">
        <f>Q371*H371</f>
        <v>33.48</v>
      </c>
      <c r="S371" s="198">
        <v>0</v>
      </c>
      <c r="T371" s="199">
        <f>S371*H371</f>
        <v>0</v>
      </c>
      <c r="AR371" s="22" t="s">
        <v>637</v>
      </c>
      <c r="AT371" s="22" t="s">
        <v>633</v>
      </c>
      <c r="AU371" s="22" t="s">
        <v>80</v>
      </c>
      <c r="AY371" s="22" t="s">
        <v>138</v>
      </c>
      <c r="BE371" s="200">
        <f>IF(N371="základní",J371,0)</f>
        <v>14111.82</v>
      </c>
      <c r="BF371" s="200">
        <f>IF(N371="snížená",J371,0)</f>
        <v>0</v>
      </c>
      <c r="BG371" s="200">
        <f>IF(N371="zákl. přenesená",J371,0)</f>
        <v>0</v>
      </c>
      <c r="BH371" s="200">
        <f>IF(N371="sníž. přenesená",J371,0)</f>
        <v>0</v>
      </c>
      <c r="BI371" s="200">
        <f>IF(N371="nulová",J371,0)</f>
        <v>0</v>
      </c>
      <c r="BJ371" s="22" t="s">
        <v>80</v>
      </c>
      <c r="BK371" s="200">
        <f>ROUND(I371*H371,2)</f>
        <v>14111.82</v>
      </c>
      <c r="BL371" s="22" t="s">
        <v>546</v>
      </c>
      <c r="BM371" s="22" t="s">
        <v>661</v>
      </c>
    </row>
    <row r="372" spans="2:47" s="1" customFormat="1" ht="40.5">
      <c r="B372" s="39"/>
      <c r="C372" s="61"/>
      <c r="D372" s="201" t="s">
        <v>154</v>
      </c>
      <c r="E372" s="61"/>
      <c r="F372" s="202" t="s">
        <v>662</v>
      </c>
      <c r="G372" s="61"/>
      <c r="H372" s="61"/>
      <c r="I372" s="161"/>
      <c r="J372" s="61"/>
      <c r="K372" s="61"/>
      <c r="L372" s="59"/>
      <c r="M372" s="203"/>
      <c r="N372" s="40"/>
      <c r="O372" s="40"/>
      <c r="P372" s="40"/>
      <c r="Q372" s="40"/>
      <c r="R372" s="40"/>
      <c r="S372" s="40"/>
      <c r="T372" s="76"/>
      <c r="AT372" s="22" t="s">
        <v>154</v>
      </c>
      <c r="AU372" s="22" t="s">
        <v>80</v>
      </c>
    </row>
    <row r="373" spans="2:51" s="11" customFormat="1" ht="13.5">
      <c r="B373" s="208"/>
      <c r="C373" s="209"/>
      <c r="D373" s="201" t="s">
        <v>239</v>
      </c>
      <c r="E373" s="210" t="s">
        <v>22</v>
      </c>
      <c r="F373" s="211" t="s">
        <v>663</v>
      </c>
      <c r="G373" s="209"/>
      <c r="H373" s="212">
        <v>33.48</v>
      </c>
      <c r="I373" s="213"/>
      <c r="J373" s="209"/>
      <c r="K373" s="209"/>
      <c r="L373" s="214"/>
      <c r="M373" s="215"/>
      <c r="N373" s="216"/>
      <c r="O373" s="216"/>
      <c r="P373" s="216"/>
      <c r="Q373" s="216"/>
      <c r="R373" s="216"/>
      <c r="S373" s="216"/>
      <c r="T373" s="217"/>
      <c r="AT373" s="218" t="s">
        <v>239</v>
      </c>
      <c r="AU373" s="218" t="s">
        <v>80</v>
      </c>
      <c r="AV373" s="11" t="s">
        <v>83</v>
      </c>
      <c r="AW373" s="11" t="s">
        <v>35</v>
      </c>
      <c r="AX373" s="11" t="s">
        <v>80</v>
      </c>
      <c r="AY373" s="218" t="s">
        <v>138</v>
      </c>
    </row>
    <row r="374" spans="2:65" s="1" customFormat="1" ht="16.5" customHeight="1">
      <c r="B374" s="39"/>
      <c r="C374" s="229" t="s">
        <v>664</v>
      </c>
      <c r="D374" s="229" t="s">
        <v>633</v>
      </c>
      <c r="E374" s="230" t="s">
        <v>665</v>
      </c>
      <c r="F374" s="231" t="s">
        <v>666</v>
      </c>
      <c r="G374" s="232" t="s">
        <v>308</v>
      </c>
      <c r="H374" s="233">
        <v>8.34</v>
      </c>
      <c r="I374" s="234">
        <v>4845</v>
      </c>
      <c r="J374" s="233">
        <f>ROUND(I374*H374,2)</f>
        <v>40407.3</v>
      </c>
      <c r="K374" s="231" t="s">
        <v>148</v>
      </c>
      <c r="L374" s="235"/>
      <c r="M374" s="236" t="s">
        <v>22</v>
      </c>
      <c r="N374" s="237" t="s">
        <v>43</v>
      </c>
      <c r="O374" s="40"/>
      <c r="P374" s="198">
        <f>O374*H374</f>
        <v>0</v>
      </c>
      <c r="Q374" s="198">
        <v>1</v>
      </c>
      <c r="R374" s="198">
        <f>Q374*H374</f>
        <v>8.34</v>
      </c>
      <c r="S374" s="198">
        <v>0</v>
      </c>
      <c r="T374" s="199">
        <f>S374*H374</f>
        <v>0</v>
      </c>
      <c r="AR374" s="22" t="s">
        <v>637</v>
      </c>
      <c r="AT374" s="22" t="s">
        <v>633</v>
      </c>
      <c r="AU374" s="22" t="s">
        <v>80</v>
      </c>
      <c r="AY374" s="22" t="s">
        <v>138</v>
      </c>
      <c r="BE374" s="200">
        <f>IF(N374="základní",J374,0)</f>
        <v>40407.3</v>
      </c>
      <c r="BF374" s="200">
        <f>IF(N374="snížená",J374,0)</f>
        <v>0</v>
      </c>
      <c r="BG374" s="200">
        <f>IF(N374="zákl. přenesená",J374,0)</f>
        <v>0</v>
      </c>
      <c r="BH374" s="200">
        <f>IF(N374="sníž. přenesená",J374,0)</f>
        <v>0</v>
      </c>
      <c r="BI374" s="200">
        <f>IF(N374="nulová",J374,0)</f>
        <v>0</v>
      </c>
      <c r="BJ374" s="22" t="s">
        <v>80</v>
      </c>
      <c r="BK374" s="200">
        <f>ROUND(I374*H374,2)</f>
        <v>40407.3</v>
      </c>
      <c r="BL374" s="22" t="s">
        <v>546</v>
      </c>
      <c r="BM374" s="22" t="s">
        <v>667</v>
      </c>
    </row>
    <row r="375" spans="2:47" s="1" customFormat="1" ht="40.5">
      <c r="B375" s="39"/>
      <c r="C375" s="61"/>
      <c r="D375" s="201" t="s">
        <v>154</v>
      </c>
      <c r="E375" s="61"/>
      <c r="F375" s="202" t="s">
        <v>668</v>
      </c>
      <c r="G375" s="61"/>
      <c r="H375" s="61"/>
      <c r="I375" s="161"/>
      <c r="J375" s="61"/>
      <c r="K375" s="61"/>
      <c r="L375" s="59"/>
      <c r="M375" s="203"/>
      <c r="N375" s="40"/>
      <c r="O375" s="40"/>
      <c r="P375" s="40"/>
      <c r="Q375" s="40"/>
      <c r="R375" s="40"/>
      <c r="S375" s="40"/>
      <c r="T375" s="76"/>
      <c r="AT375" s="22" t="s">
        <v>154</v>
      </c>
      <c r="AU375" s="22" t="s">
        <v>80</v>
      </c>
    </row>
    <row r="376" spans="2:51" s="11" customFormat="1" ht="13.5">
      <c r="B376" s="208"/>
      <c r="C376" s="209"/>
      <c r="D376" s="201" t="s">
        <v>239</v>
      </c>
      <c r="E376" s="210" t="s">
        <v>22</v>
      </c>
      <c r="F376" s="211" t="s">
        <v>669</v>
      </c>
      <c r="G376" s="209"/>
      <c r="H376" s="212">
        <v>8.34</v>
      </c>
      <c r="I376" s="213"/>
      <c r="J376" s="209"/>
      <c r="K376" s="209"/>
      <c r="L376" s="214"/>
      <c r="M376" s="215"/>
      <c r="N376" s="216"/>
      <c r="O376" s="216"/>
      <c r="P376" s="216"/>
      <c r="Q376" s="216"/>
      <c r="R376" s="216"/>
      <c r="S376" s="216"/>
      <c r="T376" s="217"/>
      <c r="AT376" s="218" t="s">
        <v>239</v>
      </c>
      <c r="AU376" s="218" t="s">
        <v>80</v>
      </c>
      <c r="AV376" s="11" t="s">
        <v>83</v>
      </c>
      <c r="AW376" s="11" t="s">
        <v>35</v>
      </c>
      <c r="AX376" s="11" t="s">
        <v>80</v>
      </c>
      <c r="AY376" s="218" t="s">
        <v>138</v>
      </c>
    </row>
    <row r="377" spans="2:65" s="1" customFormat="1" ht="25.5" customHeight="1">
      <c r="B377" s="39"/>
      <c r="C377" s="229" t="s">
        <v>670</v>
      </c>
      <c r="D377" s="229" t="s">
        <v>633</v>
      </c>
      <c r="E377" s="230" t="s">
        <v>671</v>
      </c>
      <c r="F377" s="231" t="s">
        <v>672</v>
      </c>
      <c r="G377" s="232" t="s">
        <v>426</v>
      </c>
      <c r="H377" s="233">
        <v>1</v>
      </c>
      <c r="I377" s="234">
        <v>13745</v>
      </c>
      <c r="J377" s="233">
        <f>ROUND(I377*H377,2)</f>
        <v>13745</v>
      </c>
      <c r="K377" s="231" t="s">
        <v>22</v>
      </c>
      <c r="L377" s="235"/>
      <c r="M377" s="236" t="s">
        <v>22</v>
      </c>
      <c r="N377" s="237" t="s">
        <v>43</v>
      </c>
      <c r="O377" s="40"/>
      <c r="P377" s="198">
        <f>O377*H377</f>
        <v>0</v>
      </c>
      <c r="Q377" s="198">
        <v>0.71</v>
      </c>
      <c r="R377" s="198">
        <f>Q377*H377</f>
        <v>0.71</v>
      </c>
      <c r="S377" s="198">
        <v>0</v>
      </c>
      <c r="T377" s="199">
        <f>S377*H377</f>
        <v>0</v>
      </c>
      <c r="AR377" s="22" t="s">
        <v>637</v>
      </c>
      <c r="AT377" s="22" t="s">
        <v>633</v>
      </c>
      <c r="AU377" s="22" t="s">
        <v>80</v>
      </c>
      <c r="AY377" s="22" t="s">
        <v>138</v>
      </c>
      <c r="BE377" s="200">
        <f>IF(N377="základní",J377,0)</f>
        <v>13745</v>
      </c>
      <c r="BF377" s="200">
        <f>IF(N377="snížená",J377,0)</f>
        <v>0</v>
      </c>
      <c r="BG377" s="200">
        <f>IF(N377="zákl. přenesená",J377,0)</f>
        <v>0</v>
      </c>
      <c r="BH377" s="200">
        <f>IF(N377="sníž. přenesená",J377,0)</f>
        <v>0</v>
      </c>
      <c r="BI377" s="200">
        <f>IF(N377="nulová",J377,0)</f>
        <v>0</v>
      </c>
      <c r="BJ377" s="22" t="s">
        <v>80</v>
      </c>
      <c r="BK377" s="200">
        <f>ROUND(I377*H377,2)</f>
        <v>13745</v>
      </c>
      <c r="BL377" s="22" t="s">
        <v>546</v>
      </c>
      <c r="BM377" s="22" t="s">
        <v>673</v>
      </c>
    </row>
    <row r="378" spans="2:47" s="1" customFormat="1" ht="40.5">
      <c r="B378" s="39"/>
      <c r="C378" s="61"/>
      <c r="D378" s="201" t="s">
        <v>154</v>
      </c>
      <c r="E378" s="61"/>
      <c r="F378" s="202" t="s">
        <v>674</v>
      </c>
      <c r="G378" s="61"/>
      <c r="H378" s="61"/>
      <c r="I378" s="161"/>
      <c r="J378" s="61"/>
      <c r="K378" s="61"/>
      <c r="L378" s="59"/>
      <c r="M378" s="238"/>
      <c r="N378" s="205"/>
      <c r="O378" s="205"/>
      <c r="P378" s="205"/>
      <c r="Q378" s="205"/>
      <c r="R378" s="205"/>
      <c r="S378" s="205"/>
      <c r="T378" s="239"/>
      <c r="AT378" s="22" t="s">
        <v>154</v>
      </c>
      <c r="AU378" s="22" t="s">
        <v>80</v>
      </c>
    </row>
    <row r="379" spans="2:12" s="1" customFormat="1" ht="6.95" customHeight="1">
      <c r="B379" s="54"/>
      <c r="C379" s="55"/>
      <c r="D379" s="55"/>
      <c r="E379" s="55"/>
      <c r="F379" s="55"/>
      <c r="G379" s="55"/>
      <c r="H379" s="55"/>
      <c r="I379" s="137"/>
      <c r="J379" s="55"/>
      <c r="K379" s="55"/>
      <c r="L379" s="59"/>
    </row>
  </sheetData>
  <sheetProtection algorithmName="SHA-512" hashValue="BZ+jkrHy3I4TSFAc3f9g9oBmSCSw2U7YvnpjK8URQI1kbSSdvP5Hzzh7OPk8eJ5+nNYJlJhivGdp3klCaTJ0AQ==" saltValue="eq9fIKoe1v/rSbnIHU03D++ATaPBqTrHDllHp/byztUvy/D5UgTDE6GzsZQ8L87hbfZGE4GH5oAmqGRjIzaxeA==" spinCount="100000" sheet="1" objects="1" scenarios="1" formatColumns="0" formatRows="0" autoFilter="0"/>
  <autoFilter ref="C85:K378"/>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31496062992125984" right="0.31496062992125984" top="0.3937007874015748" bottom="0.3937007874015748" header="0.31496062992125984" footer="0.31496062992125984"/>
  <pageSetup blackAndWhite="1" fitToHeight="100" fitToWidth="1" horizontalDpi="600" verticalDpi="600" orientation="portrait" paperSize="9" scale="7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R487"/>
  <sheetViews>
    <sheetView showGridLines="0" workbookViewId="0" topLeftCell="A1">
      <pane ySplit="1" topLeftCell="A83" activePane="bottomLeft" state="frozen"/>
      <selection pane="bottomLeft" activeCell="F226" sqref="F22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101</v>
      </c>
      <c r="G1" s="345" t="s">
        <v>102</v>
      </c>
      <c r="H1" s="345"/>
      <c r="I1" s="113"/>
      <c r="J1" s="112" t="s">
        <v>103</v>
      </c>
      <c r="K1" s="111" t="s">
        <v>104</v>
      </c>
      <c r="L1" s="112" t="s">
        <v>105</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7"/>
      <c r="M2" s="337"/>
      <c r="N2" s="337"/>
      <c r="O2" s="337"/>
      <c r="P2" s="337"/>
      <c r="Q2" s="337"/>
      <c r="R2" s="337"/>
      <c r="S2" s="337"/>
      <c r="T2" s="337"/>
      <c r="U2" s="337"/>
      <c r="V2" s="337"/>
      <c r="AT2" s="22" t="s">
        <v>90</v>
      </c>
    </row>
    <row r="3" spans="2:46" ht="6.95" customHeight="1">
      <c r="B3" s="23"/>
      <c r="C3" s="24"/>
      <c r="D3" s="24"/>
      <c r="E3" s="24"/>
      <c r="F3" s="24"/>
      <c r="G3" s="24"/>
      <c r="H3" s="24"/>
      <c r="I3" s="114"/>
      <c r="J3" s="24"/>
      <c r="K3" s="25"/>
      <c r="AT3" s="22" t="s">
        <v>83</v>
      </c>
    </row>
    <row r="4" spans="2:46" ht="36.95" customHeight="1">
      <c r="B4" s="26"/>
      <c r="C4" s="27"/>
      <c r="D4" s="28" t="s">
        <v>106</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17</v>
      </c>
      <c r="E6" s="27"/>
      <c r="F6" s="27"/>
      <c r="G6" s="27"/>
      <c r="H6" s="27"/>
      <c r="I6" s="115"/>
      <c r="J6" s="27"/>
      <c r="K6" s="29"/>
    </row>
    <row r="7" spans="2:11" ht="16.5" customHeight="1">
      <c r="B7" s="26"/>
      <c r="C7" s="27"/>
      <c r="D7" s="27"/>
      <c r="E7" s="346" t="str">
        <f>'Rekapitulace stavby'!K6</f>
        <v>STARÝ PLZENEC- RADYŇSKÁ UL., CHODNÍK 2. ETAPA (ÚSEK KOLLÁROVA - VÝROVNA)</v>
      </c>
      <c r="F7" s="347"/>
      <c r="G7" s="347"/>
      <c r="H7" s="347"/>
      <c r="I7" s="115"/>
      <c r="J7" s="27"/>
      <c r="K7" s="29"/>
    </row>
    <row r="8" spans="2:11" s="1" customFormat="1" ht="15">
      <c r="B8" s="39"/>
      <c r="C8" s="40"/>
      <c r="D8" s="35" t="s">
        <v>107</v>
      </c>
      <c r="E8" s="40"/>
      <c r="F8" s="40"/>
      <c r="G8" s="40"/>
      <c r="H8" s="40"/>
      <c r="I8" s="116"/>
      <c r="J8" s="40"/>
      <c r="K8" s="43"/>
    </row>
    <row r="9" spans="2:11" s="1" customFormat="1" ht="36.95" customHeight="1">
      <c r="B9" s="39"/>
      <c r="C9" s="40"/>
      <c r="D9" s="40"/>
      <c r="E9" s="348" t="s">
        <v>675</v>
      </c>
      <c r="F9" s="349"/>
      <c r="G9" s="349"/>
      <c r="H9" s="349"/>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19</v>
      </c>
      <c r="E11" s="40"/>
      <c r="F11" s="33" t="s">
        <v>91</v>
      </c>
      <c r="G11" s="40"/>
      <c r="H11" s="40"/>
      <c r="I11" s="117" t="s">
        <v>21</v>
      </c>
      <c r="J11" s="33" t="s">
        <v>22</v>
      </c>
      <c r="K11" s="43"/>
    </row>
    <row r="12" spans="2:11" s="1" customFormat="1" ht="14.45" customHeight="1">
      <c r="B12" s="39"/>
      <c r="C12" s="40"/>
      <c r="D12" s="35" t="s">
        <v>23</v>
      </c>
      <c r="E12" s="40"/>
      <c r="F12" s="33" t="s">
        <v>24</v>
      </c>
      <c r="G12" s="40"/>
      <c r="H12" s="40"/>
      <c r="I12" s="117" t="s">
        <v>25</v>
      </c>
      <c r="J12" s="118" t="str">
        <f>'Rekapitulace stavby'!AN8</f>
        <v>11. 12. 2018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676</v>
      </c>
      <c r="K14" s="43"/>
    </row>
    <row r="15" spans="2:11" s="1" customFormat="1" ht="18" customHeight="1">
      <c r="B15" s="39"/>
      <c r="C15" s="40"/>
      <c r="D15" s="40"/>
      <c r="E15" s="33" t="s">
        <v>110</v>
      </c>
      <c r="F15" s="40"/>
      <c r="G15" s="40"/>
      <c r="H15" s="40"/>
      <c r="I15" s="117" t="s">
        <v>29</v>
      </c>
      <c r="J15" s="33" t="s">
        <v>22</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
        <v>33</v>
      </c>
      <c r="K20" s="43"/>
    </row>
    <row r="21" spans="2:11" s="1" customFormat="1" ht="18" customHeight="1">
      <c r="B21" s="39"/>
      <c r="C21" s="40"/>
      <c r="D21" s="40"/>
      <c r="E21" s="33" t="s">
        <v>34</v>
      </c>
      <c r="F21" s="40"/>
      <c r="G21" s="40"/>
      <c r="H21" s="40"/>
      <c r="I21" s="117" t="s">
        <v>29</v>
      </c>
      <c r="J21" s="33" t="s">
        <v>22</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85.5" customHeight="1">
      <c r="B24" s="119"/>
      <c r="C24" s="120"/>
      <c r="D24" s="120"/>
      <c r="E24" s="324" t="s">
        <v>111</v>
      </c>
      <c r="F24" s="324"/>
      <c r="G24" s="324"/>
      <c r="H24" s="324"/>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ROUND(J87,2)</f>
        <v>3024640.54</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ROUND(SUM(BE87:BE486),2)</f>
        <v>3024640.54</v>
      </c>
      <c r="G30" s="40"/>
      <c r="H30" s="40"/>
      <c r="I30" s="129">
        <v>0.21</v>
      </c>
      <c r="J30" s="128">
        <f>ROUND(ROUND((SUM(BE87:BE486)),2)*I30,2)</f>
        <v>635174.51</v>
      </c>
      <c r="K30" s="43"/>
    </row>
    <row r="31" spans="2:11" s="1" customFormat="1" ht="14.45" customHeight="1">
      <c r="B31" s="39"/>
      <c r="C31" s="40"/>
      <c r="D31" s="40"/>
      <c r="E31" s="47" t="s">
        <v>44</v>
      </c>
      <c r="F31" s="128">
        <f>ROUND(SUM(BF87:BF486),2)</f>
        <v>0</v>
      </c>
      <c r="G31" s="40"/>
      <c r="H31" s="40"/>
      <c r="I31" s="129">
        <v>0.15</v>
      </c>
      <c r="J31" s="128">
        <f>ROUND(ROUND((SUM(BF87:BF486)),2)*I31,2)</f>
        <v>0</v>
      </c>
      <c r="K31" s="43"/>
    </row>
    <row r="32" spans="2:11" s="1" customFormat="1" ht="14.45" customHeight="1" hidden="1">
      <c r="B32" s="39"/>
      <c r="C32" s="40"/>
      <c r="D32" s="40"/>
      <c r="E32" s="47" t="s">
        <v>45</v>
      </c>
      <c r="F32" s="128">
        <f>ROUND(SUM(BG87:BG486),2)</f>
        <v>0</v>
      </c>
      <c r="G32" s="40"/>
      <c r="H32" s="40"/>
      <c r="I32" s="129">
        <v>0.21</v>
      </c>
      <c r="J32" s="128">
        <v>0</v>
      </c>
      <c r="K32" s="43"/>
    </row>
    <row r="33" spans="2:11" s="1" customFormat="1" ht="14.45" customHeight="1" hidden="1">
      <c r="B33" s="39"/>
      <c r="C33" s="40"/>
      <c r="D33" s="40"/>
      <c r="E33" s="47" t="s">
        <v>46</v>
      </c>
      <c r="F33" s="128">
        <f>ROUND(SUM(BH87:BH486),2)</f>
        <v>0</v>
      </c>
      <c r="G33" s="40"/>
      <c r="H33" s="40"/>
      <c r="I33" s="129">
        <v>0.15</v>
      </c>
      <c r="J33" s="128">
        <v>0</v>
      </c>
      <c r="K33" s="43"/>
    </row>
    <row r="34" spans="2:11" s="1" customFormat="1" ht="14.45" customHeight="1" hidden="1">
      <c r="B34" s="39"/>
      <c r="C34" s="40"/>
      <c r="D34" s="40"/>
      <c r="E34" s="47" t="s">
        <v>47</v>
      </c>
      <c r="F34" s="128">
        <f>ROUND(SUM(BI87:BI486),2)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3659815.05</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112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17</v>
      </c>
      <c r="D44" s="40"/>
      <c r="E44" s="40"/>
      <c r="F44" s="40"/>
      <c r="G44" s="40"/>
      <c r="H44" s="40"/>
      <c r="I44" s="116"/>
      <c r="J44" s="40"/>
      <c r="K44" s="43"/>
    </row>
    <row r="45" spans="2:11" s="1" customFormat="1" ht="16.5" customHeight="1">
      <c r="B45" s="39"/>
      <c r="C45" s="40"/>
      <c r="D45" s="40"/>
      <c r="E45" s="346" t="str">
        <f>E7</f>
        <v>STARÝ PLZENEC- RADYŇSKÁ UL., CHODNÍK 2. ETAPA (ÚSEK KOLLÁROVA - VÝROVNA)</v>
      </c>
      <c r="F45" s="347"/>
      <c r="G45" s="347"/>
      <c r="H45" s="347"/>
      <c r="I45" s="116"/>
      <c r="J45" s="40"/>
      <c r="K45" s="43"/>
    </row>
    <row r="46" spans="2:11" s="1" customFormat="1" ht="14.45" customHeight="1">
      <c r="B46" s="39"/>
      <c r="C46" s="35" t="s">
        <v>107</v>
      </c>
      <c r="D46" s="40"/>
      <c r="E46" s="40"/>
      <c r="F46" s="40"/>
      <c r="G46" s="40"/>
      <c r="H46" s="40"/>
      <c r="I46" s="116"/>
      <c r="J46" s="40"/>
      <c r="K46" s="43"/>
    </row>
    <row r="47" spans="2:11" s="1" customFormat="1" ht="17.25" customHeight="1">
      <c r="B47" s="39"/>
      <c r="C47" s="40"/>
      <c r="D47" s="40"/>
      <c r="E47" s="348" t="str">
        <f>E9</f>
        <v>SO 111 - MK, CHODNÍKY, VJEZDY, TÚ</v>
      </c>
      <c r="F47" s="349"/>
      <c r="G47" s="349"/>
      <c r="H47" s="349"/>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11. 12. 2018</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Město Starý Plzenec</v>
      </c>
      <c r="G51" s="40"/>
      <c r="H51" s="40"/>
      <c r="I51" s="117" t="s">
        <v>32</v>
      </c>
      <c r="J51" s="324" t="str">
        <f>E21</f>
        <v>D PROJEKT PLZEŇ Nedvěd s.r.o.</v>
      </c>
      <c r="K51" s="43"/>
    </row>
    <row r="52" spans="2:11" s="1" customFormat="1" ht="14.45" customHeight="1">
      <c r="B52" s="39"/>
      <c r="C52" s="35" t="s">
        <v>30</v>
      </c>
      <c r="D52" s="40"/>
      <c r="E52" s="40"/>
      <c r="F52" s="33" t="str">
        <f>IF(E18="","",E18)</f>
        <v/>
      </c>
      <c r="G52" s="40"/>
      <c r="H52" s="40"/>
      <c r="I52" s="116"/>
      <c r="J52" s="341"/>
      <c r="K52" s="43"/>
    </row>
    <row r="53" spans="2:11" s="1" customFormat="1" ht="10.35" customHeight="1">
      <c r="B53" s="39"/>
      <c r="C53" s="40"/>
      <c r="D53" s="40"/>
      <c r="E53" s="40"/>
      <c r="F53" s="40"/>
      <c r="G53" s="40"/>
      <c r="H53" s="40"/>
      <c r="I53" s="116"/>
      <c r="J53" s="40"/>
      <c r="K53" s="43"/>
    </row>
    <row r="54" spans="2:11" s="1" customFormat="1" ht="29.25" customHeight="1">
      <c r="B54" s="39"/>
      <c r="C54" s="142" t="s">
        <v>113</v>
      </c>
      <c r="D54" s="130"/>
      <c r="E54" s="130"/>
      <c r="F54" s="130"/>
      <c r="G54" s="130"/>
      <c r="H54" s="130"/>
      <c r="I54" s="143"/>
      <c r="J54" s="144" t="s">
        <v>114</v>
      </c>
      <c r="K54" s="145"/>
    </row>
    <row r="55" spans="2:11" s="1" customFormat="1" ht="10.35" customHeight="1">
      <c r="B55" s="39"/>
      <c r="C55" s="40"/>
      <c r="D55" s="40"/>
      <c r="E55" s="40"/>
      <c r="F55" s="40"/>
      <c r="G55" s="40"/>
      <c r="H55" s="40"/>
      <c r="I55" s="116"/>
      <c r="J55" s="40"/>
      <c r="K55" s="43"/>
    </row>
    <row r="56" spans="2:47" s="1" customFormat="1" ht="29.25" customHeight="1">
      <c r="B56" s="39"/>
      <c r="C56" s="146" t="s">
        <v>115</v>
      </c>
      <c r="D56" s="40"/>
      <c r="E56" s="40"/>
      <c r="F56" s="40"/>
      <c r="G56" s="40"/>
      <c r="H56" s="40"/>
      <c r="I56" s="116"/>
      <c r="J56" s="126">
        <f>J87</f>
        <v>3024640.54</v>
      </c>
      <c r="K56" s="43"/>
      <c r="AU56" s="22" t="s">
        <v>116</v>
      </c>
    </row>
    <row r="57" spans="2:11" s="7" customFormat="1" ht="24.95" customHeight="1">
      <c r="B57" s="147"/>
      <c r="C57" s="148"/>
      <c r="D57" s="149" t="s">
        <v>117</v>
      </c>
      <c r="E57" s="150"/>
      <c r="F57" s="150"/>
      <c r="G57" s="150"/>
      <c r="H57" s="150"/>
      <c r="I57" s="151"/>
      <c r="J57" s="152">
        <f>J88</f>
        <v>1937890.2000000002</v>
      </c>
      <c r="K57" s="153"/>
    </row>
    <row r="58" spans="2:11" s="8" customFormat="1" ht="19.9" customHeight="1">
      <c r="B58" s="154"/>
      <c r="C58" s="155"/>
      <c r="D58" s="156" t="s">
        <v>199</v>
      </c>
      <c r="E58" s="157"/>
      <c r="F58" s="157"/>
      <c r="G58" s="157"/>
      <c r="H58" s="157"/>
      <c r="I58" s="158"/>
      <c r="J58" s="159">
        <f>J89</f>
        <v>269139.18000000005</v>
      </c>
      <c r="K58" s="160"/>
    </row>
    <row r="59" spans="2:11" s="8" customFormat="1" ht="19.9" customHeight="1">
      <c r="B59" s="154"/>
      <c r="C59" s="155"/>
      <c r="D59" s="156" t="s">
        <v>200</v>
      </c>
      <c r="E59" s="157"/>
      <c r="F59" s="157"/>
      <c r="G59" s="157"/>
      <c r="H59" s="157"/>
      <c r="I59" s="158"/>
      <c r="J59" s="159">
        <f>J213</f>
        <v>51029.5</v>
      </c>
      <c r="K59" s="160"/>
    </row>
    <row r="60" spans="2:11" s="8" customFormat="1" ht="19.9" customHeight="1">
      <c r="B60" s="154"/>
      <c r="C60" s="155"/>
      <c r="D60" s="156" t="s">
        <v>677</v>
      </c>
      <c r="E60" s="157"/>
      <c r="F60" s="157"/>
      <c r="G60" s="157"/>
      <c r="H60" s="157"/>
      <c r="I60" s="158"/>
      <c r="J60" s="159">
        <f>J230</f>
        <v>33613.3</v>
      </c>
      <c r="K60" s="160"/>
    </row>
    <row r="61" spans="2:11" s="8" customFormat="1" ht="19.9" customHeight="1">
      <c r="B61" s="154"/>
      <c r="C61" s="155"/>
      <c r="D61" s="156" t="s">
        <v>201</v>
      </c>
      <c r="E61" s="157"/>
      <c r="F61" s="157"/>
      <c r="G61" s="157"/>
      <c r="H61" s="157"/>
      <c r="I61" s="158"/>
      <c r="J61" s="159">
        <f>J235</f>
        <v>504816.62000000005</v>
      </c>
      <c r="K61" s="160"/>
    </row>
    <row r="62" spans="2:11" s="8" customFormat="1" ht="19.9" customHeight="1">
      <c r="B62" s="154"/>
      <c r="C62" s="155"/>
      <c r="D62" s="156" t="s">
        <v>202</v>
      </c>
      <c r="E62" s="157"/>
      <c r="F62" s="157"/>
      <c r="G62" s="157"/>
      <c r="H62" s="157"/>
      <c r="I62" s="158"/>
      <c r="J62" s="159">
        <f>J278</f>
        <v>174346</v>
      </c>
      <c r="K62" s="160"/>
    </row>
    <row r="63" spans="2:11" s="8" customFormat="1" ht="19.9" customHeight="1">
      <c r="B63" s="154"/>
      <c r="C63" s="155"/>
      <c r="D63" s="156" t="s">
        <v>203</v>
      </c>
      <c r="E63" s="157"/>
      <c r="F63" s="157"/>
      <c r="G63" s="157"/>
      <c r="H63" s="157"/>
      <c r="I63" s="158"/>
      <c r="J63" s="159">
        <f>J299</f>
        <v>771738.02</v>
      </c>
      <c r="K63" s="160"/>
    </row>
    <row r="64" spans="2:11" s="8" customFormat="1" ht="19.9" customHeight="1">
      <c r="B64" s="154"/>
      <c r="C64" s="155"/>
      <c r="D64" s="156" t="s">
        <v>204</v>
      </c>
      <c r="E64" s="157"/>
      <c r="F64" s="157"/>
      <c r="G64" s="157"/>
      <c r="H64" s="157"/>
      <c r="I64" s="158"/>
      <c r="J64" s="159">
        <f>J379</f>
        <v>40283.56</v>
      </c>
      <c r="K64" s="160"/>
    </row>
    <row r="65" spans="2:11" s="8" customFormat="1" ht="19.9" customHeight="1">
      <c r="B65" s="154"/>
      <c r="C65" s="155"/>
      <c r="D65" s="156" t="s">
        <v>205</v>
      </c>
      <c r="E65" s="157"/>
      <c r="F65" s="157"/>
      <c r="G65" s="157"/>
      <c r="H65" s="157"/>
      <c r="I65" s="158"/>
      <c r="J65" s="159">
        <f>J405</f>
        <v>92924.02</v>
      </c>
      <c r="K65" s="160"/>
    </row>
    <row r="66" spans="2:11" s="7" customFormat="1" ht="24.95" customHeight="1">
      <c r="B66" s="147"/>
      <c r="C66" s="148"/>
      <c r="D66" s="149" t="s">
        <v>206</v>
      </c>
      <c r="E66" s="150"/>
      <c r="F66" s="150"/>
      <c r="G66" s="150"/>
      <c r="H66" s="150"/>
      <c r="I66" s="151"/>
      <c r="J66" s="152">
        <f>J408</f>
        <v>47759.85</v>
      </c>
      <c r="K66" s="153"/>
    </row>
    <row r="67" spans="2:11" s="7" customFormat="1" ht="24.95" customHeight="1">
      <c r="B67" s="147"/>
      <c r="C67" s="148"/>
      <c r="D67" s="149" t="s">
        <v>207</v>
      </c>
      <c r="E67" s="150"/>
      <c r="F67" s="150"/>
      <c r="G67" s="150"/>
      <c r="H67" s="150"/>
      <c r="I67" s="151"/>
      <c r="J67" s="152">
        <f>J432</f>
        <v>1038990.4899999998</v>
      </c>
      <c r="K67" s="153"/>
    </row>
    <row r="68" spans="2:11" s="1" customFormat="1" ht="21.75" customHeight="1">
      <c r="B68" s="39"/>
      <c r="C68" s="40"/>
      <c r="D68" s="40"/>
      <c r="E68" s="40"/>
      <c r="F68" s="40"/>
      <c r="G68" s="40"/>
      <c r="H68" s="40"/>
      <c r="I68" s="116"/>
      <c r="J68" s="40"/>
      <c r="K68" s="43"/>
    </row>
    <row r="69" spans="2:11" s="1" customFormat="1" ht="6.95" customHeight="1">
      <c r="B69" s="54"/>
      <c r="C69" s="55"/>
      <c r="D69" s="55"/>
      <c r="E69" s="55"/>
      <c r="F69" s="55"/>
      <c r="G69" s="55"/>
      <c r="H69" s="55"/>
      <c r="I69" s="137"/>
      <c r="J69" s="55"/>
      <c r="K69" s="56"/>
    </row>
    <row r="73" spans="2:12" s="1" customFormat="1" ht="6.95" customHeight="1">
      <c r="B73" s="57"/>
      <c r="C73" s="58"/>
      <c r="D73" s="58"/>
      <c r="E73" s="58"/>
      <c r="F73" s="58"/>
      <c r="G73" s="58"/>
      <c r="H73" s="58"/>
      <c r="I73" s="140"/>
      <c r="J73" s="58"/>
      <c r="K73" s="58"/>
      <c r="L73" s="59"/>
    </row>
    <row r="74" spans="2:12" s="1" customFormat="1" ht="36.95" customHeight="1">
      <c r="B74" s="39"/>
      <c r="C74" s="60" t="s">
        <v>122</v>
      </c>
      <c r="D74" s="61"/>
      <c r="E74" s="61"/>
      <c r="F74" s="61"/>
      <c r="G74" s="61"/>
      <c r="H74" s="61"/>
      <c r="I74" s="161"/>
      <c r="J74" s="61"/>
      <c r="K74" s="61"/>
      <c r="L74" s="59"/>
    </row>
    <row r="75" spans="2:12" s="1" customFormat="1" ht="6.95" customHeight="1">
      <c r="B75" s="39"/>
      <c r="C75" s="61"/>
      <c r="D75" s="61"/>
      <c r="E75" s="61"/>
      <c r="F75" s="61"/>
      <c r="G75" s="61"/>
      <c r="H75" s="61"/>
      <c r="I75" s="161"/>
      <c r="J75" s="61"/>
      <c r="K75" s="61"/>
      <c r="L75" s="59"/>
    </row>
    <row r="76" spans="2:12" s="1" customFormat="1" ht="14.45" customHeight="1">
      <c r="B76" s="39"/>
      <c r="C76" s="63" t="s">
        <v>17</v>
      </c>
      <c r="D76" s="61"/>
      <c r="E76" s="61"/>
      <c r="F76" s="61"/>
      <c r="G76" s="61"/>
      <c r="H76" s="61"/>
      <c r="I76" s="161"/>
      <c r="J76" s="61"/>
      <c r="K76" s="61"/>
      <c r="L76" s="59"/>
    </row>
    <row r="77" spans="2:12" s="1" customFormat="1" ht="16.5" customHeight="1">
      <c r="B77" s="39"/>
      <c r="C77" s="61"/>
      <c r="D77" s="61"/>
      <c r="E77" s="342" t="str">
        <f>E7</f>
        <v>STARÝ PLZENEC- RADYŇSKÁ UL., CHODNÍK 2. ETAPA (ÚSEK KOLLÁROVA - VÝROVNA)</v>
      </c>
      <c r="F77" s="343"/>
      <c r="G77" s="343"/>
      <c r="H77" s="343"/>
      <c r="I77" s="161"/>
      <c r="J77" s="61"/>
      <c r="K77" s="61"/>
      <c r="L77" s="59"/>
    </row>
    <row r="78" spans="2:12" s="1" customFormat="1" ht="14.45" customHeight="1">
      <c r="B78" s="39"/>
      <c r="C78" s="63" t="s">
        <v>107</v>
      </c>
      <c r="D78" s="61"/>
      <c r="E78" s="61"/>
      <c r="F78" s="61"/>
      <c r="G78" s="61"/>
      <c r="H78" s="61"/>
      <c r="I78" s="161"/>
      <c r="J78" s="61"/>
      <c r="K78" s="61"/>
      <c r="L78" s="59"/>
    </row>
    <row r="79" spans="2:12" s="1" customFormat="1" ht="17.25" customHeight="1">
      <c r="B79" s="39"/>
      <c r="C79" s="61"/>
      <c r="D79" s="61"/>
      <c r="E79" s="315" t="str">
        <f>E9</f>
        <v>SO 111 - MK, CHODNÍKY, VJEZDY, TÚ</v>
      </c>
      <c r="F79" s="344"/>
      <c r="G79" s="344"/>
      <c r="H79" s="344"/>
      <c r="I79" s="161"/>
      <c r="J79" s="61"/>
      <c r="K79" s="61"/>
      <c r="L79" s="59"/>
    </row>
    <row r="80" spans="2:12" s="1" customFormat="1" ht="6.95" customHeight="1">
      <c r="B80" s="39"/>
      <c r="C80" s="61"/>
      <c r="D80" s="61"/>
      <c r="E80" s="61"/>
      <c r="F80" s="61"/>
      <c r="G80" s="61"/>
      <c r="H80" s="61"/>
      <c r="I80" s="161"/>
      <c r="J80" s="61"/>
      <c r="K80" s="61"/>
      <c r="L80" s="59"/>
    </row>
    <row r="81" spans="2:12" s="1" customFormat="1" ht="18" customHeight="1">
      <c r="B81" s="39"/>
      <c r="C81" s="63" t="s">
        <v>23</v>
      </c>
      <c r="D81" s="61"/>
      <c r="E81" s="61"/>
      <c r="F81" s="162" t="str">
        <f>F12</f>
        <v xml:space="preserve"> </v>
      </c>
      <c r="G81" s="61"/>
      <c r="H81" s="61"/>
      <c r="I81" s="163" t="s">
        <v>25</v>
      </c>
      <c r="J81" s="71" t="str">
        <f>IF(J12="","",J12)</f>
        <v>11. 12. 2018</v>
      </c>
      <c r="K81" s="61"/>
      <c r="L81" s="59"/>
    </row>
    <row r="82" spans="2:12" s="1" customFormat="1" ht="6.95" customHeight="1">
      <c r="B82" s="39"/>
      <c r="C82" s="61"/>
      <c r="D82" s="61"/>
      <c r="E82" s="61"/>
      <c r="F82" s="61"/>
      <c r="G82" s="61"/>
      <c r="H82" s="61"/>
      <c r="I82" s="161"/>
      <c r="J82" s="61"/>
      <c r="K82" s="61"/>
      <c r="L82" s="59"/>
    </row>
    <row r="83" spans="2:12" s="1" customFormat="1" ht="15">
      <c r="B83" s="39"/>
      <c r="C83" s="63" t="s">
        <v>27</v>
      </c>
      <c r="D83" s="61"/>
      <c r="E83" s="61"/>
      <c r="F83" s="162" t="str">
        <f>E15</f>
        <v>Město Starý Plzenec</v>
      </c>
      <c r="G83" s="61"/>
      <c r="H83" s="61"/>
      <c r="I83" s="163" t="s">
        <v>32</v>
      </c>
      <c r="J83" s="162" t="str">
        <f>E21</f>
        <v>D PROJEKT PLZEŇ Nedvěd s.r.o.</v>
      </c>
      <c r="K83" s="61"/>
      <c r="L83" s="59"/>
    </row>
    <row r="84" spans="2:12" s="1" customFormat="1" ht="14.45" customHeight="1">
      <c r="B84" s="39"/>
      <c r="C84" s="63" t="s">
        <v>30</v>
      </c>
      <c r="D84" s="61"/>
      <c r="E84" s="61"/>
      <c r="F84" s="162" t="str">
        <f>IF(E18="","",E18)</f>
        <v/>
      </c>
      <c r="G84" s="61"/>
      <c r="H84" s="61"/>
      <c r="I84" s="161"/>
      <c r="J84" s="61"/>
      <c r="K84" s="61"/>
      <c r="L84" s="59"/>
    </row>
    <row r="85" spans="2:12" s="1" customFormat="1" ht="10.35" customHeight="1">
      <c r="B85" s="39"/>
      <c r="C85" s="61"/>
      <c r="D85" s="61"/>
      <c r="E85" s="61"/>
      <c r="F85" s="61"/>
      <c r="G85" s="61"/>
      <c r="H85" s="61"/>
      <c r="I85" s="161"/>
      <c r="J85" s="61"/>
      <c r="K85" s="61"/>
      <c r="L85" s="59"/>
    </row>
    <row r="86" spans="2:20" s="9" customFormat="1" ht="29.25" customHeight="1">
      <c r="B86" s="164"/>
      <c r="C86" s="165" t="s">
        <v>123</v>
      </c>
      <c r="D86" s="166" t="s">
        <v>57</v>
      </c>
      <c r="E86" s="166" t="s">
        <v>53</v>
      </c>
      <c r="F86" s="166" t="s">
        <v>124</v>
      </c>
      <c r="G86" s="166" t="s">
        <v>125</v>
      </c>
      <c r="H86" s="166" t="s">
        <v>126</v>
      </c>
      <c r="I86" s="167" t="s">
        <v>127</v>
      </c>
      <c r="J86" s="166" t="s">
        <v>114</v>
      </c>
      <c r="K86" s="168" t="s">
        <v>128</v>
      </c>
      <c r="L86" s="169"/>
      <c r="M86" s="79" t="s">
        <v>129</v>
      </c>
      <c r="N86" s="80" t="s">
        <v>42</v>
      </c>
      <c r="O86" s="80" t="s">
        <v>130</v>
      </c>
      <c r="P86" s="80" t="s">
        <v>131</v>
      </c>
      <c r="Q86" s="80" t="s">
        <v>132</v>
      </c>
      <c r="R86" s="80" t="s">
        <v>133</v>
      </c>
      <c r="S86" s="80" t="s">
        <v>134</v>
      </c>
      <c r="T86" s="81" t="s">
        <v>135</v>
      </c>
    </row>
    <row r="87" spans="2:63" s="1" customFormat="1" ht="29.25" customHeight="1">
      <c r="B87" s="39"/>
      <c r="C87" s="85" t="s">
        <v>115</v>
      </c>
      <c r="D87" s="61"/>
      <c r="E87" s="61"/>
      <c r="F87" s="61"/>
      <c r="G87" s="61"/>
      <c r="H87" s="61"/>
      <c r="I87" s="161"/>
      <c r="J87" s="170">
        <f>BK87</f>
        <v>3024640.54</v>
      </c>
      <c r="K87" s="61"/>
      <c r="L87" s="59"/>
      <c r="M87" s="82"/>
      <c r="N87" s="83"/>
      <c r="O87" s="83"/>
      <c r="P87" s="171">
        <f>P88+P408+P432</f>
        <v>0</v>
      </c>
      <c r="Q87" s="83"/>
      <c r="R87" s="171">
        <f>R88+R408+R432</f>
        <v>571.6089552</v>
      </c>
      <c r="S87" s="83"/>
      <c r="T87" s="172">
        <f>T88+T408+T432</f>
        <v>362.02669999999995</v>
      </c>
      <c r="AT87" s="22" t="s">
        <v>71</v>
      </c>
      <c r="AU87" s="22" t="s">
        <v>116</v>
      </c>
      <c r="BK87" s="173">
        <f>BK88+BK408+BK432</f>
        <v>3024640.54</v>
      </c>
    </row>
    <row r="88" spans="2:63" s="10" customFormat="1" ht="37.35" customHeight="1">
      <c r="B88" s="174"/>
      <c r="C88" s="175"/>
      <c r="D88" s="176" t="s">
        <v>71</v>
      </c>
      <c r="E88" s="177" t="s">
        <v>136</v>
      </c>
      <c r="F88" s="177" t="s">
        <v>137</v>
      </c>
      <c r="G88" s="175"/>
      <c r="H88" s="175"/>
      <c r="I88" s="178"/>
      <c r="J88" s="179">
        <f>BK88</f>
        <v>1937890.2000000002</v>
      </c>
      <c r="K88" s="175"/>
      <c r="L88" s="180"/>
      <c r="M88" s="181"/>
      <c r="N88" s="182"/>
      <c r="O88" s="182"/>
      <c r="P88" s="183">
        <f>P89+P213+P230+P235+P278+P299+P379+P405</f>
        <v>0</v>
      </c>
      <c r="Q88" s="182"/>
      <c r="R88" s="183">
        <f>R89+R213+R230+R235+R278+R299+R379+R405</f>
        <v>358.7264472</v>
      </c>
      <c r="S88" s="182"/>
      <c r="T88" s="184">
        <f>T89+T213+T230+T235+T278+T299+T379+T405</f>
        <v>362.02669999999995</v>
      </c>
      <c r="AR88" s="185" t="s">
        <v>80</v>
      </c>
      <c r="AT88" s="186" t="s">
        <v>71</v>
      </c>
      <c r="AU88" s="186" t="s">
        <v>72</v>
      </c>
      <c r="AY88" s="185" t="s">
        <v>138</v>
      </c>
      <c r="BK88" s="187">
        <f>BK89+BK213+BK230+BK235+BK278+BK299+BK379+BK405</f>
        <v>1937890.2000000002</v>
      </c>
    </row>
    <row r="89" spans="2:63" s="10" customFormat="1" ht="19.9" customHeight="1">
      <c r="B89" s="174"/>
      <c r="C89" s="175"/>
      <c r="D89" s="176" t="s">
        <v>71</v>
      </c>
      <c r="E89" s="188" t="s">
        <v>80</v>
      </c>
      <c r="F89" s="188" t="s">
        <v>208</v>
      </c>
      <c r="G89" s="175"/>
      <c r="H89" s="175"/>
      <c r="I89" s="178"/>
      <c r="J89" s="189">
        <f>BK89</f>
        <v>269139.18000000005</v>
      </c>
      <c r="K89" s="175"/>
      <c r="L89" s="180"/>
      <c r="M89" s="181"/>
      <c r="N89" s="182"/>
      <c r="O89" s="182"/>
      <c r="P89" s="183">
        <f>SUM(P90:P212)</f>
        <v>0</v>
      </c>
      <c r="Q89" s="182"/>
      <c r="R89" s="183">
        <f>SUM(R90:R212)</f>
        <v>0.079038</v>
      </c>
      <c r="S89" s="182"/>
      <c r="T89" s="184">
        <f>SUM(T90:T212)</f>
        <v>177.86469999999994</v>
      </c>
      <c r="AR89" s="185" t="s">
        <v>80</v>
      </c>
      <c r="AT89" s="186" t="s">
        <v>71</v>
      </c>
      <c r="AU89" s="186" t="s">
        <v>80</v>
      </c>
      <c r="AY89" s="185" t="s">
        <v>138</v>
      </c>
      <c r="BK89" s="187">
        <f>SUM(BK90:BK212)</f>
        <v>269139.18000000005</v>
      </c>
    </row>
    <row r="90" spans="2:65" s="1" customFormat="1" ht="16.5" customHeight="1">
      <c r="B90" s="39"/>
      <c r="C90" s="190" t="s">
        <v>80</v>
      </c>
      <c r="D90" s="190" t="s">
        <v>144</v>
      </c>
      <c r="E90" s="191" t="s">
        <v>678</v>
      </c>
      <c r="F90" s="192" t="s">
        <v>679</v>
      </c>
      <c r="G90" s="193" t="s">
        <v>680</v>
      </c>
      <c r="H90" s="194">
        <v>1</v>
      </c>
      <c r="I90" s="195">
        <v>7415</v>
      </c>
      <c r="J90" s="194">
        <f>ROUND(I90*H90,2)</f>
        <v>7415</v>
      </c>
      <c r="K90" s="192" t="s">
        <v>22</v>
      </c>
      <c r="L90" s="59"/>
      <c r="M90" s="196" t="s">
        <v>22</v>
      </c>
      <c r="N90" s="197" t="s">
        <v>43</v>
      </c>
      <c r="O90" s="40"/>
      <c r="P90" s="198">
        <f>O90*H90</f>
        <v>0</v>
      </c>
      <c r="Q90" s="198">
        <v>0</v>
      </c>
      <c r="R90" s="198">
        <f>Q90*H90</f>
        <v>0</v>
      </c>
      <c r="S90" s="198">
        <v>0</v>
      </c>
      <c r="T90" s="199">
        <f>S90*H90</f>
        <v>0</v>
      </c>
      <c r="AR90" s="22" t="s">
        <v>161</v>
      </c>
      <c r="AT90" s="22" t="s">
        <v>144</v>
      </c>
      <c r="AU90" s="22" t="s">
        <v>83</v>
      </c>
      <c r="AY90" s="22" t="s">
        <v>138</v>
      </c>
      <c r="BE90" s="200">
        <f>IF(N90="základní",J90,0)</f>
        <v>7415</v>
      </c>
      <c r="BF90" s="200">
        <f>IF(N90="snížená",J90,0)</f>
        <v>0</v>
      </c>
      <c r="BG90" s="200">
        <f>IF(N90="zákl. přenesená",J90,0)</f>
        <v>0</v>
      </c>
      <c r="BH90" s="200">
        <f>IF(N90="sníž. přenesená",J90,0)</f>
        <v>0</v>
      </c>
      <c r="BI90" s="200">
        <f>IF(N90="nulová",J90,0)</f>
        <v>0</v>
      </c>
      <c r="BJ90" s="22" t="s">
        <v>80</v>
      </c>
      <c r="BK90" s="200">
        <f>ROUND(I90*H90,2)</f>
        <v>7415</v>
      </c>
      <c r="BL90" s="22" t="s">
        <v>161</v>
      </c>
      <c r="BM90" s="22" t="s">
        <v>681</v>
      </c>
    </row>
    <row r="91" spans="2:47" s="1" customFormat="1" ht="27">
      <c r="B91" s="39"/>
      <c r="C91" s="61"/>
      <c r="D91" s="201" t="s">
        <v>154</v>
      </c>
      <c r="E91" s="61"/>
      <c r="F91" s="202" t="s">
        <v>682</v>
      </c>
      <c r="G91" s="61"/>
      <c r="H91" s="61"/>
      <c r="I91" s="161"/>
      <c r="J91" s="61"/>
      <c r="K91" s="61"/>
      <c r="L91" s="59"/>
      <c r="M91" s="203"/>
      <c r="N91" s="40"/>
      <c r="O91" s="40"/>
      <c r="P91" s="40"/>
      <c r="Q91" s="40"/>
      <c r="R91" s="40"/>
      <c r="S91" s="40"/>
      <c r="T91" s="76"/>
      <c r="AT91" s="22" t="s">
        <v>154</v>
      </c>
      <c r="AU91" s="22" t="s">
        <v>83</v>
      </c>
    </row>
    <row r="92" spans="2:65" s="1" customFormat="1" ht="51" customHeight="1">
      <c r="B92" s="39"/>
      <c r="C92" s="190" t="s">
        <v>83</v>
      </c>
      <c r="D92" s="190" t="s">
        <v>144</v>
      </c>
      <c r="E92" s="191" t="s">
        <v>683</v>
      </c>
      <c r="F92" s="192" t="s">
        <v>684</v>
      </c>
      <c r="G92" s="193" t="s">
        <v>211</v>
      </c>
      <c r="H92" s="194">
        <v>125.9</v>
      </c>
      <c r="I92" s="195">
        <v>101</v>
      </c>
      <c r="J92" s="194">
        <f>ROUND(I92*H92,2)</f>
        <v>12715.9</v>
      </c>
      <c r="K92" s="192" t="s">
        <v>148</v>
      </c>
      <c r="L92" s="59"/>
      <c r="M92" s="196" t="s">
        <v>22</v>
      </c>
      <c r="N92" s="197" t="s">
        <v>43</v>
      </c>
      <c r="O92" s="40"/>
      <c r="P92" s="198">
        <f>O92*H92</f>
        <v>0</v>
      </c>
      <c r="Q92" s="198">
        <v>0</v>
      </c>
      <c r="R92" s="198">
        <f>Q92*H92</f>
        <v>0</v>
      </c>
      <c r="S92" s="198">
        <v>0.295</v>
      </c>
      <c r="T92" s="199">
        <f>S92*H92</f>
        <v>37.1405</v>
      </c>
      <c r="AR92" s="22" t="s">
        <v>161</v>
      </c>
      <c r="AT92" s="22" t="s">
        <v>144</v>
      </c>
      <c r="AU92" s="22" t="s">
        <v>83</v>
      </c>
      <c r="AY92" s="22" t="s">
        <v>138</v>
      </c>
      <c r="BE92" s="200">
        <f>IF(N92="základní",J92,0)</f>
        <v>12715.9</v>
      </c>
      <c r="BF92" s="200">
        <f>IF(N92="snížená",J92,0)</f>
        <v>0</v>
      </c>
      <c r="BG92" s="200">
        <f>IF(N92="zákl. přenesená",J92,0)</f>
        <v>0</v>
      </c>
      <c r="BH92" s="200">
        <f>IF(N92="sníž. přenesená",J92,0)</f>
        <v>0</v>
      </c>
      <c r="BI92" s="200">
        <f>IF(N92="nulová",J92,0)</f>
        <v>0</v>
      </c>
      <c r="BJ92" s="22" t="s">
        <v>80</v>
      </c>
      <c r="BK92" s="200">
        <f>ROUND(I92*H92,2)</f>
        <v>12715.9</v>
      </c>
      <c r="BL92" s="22" t="s">
        <v>161</v>
      </c>
      <c r="BM92" s="22" t="s">
        <v>685</v>
      </c>
    </row>
    <row r="93" spans="2:47" s="1" customFormat="1" ht="216" hidden="1">
      <c r="B93" s="39"/>
      <c r="C93" s="61"/>
      <c r="D93" s="201" t="s">
        <v>213</v>
      </c>
      <c r="E93" s="61"/>
      <c r="F93" s="202" t="s">
        <v>686</v>
      </c>
      <c r="G93" s="61"/>
      <c r="H93" s="61"/>
      <c r="I93" s="161"/>
      <c r="J93" s="61"/>
      <c r="K93" s="61"/>
      <c r="L93" s="59"/>
      <c r="M93" s="203"/>
      <c r="N93" s="40"/>
      <c r="O93" s="40"/>
      <c r="P93" s="40"/>
      <c r="Q93" s="40"/>
      <c r="R93" s="40"/>
      <c r="S93" s="40"/>
      <c r="T93" s="76"/>
      <c r="AT93" s="22" t="s">
        <v>213</v>
      </c>
      <c r="AU93" s="22" t="s">
        <v>83</v>
      </c>
    </row>
    <row r="94" spans="2:51" s="12" customFormat="1" ht="13.5">
      <c r="B94" s="219"/>
      <c r="C94" s="220"/>
      <c r="D94" s="201" t="s">
        <v>239</v>
      </c>
      <c r="E94" s="221" t="s">
        <v>22</v>
      </c>
      <c r="F94" s="222" t="s">
        <v>687</v>
      </c>
      <c r="G94" s="220"/>
      <c r="H94" s="221" t="s">
        <v>22</v>
      </c>
      <c r="I94" s="223"/>
      <c r="J94" s="220"/>
      <c r="K94" s="220"/>
      <c r="L94" s="224"/>
      <c r="M94" s="225"/>
      <c r="N94" s="226"/>
      <c r="O94" s="226"/>
      <c r="P94" s="226"/>
      <c r="Q94" s="226"/>
      <c r="R94" s="226"/>
      <c r="S94" s="226"/>
      <c r="T94" s="227"/>
      <c r="AT94" s="228" t="s">
        <v>239</v>
      </c>
      <c r="AU94" s="228" t="s">
        <v>83</v>
      </c>
      <c r="AV94" s="12" t="s">
        <v>80</v>
      </c>
      <c r="AW94" s="12" t="s">
        <v>35</v>
      </c>
      <c r="AX94" s="12" t="s">
        <v>72</v>
      </c>
      <c r="AY94" s="228" t="s">
        <v>138</v>
      </c>
    </row>
    <row r="95" spans="2:51" s="11" customFormat="1" ht="13.5">
      <c r="B95" s="208"/>
      <c r="C95" s="209"/>
      <c r="D95" s="201" t="s">
        <v>239</v>
      </c>
      <c r="E95" s="210" t="s">
        <v>22</v>
      </c>
      <c r="F95" s="211" t="s">
        <v>688</v>
      </c>
      <c r="G95" s="209"/>
      <c r="H95" s="212">
        <v>125.9</v>
      </c>
      <c r="I95" s="213"/>
      <c r="J95" s="209"/>
      <c r="K95" s="209"/>
      <c r="L95" s="214"/>
      <c r="M95" s="215"/>
      <c r="N95" s="216"/>
      <c r="O95" s="216"/>
      <c r="P95" s="216"/>
      <c r="Q95" s="216"/>
      <c r="R95" s="216"/>
      <c r="S95" s="216"/>
      <c r="T95" s="217"/>
      <c r="AT95" s="218" t="s">
        <v>239</v>
      </c>
      <c r="AU95" s="218" t="s">
        <v>83</v>
      </c>
      <c r="AV95" s="11" t="s">
        <v>83</v>
      </c>
      <c r="AW95" s="11" t="s">
        <v>35</v>
      </c>
      <c r="AX95" s="11" t="s">
        <v>80</v>
      </c>
      <c r="AY95" s="218" t="s">
        <v>138</v>
      </c>
    </row>
    <row r="96" spans="2:65" s="1" customFormat="1" ht="51" customHeight="1">
      <c r="B96" s="39"/>
      <c r="C96" s="190" t="s">
        <v>156</v>
      </c>
      <c r="D96" s="190" t="s">
        <v>144</v>
      </c>
      <c r="E96" s="191" t="s">
        <v>209</v>
      </c>
      <c r="F96" s="192" t="s">
        <v>210</v>
      </c>
      <c r="G96" s="193" t="s">
        <v>211</v>
      </c>
      <c r="H96" s="194">
        <v>215.1</v>
      </c>
      <c r="I96" s="195">
        <v>44.6</v>
      </c>
      <c r="J96" s="194">
        <f>ROUND(I96*H96,2)</f>
        <v>9593.46</v>
      </c>
      <c r="K96" s="192" t="s">
        <v>148</v>
      </c>
      <c r="L96" s="59"/>
      <c r="M96" s="196" t="s">
        <v>22</v>
      </c>
      <c r="N96" s="197" t="s">
        <v>43</v>
      </c>
      <c r="O96" s="40"/>
      <c r="P96" s="198">
        <f>O96*H96</f>
        <v>0</v>
      </c>
      <c r="Q96" s="198">
        <v>0</v>
      </c>
      <c r="R96" s="198">
        <f>Q96*H96</f>
        <v>0</v>
      </c>
      <c r="S96" s="198">
        <v>0.44</v>
      </c>
      <c r="T96" s="199">
        <f>S96*H96</f>
        <v>94.64399999999999</v>
      </c>
      <c r="AR96" s="22" t="s">
        <v>161</v>
      </c>
      <c r="AT96" s="22" t="s">
        <v>144</v>
      </c>
      <c r="AU96" s="22" t="s">
        <v>83</v>
      </c>
      <c r="AY96" s="22" t="s">
        <v>138</v>
      </c>
      <c r="BE96" s="200">
        <f>IF(N96="základní",J96,0)</f>
        <v>9593.46</v>
      </c>
      <c r="BF96" s="200">
        <f>IF(N96="snížená",J96,0)</f>
        <v>0</v>
      </c>
      <c r="BG96" s="200">
        <f>IF(N96="zákl. přenesená",J96,0)</f>
        <v>0</v>
      </c>
      <c r="BH96" s="200">
        <f>IF(N96="sníž. přenesená",J96,0)</f>
        <v>0</v>
      </c>
      <c r="BI96" s="200">
        <f>IF(N96="nulová",J96,0)</f>
        <v>0</v>
      </c>
      <c r="BJ96" s="22" t="s">
        <v>80</v>
      </c>
      <c r="BK96" s="200">
        <f>ROUND(I96*H96,2)</f>
        <v>9593.46</v>
      </c>
      <c r="BL96" s="22" t="s">
        <v>161</v>
      </c>
      <c r="BM96" s="22" t="s">
        <v>689</v>
      </c>
    </row>
    <row r="97" spans="2:47" s="1" customFormat="1" ht="324" hidden="1">
      <c r="B97" s="39"/>
      <c r="C97" s="61"/>
      <c r="D97" s="201" t="s">
        <v>213</v>
      </c>
      <c r="E97" s="61"/>
      <c r="F97" s="202" t="s">
        <v>214</v>
      </c>
      <c r="G97" s="61"/>
      <c r="H97" s="61"/>
      <c r="I97" s="161"/>
      <c r="J97" s="61"/>
      <c r="K97" s="61"/>
      <c r="L97" s="59"/>
      <c r="M97" s="203"/>
      <c r="N97" s="40"/>
      <c r="O97" s="40"/>
      <c r="P97" s="40"/>
      <c r="Q97" s="40"/>
      <c r="R97" s="40"/>
      <c r="S97" s="40"/>
      <c r="T97" s="76"/>
      <c r="AT97" s="22" t="s">
        <v>213</v>
      </c>
      <c r="AU97" s="22" t="s">
        <v>83</v>
      </c>
    </row>
    <row r="98" spans="2:47" s="1" customFormat="1" ht="27">
      <c r="B98" s="39"/>
      <c r="C98" s="61"/>
      <c r="D98" s="201" t="s">
        <v>154</v>
      </c>
      <c r="E98" s="61"/>
      <c r="F98" s="202" t="s">
        <v>690</v>
      </c>
      <c r="G98" s="61"/>
      <c r="H98" s="61"/>
      <c r="I98" s="161"/>
      <c r="J98" s="61"/>
      <c r="K98" s="61"/>
      <c r="L98" s="59"/>
      <c r="M98" s="203"/>
      <c r="N98" s="40"/>
      <c r="O98" s="40"/>
      <c r="P98" s="40"/>
      <c r="Q98" s="40"/>
      <c r="R98" s="40"/>
      <c r="S98" s="40"/>
      <c r="T98" s="76"/>
      <c r="AT98" s="22" t="s">
        <v>154</v>
      </c>
      <c r="AU98" s="22" t="s">
        <v>83</v>
      </c>
    </row>
    <row r="99" spans="2:65" s="1" customFormat="1" ht="38.25" customHeight="1">
      <c r="B99" s="39"/>
      <c r="C99" s="190" t="s">
        <v>161</v>
      </c>
      <c r="D99" s="190" t="s">
        <v>144</v>
      </c>
      <c r="E99" s="191" t="s">
        <v>691</v>
      </c>
      <c r="F99" s="192" t="s">
        <v>692</v>
      </c>
      <c r="G99" s="193" t="s">
        <v>211</v>
      </c>
      <c r="H99" s="194">
        <v>48.8</v>
      </c>
      <c r="I99" s="195">
        <v>41.6</v>
      </c>
      <c r="J99" s="194">
        <f>ROUND(I99*H99,2)</f>
        <v>2030.08</v>
      </c>
      <c r="K99" s="192" t="s">
        <v>148</v>
      </c>
      <c r="L99" s="59"/>
      <c r="M99" s="196" t="s">
        <v>22</v>
      </c>
      <c r="N99" s="197" t="s">
        <v>43</v>
      </c>
      <c r="O99" s="40"/>
      <c r="P99" s="198">
        <f>O99*H99</f>
        <v>0</v>
      </c>
      <c r="Q99" s="198">
        <v>0</v>
      </c>
      <c r="R99" s="198">
        <f>Q99*H99</f>
        <v>0</v>
      </c>
      <c r="S99" s="198">
        <v>0.17</v>
      </c>
      <c r="T99" s="199">
        <f>S99*H99</f>
        <v>8.296</v>
      </c>
      <c r="AR99" s="22" t="s">
        <v>161</v>
      </c>
      <c r="AT99" s="22" t="s">
        <v>144</v>
      </c>
      <c r="AU99" s="22" t="s">
        <v>83</v>
      </c>
      <c r="AY99" s="22" t="s">
        <v>138</v>
      </c>
      <c r="BE99" s="200">
        <f>IF(N99="základní",J99,0)</f>
        <v>2030.08</v>
      </c>
      <c r="BF99" s="200">
        <f>IF(N99="snížená",J99,0)</f>
        <v>0</v>
      </c>
      <c r="BG99" s="200">
        <f>IF(N99="zákl. přenesená",J99,0)</f>
        <v>0</v>
      </c>
      <c r="BH99" s="200">
        <f>IF(N99="sníž. přenesená",J99,0)</f>
        <v>0</v>
      </c>
      <c r="BI99" s="200">
        <f>IF(N99="nulová",J99,0)</f>
        <v>0</v>
      </c>
      <c r="BJ99" s="22" t="s">
        <v>80</v>
      </c>
      <c r="BK99" s="200">
        <f>ROUND(I99*H99,2)</f>
        <v>2030.08</v>
      </c>
      <c r="BL99" s="22" t="s">
        <v>161</v>
      </c>
      <c r="BM99" s="22" t="s">
        <v>693</v>
      </c>
    </row>
    <row r="100" spans="2:47" s="1" customFormat="1" ht="324" hidden="1">
      <c r="B100" s="39"/>
      <c r="C100" s="61"/>
      <c r="D100" s="201" t="s">
        <v>213</v>
      </c>
      <c r="E100" s="61"/>
      <c r="F100" s="202" t="s">
        <v>214</v>
      </c>
      <c r="G100" s="61"/>
      <c r="H100" s="61"/>
      <c r="I100" s="161"/>
      <c r="J100" s="61"/>
      <c r="K100" s="61"/>
      <c r="L100" s="59"/>
      <c r="M100" s="203"/>
      <c r="N100" s="40"/>
      <c r="O100" s="40"/>
      <c r="P100" s="40"/>
      <c r="Q100" s="40"/>
      <c r="R100" s="40"/>
      <c r="S100" s="40"/>
      <c r="T100" s="76"/>
      <c r="AT100" s="22" t="s">
        <v>213</v>
      </c>
      <c r="AU100" s="22" t="s">
        <v>83</v>
      </c>
    </row>
    <row r="101" spans="2:47" s="1" customFormat="1" ht="40.5">
      <c r="B101" s="39"/>
      <c r="C101" s="61"/>
      <c r="D101" s="201" t="s">
        <v>154</v>
      </c>
      <c r="E101" s="61"/>
      <c r="F101" s="202" t="s">
        <v>694</v>
      </c>
      <c r="G101" s="61"/>
      <c r="H101" s="61"/>
      <c r="I101" s="161"/>
      <c r="J101" s="61"/>
      <c r="K101" s="61"/>
      <c r="L101" s="59"/>
      <c r="M101" s="203"/>
      <c r="N101" s="40"/>
      <c r="O101" s="40"/>
      <c r="P101" s="40"/>
      <c r="Q101" s="40"/>
      <c r="R101" s="40"/>
      <c r="S101" s="40"/>
      <c r="T101" s="76"/>
      <c r="AT101" s="22" t="s">
        <v>154</v>
      </c>
      <c r="AU101" s="22" t="s">
        <v>83</v>
      </c>
    </row>
    <row r="102" spans="2:65" s="1" customFormat="1" ht="38.25" customHeight="1">
      <c r="B102" s="39"/>
      <c r="C102" s="190" t="s">
        <v>141</v>
      </c>
      <c r="D102" s="190" t="s">
        <v>144</v>
      </c>
      <c r="E102" s="191" t="s">
        <v>695</v>
      </c>
      <c r="F102" s="192" t="s">
        <v>696</v>
      </c>
      <c r="G102" s="193" t="s">
        <v>211</v>
      </c>
      <c r="H102" s="194">
        <v>21.2</v>
      </c>
      <c r="I102" s="195">
        <v>283</v>
      </c>
      <c r="J102" s="194">
        <f>ROUND(I102*H102,2)</f>
        <v>5999.6</v>
      </c>
      <c r="K102" s="192" t="s">
        <v>148</v>
      </c>
      <c r="L102" s="59"/>
      <c r="M102" s="196" t="s">
        <v>22</v>
      </c>
      <c r="N102" s="197" t="s">
        <v>43</v>
      </c>
      <c r="O102" s="40"/>
      <c r="P102" s="198">
        <f>O102*H102</f>
        <v>0</v>
      </c>
      <c r="Q102" s="198">
        <v>0</v>
      </c>
      <c r="R102" s="198">
        <f>Q102*H102</f>
        <v>0</v>
      </c>
      <c r="S102" s="198">
        <v>0.24</v>
      </c>
      <c r="T102" s="199">
        <f>S102*H102</f>
        <v>5.088</v>
      </c>
      <c r="AR102" s="22" t="s">
        <v>161</v>
      </c>
      <c r="AT102" s="22" t="s">
        <v>144</v>
      </c>
      <c r="AU102" s="22" t="s">
        <v>83</v>
      </c>
      <c r="AY102" s="22" t="s">
        <v>138</v>
      </c>
      <c r="BE102" s="200">
        <f>IF(N102="základní",J102,0)</f>
        <v>5999.6</v>
      </c>
      <c r="BF102" s="200">
        <f>IF(N102="snížená",J102,0)</f>
        <v>0</v>
      </c>
      <c r="BG102" s="200">
        <f>IF(N102="zákl. přenesená",J102,0)</f>
        <v>0</v>
      </c>
      <c r="BH102" s="200">
        <f>IF(N102="sníž. přenesená",J102,0)</f>
        <v>0</v>
      </c>
      <c r="BI102" s="200">
        <f>IF(N102="nulová",J102,0)</f>
        <v>0</v>
      </c>
      <c r="BJ102" s="22" t="s">
        <v>80</v>
      </c>
      <c r="BK102" s="200">
        <f>ROUND(I102*H102,2)</f>
        <v>5999.6</v>
      </c>
      <c r="BL102" s="22" t="s">
        <v>161</v>
      </c>
      <c r="BM102" s="22" t="s">
        <v>697</v>
      </c>
    </row>
    <row r="103" spans="2:47" s="1" customFormat="1" ht="324" hidden="1">
      <c r="B103" s="39"/>
      <c r="C103" s="61"/>
      <c r="D103" s="201" t="s">
        <v>213</v>
      </c>
      <c r="E103" s="61"/>
      <c r="F103" s="202" t="s">
        <v>214</v>
      </c>
      <c r="G103" s="61"/>
      <c r="H103" s="61"/>
      <c r="I103" s="161"/>
      <c r="J103" s="61"/>
      <c r="K103" s="61"/>
      <c r="L103" s="59"/>
      <c r="M103" s="203"/>
      <c r="N103" s="40"/>
      <c r="O103" s="40"/>
      <c r="P103" s="40"/>
      <c r="Q103" s="40"/>
      <c r="R103" s="40"/>
      <c r="S103" s="40"/>
      <c r="T103" s="76"/>
      <c r="AT103" s="22" t="s">
        <v>213</v>
      </c>
      <c r="AU103" s="22" t="s">
        <v>83</v>
      </c>
    </row>
    <row r="104" spans="2:47" s="1" customFormat="1" ht="40.5">
      <c r="B104" s="39"/>
      <c r="C104" s="61"/>
      <c r="D104" s="201" t="s">
        <v>154</v>
      </c>
      <c r="E104" s="61"/>
      <c r="F104" s="202" t="s">
        <v>698</v>
      </c>
      <c r="G104" s="61"/>
      <c r="H104" s="61"/>
      <c r="I104" s="161"/>
      <c r="J104" s="61"/>
      <c r="K104" s="61"/>
      <c r="L104" s="59"/>
      <c r="M104" s="203"/>
      <c r="N104" s="40"/>
      <c r="O104" s="40"/>
      <c r="P104" s="40"/>
      <c r="Q104" s="40"/>
      <c r="R104" s="40"/>
      <c r="S104" s="40"/>
      <c r="T104" s="76"/>
      <c r="AT104" s="22" t="s">
        <v>154</v>
      </c>
      <c r="AU104" s="22" t="s">
        <v>83</v>
      </c>
    </row>
    <row r="105" spans="2:65" s="1" customFormat="1" ht="38.25" customHeight="1">
      <c r="B105" s="39"/>
      <c r="C105" s="190" t="s">
        <v>169</v>
      </c>
      <c r="D105" s="190" t="s">
        <v>144</v>
      </c>
      <c r="E105" s="191" t="s">
        <v>699</v>
      </c>
      <c r="F105" s="192" t="s">
        <v>700</v>
      </c>
      <c r="G105" s="193" t="s">
        <v>211</v>
      </c>
      <c r="H105" s="194">
        <v>94.2</v>
      </c>
      <c r="I105" s="195">
        <v>115</v>
      </c>
      <c r="J105" s="194">
        <f>ROUND(I105*H105,2)</f>
        <v>10833</v>
      </c>
      <c r="K105" s="192" t="s">
        <v>22</v>
      </c>
      <c r="L105" s="59"/>
      <c r="M105" s="196" t="s">
        <v>22</v>
      </c>
      <c r="N105" s="197" t="s">
        <v>43</v>
      </c>
      <c r="O105" s="40"/>
      <c r="P105" s="198">
        <f>O105*H105</f>
        <v>0</v>
      </c>
      <c r="Q105" s="198">
        <v>9E-05</v>
      </c>
      <c r="R105" s="198">
        <f>Q105*H105</f>
        <v>0.008478000000000001</v>
      </c>
      <c r="S105" s="198">
        <v>0.256</v>
      </c>
      <c r="T105" s="199">
        <f>S105*H105</f>
        <v>24.1152</v>
      </c>
      <c r="AR105" s="22" t="s">
        <v>161</v>
      </c>
      <c r="AT105" s="22" t="s">
        <v>144</v>
      </c>
      <c r="AU105" s="22" t="s">
        <v>83</v>
      </c>
      <c r="AY105" s="22" t="s">
        <v>138</v>
      </c>
      <c r="BE105" s="200">
        <f>IF(N105="základní",J105,0)</f>
        <v>10833</v>
      </c>
      <c r="BF105" s="200">
        <f>IF(N105="snížená",J105,0)</f>
        <v>0</v>
      </c>
      <c r="BG105" s="200">
        <f>IF(N105="zákl. přenesená",J105,0)</f>
        <v>0</v>
      </c>
      <c r="BH105" s="200">
        <f>IF(N105="sníž. přenesená",J105,0)</f>
        <v>0</v>
      </c>
      <c r="BI105" s="200">
        <f>IF(N105="nulová",J105,0)</f>
        <v>0</v>
      </c>
      <c r="BJ105" s="22" t="s">
        <v>80</v>
      </c>
      <c r="BK105" s="200">
        <f>ROUND(I105*H105,2)</f>
        <v>10833</v>
      </c>
      <c r="BL105" s="22" t="s">
        <v>161</v>
      </c>
      <c r="BM105" s="22" t="s">
        <v>701</v>
      </c>
    </row>
    <row r="106" spans="2:47" s="1" customFormat="1" ht="297" hidden="1">
      <c r="B106" s="39"/>
      <c r="C106" s="61"/>
      <c r="D106" s="201" t="s">
        <v>213</v>
      </c>
      <c r="E106" s="61"/>
      <c r="F106" s="202" t="s">
        <v>219</v>
      </c>
      <c r="G106" s="61"/>
      <c r="H106" s="61"/>
      <c r="I106" s="161"/>
      <c r="J106" s="61"/>
      <c r="K106" s="61"/>
      <c r="L106" s="59"/>
      <c r="M106" s="203"/>
      <c r="N106" s="40"/>
      <c r="O106" s="40"/>
      <c r="P106" s="40"/>
      <c r="Q106" s="40"/>
      <c r="R106" s="40"/>
      <c r="S106" s="40"/>
      <c r="T106" s="76"/>
      <c r="AT106" s="22" t="s">
        <v>213</v>
      </c>
      <c r="AU106" s="22" t="s">
        <v>83</v>
      </c>
    </row>
    <row r="107" spans="2:47" s="1" customFormat="1" ht="54">
      <c r="B107" s="39"/>
      <c r="C107" s="61"/>
      <c r="D107" s="201" t="s">
        <v>154</v>
      </c>
      <c r="E107" s="61"/>
      <c r="F107" s="202" t="s">
        <v>702</v>
      </c>
      <c r="G107" s="61"/>
      <c r="H107" s="61"/>
      <c r="I107" s="161"/>
      <c r="J107" s="61"/>
      <c r="K107" s="61"/>
      <c r="L107" s="59"/>
      <c r="M107" s="203"/>
      <c r="N107" s="40"/>
      <c r="O107" s="40"/>
      <c r="P107" s="40"/>
      <c r="Q107" s="40"/>
      <c r="R107" s="40"/>
      <c r="S107" s="40"/>
      <c r="T107" s="76"/>
      <c r="AT107" s="22" t="s">
        <v>154</v>
      </c>
      <c r="AU107" s="22" t="s">
        <v>83</v>
      </c>
    </row>
    <row r="108" spans="2:65" s="1" customFormat="1" ht="38.25" customHeight="1">
      <c r="B108" s="39"/>
      <c r="C108" s="190" t="s">
        <v>177</v>
      </c>
      <c r="D108" s="190" t="s">
        <v>144</v>
      </c>
      <c r="E108" s="191" t="s">
        <v>703</v>
      </c>
      <c r="F108" s="192" t="s">
        <v>704</v>
      </c>
      <c r="G108" s="193" t="s">
        <v>359</v>
      </c>
      <c r="H108" s="194">
        <v>20.6</v>
      </c>
      <c r="I108" s="195">
        <v>100</v>
      </c>
      <c r="J108" s="194">
        <f>ROUND(I108*H108,2)</f>
        <v>2060</v>
      </c>
      <c r="K108" s="192" t="s">
        <v>148</v>
      </c>
      <c r="L108" s="59"/>
      <c r="M108" s="196" t="s">
        <v>22</v>
      </c>
      <c r="N108" s="197" t="s">
        <v>43</v>
      </c>
      <c r="O108" s="40"/>
      <c r="P108" s="198">
        <f>O108*H108</f>
        <v>0</v>
      </c>
      <c r="Q108" s="198">
        <v>0</v>
      </c>
      <c r="R108" s="198">
        <f>Q108*H108</f>
        <v>0</v>
      </c>
      <c r="S108" s="198">
        <v>0.29</v>
      </c>
      <c r="T108" s="199">
        <f>S108*H108</f>
        <v>5.974</v>
      </c>
      <c r="AR108" s="22" t="s">
        <v>161</v>
      </c>
      <c r="AT108" s="22" t="s">
        <v>144</v>
      </c>
      <c r="AU108" s="22" t="s">
        <v>83</v>
      </c>
      <c r="AY108" s="22" t="s">
        <v>138</v>
      </c>
      <c r="BE108" s="200">
        <f>IF(N108="základní",J108,0)</f>
        <v>2060</v>
      </c>
      <c r="BF108" s="200">
        <f>IF(N108="snížená",J108,0)</f>
        <v>0</v>
      </c>
      <c r="BG108" s="200">
        <f>IF(N108="zákl. přenesená",J108,0)</f>
        <v>0</v>
      </c>
      <c r="BH108" s="200">
        <f>IF(N108="sníž. přenesená",J108,0)</f>
        <v>0</v>
      </c>
      <c r="BI108" s="200">
        <f>IF(N108="nulová",J108,0)</f>
        <v>0</v>
      </c>
      <c r="BJ108" s="22" t="s">
        <v>80</v>
      </c>
      <c r="BK108" s="200">
        <f>ROUND(I108*H108,2)</f>
        <v>2060</v>
      </c>
      <c r="BL108" s="22" t="s">
        <v>161</v>
      </c>
      <c r="BM108" s="22" t="s">
        <v>705</v>
      </c>
    </row>
    <row r="109" spans="2:47" s="1" customFormat="1" ht="216" hidden="1">
      <c r="B109" s="39"/>
      <c r="C109" s="61"/>
      <c r="D109" s="201" t="s">
        <v>213</v>
      </c>
      <c r="E109" s="61"/>
      <c r="F109" s="202" t="s">
        <v>706</v>
      </c>
      <c r="G109" s="61"/>
      <c r="H109" s="61"/>
      <c r="I109" s="161"/>
      <c r="J109" s="61"/>
      <c r="K109" s="61"/>
      <c r="L109" s="59"/>
      <c r="M109" s="203"/>
      <c r="N109" s="40"/>
      <c r="O109" s="40"/>
      <c r="P109" s="40"/>
      <c r="Q109" s="40"/>
      <c r="R109" s="40"/>
      <c r="S109" s="40"/>
      <c r="T109" s="76"/>
      <c r="AT109" s="22" t="s">
        <v>213</v>
      </c>
      <c r="AU109" s="22" t="s">
        <v>83</v>
      </c>
    </row>
    <row r="110" spans="2:47" s="1" customFormat="1" ht="27">
      <c r="B110" s="39"/>
      <c r="C110" s="61"/>
      <c r="D110" s="201" t="s">
        <v>154</v>
      </c>
      <c r="E110" s="61"/>
      <c r="F110" s="202" t="s">
        <v>707</v>
      </c>
      <c r="G110" s="61"/>
      <c r="H110" s="61"/>
      <c r="I110" s="161"/>
      <c r="J110" s="61"/>
      <c r="K110" s="61"/>
      <c r="L110" s="59"/>
      <c r="M110" s="203"/>
      <c r="N110" s="40"/>
      <c r="O110" s="40"/>
      <c r="P110" s="40"/>
      <c r="Q110" s="40"/>
      <c r="R110" s="40"/>
      <c r="S110" s="40"/>
      <c r="T110" s="76"/>
      <c r="AT110" s="22" t="s">
        <v>154</v>
      </c>
      <c r="AU110" s="22" t="s">
        <v>83</v>
      </c>
    </row>
    <row r="111" spans="2:65" s="1" customFormat="1" ht="38.25" customHeight="1">
      <c r="B111" s="39"/>
      <c r="C111" s="190" t="s">
        <v>180</v>
      </c>
      <c r="D111" s="190" t="s">
        <v>144</v>
      </c>
      <c r="E111" s="191" t="s">
        <v>708</v>
      </c>
      <c r="F111" s="192" t="s">
        <v>709</v>
      </c>
      <c r="G111" s="193" t="s">
        <v>359</v>
      </c>
      <c r="H111" s="194">
        <v>7</v>
      </c>
      <c r="I111" s="195">
        <v>98</v>
      </c>
      <c r="J111" s="194">
        <f>ROUND(I111*H111,2)</f>
        <v>686</v>
      </c>
      <c r="K111" s="192" t="s">
        <v>148</v>
      </c>
      <c r="L111" s="59"/>
      <c r="M111" s="196" t="s">
        <v>22</v>
      </c>
      <c r="N111" s="197" t="s">
        <v>43</v>
      </c>
      <c r="O111" s="40"/>
      <c r="P111" s="198">
        <f>O111*H111</f>
        <v>0</v>
      </c>
      <c r="Q111" s="198">
        <v>0</v>
      </c>
      <c r="R111" s="198">
        <f>Q111*H111</f>
        <v>0</v>
      </c>
      <c r="S111" s="198">
        <v>0.205</v>
      </c>
      <c r="T111" s="199">
        <f>S111*H111</f>
        <v>1.4349999999999998</v>
      </c>
      <c r="AR111" s="22" t="s">
        <v>161</v>
      </c>
      <c r="AT111" s="22" t="s">
        <v>144</v>
      </c>
      <c r="AU111" s="22" t="s">
        <v>83</v>
      </c>
      <c r="AY111" s="22" t="s">
        <v>138</v>
      </c>
      <c r="BE111" s="200">
        <f>IF(N111="základní",J111,0)</f>
        <v>686</v>
      </c>
      <c r="BF111" s="200">
        <f>IF(N111="snížená",J111,0)</f>
        <v>0</v>
      </c>
      <c r="BG111" s="200">
        <f>IF(N111="zákl. přenesená",J111,0)</f>
        <v>0</v>
      </c>
      <c r="BH111" s="200">
        <f>IF(N111="sníž. přenesená",J111,0)</f>
        <v>0</v>
      </c>
      <c r="BI111" s="200">
        <f>IF(N111="nulová",J111,0)</f>
        <v>0</v>
      </c>
      <c r="BJ111" s="22" t="s">
        <v>80</v>
      </c>
      <c r="BK111" s="200">
        <f>ROUND(I111*H111,2)</f>
        <v>686</v>
      </c>
      <c r="BL111" s="22" t="s">
        <v>161</v>
      </c>
      <c r="BM111" s="22" t="s">
        <v>710</v>
      </c>
    </row>
    <row r="112" spans="2:47" s="1" customFormat="1" ht="216" hidden="1">
      <c r="B112" s="39"/>
      <c r="C112" s="61"/>
      <c r="D112" s="201" t="s">
        <v>213</v>
      </c>
      <c r="E112" s="61"/>
      <c r="F112" s="202" t="s">
        <v>706</v>
      </c>
      <c r="G112" s="61"/>
      <c r="H112" s="61"/>
      <c r="I112" s="161"/>
      <c r="J112" s="61"/>
      <c r="K112" s="61"/>
      <c r="L112" s="59"/>
      <c r="M112" s="203"/>
      <c r="N112" s="40"/>
      <c r="O112" s="40"/>
      <c r="P112" s="40"/>
      <c r="Q112" s="40"/>
      <c r="R112" s="40"/>
      <c r="S112" s="40"/>
      <c r="T112" s="76"/>
      <c r="AT112" s="22" t="s">
        <v>213</v>
      </c>
      <c r="AU112" s="22" t="s">
        <v>83</v>
      </c>
    </row>
    <row r="113" spans="2:47" s="1" customFormat="1" ht="27">
      <c r="B113" s="39"/>
      <c r="C113" s="61"/>
      <c r="D113" s="201" t="s">
        <v>154</v>
      </c>
      <c r="E113" s="61"/>
      <c r="F113" s="202" t="s">
        <v>711</v>
      </c>
      <c r="G113" s="61"/>
      <c r="H113" s="61"/>
      <c r="I113" s="161"/>
      <c r="J113" s="61"/>
      <c r="K113" s="61"/>
      <c r="L113" s="59"/>
      <c r="M113" s="203"/>
      <c r="N113" s="40"/>
      <c r="O113" s="40"/>
      <c r="P113" s="40"/>
      <c r="Q113" s="40"/>
      <c r="R113" s="40"/>
      <c r="S113" s="40"/>
      <c r="T113" s="76"/>
      <c r="AT113" s="22" t="s">
        <v>154</v>
      </c>
      <c r="AU113" s="22" t="s">
        <v>83</v>
      </c>
    </row>
    <row r="114" spans="2:65" s="1" customFormat="1" ht="25.5" customHeight="1">
      <c r="B114" s="39"/>
      <c r="C114" s="190" t="s">
        <v>185</v>
      </c>
      <c r="D114" s="190" t="s">
        <v>144</v>
      </c>
      <c r="E114" s="191" t="s">
        <v>712</v>
      </c>
      <c r="F114" s="192" t="s">
        <v>713</v>
      </c>
      <c r="G114" s="193" t="s">
        <v>359</v>
      </c>
      <c r="H114" s="194">
        <v>29.3</v>
      </c>
      <c r="I114" s="195">
        <v>94.2</v>
      </c>
      <c r="J114" s="194">
        <f>ROUND(I114*H114,2)</f>
        <v>2760.06</v>
      </c>
      <c r="K114" s="192" t="s">
        <v>148</v>
      </c>
      <c r="L114" s="59"/>
      <c r="M114" s="196" t="s">
        <v>22</v>
      </c>
      <c r="N114" s="197" t="s">
        <v>43</v>
      </c>
      <c r="O114" s="40"/>
      <c r="P114" s="198">
        <f>O114*H114</f>
        <v>0</v>
      </c>
      <c r="Q114" s="198">
        <v>0</v>
      </c>
      <c r="R114" s="198">
        <f>Q114*H114</f>
        <v>0</v>
      </c>
      <c r="S114" s="198">
        <v>0.04</v>
      </c>
      <c r="T114" s="199">
        <f>S114*H114</f>
        <v>1.1720000000000002</v>
      </c>
      <c r="AR114" s="22" t="s">
        <v>161</v>
      </c>
      <c r="AT114" s="22" t="s">
        <v>144</v>
      </c>
      <c r="AU114" s="22" t="s">
        <v>83</v>
      </c>
      <c r="AY114" s="22" t="s">
        <v>138</v>
      </c>
      <c r="BE114" s="200">
        <f>IF(N114="základní",J114,0)</f>
        <v>2760.06</v>
      </c>
      <c r="BF114" s="200">
        <f>IF(N114="snížená",J114,0)</f>
        <v>0</v>
      </c>
      <c r="BG114" s="200">
        <f>IF(N114="zákl. přenesená",J114,0)</f>
        <v>0</v>
      </c>
      <c r="BH114" s="200">
        <f>IF(N114="sníž. přenesená",J114,0)</f>
        <v>0</v>
      </c>
      <c r="BI114" s="200">
        <f>IF(N114="nulová",J114,0)</f>
        <v>0</v>
      </c>
      <c r="BJ114" s="22" t="s">
        <v>80</v>
      </c>
      <c r="BK114" s="200">
        <f>ROUND(I114*H114,2)</f>
        <v>2760.06</v>
      </c>
      <c r="BL114" s="22" t="s">
        <v>161</v>
      </c>
      <c r="BM114" s="22" t="s">
        <v>714</v>
      </c>
    </row>
    <row r="115" spans="2:47" s="1" customFormat="1" ht="216" hidden="1">
      <c r="B115" s="39"/>
      <c r="C115" s="61"/>
      <c r="D115" s="201" t="s">
        <v>213</v>
      </c>
      <c r="E115" s="61"/>
      <c r="F115" s="202" t="s">
        <v>706</v>
      </c>
      <c r="G115" s="61"/>
      <c r="H115" s="61"/>
      <c r="I115" s="161"/>
      <c r="J115" s="61"/>
      <c r="K115" s="61"/>
      <c r="L115" s="59"/>
      <c r="M115" s="203"/>
      <c r="N115" s="40"/>
      <c r="O115" s="40"/>
      <c r="P115" s="40"/>
      <c r="Q115" s="40"/>
      <c r="R115" s="40"/>
      <c r="S115" s="40"/>
      <c r="T115" s="76"/>
      <c r="AT115" s="22" t="s">
        <v>213</v>
      </c>
      <c r="AU115" s="22" t="s">
        <v>83</v>
      </c>
    </row>
    <row r="116" spans="2:47" s="1" customFormat="1" ht="27">
      <c r="B116" s="39"/>
      <c r="C116" s="61"/>
      <c r="D116" s="201" t="s">
        <v>154</v>
      </c>
      <c r="E116" s="61"/>
      <c r="F116" s="202" t="s">
        <v>711</v>
      </c>
      <c r="G116" s="61"/>
      <c r="H116" s="61"/>
      <c r="I116" s="161"/>
      <c r="J116" s="61"/>
      <c r="K116" s="61"/>
      <c r="L116" s="59"/>
      <c r="M116" s="203"/>
      <c r="N116" s="40"/>
      <c r="O116" s="40"/>
      <c r="P116" s="40"/>
      <c r="Q116" s="40"/>
      <c r="R116" s="40"/>
      <c r="S116" s="40"/>
      <c r="T116" s="76"/>
      <c r="AT116" s="22" t="s">
        <v>154</v>
      </c>
      <c r="AU116" s="22" t="s">
        <v>83</v>
      </c>
    </row>
    <row r="117" spans="2:65" s="1" customFormat="1" ht="38.25" customHeight="1">
      <c r="B117" s="39"/>
      <c r="C117" s="190" t="s">
        <v>192</v>
      </c>
      <c r="D117" s="190" t="s">
        <v>144</v>
      </c>
      <c r="E117" s="191" t="s">
        <v>715</v>
      </c>
      <c r="F117" s="192" t="s">
        <v>716</v>
      </c>
      <c r="G117" s="193" t="s">
        <v>226</v>
      </c>
      <c r="H117" s="194">
        <v>187.6</v>
      </c>
      <c r="I117" s="195">
        <v>189</v>
      </c>
      <c r="J117" s="194">
        <f>ROUND(I117*H117,2)</f>
        <v>35456.4</v>
      </c>
      <c r="K117" s="192" t="s">
        <v>148</v>
      </c>
      <c r="L117" s="59"/>
      <c r="M117" s="196" t="s">
        <v>22</v>
      </c>
      <c r="N117" s="197" t="s">
        <v>43</v>
      </c>
      <c r="O117" s="40"/>
      <c r="P117" s="198">
        <f>O117*H117</f>
        <v>0</v>
      </c>
      <c r="Q117" s="198">
        <v>0</v>
      </c>
      <c r="R117" s="198">
        <f>Q117*H117</f>
        <v>0</v>
      </c>
      <c r="S117" s="198">
        <v>0</v>
      </c>
      <c r="T117" s="199">
        <f>S117*H117</f>
        <v>0</v>
      </c>
      <c r="AR117" s="22" t="s">
        <v>161</v>
      </c>
      <c r="AT117" s="22" t="s">
        <v>144</v>
      </c>
      <c r="AU117" s="22" t="s">
        <v>83</v>
      </c>
      <c r="AY117" s="22" t="s">
        <v>138</v>
      </c>
      <c r="BE117" s="200">
        <f>IF(N117="základní",J117,0)</f>
        <v>35456.4</v>
      </c>
      <c r="BF117" s="200">
        <f>IF(N117="snížená",J117,0)</f>
        <v>0</v>
      </c>
      <c r="BG117" s="200">
        <f>IF(N117="zákl. přenesená",J117,0)</f>
        <v>0</v>
      </c>
      <c r="BH117" s="200">
        <f>IF(N117="sníž. přenesená",J117,0)</f>
        <v>0</v>
      </c>
      <c r="BI117" s="200">
        <f>IF(N117="nulová",J117,0)</f>
        <v>0</v>
      </c>
      <c r="BJ117" s="22" t="s">
        <v>80</v>
      </c>
      <c r="BK117" s="200">
        <f>ROUND(I117*H117,2)</f>
        <v>35456.4</v>
      </c>
      <c r="BL117" s="22" t="s">
        <v>161</v>
      </c>
      <c r="BM117" s="22" t="s">
        <v>717</v>
      </c>
    </row>
    <row r="118" spans="2:47" s="1" customFormat="1" ht="337.5" hidden="1">
      <c r="B118" s="39"/>
      <c r="C118" s="61"/>
      <c r="D118" s="201" t="s">
        <v>213</v>
      </c>
      <c r="E118" s="61"/>
      <c r="F118" s="202" t="s">
        <v>228</v>
      </c>
      <c r="G118" s="61"/>
      <c r="H118" s="61"/>
      <c r="I118" s="161"/>
      <c r="J118" s="61"/>
      <c r="K118" s="61"/>
      <c r="L118" s="59"/>
      <c r="M118" s="203"/>
      <c r="N118" s="40"/>
      <c r="O118" s="40"/>
      <c r="P118" s="40"/>
      <c r="Q118" s="40"/>
      <c r="R118" s="40"/>
      <c r="S118" s="40"/>
      <c r="T118" s="76"/>
      <c r="AT118" s="22" t="s">
        <v>213</v>
      </c>
      <c r="AU118" s="22" t="s">
        <v>83</v>
      </c>
    </row>
    <row r="119" spans="2:47" s="1" customFormat="1" ht="27">
      <c r="B119" s="39"/>
      <c r="C119" s="61"/>
      <c r="D119" s="201" t="s">
        <v>154</v>
      </c>
      <c r="E119" s="61"/>
      <c r="F119" s="202" t="s">
        <v>718</v>
      </c>
      <c r="G119" s="61"/>
      <c r="H119" s="61"/>
      <c r="I119" s="161"/>
      <c r="J119" s="61"/>
      <c r="K119" s="61"/>
      <c r="L119" s="59"/>
      <c r="M119" s="203"/>
      <c r="N119" s="40"/>
      <c r="O119" s="40"/>
      <c r="P119" s="40"/>
      <c r="Q119" s="40"/>
      <c r="R119" s="40"/>
      <c r="S119" s="40"/>
      <c r="T119" s="76"/>
      <c r="AT119" s="22" t="s">
        <v>154</v>
      </c>
      <c r="AU119" s="22" t="s">
        <v>83</v>
      </c>
    </row>
    <row r="120" spans="2:65" s="1" customFormat="1" ht="38.25" customHeight="1">
      <c r="B120" s="39"/>
      <c r="C120" s="190" t="s">
        <v>261</v>
      </c>
      <c r="D120" s="190" t="s">
        <v>144</v>
      </c>
      <c r="E120" s="191" t="s">
        <v>230</v>
      </c>
      <c r="F120" s="192" t="s">
        <v>231</v>
      </c>
      <c r="G120" s="193" t="s">
        <v>226</v>
      </c>
      <c r="H120" s="194">
        <v>187.6</v>
      </c>
      <c r="I120" s="195">
        <v>12</v>
      </c>
      <c r="J120" s="194">
        <f>ROUND(I120*H120,2)</f>
        <v>2251.2</v>
      </c>
      <c r="K120" s="192" t="s">
        <v>148</v>
      </c>
      <c r="L120" s="59"/>
      <c r="M120" s="196" t="s">
        <v>22</v>
      </c>
      <c r="N120" s="197" t="s">
        <v>43</v>
      </c>
      <c r="O120" s="40"/>
      <c r="P120" s="198">
        <f>O120*H120</f>
        <v>0</v>
      </c>
      <c r="Q120" s="198">
        <v>0</v>
      </c>
      <c r="R120" s="198">
        <f>Q120*H120</f>
        <v>0</v>
      </c>
      <c r="S120" s="198">
        <v>0</v>
      </c>
      <c r="T120" s="199">
        <f>S120*H120</f>
        <v>0</v>
      </c>
      <c r="AR120" s="22" t="s">
        <v>161</v>
      </c>
      <c r="AT120" s="22" t="s">
        <v>144</v>
      </c>
      <c r="AU120" s="22" t="s">
        <v>83</v>
      </c>
      <c r="AY120" s="22" t="s">
        <v>138</v>
      </c>
      <c r="BE120" s="200">
        <f>IF(N120="základní",J120,0)</f>
        <v>2251.2</v>
      </c>
      <c r="BF120" s="200">
        <f>IF(N120="snížená",J120,0)</f>
        <v>0</v>
      </c>
      <c r="BG120" s="200">
        <f>IF(N120="zákl. přenesená",J120,0)</f>
        <v>0</v>
      </c>
      <c r="BH120" s="200">
        <f>IF(N120="sníž. přenesená",J120,0)</f>
        <v>0</v>
      </c>
      <c r="BI120" s="200">
        <f>IF(N120="nulová",J120,0)</f>
        <v>0</v>
      </c>
      <c r="BJ120" s="22" t="s">
        <v>80</v>
      </c>
      <c r="BK120" s="200">
        <f>ROUND(I120*H120,2)</f>
        <v>2251.2</v>
      </c>
      <c r="BL120" s="22" t="s">
        <v>161</v>
      </c>
      <c r="BM120" s="22" t="s">
        <v>719</v>
      </c>
    </row>
    <row r="121" spans="2:47" s="1" customFormat="1" ht="337.5" hidden="1">
      <c r="B121" s="39"/>
      <c r="C121" s="61"/>
      <c r="D121" s="201" t="s">
        <v>213</v>
      </c>
      <c r="E121" s="61"/>
      <c r="F121" s="202" t="s">
        <v>228</v>
      </c>
      <c r="G121" s="61"/>
      <c r="H121" s="61"/>
      <c r="I121" s="161"/>
      <c r="J121" s="61"/>
      <c r="K121" s="61"/>
      <c r="L121" s="59"/>
      <c r="M121" s="203"/>
      <c r="N121" s="40"/>
      <c r="O121" s="40"/>
      <c r="P121" s="40"/>
      <c r="Q121" s="40"/>
      <c r="R121" s="40"/>
      <c r="S121" s="40"/>
      <c r="T121" s="76"/>
      <c r="AT121" s="22" t="s">
        <v>213</v>
      </c>
      <c r="AU121" s="22" t="s">
        <v>83</v>
      </c>
    </row>
    <row r="122" spans="2:47" s="1" customFormat="1" ht="27">
      <c r="B122" s="39"/>
      <c r="C122" s="61"/>
      <c r="D122" s="201" t="s">
        <v>154</v>
      </c>
      <c r="E122" s="61"/>
      <c r="F122" s="202" t="s">
        <v>720</v>
      </c>
      <c r="G122" s="61"/>
      <c r="H122" s="61"/>
      <c r="I122" s="161"/>
      <c r="J122" s="61"/>
      <c r="K122" s="61"/>
      <c r="L122" s="59"/>
      <c r="M122" s="203"/>
      <c r="N122" s="40"/>
      <c r="O122" s="40"/>
      <c r="P122" s="40"/>
      <c r="Q122" s="40"/>
      <c r="R122" s="40"/>
      <c r="S122" s="40"/>
      <c r="T122" s="76"/>
      <c r="AT122" s="22" t="s">
        <v>154</v>
      </c>
      <c r="AU122" s="22" t="s">
        <v>83</v>
      </c>
    </row>
    <row r="123" spans="2:65" s="1" customFormat="1" ht="25.5" customHeight="1">
      <c r="B123" s="39"/>
      <c r="C123" s="190" t="s">
        <v>266</v>
      </c>
      <c r="D123" s="190" t="s">
        <v>144</v>
      </c>
      <c r="E123" s="191" t="s">
        <v>234</v>
      </c>
      <c r="F123" s="192" t="s">
        <v>235</v>
      </c>
      <c r="G123" s="193" t="s">
        <v>226</v>
      </c>
      <c r="H123" s="194">
        <v>9.75</v>
      </c>
      <c r="I123" s="195">
        <v>365</v>
      </c>
      <c r="J123" s="194">
        <f>ROUND(I123*H123,2)</f>
        <v>3558.75</v>
      </c>
      <c r="K123" s="192" t="s">
        <v>148</v>
      </c>
      <c r="L123" s="59"/>
      <c r="M123" s="196" t="s">
        <v>22</v>
      </c>
      <c r="N123" s="197" t="s">
        <v>43</v>
      </c>
      <c r="O123" s="40"/>
      <c r="P123" s="198">
        <f>O123*H123</f>
        <v>0</v>
      </c>
      <c r="Q123" s="198">
        <v>0</v>
      </c>
      <c r="R123" s="198">
        <f>Q123*H123</f>
        <v>0</v>
      </c>
      <c r="S123" s="198">
        <v>0</v>
      </c>
      <c r="T123" s="199">
        <f>S123*H123</f>
        <v>0</v>
      </c>
      <c r="AR123" s="22" t="s">
        <v>161</v>
      </c>
      <c r="AT123" s="22" t="s">
        <v>144</v>
      </c>
      <c r="AU123" s="22" t="s">
        <v>83</v>
      </c>
      <c r="AY123" s="22" t="s">
        <v>138</v>
      </c>
      <c r="BE123" s="200">
        <f>IF(N123="základní",J123,0)</f>
        <v>3558.75</v>
      </c>
      <c r="BF123" s="200">
        <f>IF(N123="snížená",J123,0)</f>
        <v>0</v>
      </c>
      <c r="BG123" s="200">
        <f>IF(N123="zákl. přenesená",J123,0)</f>
        <v>0</v>
      </c>
      <c r="BH123" s="200">
        <f>IF(N123="sníž. přenesená",J123,0)</f>
        <v>0</v>
      </c>
      <c r="BI123" s="200">
        <f>IF(N123="nulová",J123,0)</f>
        <v>0</v>
      </c>
      <c r="BJ123" s="22" t="s">
        <v>80</v>
      </c>
      <c r="BK123" s="200">
        <f>ROUND(I123*H123,2)</f>
        <v>3558.75</v>
      </c>
      <c r="BL123" s="22" t="s">
        <v>161</v>
      </c>
      <c r="BM123" s="22" t="s">
        <v>721</v>
      </c>
    </row>
    <row r="124" spans="2:47" s="1" customFormat="1" ht="270" hidden="1">
      <c r="B124" s="39"/>
      <c r="C124" s="61"/>
      <c r="D124" s="201" t="s">
        <v>213</v>
      </c>
      <c r="E124" s="61"/>
      <c r="F124" s="202" t="s">
        <v>237</v>
      </c>
      <c r="G124" s="61"/>
      <c r="H124" s="61"/>
      <c r="I124" s="161"/>
      <c r="J124" s="61"/>
      <c r="K124" s="61"/>
      <c r="L124" s="59"/>
      <c r="M124" s="203"/>
      <c r="N124" s="40"/>
      <c r="O124" s="40"/>
      <c r="P124" s="40"/>
      <c r="Q124" s="40"/>
      <c r="R124" s="40"/>
      <c r="S124" s="40"/>
      <c r="T124" s="76"/>
      <c r="AT124" s="22" t="s">
        <v>213</v>
      </c>
      <c r="AU124" s="22" t="s">
        <v>83</v>
      </c>
    </row>
    <row r="125" spans="2:47" s="1" customFormat="1" ht="27">
      <c r="B125" s="39"/>
      <c r="C125" s="61"/>
      <c r="D125" s="201" t="s">
        <v>154</v>
      </c>
      <c r="E125" s="61"/>
      <c r="F125" s="202" t="s">
        <v>722</v>
      </c>
      <c r="G125" s="61"/>
      <c r="H125" s="61"/>
      <c r="I125" s="161"/>
      <c r="J125" s="61"/>
      <c r="K125" s="61"/>
      <c r="L125" s="59"/>
      <c r="M125" s="203"/>
      <c r="N125" s="40"/>
      <c r="O125" s="40"/>
      <c r="P125" s="40"/>
      <c r="Q125" s="40"/>
      <c r="R125" s="40"/>
      <c r="S125" s="40"/>
      <c r="T125" s="76"/>
      <c r="AT125" s="22" t="s">
        <v>154</v>
      </c>
      <c r="AU125" s="22" t="s">
        <v>83</v>
      </c>
    </row>
    <row r="126" spans="2:51" s="11" customFormat="1" ht="13.5">
      <c r="B126" s="208"/>
      <c r="C126" s="209"/>
      <c r="D126" s="201" t="s">
        <v>239</v>
      </c>
      <c r="E126" s="210" t="s">
        <v>22</v>
      </c>
      <c r="F126" s="211" t="s">
        <v>723</v>
      </c>
      <c r="G126" s="209"/>
      <c r="H126" s="212">
        <v>9.75</v>
      </c>
      <c r="I126" s="213"/>
      <c r="J126" s="209"/>
      <c r="K126" s="209"/>
      <c r="L126" s="214"/>
      <c r="M126" s="215"/>
      <c r="N126" s="216"/>
      <c r="O126" s="216"/>
      <c r="P126" s="216"/>
      <c r="Q126" s="216"/>
      <c r="R126" s="216"/>
      <c r="S126" s="216"/>
      <c r="T126" s="217"/>
      <c r="AT126" s="218" t="s">
        <v>239</v>
      </c>
      <c r="AU126" s="218" t="s">
        <v>83</v>
      </c>
      <c r="AV126" s="11" t="s">
        <v>83</v>
      </c>
      <c r="AW126" s="11" t="s">
        <v>35</v>
      </c>
      <c r="AX126" s="11" t="s">
        <v>80</v>
      </c>
      <c r="AY126" s="218" t="s">
        <v>138</v>
      </c>
    </row>
    <row r="127" spans="2:65" s="1" customFormat="1" ht="25.5" customHeight="1">
      <c r="B127" s="39"/>
      <c r="C127" s="190" t="s">
        <v>273</v>
      </c>
      <c r="D127" s="190" t="s">
        <v>144</v>
      </c>
      <c r="E127" s="191" t="s">
        <v>241</v>
      </c>
      <c r="F127" s="192" t="s">
        <v>242</v>
      </c>
      <c r="G127" s="193" t="s">
        <v>226</v>
      </c>
      <c r="H127" s="194">
        <v>9.75</v>
      </c>
      <c r="I127" s="195">
        <v>42.3</v>
      </c>
      <c r="J127" s="194">
        <f>ROUND(I127*H127,2)</f>
        <v>412.43</v>
      </c>
      <c r="K127" s="192" t="s">
        <v>148</v>
      </c>
      <c r="L127" s="59"/>
      <c r="M127" s="196" t="s">
        <v>22</v>
      </c>
      <c r="N127" s="197" t="s">
        <v>43</v>
      </c>
      <c r="O127" s="40"/>
      <c r="P127" s="198">
        <f>O127*H127</f>
        <v>0</v>
      </c>
      <c r="Q127" s="198">
        <v>0</v>
      </c>
      <c r="R127" s="198">
        <f>Q127*H127</f>
        <v>0</v>
      </c>
      <c r="S127" s="198">
        <v>0</v>
      </c>
      <c r="T127" s="199">
        <f>S127*H127</f>
        <v>0</v>
      </c>
      <c r="AR127" s="22" t="s">
        <v>161</v>
      </c>
      <c r="AT127" s="22" t="s">
        <v>144</v>
      </c>
      <c r="AU127" s="22" t="s">
        <v>83</v>
      </c>
      <c r="AY127" s="22" t="s">
        <v>138</v>
      </c>
      <c r="BE127" s="200">
        <f>IF(N127="základní",J127,0)</f>
        <v>412.43</v>
      </c>
      <c r="BF127" s="200">
        <f>IF(N127="snížená",J127,0)</f>
        <v>0</v>
      </c>
      <c r="BG127" s="200">
        <f>IF(N127="zákl. přenesená",J127,0)</f>
        <v>0</v>
      </c>
      <c r="BH127" s="200">
        <f>IF(N127="sníž. přenesená",J127,0)</f>
        <v>0</v>
      </c>
      <c r="BI127" s="200">
        <f>IF(N127="nulová",J127,0)</f>
        <v>0</v>
      </c>
      <c r="BJ127" s="22" t="s">
        <v>80</v>
      </c>
      <c r="BK127" s="200">
        <f>ROUND(I127*H127,2)</f>
        <v>412.43</v>
      </c>
      <c r="BL127" s="22" t="s">
        <v>161</v>
      </c>
      <c r="BM127" s="22" t="s">
        <v>724</v>
      </c>
    </row>
    <row r="128" spans="2:47" s="1" customFormat="1" ht="270" hidden="1">
      <c r="B128" s="39"/>
      <c r="C128" s="61"/>
      <c r="D128" s="201" t="s">
        <v>213</v>
      </c>
      <c r="E128" s="61"/>
      <c r="F128" s="202" t="s">
        <v>237</v>
      </c>
      <c r="G128" s="61"/>
      <c r="H128" s="61"/>
      <c r="I128" s="161"/>
      <c r="J128" s="61"/>
      <c r="K128" s="61"/>
      <c r="L128" s="59"/>
      <c r="M128" s="203"/>
      <c r="N128" s="40"/>
      <c r="O128" s="40"/>
      <c r="P128" s="40"/>
      <c r="Q128" s="40"/>
      <c r="R128" s="40"/>
      <c r="S128" s="40"/>
      <c r="T128" s="76"/>
      <c r="AT128" s="22" t="s">
        <v>213</v>
      </c>
      <c r="AU128" s="22" t="s">
        <v>83</v>
      </c>
    </row>
    <row r="129" spans="2:47" s="1" customFormat="1" ht="27">
      <c r="B129" s="39"/>
      <c r="C129" s="61"/>
      <c r="D129" s="201" t="s">
        <v>154</v>
      </c>
      <c r="E129" s="61"/>
      <c r="F129" s="202" t="s">
        <v>725</v>
      </c>
      <c r="G129" s="61"/>
      <c r="H129" s="61"/>
      <c r="I129" s="161"/>
      <c r="J129" s="61"/>
      <c r="K129" s="61"/>
      <c r="L129" s="59"/>
      <c r="M129" s="203"/>
      <c r="N129" s="40"/>
      <c r="O129" s="40"/>
      <c r="P129" s="40"/>
      <c r="Q129" s="40"/>
      <c r="R129" s="40"/>
      <c r="S129" s="40"/>
      <c r="T129" s="76"/>
      <c r="AT129" s="22" t="s">
        <v>154</v>
      </c>
      <c r="AU129" s="22" t="s">
        <v>83</v>
      </c>
    </row>
    <row r="130" spans="2:65" s="1" customFormat="1" ht="25.5" customHeight="1">
      <c r="B130" s="39"/>
      <c r="C130" s="190" t="s">
        <v>278</v>
      </c>
      <c r="D130" s="190" t="s">
        <v>144</v>
      </c>
      <c r="E130" s="191" t="s">
        <v>245</v>
      </c>
      <c r="F130" s="192" t="s">
        <v>246</v>
      </c>
      <c r="G130" s="193" t="s">
        <v>226</v>
      </c>
      <c r="H130" s="194">
        <v>3.6</v>
      </c>
      <c r="I130" s="195">
        <v>325</v>
      </c>
      <c r="J130" s="194">
        <f>ROUND(I130*H130,2)</f>
        <v>1170</v>
      </c>
      <c r="K130" s="192" t="s">
        <v>148</v>
      </c>
      <c r="L130" s="59"/>
      <c r="M130" s="196" t="s">
        <v>22</v>
      </c>
      <c r="N130" s="197" t="s">
        <v>43</v>
      </c>
      <c r="O130" s="40"/>
      <c r="P130" s="198">
        <f>O130*H130</f>
        <v>0</v>
      </c>
      <c r="Q130" s="198">
        <v>0</v>
      </c>
      <c r="R130" s="198">
        <f>Q130*H130</f>
        <v>0</v>
      </c>
      <c r="S130" s="198">
        <v>0</v>
      </c>
      <c r="T130" s="199">
        <f>S130*H130</f>
        <v>0</v>
      </c>
      <c r="AR130" s="22" t="s">
        <v>161</v>
      </c>
      <c r="AT130" s="22" t="s">
        <v>144</v>
      </c>
      <c r="AU130" s="22" t="s">
        <v>83</v>
      </c>
      <c r="AY130" s="22" t="s">
        <v>138</v>
      </c>
      <c r="BE130" s="200">
        <f>IF(N130="základní",J130,0)</f>
        <v>1170</v>
      </c>
      <c r="BF130" s="200">
        <f>IF(N130="snížená",J130,0)</f>
        <v>0</v>
      </c>
      <c r="BG130" s="200">
        <f>IF(N130="zákl. přenesená",J130,0)</f>
        <v>0</v>
      </c>
      <c r="BH130" s="200">
        <f>IF(N130="sníž. přenesená",J130,0)</f>
        <v>0</v>
      </c>
      <c r="BI130" s="200">
        <f>IF(N130="nulová",J130,0)</f>
        <v>0</v>
      </c>
      <c r="BJ130" s="22" t="s">
        <v>80</v>
      </c>
      <c r="BK130" s="200">
        <f>ROUND(I130*H130,2)</f>
        <v>1170</v>
      </c>
      <c r="BL130" s="22" t="s">
        <v>161</v>
      </c>
      <c r="BM130" s="22" t="s">
        <v>726</v>
      </c>
    </row>
    <row r="131" spans="2:47" s="1" customFormat="1" ht="148.5" hidden="1">
      <c r="B131" s="39"/>
      <c r="C131" s="61"/>
      <c r="D131" s="201" t="s">
        <v>213</v>
      </c>
      <c r="E131" s="61"/>
      <c r="F131" s="202" t="s">
        <v>248</v>
      </c>
      <c r="G131" s="61"/>
      <c r="H131" s="61"/>
      <c r="I131" s="161"/>
      <c r="J131" s="61"/>
      <c r="K131" s="61"/>
      <c r="L131" s="59"/>
      <c r="M131" s="203"/>
      <c r="N131" s="40"/>
      <c r="O131" s="40"/>
      <c r="P131" s="40"/>
      <c r="Q131" s="40"/>
      <c r="R131" s="40"/>
      <c r="S131" s="40"/>
      <c r="T131" s="76"/>
      <c r="AT131" s="22" t="s">
        <v>213</v>
      </c>
      <c r="AU131" s="22" t="s">
        <v>83</v>
      </c>
    </row>
    <row r="132" spans="2:47" s="1" customFormat="1" ht="27">
      <c r="B132" s="39"/>
      <c r="C132" s="61"/>
      <c r="D132" s="201" t="s">
        <v>154</v>
      </c>
      <c r="E132" s="61"/>
      <c r="F132" s="202" t="s">
        <v>504</v>
      </c>
      <c r="G132" s="61"/>
      <c r="H132" s="61"/>
      <c r="I132" s="161"/>
      <c r="J132" s="61"/>
      <c r="K132" s="61"/>
      <c r="L132" s="59"/>
      <c r="M132" s="203"/>
      <c r="N132" s="40"/>
      <c r="O132" s="40"/>
      <c r="P132" s="40"/>
      <c r="Q132" s="40"/>
      <c r="R132" s="40"/>
      <c r="S132" s="40"/>
      <c r="T132" s="76"/>
      <c r="AT132" s="22" t="s">
        <v>154</v>
      </c>
      <c r="AU132" s="22" t="s">
        <v>83</v>
      </c>
    </row>
    <row r="133" spans="2:65" s="1" customFormat="1" ht="38.25" customHeight="1">
      <c r="B133" s="39"/>
      <c r="C133" s="190" t="s">
        <v>10</v>
      </c>
      <c r="D133" s="190" t="s">
        <v>144</v>
      </c>
      <c r="E133" s="191" t="s">
        <v>251</v>
      </c>
      <c r="F133" s="192" t="s">
        <v>252</v>
      </c>
      <c r="G133" s="193" t="s">
        <v>226</v>
      </c>
      <c r="H133" s="194">
        <v>3.6</v>
      </c>
      <c r="I133" s="195">
        <v>46.2</v>
      </c>
      <c r="J133" s="194">
        <f>ROUND(I133*H133,2)</f>
        <v>166.32</v>
      </c>
      <c r="K133" s="192" t="s">
        <v>148</v>
      </c>
      <c r="L133" s="59"/>
      <c r="M133" s="196" t="s">
        <v>22</v>
      </c>
      <c r="N133" s="197" t="s">
        <v>43</v>
      </c>
      <c r="O133" s="40"/>
      <c r="P133" s="198">
        <f>O133*H133</f>
        <v>0</v>
      </c>
      <c r="Q133" s="198">
        <v>0</v>
      </c>
      <c r="R133" s="198">
        <f>Q133*H133</f>
        <v>0</v>
      </c>
      <c r="S133" s="198">
        <v>0</v>
      </c>
      <c r="T133" s="199">
        <f>S133*H133</f>
        <v>0</v>
      </c>
      <c r="AR133" s="22" t="s">
        <v>161</v>
      </c>
      <c r="AT133" s="22" t="s">
        <v>144</v>
      </c>
      <c r="AU133" s="22" t="s">
        <v>83</v>
      </c>
      <c r="AY133" s="22" t="s">
        <v>138</v>
      </c>
      <c r="BE133" s="200">
        <f>IF(N133="základní",J133,0)</f>
        <v>166.32</v>
      </c>
      <c r="BF133" s="200">
        <f>IF(N133="snížená",J133,0)</f>
        <v>0</v>
      </c>
      <c r="BG133" s="200">
        <f>IF(N133="zákl. přenesená",J133,0)</f>
        <v>0</v>
      </c>
      <c r="BH133" s="200">
        <f>IF(N133="sníž. přenesená",J133,0)</f>
        <v>0</v>
      </c>
      <c r="BI133" s="200">
        <f>IF(N133="nulová",J133,0)</f>
        <v>0</v>
      </c>
      <c r="BJ133" s="22" t="s">
        <v>80</v>
      </c>
      <c r="BK133" s="200">
        <f>ROUND(I133*H133,2)</f>
        <v>166.32</v>
      </c>
      <c r="BL133" s="22" t="s">
        <v>161</v>
      </c>
      <c r="BM133" s="22" t="s">
        <v>727</v>
      </c>
    </row>
    <row r="134" spans="2:47" s="1" customFormat="1" ht="148.5" hidden="1">
      <c r="B134" s="39"/>
      <c r="C134" s="61"/>
      <c r="D134" s="201" t="s">
        <v>213</v>
      </c>
      <c r="E134" s="61"/>
      <c r="F134" s="202" t="s">
        <v>248</v>
      </c>
      <c r="G134" s="61"/>
      <c r="H134" s="61"/>
      <c r="I134" s="161"/>
      <c r="J134" s="61"/>
      <c r="K134" s="61"/>
      <c r="L134" s="59"/>
      <c r="M134" s="203"/>
      <c r="N134" s="40"/>
      <c r="O134" s="40"/>
      <c r="P134" s="40"/>
      <c r="Q134" s="40"/>
      <c r="R134" s="40"/>
      <c r="S134" s="40"/>
      <c r="T134" s="76"/>
      <c r="AT134" s="22" t="s">
        <v>213</v>
      </c>
      <c r="AU134" s="22" t="s">
        <v>83</v>
      </c>
    </row>
    <row r="135" spans="2:47" s="1" customFormat="1" ht="27">
      <c r="B135" s="39"/>
      <c r="C135" s="61"/>
      <c r="D135" s="201" t="s">
        <v>154</v>
      </c>
      <c r="E135" s="61"/>
      <c r="F135" s="202" t="s">
        <v>254</v>
      </c>
      <c r="G135" s="61"/>
      <c r="H135" s="61"/>
      <c r="I135" s="161"/>
      <c r="J135" s="61"/>
      <c r="K135" s="61"/>
      <c r="L135" s="59"/>
      <c r="M135" s="203"/>
      <c r="N135" s="40"/>
      <c r="O135" s="40"/>
      <c r="P135" s="40"/>
      <c r="Q135" s="40"/>
      <c r="R135" s="40"/>
      <c r="S135" s="40"/>
      <c r="T135" s="76"/>
      <c r="AT135" s="22" t="s">
        <v>154</v>
      </c>
      <c r="AU135" s="22" t="s">
        <v>83</v>
      </c>
    </row>
    <row r="136" spans="2:65" s="1" customFormat="1" ht="25.5" customHeight="1">
      <c r="B136" s="39"/>
      <c r="C136" s="190" t="s">
        <v>289</v>
      </c>
      <c r="D136" s="190" t="s">
        <v>144</v>
      </c>
      <c r="E136" s="191" t="s">
        <v>255</v>
      </c>
      <c r="F136" s="192" t="s">
        <v>256</v>
      </c>
      <c r="G136" s="193" t="s">
        <v>226</v>
      </c>
      <c r="H136" s="194">
        <v>42</v>
      </c>
      <c r="I136" s="195">
        <v>365</v>
      </c>
      <c r="J136" s="194">
        <f>ROUND(I136*H136,2)</f>
        <v>15330</v>
      </c>
      <c r="K136" s="192" t="s">
        <v>148</v>
      </c>
      <c r="L136" s="59"/>
      <c r="M136" s="196" t="s">
        <v>22</v>
      </c>
      <c r="N136" s="197" t="s">
        <v>43</v>
      </c>
      <c r="O136" s="40"/>
      <c r="P136" s="198">
        <f>O136*H136</f>
        <v>0</v>
      </c>
      <c r="Q136" s="198">
        <v>0</v>
      </c>
      <c r="R136" s="198">
        <f>Q136*H136</f>
        <v>0</v>
      </c>
      <c r="S136" s="198">
        <v>0</v>
      </c>
      <c r="T136" s="199">
        <f>S136*H136</f>
        <v>0</v>
      </c>
      <c r="AR136" s="22" t="s">
        <v>161</v>
      </c>
      <c r="AT136" s="22" t="s">
        <v>144</v>
      </c>
      <c r="AU136" s="22" t="s">
        <v>83</v>
      </c>
      <c r="AY136" s="22" t="s">
        <v>138</v>
      </c>
      <c r="BE136" s="200">
        <f>IF(N136="základní",J136,0)</f>
        <v>15330</v>
      </c>
      <c r="BF136" s="200">
        <f>IF(N136="snížená",J136,0)</f>
        <v>0</v>
      </c>
      <c r="BG136" s="200">
        <f>IF(N136="zákl. přenesená",J136,0)</f>
        <v>0</v>
      </c>
      <c r="BH136" s="200">
        <f>IF(N136="sníž. přenesená",J136,0)</f>
        <v>0</v>
      </c>
      <c r="BI136" s="200">
        <f>IF(N136="nulová",J136,0)</f>
        <v>0</v>
      </c>
      <c r="BJ136" s="22" t="s">
        <v>80</v>
      </c>
      <c r="BK136" s="200">
        <f>ROUND(I136*H136,2)</f>
        <v>15330</v>
      </c>
      <c r="BL136" s="22" t="s">
        <v>161</v>
      </c>
      <c r="BM136" s="22" t="s">
        <v>728</v>
      </c>
    </row>
    <row r="137" spans="2:47" s="1" customFormat="1" ht="256.5" hidden="1">
      <c r="B137" s="39"/>
      <c r="C137" s="61"/>
      <c r="D137" s="201" t="s">
        <v>213</v>
      </c>
      <c r="E137" s="61"/>
      <c r="F137" s="202" t="s">
        <v>258</v>
      </c>
      <c r="G137" s="61"/>
      <c r="H137" s="61"/>
      <c r="I137" s="161"/>
      <c r="J137" s="61"/>
      <c r="K137" s="61"/>
      <c r="L137" s="59"/>
      <c r="M137" s="203"/>
      <c r="N137" s="40"/>
      <c r="O137" s="40"/>
      <c r="P137" s="40"/>
      <c r="Q137" s="40"/>
      <c r="R137" s="40"/>
      <c r="S137" s="40"/>
      <c r="T137" s="76"/>
      <c r="AT137" s="22" t="s">
        <v>213</v>
      </c>
      <c r="AU137" s="22" t="s">
        <v>83</v>
      </c>
    </row>
    <row r="138" spans="2:47" s="1" customFormat="1" ht="27">
      <c r="B138" s="39"/>
      <c r="C138" s="61"/>
      <c r="D138" s="201" t="s">
        <v>154</v>
      </c>
      <c r="E138" s="61"/>
      <c r="F138" s="202" t="s">
        <v>271</v>
      </c>
      <c r="G138" s="61"/>
      <c r="H138" s="61"/>
      <c r="I138" s="161"/>
      <c r="J138" s="61"/>
      <c r="K138" s="61"/>
      <c r="L138" s="59"/>
      <c r="M138" s="203"/>
      <c r="N138" s="40"/>
      <c r="O138" s="40"/>
      <c r="P138" s="40"/>
      <c r="Q138" s="40"/>
      <c r="R138" s="40"/>
      <c r="S138" s="40"/>
      <c r="T138" s="76"/>
      <c r="AT138" s="22" t="s">
        <v>154</v>
      </c>
      <c r="AU138" s="22" t="s">
        <v>83</v>
      </c>
    </row>
    <row r="139" spans="2:51" s="11" customFormat="1" ht="13.5">
      <c r="B139" s="208"/>
      <c r="C139" s="209"/>
      <c r="D139" s="201" t="s">
        <v>239</v>
      </c>
      <c r="E139" s="210" t="s">
        <v>22</v>
      </c>
      <c r="F139" s="211" t="s">
        <v>729</v>
      </c>
      <c r="G139" s="209"/>
      <c r="H139" s="212">
        <v>42</v>
      </c>
      <c r="I139" s="213"/>
      <c r="J139" s="209"/>
      <c r="K139" s="209"/>
      <c r="L139" s="214"/>
      <c r="M139" s="215"/>
      <c r="N139" s="216"/>
      <c r="O139" s="216"/>
      <c r="P139" s="216"/>
      <c r="Q139" s="216"/>
      <c r="R139" s="216"/>
      <c r="S139" s="216"/>
      <c r="T139" s="217"/>
      <c r="AT139" s="218" t="s">
        <v>239</v>
      </c>
      <c r="AU139" s="218" t="s">
        <v>83</v>
      </c>
      <c r="AV139" s="11" t="s">
        <v>83</v>
      </c>
      <c r="AW139" s="11" t="s">
        <v>35</v>
      </c>
      <c r="AX139" s="11" t="s">
        <v>80</v>
      </c>
      <c r="AY139" s="218" t="s">
        <v>138</v>
      </c>
    </row>
    <row r="140" spans="2:65" s="1" customFormat="1" ht="38.25" customHeight="1">
      <c r="B140" s="39"/>
      <c r="C140" s="190" t="s">
        <v>292</v>
      </c>
      <c r="D140" s="190" t="s">
        <v>144</v>
      </c>
      <c r="E140" s="191" t="s">
        <v>262</v>
      </c>
      <c r="F140" s="192" t="s">
        <v>263</v>
      </c>
      <c r="G140" s="193" t="s">
        <v>226</v>
      </c>
      <c r="H140" s="194">
        <v>42</v>
      </c>
      <c r="I140" s="195">
        <v>50.8</v>
      </c>
      <c r="J140" s="194">
        <f>ROUND(I140*H140,2)</f>
        <v>2133.6</v>
      </c>
      <c r="K140" s="192" t="s">
        <v>148</v>
      </c>
      <c r="L140" s="59"/>
      <c r="M140" s="196" t="s">
        <v>22</v>
      </c>
      <c r="N140" s="197" t="s">
        <v>43</v>
      </c>
      <c r="O140" s="40"/>
      <c r="P140" s="198">
        <f>O140*H140</f>
        <v>0</v>
      </c>
      <c r="Q140" s="198">
        <v>0</v>
      </c>
      <c r="R140" s="198">
        <f>Q140*H140</f>
        <v>0</v>
      </c>
      <c r="S140" s="198">
        <v>0</v>
      </c>
      <c r="T140" s="199">
        <f>S140*H140</f>
        <v>0</v>
      </c>
      <c r="AR140" s="22" t="s">
        <v>161</v>
      </c>
      <c r="AT140" s="22" t="s">
        <v>144</v>
      </c>
      <c r="AU140" s="22" t="s">
        <v>83</v>
      </c>
      <c r="AY140" s="22" t="s">
        <v>138</v>
      </c>
      <c r="BE140" s="200">
        <f>IF(N140="základní",J140,0)</f>
        <v>2133.6</v>
      </c>
      <c r="BF140" s="200">
        <f>IF(N140="snížená",J140,0)</f>
        <v>0</v>
      </c>
      <c r="BG140" s="200">
        <f>IF(N140="zákl. přenesená",J140,0)</f>
        <v>0</v>
      </c>
      <c r="BH140" s="200">
        <f>IF(N140="sníž. přenesená",J140,0)</f>
        <v>0</v>
      </c>
      <c r="BI140" s="200">
        <f>IF(N140="nulová",J140,0)</f>
        <v>0</v>
      </c>
      <c r="BJ140" s="22" t="s">
        <v>80</v>
      </c>
      <c r="BK140" s="200">
        <f>ROUND(I140*H140,2)</f>
        <v>2133.6</v>
      </c>
      <c r="BL140" s="22" t="s">
        <v>161</v>
      </c>
      <c r="BM140" s="22" t="s">
        <v>730</v>
      </c>
    </row>
    <row r="141" spans="2:47" s="1" customFormat="1" ht="256.5" hidden="1">
      <c r="B141" s="39"/>
      <c r="C141" s="61"/>
      <c r="D141" s="201" t="s">
        <v>213</v>
      </c>
      <c r="E141" s="61"/>
      <c r="F141" s="202" t="s">
        <v>258</v>
      </c>
      <c r="G141" s="61"/>
      <c r="H141" s="61"/>
      <c r="I141" s="161"/>
      <c r="J141" s="61"/>
      <c r="K141" s="61"/>
      <c r="L141" s="59"/>
      <c r="M141" s="203"/>
      <c r="N141" s="40"/>
      <c r="O141" s="40"/>
      <c r="P141" s="40"/>
      <c r="Q141" s="40"/>
      <c r="R141" s="40"/>
      <c r="S141" s="40"/>
      <c r="T141" s="76"/>
      <c r="AT141" s="22" t="s">
        <v>213</v>
      </c>
      <c r="AU141" s="22" t="s">
        <v>83</v>
      </c>
    </row>
    <row r="142" spans="2:47" s="1" customFormat="1" ht="27">
      <c r="B142" s="39"/>
      <c r="C142" s="61"/>
      <c r="D142" s="201" t="s">
        <v>154</v>
      </c>
      <c r="E142" s="61"/>
      <c r="F142" s="202" t="s">
        <v>265</v>
      </c>
      <c r="G142" s="61"/>
      <c r="H142" s="61"/>
      <c r="I142" s="161"/>
      <c r="J142" s="61"/>
      <c r="K142" s="61"/>
      <c r="L142" s="59"/>
      <c r="M142" s="203"/>
      <c r="N142" s="40"/>
      <c r="O142" s="40"/>
      <c r="P142" s="40"/>
      <c r="Q142" s="40"/>
      <c r="R142" s="40"/>
      <c r="S142" s="40"/>
      <c r="T142" s="76"/>
      <c r="AT142" s="22" t="s">
        <v>154</v>
      </c>
      <c r="AU142" s="22" t="s">
        <v>83</v>
      </c>
    </row>
    <row r="143" spans="2:65" s="1" customFormat="1" ht="25.5" customHeight="1">
      <c r="B143" s="39"/>
      <c r="C143" s="190" t="s">
        <v>297</v>
      </c>
      <c r="D143" s="190" t="s">
        <v>144</v>
      </c>
      <c r="E143" s="191" t="s">
        <v>267</v>
      </c>
      <c r="F143" s="192" t="s">
        <v>268</v>
      </c>
      <c r="G143" s="193" t="s">
        <v>211</v>
      </c>
      <c r="H143" s="194">
        <v>84</v>
      </c>
      <c r="I143" s="195">
        <v>45</v>
      </c>
      <c r="J143" s="194">
        <f>ROUND(I143*H143,2)</f>
        <v>3780</v>
      </c>
      <c r="K143" s="192" t="s">
        <v>148</v>
      </c>
      <c r="L143" s="59"/>
      <c r="M143" s="196" t="s">
        <v>22</v>
      </c>
      <c r="N143" s="197" t="s">
        <v>43</v>
      </c>
      <c r="O143" s="40"/>
      <c r="P143" s="198">
        <f>O143*H143</f>
        <v>0</v>
      </c>
      <c r="Q143" s="198">
        <v>0.00084</v>
      </c>
      <c r="R143" s="198">
        <f>Q143*H143</f>
        <v>0.07056</v>
      </c>
      <c r="S143" s="198">
        <v>0</v>
      </c>
      <c r="T143" s="199">
        <f>S143*H143</f>
        <v>0</v>
      </c>
      <c r="AR143" s="22" t="s">
        <v>161</v>
      </c>
      <c r="AT143" s="22" t="s">
        <v>144</v>
      </c>
      <c r="AU143" s="22" t="s">
        <v>83</v>
      </c>
      <c r="AY143" s="22" t="s">
        <v>138</v>
      </c>
      <c r="BE143" s="200">
        <f>IF(N143="základní",J143,0)</f>
        <v>3780</v>
      </c>
      <c r="BF143" s="200">
        <f>IF(N143="snížená",J143,0)</f>
        <v>0</v>
      </c>
      <c r="BG143" s="200">
        <f>IF(N143="zákl. přenesená",J143,0)</f>
        <v>0</v>
      </c>
      <c r="BH143" s="200">
        <f>IF(N143="sníž. přenesená",J143,0)</f>
        <v>0</v>
      </c>
      <c r="BI143" s="200">
        <f>IF(N143="nulová",J143,0)</f>
        <v>0</v>
      </c>
      <c r="BJ143" s="22" t="s">
        <v>80</v>
      </c>
      <c r="BK143" s="200">
        <f>ROUND(I143*H143,2)</f>
        <v>3780</v>
      </c>
      <c r="BL143" s="22" t="s">
        <v>161</v>
      </c>
      <c r="BM143" s="22" t="s">
        <v>731</v>
      </c>
    </row>
    <row r="144" spans="2:47" s="1" customFormat="1" ht="189" hidden="1">
      <c r="B144" s="39"/>
      <c r="C144" s="61"/>
      <c r="D144" s="201" t="s">
        <v>213</v>
      </c>
      <c r="E144" s="61"/>
      <c r="F144" s="202" t="s">
        <v>270</v>
      </c>
      <c r="G144" s="61"/>
      <c r="H144" s="61"/>
      <c r="I144" s="161"/>
      <c r="J144" s="61"/>
      <c r="K144" s="61"/>
      <c r="L144" s="59"/>
      <c r="M144" s="203"/>
      <c r="N144" s="40"/>
      <c r="O144" s="40"/>
      <c r="P144" s="40"/>
      <c r="Q144" s="40"/>
      <c r="R144" s="40"/>
      <c r="S144" s="40"/>
      <c r="T144" s="76"/>
      <c r="AT144" s="22" t="s">
        <v>213</v>
      </c>
      <c r="AU144" s="22" t="s">
        <v>83</v>
      </c>
    </row>
    <row r="145" spans="2:47" s="1" customFormat="1" ht="27">
      <c r="B145" s="39"/>
      <c r="C145" s="61"/>
      <c r="D145" s="201" t="s">
        <v>154</v>
      </c>
      <c r="E145" s="61"/>
      <c r="F145" s="202" t="s">
        <v>271</v>
      </c>
      <c r="G145" s="61"/>
      <c r="H145" s="61"/>
      <c r="I145" s="161"/>
      <c r="J145" s="61"/>
      <c r="K145" s="61"/>
      <c r="L145" s="59"/>
      <c r="M145" s="203"/>
      <c r="N145" s="40"/>
      <c r="O145" s="40"/>
      <c r="P145" s="40"/>
      <c r="Q145" s="40"/>
      <c r="R145" s="40"/>
      <c r="S145" s="40"/>
      <c r="T145" s="76"/>
      <c r="AT145" s="22" t="s">
        <v>154</v>
      </c>
      <c r="AU145" s="22" t="s">
        <v>83</v>
      </c>
    </row>
    <row r="146" spans="2:51" s="11" customFormat="1" ht="13.5">
      <c r="B146" s="208"/>
      <c r="C146" s="209"/>
      <c r="D146" s="201" t="s">
        <v>239</v>
      </c>
      <c r="E146" s="210" t="s">
        <v>22</v>
      </c>
      <c r="F146" s="211" t="s">
        <v>732</v>
      </c>
      <c r="G146" s="209"/>
      <c r="H146" s="212">
        <v>84</v>
      </c>
      <c r="I146" s="213"/>
      <c r="J146" s="209"/>
      <c r="K146" s="209"/>
      <c r="L146" s="214"/>
      <c r="M146" s="215"/>
      <c r="N146" s="216"/>
      <c r="O146" s="216"/>
      <c r="P146" s="216"/>
      <c r="Q146" s="216"/>
      <c r="R146" s="216"/>
      <c r="S146" s="216"/>
      <c r="T146" s="217"/>
      <c r="AT146" s="218" t="s">
        <v>239</v>
      </c>
      <c r="AU146" s="218" t="s">
        <v>83</v>
      </c>
      <c r="AV146" s="11" t="s">
        <v>83</v>
      </c>
      <c r="AW146" s="11" t="s">
        <v>35</v>
      </c>
      <c r="AX146" s="11" t="s">
        <v>80</v>
      </c>
      <c r="AY146" s="218" t="s">
        <v>138</v>
      </c>
    </row>
    <row r="147" spans="2:65" s="1" customFormat="1" ht="25.5" customHeight="1">
      <c r="B147" s="39"/>
      <c r="C147" s="190" t="s">
        <v>301</v>
      </c>
      <c r="D147" s="190" t="s">
        <v>144</v>
      </c>
      <c r="E147" s="191" t="s">
        <v>274</v>
      </c>
      <c r="F147" s="192" t="s">
        <v>275</v>
      </c>
      <c r="G147" s="193" t="s">
        <v>211</v>
      </c>
      <c r="H147" s="194">
        <v>84</v>
      </c>
      <c r="I147" s="195">
        <v>25</v>
      </c>
      <c r="J147" s="194">
        <f>ROUND(I147*H147,2)</f>
        <v>2100</v>
      </c>
      <c r="K147" s="192" t="s">
        <v>148</v>
      </c>
      <c r="L147" s="59"/>
      <c r="M147" s="196" t="s">
        <v>22</v>
      </c>
      <c r="N147" s="197" t="s">
        <v>43</v>
      </c>
      <c r="O147" s="40"/>
      <c r="P147" s="198">
        <f>O147*H147</f>
        <v>0</v>
      </c>
      <c r="Q147" s="198">
        <v>0</v>
      </c>
      <c r="R147" s="198">
        <f>Q147*H147</f>
        <v>0</v>
      </c>
      <c r="S147" s="198">
        <v>0</v>
      </c>
      <c r="T147" s="199">
        <f>S147*H147</f>
        <v>0</v>
      </c>
      <c r="AR147" s="22" t="s">
        <v>161</v>
      </c>
      <c r="AT147" s="22" t="s">
        <v>144</v>
      </c>
      <c r="AU147" s="22" t="s">
        <v>83</v>
      </c>
      <c r="AY147" s="22" t="s">
        <v>138</v>
      </c>
      <c r="BE147" s="200">
        <f>IF(N147="základní",J147,0)</f>
        <v>2100</v>
      </c>
      <c r="BF147" s="200">
        <f>IF(N147="snížená",J147,0)</f>
        <v>0</v>
      </c>
      <c r="BG147" s="200">
        <f>IF(N147="zákl. přenesená",J147,0)</f>
        <v>0</v>
      </c>
      <c r="BH147" s="200">
        <f>IF(N147="sníž. přenesená",J147,0)</f>
        <v>0</v>
      </c>
      <c r="BI147" s="200">
        <f>IF(N147="nulová",J147,0)</f>
        <v>0</v>
      </c>
      <c r="BJ147" s="22" t="s">
        <v>80</v>
      </c>
      <c r="BK147" s="200">
        <f>ROUND(I147*H147,2)</f>
        <v>2100</v>
      </c>
      <c r="BL147" s="22" t="s">
        <v>161</v>
      </c>
      <c r="BM147" s="22" t="s">
        <v>733</v>
      </c>
    </row>
    <row r="148" spans="2:47" s="1" customFormat="1" ht="27">
      <c r="B148" s="39"/>
      <c r="C148" s="61"/>
      <c r="D148" s="201" t="s">
        <v>154</v>
      </c>
      <c r="E148" s="61"/>
      <c r="F148" s="202" t="s">
        <v>277</v>
      </c>
      <c r="G148" s="61"/>
      <c r="H148" s="61"/>
      <c r="I148" s="161"/>
      <c r="J148" s="61"/>
      <c r="K148" s="61"/>
      <c r="L148" s="59"/>
      <c r="M148" s="203"/>
      <c r="N148" s="40"/>
      <c r="O148" s="40"/>
      <c r="P148" s="40"/>
      <c r="Q148" s="40"/>
      <c r="R148" s="40"/>
      <c r="S148" s="40"/>
      <c r="T148" s="76"/>
      <c r="AT148" s="22" t="s">
        <v>154</v>
      </c>
      <c r="AU148" s="22" t="s">
        <v>83</v>
      </c>
    </row>
    <row r="149" spans="2:65" s="1" customFormat="1" ht="38.25" customHeight="1">
      <c r="B149" s="39"/>
      <c r="C149" s="190" t="s">
        <v>305</v>
      </c>
      <c r="D149" s="190" t="s">
        <v>144</v>
      </c>
      <c r="E149" s="191" t="s">
        <v>734</v>
      </c>
      <c r="F149" s="192" t="s">
        <v>735</v>
      </c>
      <c r="G149" s="193" t="s">
        <v>226</v>
      </c>
      <c r="H149" s="194">
        <v>284</v>
      </c>
      <c r="I149" s="195">
        <v>79</v>
      </c>
      <c r="J149" s="194">
        <f>ROUND(I149*H149,2)</f>
        <v>22436</v>
      </c>
      <c r="K149" s="192" t="s">
        <v>148</v>
      </c>
      <c r="L149" s="59"/>
      <c r="M149" s="196" t="s">
        <v>22</v>
      </c>
      <c r="N149" s="197" t="s">
        <v>43</v>
      </c>
      <c r="O149" s="40"/>
      <c r="P149" s="198">
        <f>O149*H149</f>
        <v>0</v>
      </c>
      <c r="Q149" s="198">
        <v>0</v>
      </c>
      <c r="R149" s="198">
        <f>Q149*H149</f>
        <v>0</v>
      </c>
      <c r="S149" s="198">
        <v>0</v>
      </c>
      <c r="T149" s="199">
        <f>S149*H149</f>
        <v>0</v>
      </c>
      <c r="AR149" s="22" t="s">
        <v>161</v>
      </c>
      <c r="AT149" s="22" t="s">
        <v>144</v>
      </c>
      <c r="AU149" s="22" t="s">
        <v>83</v>
      </c>
      <c r="AY149" s="22" t="s">
        <v>138</v>
      </c>
      <c r="BE149" s="200">
        <f>IF(N149="základní",J149,0)</f>
        <v>22436</v>
      </c>
      <c r="BF149" s="200">
        <f>IF(N149="snížená",J149,0)</f>
        <v>0</v>
      </c>
      <c r="BG149" s="200">
        <f>IF(N149="zákl. přenesená",J149,0)</f>
        <v>0</v>
      </c>
      <c r="BH149" s="200">
        <f>IF(N149="sníž. přenesená",J149,0)</f>
        <v>0</v>
      </c>
      <c r="BI149" s="200">
        <f>IF(N149="nulová",J149,0)</f>
        <v>0</v>
      </c>
      <c r="BJ149" s="22" t="s">
        <v>80</v>
      </c>
      <c r="BK149" s="200">
        <f>ROUND(I149*H149,2)</f>
        <v>22436</v>
      </c>
      <c r="BL149" s="22" t="s">
        <v>161</v>
      </c>
      <c r="BM149" s="22" t="s">
        <v>736</v>
      </c>
    </row>
    <row r="150" spans="2:47" s="1" customFormat="1" ht="243" hidden="1">
      <c r="B150" s="39"/>
      <c r="C150" s="61"/>
      <c r="D150" s="201" t="s">
        <v>213</v>
      </c>
      <c r="E150" s="61"/>
      <c r="F150" s="202" t="s">
        <v>282</v>
      </c>
      <c r="G150" s="61"/>
      <c r="H150" s="61"/>
      <c r="I150" s="161"/>
      <c r="J150" s="61"/>
      <c r="K150" s="61"/>
      <c r="L150" s="59"/>
      <c r="M150" s="203"/>
      <c r="N150" s="40"/>
      <c r="O150" s="40"/>
      <c r="P150" s="40"/>
      <c r="Q150" s="40"/>
      <c r="R150" s="40"/>
      <c r="S150" s="40"/>
      <c r="T150" s="76"/>
      <c r="AT150" s="22" t="s">
        <v>213</v>
      </c>
      <c r="AU150" s="22" t="s">
        <v>83</v>
      </c>
    </row>
    <row r="151" spans="2:47" s="1" customFormat="1" ht="27">
      <c r="B151" s="39"/>
      <c r="C151" s="61"/>
      <c r="D151" s="201" t="s">
        <v>154</v>
      </c>
      <c r="E151" s="61"/>
      <c r="F151" s="202" t="s">
        <v>737</v>
      </c>
      <c r="G151" s="61"/>
      <c r="H151" s="61"/>
      <c r="I151" s="161"/>
      <c r="J151" s="61"/>
      <c r="K151" s="61"/>
      <c r="L151" s="59"/>
      <c r="M151" s="203"/>
      <c r="N151" s="40"/>
      <c r="O151" s="40"/>
      <c r="P151" s="40"/>
      <c r="Q151" s="40"/>
      <c r="R151" s="40"/>
      <c r="S151" s="40"/>
      <c r="T151" s="76"/>
      <c r="AT151" s="22" t="s">
        <v>154</v>
      </c>
      <c r="AU151" s="22" t="s">
        <v>83</v>
      </c>
    </row>
    <row r="152" spans="2:51" s="11" customFormat="1" ht="13.5">
      <c r="B152" s="208"/>
      <c r="C152" s="209"/>
      <c r="D152" s="201" t="s">
        <v>239</v>
      </c>
      <c r="E152" s="210" t="s">
        <v>22</v>
      </c>
      <c r="F152" s="211" t="s">
        <v>738</v>
      </c>
      <c r="G152" s="209"/>
      <c r="H152" s="212">
        <v>284</v>
      </c>
      <c r="I152" s="213"/>
      <c r="J152" s="209"/>
      <c r="K152" s="209"/>
      <c r="L152" s="214"/>
      <c r="M152" s="215"/>
      <c r="N152" s="216"/>
      <c r="O152" s="216"/>
      <c r="P152" s="216"/>
      <c r="Q152" s="216"/>
      <c r="R152" s="216"/>
      <c r="S152" s="216"/>
      <c r="T152" s="217"/>
      <c r="AT152" s="218" t="s">
        <v>239</v>
      </c>
      <c r="AU152" s="218" t="s">
        <v>83</v>
      </c>
      <c r="AV152" s="11" t="s">
        <v>83</v>
      </c>
      <c r="AW152" s="11" t="s">
        <v>35</v>
      </c>
      <c r="AX152" s="11" t="s">
        <v>80</v>
      </c>
      <c r="AY152" s="218" t="s">
        <v>138</v>
      </c>
    </row>
    <row r="153" spans="2:65" s="1" customFormat="1" ht="38.25" customHeight="1">
      <c r="B153" s="39"/>
      <c r="C153" s="190" t="s">
        <v>9</v>
      </c>
      <c r="D153" s="190" t="s">
        <v>144</v>
      </c>
      <c r="E153" s="191" t="s">
        <v>279</v>
      </c>
      <c r="F153" s="192" t="s">
        <v>280</v>
      </c>
      <c r="G153" s="193" t="s">
        <v>226</v>
      </c>
      <c r="H153" s="194">
        <v>49.2</v>
      </c>
      <c r="I153" s="195">
        <v>98</v>
      </c>
      <c r="J153" s="194">
        <f>ROUND(I153*H153,2)</f>
        <v>4821.6</v>
      </c>
      <c r="K153" s="192" t="s">
        <v>148</v>
      </c>
      <c r="L153" s="59"/>
      <c r="M153" s="196" t="s">
        <v>22</v>
      </c>
      <c r="N153" s="197" t="s">
        <v>43</v>
      </c>
      <c r="O153" s="40"/>
      <c r="P153" s="198">
        <f>O153*H153</f>
        <v>0</v>
      </c>
      <c r="Q153" s="198">
        <v>0</v>
      </c>
      <c r="R153" s="198">
        <f>Q153*H153</f>
        <v>0</v>
      </c>
      <c r="S153" s="198">
        <v>0</v>
      </c>
      <c r="T153" s="199">
        <f>S153*H153</f>
        <v>0</v>
      </c>
      <c r="AR153" s="22" t="s">
        <v>161</v>
      </c>
      <c r="AT153" s="22" t="s">
        <v>144</v>
      </c>
      <c r="AU153" s="22" t="s">
        <v>83</v>
      </c>
      <c r="AY153" s="22" t="s">
        <v>138</v>
      </c>
      <c r="BE153" s="200">
        <f>IF(N153="základní",J153,0)</f>
        <v>4821.6</v>
      </c>
      <c r="BF153" s="200">
        <f>IF(N153="snížená",J153,0)</f>
        <v>0</v>
      </c>
      <c r="BG153" s="200">
        <f>IF(N153="zákl. přenesená",J153,0)</f>
        <v>0</v>
      </c>
      <c r="BH153" s="200">
        <f>IF(N153="sníž. přenesená",J153,0)</f>
        <v>0</v>
      </c>
      <c r="BI153" s="200">
        <f>IF(N153="nulová",J153,0)</f>
        <v>0</v>
      </c>
      <c r="BJ153" s="22" t="s">
        <v>80</v>
      </c>
      <c r="BK153" s="200">
        <f>ROUND(I153*H153,2)</f>
        <v>4821.6</v>
      </c>
      <c r="BL153" s="22" t="s">
        <v>161</v>
      </c>
      <c r="BM153" s="22" t="s">
        <v>739</v>
      </c>
    </row>
    <row r="154" spans="2:47" s="1" customFormat="1" ht="243" hidden="1">
      <c r="B154" s="39"/>
      <c r="C154" s="61"/>
      <c r="D154" s="201" t="s">
        <v>213</v>
      </c>
      <c r="E154" s="61"/>
      <c r="F154" s="202" t="s">
        <v>282</v>
      </c>
      <c r="G154" s="61"/>
      <c r="H154" s="61"/>
      <c r="I154" s="161"/>
      <c r="J154" s="61"/>
      <c r="K154" s="61"/>
      <c r="L154" s="59"/>
      <c r="M154" s="203"/>
      <c r="N154" s="40"/>
      <c r="O154" s="40"/>
      <c r="P154" s="40"/>
      <c r="Q154" s="40"/>
      <c r="R154" s="40"/>
      <c r="S154" s="40"/>
      <c r="T154" s="76"/>
      <c r="AT154" s="22" t="s">
        <v>213</v>
      </c>
      <c r="AU154" s="22" t="s">
        <v>83</v>
      </c>
    </row>
    <row r="155" spans="2:47" s="1" customFormat="1" ht="27">
      <c r="B155" s="39"/>
      <c r="C155" s="61"/>
      <c r="D155" s="201" t="s">
        <v>154</v>
      </c>
      <c r="E155" s="61"/>
      <c r="F155" s="202" t="s">
        <v>740</v>
      </c>
      <c r="G155" s="61"/>
      <c r="H155" s="61"/>
      <c r="I155" s="161"/>
      <c r="J155" s="61"/>
      <c r="K155" s="61"/>
      <c r="L155" s="59"/>
      <c r="M155" s="203"/>
      <c r="N155" s="40"/>
      <c r="O155" s="40"/>
      <c r="P155" s="40"/>
      <c r="Q155" s="40"/>
      <c r="R155" s="40"/>
      <c r="S155" s="40"/>
      <c r="T155" s="76"/>
      <c r="AT155" s="22" t="s">
        <v>154</v>
      </c>
      <c r="AU155" s="22" t="s">
        <v>83</v>
      </c>
    </row>
    <row r="156" spans="2:51" s="12" customFormat="1" ht="13.5">
      <c r="B156" s="219"/>
      <c r="C156" s="220"/>
      <c r="D156" s="201" t="s">
        <v>239</v>
      </c>
      <c r="E156" s="221" t="s">
        <v>22</v>
      </c>
      <c r="F156" s="222" t="s">
        <v>741</v>
      </c>
      <c r="G156" s="220"/>
      <c r="H156" s="221" t="s">
        <v>22</v>
      </c>
      <c r="I156" s="223"/>
      <c r="J156" s="220"/>
      <c r="K156" s="220"/>
      <c r="L156" s="224"/>
      <c r="M156" s="225"/>
      <c r="N156" s="226"/>
      <c r="O156" s="226"/>
      <c r="P156" s="226"/>
      <c r="Q156" s="226"/>
      <c r="R156" s="226"/>
      <c r="S156" s="226"/>
      <c r="T156" s="227"/>
      <c r="AT156" s="228" t="s">
        <v>239</v>
      </c>
      <c r="AU156" s="228" t="s">
        <v>83</v>
      </c>
      <c r="AV156" s="12" t="s">
        <v>80</v>
      </c>
      <c r="AW156" s="12" t="s">
        <v>35</v>
      </c>
      <c r="AX156" s="12" t="s">
        <v>72</v>
      </c>
      <c r="AY156" s="228" t="s">
        <v>138</v>
      </c>
    </row>
    <row r="157" spans="2:51" s="11" customFormat="1" ht="13.5">
      <c r="B157" s="208"/>
      <c r="C157" s="209"/>
      <c r="D157" s="201" t="s">
        <v>239</v>
      </c>
      <c r="E157" s="210" t="s">
        <v>22</v>
      </c>
      <c r="F157" s="211" t="s">
        <v>742</v>
      </c>
      <c r="G157" s="209"/>
      <c r="H157" s="212">
        <v>49.2</v>
      </c>
      <c r="I157" s="213"/>
      <c r="J157" s="209"/>
      <c r="K157" s="209"/>
      <c r="L157" s="214"/>
      <c r="M157" s="215"/>
      <c r="N157" s="216"/>
      <c r="O157" s="216"/>
      <c r="P157" s="216"/>
      <c r="Q157" s="216"/>
      <c r="R157" s="216"/>
      <c r="S157" s="216"/>
      <c r="T157" s="217"/>
      <c r="AT157" s="218" t="s">
        <v>239</v>
      </c>
      <c r="AU157" s="218" t="s">
        <v>83</v>
      </c>
      <c r="AV157" s="11" t="s">
        <v>83</v>
      </c>
      <c r="AW157" s="11" t="s">
        <v>35</v>
      </c>
      <c r="AX157" s="11" t="s">
        <v>80</v>
      </c>
      <c r="AY157" s="218" t="s">
        <v>138</v>
      </c>
    </row>
    <row r="158" spans="2:65" s="1" customFormat="1" ht="38.25" customHeight="1">
      <c r="B158" s="39"/>
      <c r="C158" s="190" t="s">
        <v>315</v>
      </c>
      <c r="D158" s="190" t="s">
        <v>144</v>
      </c>
      <c r="E158" s="191" t="s">
        <v>279</v>
      </c>
      <c r="F158" s="192" t="s">
        <v>280</v>
      </c>
      <c r="G158" s="193" t="s">
        <v>226</v>
      </c>
      <c r="H158" s="194">
        <v>23.7</v>
      </c>
      <c r="I158" s="195">
        <v>98</v>
      </c>
      <c r="J158" s="194">
        <f>ROUND(I158*H158,2)</f>
        <v>2322.6</v>
      </c>
      <c r="K158" s="192" t="s">
        <v>148</v>
      </c>
      <c r="L158" s="59"/>
      <c r="M158" s="196" t="s">
        <v>22</v>
      </c>
      <c r="N158" s="197" t="s">
        <v>43</v>
      </c>
      <c r="O158" s="40"/>
      <c r="P158" s="198">
        <f>O158*H158</f>
        <v>0</v>
      </c>
      <c r="Q158" s="198">
        <v>0</v>
      </c>
      <c r="R158" s="198">
        <f>Q158*H158</f>
        <v>0</v>
      </c>
      <c r="S158" s="198">
        <v>0</v>
      </c>
      <c r="T158" s="199">
        <f>S158*H158</f>
        <v>0</v>
      </c>
      <c r="AR158" s="22" t="s">
        <v>161</v>
      </c>
      <c r="AT158" s="22" t="s">
        <v>144</v>
      </c>
      <c r="AU158" s="22" t="s">
        <v>83</v>
      </c>
      <c r="AY158" s="22" t="s">
        <v>138</v>
      </c>
      <c r="BE158" s="200">
        <f>IF(N158="základní",J158,0)</f>
        <v>2322.6</v>
      </c>
      <c r="BF158" s="200">
        <f>IF(N158="snížená",J158,0)</f>
        <v>0</v>
      </c>
      <c r="BG158" s="200">
        <f>IF(N158="zákl. přenesená",J158,0)</f>
        <v>0</v>
      </c>
      <c r="BH158" s="200">
        <f>IF(N158="sníž. přenesená",J158,0)</f>
        <v>0</v>
      </c>
      <c r="BI158" s="200">
        <f>IF(N158="nulová",J158,0)</f>
        <v>0</v>
      </c>
      <c r="BJ158" s="22" t="s">
        <v>80</v>
      </c>
      <c r="BK158" s="200">
        <f>ROUND(I158*H158,2)</f>
        <v>2322.6</v>
      </c>
      <c r="BL158" s="22" t="s">
        <v>161</v>
      </c>
      <c r="BM158" s="22" t="s">
        <v>743</v>
      </c>
    </row>
    <row r="159" spans="2:47" s="1" customFormat="1" ht="243" hidden="1">
      <c r="B159" s="39"/>
      <c r="C159" s="61"/>
      <c r="D159" s="201" t="s">
        <v>213</v>
      </c>
      <c r="E159" s="61"/>
      <c r="F159" s="202" t="s">
        <v>282</v>
      </c>
      <c r="G159" s="61"/>
      <c r="H159" s="61"/>
      <c r="I159" s="161"/>
      <c r="J159" s="61"/>
      <c r="K159" s="61"/>
      <c r="L159" s="59"/>
      <c r="M159" s="203"/>
      <c r="N159" s="40"/>
      <c r="O159" s="40"/>
      <c r="P159" s="40"/>
      <c r="Q159" s="40"/>
      <c r="R159" s="40"/>
      <c r="S159" s="40"/>
      <c r="T159" s="76"/>
      <c r="AT159" s="22" t="s">
        <v>213</v>
      </c>
      <c r="AU159" s="22" t="s">
        <v>83</v>
      </c>
    </row>
    <row r="160" spans="2:47" s="1" customFormat="1" ht="27">
      <c r="B160" s="39"/>
      <c r="C160" s="61"/>
      <c r="D160" s="201" t="s">
        <v>154</v>
      </c>
      <c r="E160" s="61"/>
      <c r="F160" s="202" t="s">
        <v>740</v>
      </c>
      <c r="G160" s="61"/>
      <c r="H160" s="61"/>
      <c r="I160" s="161"/>
      <c r="J160" s="61"/>
      <c r="K160" s="61"/>
      <c r="L160" s="59"/>
      <c r="M160" s="203"/>
      <c r="N160" s="40"/>
      <c r="O160" s="40"/>
      <c r="P160" s="40"/>
      <c r="Q160" s="40"/>
      <c r="R160" s="40"/>
      <c r="S160" s="40"/>
      <c r="T160" s="76"/>
      <c r="AT160" s="22" t="s">
        <v>154</v>
      </c>
      <c r="AU160" s="22" t="s">
        <v>83</v>
      </c>
    </row>
    <row r="161" spans="2:51" s="12" customFormat="1" ht="13.5">
      <c r="B161" s="219"/>
      <c r="C161" s="220"/>
      <c r="D161" s="201" t="s">
        <v>239</v>
      </c>
      <c r="E161" s="221" t="s">
        <v>22</v>
      </c>
      <c r="F161" s="222" t="s">
        <v>744</v>
      </c>
      <c r="G161" s="220"/>
      <c r="H161" s="221" t="s">
        <v>22</v>
      </c>
      <c r="I161" s="223"/>
      <c r="J161" s="220"/>
      <c r="K161" s="220"/>
      <c r="L161" s="224"/>
      <c r="M161" s="225"/>
      <c r="N161" s="226"/>
      <c r="O161" s="226"/>
      <c r="P161" s="226"/>
      <c r="Q161" s="226"/>
      <c r="R161" s="226"/>
      <c r="S161" s="226"/>
      <c r="T161" s="227"/>
      <c r="AT161" s="228" t="s">
        <v>239</v>
      </c>
      <c r="AU161" s="228" t="s">
        <v>83</v>
      </c>
      <c r="AV161" s="12" t="s">
        <v>80</v>
      </c>
      <c r="AW161" s="12" t="s">
        <v>35</v>
      </c>
      <c r="AX161" s="12" t="s">
        <v>72</v>
      </c>
      <c r="AY161" s="228" t="s">
        <v>138</v>
      </c>
    </row>
    <row r="162" spans="2:51" s="11" customFormat="1" ht="13.5">
      <c r="B162" s="208"/>
      <c r="C162" s="209"/>
      <c r="D162" s="201" t="s">
        <v>239</v>
      </c>
      <c r="E162" s="210" t="s">
        <v>22</v>
      </c>
      <c r="F162" s="211" t="s">
        <v>745</v>
      </c>
      <c r="G162" s="209"/>
      <c r="H162" s="212">
        <v>23.7</v>
      </c>
      <c r="I162" s="213"/>
      <c r="J162" s="209"/>
      <c r="K162" s="209"/>
      <c r="L162" s="214"/>
      <c r="M162" s="215"/>
      <c r="N162" s="216"/>
      <c r="O162" s="216"/>
      <c r="P162" s="216"/>
      <c r="Q162" s="216"/>
      <c r="R162" s="216"/>
      <c r="S162" s="216"/>
      <c r="T162" s="217"/>
      <c r="AT162" s="218" t="s">
        <v>239</v>
      </c>
      <c r="AU162" s="218" t="s">
        <v>83</v>
      </c>
      <c r="AV162" s="11" t="s">
        <v>83</v>
      </c>
      <c r="AW162" s="11" t="s">
        <v>35</v>
      </c>
      <c r="AX162" s="11" t="s">
        <v>80</v>
      </c>
      <c r="AY162" s="218" t="s">
        <v>138</v>
      </c>
    </row>
    <row r="163" spans="2:65" s="1" customFormat="1" ht="38.25" customHeight="1">
      <c r="B163" s="39"/>
      <c r="C163" s="190" t="s">
        <v>322</v>
      </c>
      <c r="D163" s="190" t="s">
        <v>144</v>
      </c>
      <c r="E163" s="191" t="s">
        <v>279</v>
      </c>
      <c r="F163" s="192" t="s">
        <v>280</v>
      </c>
      <c r="G163" s="193" t="s">
        <v>226</v>
      </c>
      <c r="H163" s="194">
        <v>67.6</v>
      </c>
      <c r="I163" s="195">
        <v>98</v>
      </c>
      <c r="J163" s="194">
        <f>ROUND(I163*H163,2)</f>
        <v>6624.8</v>
      </c>
      <c r="K163" s="192" t="s">
        <v>148</v>
      </c>
      <c r="L163" s="59"/>
      <c r="M163" s="196" t="s">
        <v>22</v>
      </c>
      <c r="N163" s="197" t="s">
        <v>43</v>
      </c>
      <c r="O163" s="40"/>
      <c r="P163" s="198">
        <f>O163*H163</f>
        <v>0</v>
      </c>
      <c r="Q163" s="198">
        <v>0</v>
      </c>
      <c r="R163" s="198">
        <f>Q163*H163</f>
        <v>0</v>
      </c>
      <c r="S163" s="198">
        <v>0</v>
      </c>
      <c r="T163" s="199">
        <f>S163*H163</f>
        <v>0</v>
      </c>
      <c r="AR163" s="22" t="s">
        <v>161</v>
      </c>
      <c r="AT163" s="22" t="s">
        <v>144</v>
      </c>
      <c r="AU163" s="22" t="s">
        <v>83</v>
      </c>
      <c r="AY163" s="22" t="s">
        <v>138</v>
      </c>
      <c r="BE163" s="200">
        <f>IF(N163="základní",J163,0)</f>
        <v>6624.8</v>
      </c>
      <c r="BF163" s="200">
        <f>IF(N163="snížená",J163,0)</f>
        <v>0</v>
      </c>
      <c r="BG163" s="200">
        <f>IF(N163="zákl. přenesená",J163,0)</f>
        <v>0</v>
      </c>
      <c r="BH163" s="200">
        <f>IF(N163="sníž. přenesená",J163,0)</f>
        <v>0</v>
      </c>
      <c r="BI163" s="200">
        <f>IF(N163="nulová",J163,0)</f>
        <v>0</v>
      </c>
      <c r="BJ163" s="22" t="s">
        <v>80</v>
      </c>
      <c r="BK163" s="200">
        <f>ROUND(I163*H163,2)</f>
        <v>6624.8</v>
      </c>
      <c r="BL163" s="22" t="s">
        <v>161</v>
      </c>
      <c r="BM163" s="22" t="s">
        <v>746</v>
      </c>
    </row>
    <row r="164" spans="2:47" s="1" customFormat="1" ht="243" hidden="1">
      <c r="B164" s="39"/>
      <c r="C164" s="61"/>
      <c r="D164" s="201" t="s">
        <v>213</v>
      </c>
      <c r="E164" s="61"/>
      <c r="F164" s="202" t="s">
        <v>282</v>
      </c>
      <c r="G164" s="61"/>
      <c r="H164" s="61"/>
      <c r="I164" s="161"/>
      <c r="J164" s="61"/>
      <c r="K164" s="61"/>
      <c r="L164" s="59"/>
      <c r="M164" s="203"/>
      <c r="N164" s="40"/>
      <c r="O164" s="40"/>
      <c r="P164" s="40"/>
      <c r="Q164" s="40"/>
      <c r="R164" s="40"/>
      <c r="S164" s="40"/>
      <c r="T164" s="76"/>
      <c r="AT164" s="22" t="s">
        <v>213</v>
      </c>
      <c r="AU164" s="22" t="s">
        <v>83</v>
      </c>
    </row>
    <row r="165" spans="2:47" s="1" customFormat="1" ht="27">
      <c r="B165" s="39"/>
      <c r="C165" s="61"/>
      <c r="D165" s="201" t="s">
        <v>154</v>
      </c>
      <c r="E165" s="61"/>
      <c r="F165" s="202" t="s">
        <v>747</v>
      </c>
      <c r="G165" s="61"/>
      <c r="H165" s="61"/>
      <c r="I165" s="161"/>
      <c r="J165" s="61"/>
      <c r="K165" s="61"/>
      <c r="L165" s="59"/>
      <c r="M165" s="203"/>
      <c r="N165" s="40"/>
      <c r="O165" s="40"/>
      <c r="P165" s="40"/>
      <c r="Q165" s="40"/>
      <c r="R165" s="40"/>
      <c r="S165" s="40"/>
      <c r="T165" s="76"/>
      <c r="AT165" s="22" t="s">
        <v>154</v>
      </c>
      <c r="AU165" s="22" t="s">
        <v>83</v>
      </c>
    </row>
    <row r="166" spans="2:65" s="1" customFormat="1" ht="51" customHeight="1">
      <c r="B166" s="39"/>
      <c r="C166" s="190" t="s">
        <v>329</v>
      </c>
      <c r="D166" s="190" t="s">
        <v>144</v>
      </c>
      <c r="E166" s="191" t="s">
        <v>293</v>
      </c>
      <c r="F166" s="192" t="s">
        <v>294</v>
      </c>
      <c r="G166" s="193" t="s">
        <v>226</v>
      </c>
      <c r="H166" s="194">
        <v>295.2</v>
      </c>
      <c r="I166" s="195">
        <v>5</v>
      </c>
      <c r="J166" s="194">
        <f>ROUND(I166*H166,2)</f>
        <v>1476</v>
      </c>
      <c r="K166" s="192" t="s">
        <v>148</v>
      </c>
      <c r="L166" s="59"/>
      <c r="M166" s="196" t="s">
        <v>22</v>
      </c>
      <c r="N166" s="197" t="s">
        <v>43</v>
      </c>
      <c r="O166" s="40"/>
      <c r="P166" s="198">
        <f>O166*H166</f>
        <v>0</v>
      </c>
      <c r="Q166" s="198">
        <v>0</v>
      </c>
      <c r="R166" s="198">
        <f>Q166*H166</f>
        <v>0</v>
      </c>
      <c r="S166" s="198">
        <v>0</v>
      </c>
      <c r="T166" s="199">
        <f>S166*H166</f>
        <v>0</v>
      </c>
      <c r="AR166" s="22" t="s">
        <v>161</v>
      </c>
      <c r="AT166" s="22" t="s">
        <v>144</v>
      </c>
      <c r="AU166" s="22" t="s">
        <v>83</v>
      </c>
      <c r="AY166" s="22" t="s">
        <v>138</v>
      </c>
      <c r="BE166" s="200">
        <f>IF(N166="základní",J166,0)</f>
        <v>1476</v>
      </c>
      <c r="BF166" s="200">
        <f>IF(N166="snížená",J166,0)</f>
        <v>0</v>
      </c>
      <c r="BG166" s="200">
        <f>IF(N166="zákl. přenesená",J166,0)</f>
        <v>0</v>
      </c>
      <c r="BH166" s="200">
        <f>IF(N166="sníž. přenesená",J166,0)</f>
        <v>0</v>
      </c>
      <c r="BI166" s="200">
        <f>IF(N166="nulová",J166,0)</f>
        <v>0</v>
      </c>
      <c r="BJ166" s="22" t="s">
        <v>80</v>
      </c>
      <c r="BK166" s="200">
        <f>ROUND(I166*H166,2)</f>
        <v>1476</v>
      </c>
      <c r="BL166" s="22" t="s">
        <v>161</v>
      </c>
      <c r="BM166" s="22" t="s">
        <v>748</v>
      </c>
    </row>
    <row r="167" spans="2:47" s="1" customFormat="1" ht="243" hidden="1">
      <c r="B167" s="39"/>
      <c r="C167" s="61"/>
      <c r="D167" s="201" t="s">
        <v>213</v>
      </c>
      <c r="E167" s="61"/>
      <c r="F167" s="202" t="s">
        <v>282</v>
      </c>
      <c r="G167" s="61"/>
      <c r="H167" s="61"/>
      <c r="I167" s="161"/>
      <c r="J167" s="61"/>
      <c r="K167" s="61"/>
      <c r="L167" s="59"/>
      <c r="M167" s="203"/>
      <c r="N167" s="40"/>
      <c r="O167" s="40"/>
      <c r="P167" s="40"/>
      <c r="Q167" s="40"/>
      <c r="R167" s="40"/>
      <c r="S167" s="40"/>
      <c r="T167" s="76"/>
      <c r="AT167" s="22" t="s">
        <v>213</v>
      </c>
      <c r="AU167" s="22" t="s">
        <v>83</v>
      </c>
    </row>
    <row r="168" spans="2:47" s="1" customFormat="1" ht="40.5">
      <c r="B168" s="39"/>
      <c r="C168" s="61"/>
      <c r="D168" s="201" t="s">
        <v>154</v>
      </c>
      <c r="E168" s="61"/>
      <c r="F168" s="202" t="s">
        <v>749</v>
      </c>
      <c r="G168" s="61"/>
      <c r="H168" s="61"/>
      <c r="I168" s="161"/>
      <c r="J168" s="61"/>
      <c r="K168" s="61"/>
      <c r="L168" s="59"/>
      <c r="M168" s="203"/>
      <c r="N168" s="40"/>
      <c r="O168" s="40"/>
      <c r="P168" s="40"/>
      <c r="Q168" s="40"/>
      <c r="R168" s="40"/>
      <c r="S168" s="40"/>
      <c r="T168" s="76"/>
      <c r="AT168" s="22" t="s">
        <v>154</v>
      </c>
      <c r="AU168" s="22" t="s">
        <v>83</v>
      </c>
    </row>
    <row r="169" spans="2:51" s="11" customFormat="1" ht="13.5">
      <c r="B169" s="208"/>
      <c r="C169" s="209"/>
      <c r="D169" s="201" t="s">
        <v>239</v>
      </c>
      <c r="E169" s="210" t="s">
        <v>22</v>
      </c>
      <c r="F169" s="211" t="s">
        <v>750</v>
      </c>
      <c r="G169" s="209"/>
      <c r="H169" s="212">
        <v>295.2</v>
      </c>
      <c r="I169" s="213"/>
      <c r="J169" s="209"/>
      <c r="K169" s="209"/>
      <c r="L169" s="214"/>
      <c r="M169" s="215"/>
      <c r="N169" s="216"/>
      <c r="O169" s="216"/>
      <c r="P169" s="216"/>
      <c r="Q169" s="216"/>
      <c r="R169" s="216"/>
      <c r="S169" s="216"/>
      <c r="T169" s="217"/>
      <c r="AT169" s="218" t="s">
        <v>239</v>
      </c>
      <c r="AU169" s="218" t="s">
        <v>83</v>
      </c>
      <c r="AV169" s="11" t="s">
        <v>83</v>
      </c>
      <c r="AW169" s="11" t="s">
        <v>35</v>
      </c>
      <c r="AX169" s="11" t="s">
        <v>80</v>
      </c>
      <c r="AY169" s="218" t="s">
        <v>138</v>
      </c>
    </row>
    <row r="170" spans="2:65" s="1" customFormat="1" ht="51" customHeight="1">
      <c r="B170" s="39"/>
      <c r="C170" s="190" t="s">
        <v>333</v>
      </c>
      <c r="D170" s="190" t="s">
        <v>144</v>
      </c>
      <c r="E170" s="191" t="s">
        <v>293</v>
      </c>
      <c r="F170" s="192" t="s">
        <v>294</v>
      </c>
      <c r="G170" s="193" t="s">
        <v>226</v>
      </c>
      <c r="H170" s="194">
        <v>142.2</v>
      </c>
      <c r="I170" s="195">
        <v>5</v>
      </c>
      <c r="J170" s="194">
        <f>ROUND(I170*H170,2)</f>
        <v>711</v>
      </c>
      <c r="K170" s="192" t="s">
        <v>148</v>
      </c>
      <c r="L170" s="59"/>
      <c r="M170" s="196" t="s">
        <v>22</v>
      </c>
      <c r="N170" s="197" t="s">
        <v>43</v>
      </c>
      <c r="O170" s="40"/>
      <c r="P170" s="198">
        <f>O170*H170</f>
        <v>0</v>
      </c>
      <c r="Q170" s="198">
        <v>0</v>
      </c>
      <c r="R170" s="198">
        <f>Q170*H170</f>
        <v>0</v>
      </c>
      <c r="S170" s="198">
        <v>0</v>
      </c>
      <c r="T170" s="199">
        <f>S170*H170</f>
        <v>0</v>
      </c>
      <c r="AR170" s="22" t="s">
        <v>161</v>
      </c>
      <c r="AT170" s="22" t="s">
        <v>144</v>
      </c>
      <c r="AU170" s="22" t="s">
        <v>83</v>
      </c>
      <c r="AY170" s="22" t="s">
        <v>138</v>
      </c>
      <c r="BE170" s="200">
        <f>IF(N170="základní",J170,0)</f>
        <v>711</v>
      </c>
      <c r="BF170" s="200">
        <f>IF(N170="snížená",J170,0)</f>
        <v>0</v>
      </c>
      <c r="BG170" s="200">
        <f>IF(N170="zákl. přenesená",J170,0)</f>
        <v>0</v>
      </c>
      <c r="BH170" s="200">
        <f>IF(N170="sníž. přenesená",J170,0)</f>
        <v>0</v>
      </c>
      <c r="BI170" s="200">
        <f>IF(N170="nulová",J170,0)</f>
        <v>0</v>
      </c>
      <c r="BJ170" s="22" t="s">
        <v>80</v>
      </c>
      <c r="BK170" s="200">
        <f>ROUND(I170*H170,2)</f>
        <v>711</v>
      </c>
      <c r="BL170" s="22" t="s">
        <v>161</v>
      </c>
      <c r="BM170" s="22" t="s">
        <v>751</v>
      </c>
    </row>
    <row r="171" spans="2:47" s="1" customFormat="1" ht="243" hidden="1">
      <c r="B171" s="39"/>
      <c r="C171" s="61"/>
      <c r="D171" s="201" t="s">
        <v>213</v>
      </c>
      <c r="E171" s="61"/>
      <c r="F171" s="202" t="s">
        <v>282</v>
      </c>
      <c r="G171" s="61"/>
      <c r="H171" s="61"/>
      <c r="I171" s="161"/>
      <c r="J171" s="61"/>
      <c r="K171" s="61"/>
      <c r="L171" s="59"/>
      <c r="M171" s="203"/>
      <c r="N171" s="40"/>
      <c r="O171" s="40"/>
      <c r="P171" s="40"/>
      <c r="Q171" s="40"/>
      <c r="R171" s="40"/>
      <c r="S171" s="40"/>
      <c r="T171" s="76"/>
      <c r="AT171" s="22" t="s">
        <v>213</v>
      </c>
      <c r="AU171" s="22" t="s">
        <v>83</v>
      </c>
    </row>
    <row r="172" spans="2:47" s="1" customFormat="1" ht="27">
      <c r="B172" s="39"/>
      <c r="C172" s="61"/>
      <c r="D172" s="201" t="s">
        <v>154</v>
      </c>
      <c r="E172" s="61"/>
      <c r="F172" s="202" t="s">
        <v>752</v>
      </c>
      <c r="G172" s="61"/>
      <c r="H172" s="61"/>
      <c r="I172" s="161"/>
      <c r="J172" s="61"/>
      <c r="K172" s="61"/>
      <c r="L172" s="59"/>
      <c r="M172" s="203"/>
      <c r="N172" s="40"/>
      <c r="O172" s="40"/>
      <c r="P172" s="40"/>
      <c r="Q172" s="40"/>
      <c r="R172" s="40"/>
      <c r="S172" s="40"/>
      <c r="T172" s="76"/>
      <c r="AT172" s="22" t="s">
        <v>154</v>
      </c>
      <c r="AU172" s="22" t="s">
        <v>83</v>
      </c>
    </row>
    <row r="173" spans="2:51" s="11" customFormat="1" ht="13.5">
      <c r="B173" s="208"/>
      <c r="C173" s="209"/>
      <c r="D173" s="201" t="s">
        <v>239</v>
      </c>
      <c r="E173" s="210" t="s">
        <v>22</v>
      </c>
      <c r="F173" s="211" t="s">
        <v>753</v>
      </c>
      <c r="G173" s="209"/>
      <c r="H173" s="212">
        <v>142.2</v>
      </c>
      <c r="I173" s="213"/>
      <c r="J173" s="209"/>
      <c r="K173" s="209"/>
      <c r="L173" s="214"/>
      <c r="M173" s="215"/>
      <c r="N173" s="216"/>
      <c r="O173" s="216"/>
      <c r="P173" s="216"/>
      <c r="Q173" s="216"/>
      <c r="R173" s="216"/>
      <c r="S173" s="216"/>
      <c r="T173" s="217"/>
      <c r="AT173" s="218" t="s">
        <v>239</v>
      </c>
      <c r="AU173" s="218" t="s">
        <v>83</v>
      </c>
      <c r="AV173" s="11" t="s">
        <v>83</v>
      </c>
      <c r="AW173" s="11" t="s">
        <v>35</v>
      </c>
      <c r="AX173" s="11" t="s">
        <v>80</v>
      </c>
      <c r="AY173" s="218" t="s">
        <v>138</v>
      </c>
    </row>
    <row r="174" spans="2:65" s="1" customFormat="1" ht="25.5" customHeight="1">
      <c r="B174" s="39"/>
      <c r="C174" s="190" t="s">
        <v>339</v>
      </c>
      <c r="D174" s="190" t="s">
        <v>144</v>
      </c>
      <c r="E174" s="191" t="s">
        <v>754</v>
      </c>
      <c r="F174" s="192" t="s">
        <v>755</v>
      </c>
      <c r="G174" s="193" t="s">
        <v>226</v>
      </c>
      <c r="H174" s="194">
        <v>142</v>
      </c>
      <c r="I174" s="195">
        <v>19</v>
      </c>
      <c r="J174" s="194">
        <f>ROUND(I174*H174,2)</f>
        <v>2698</v>
      </c>
      <c r="K174" s="192" t="s">
        <v>148</v>
      </c>
      <c r="L174" s="59"/>
      <c r="M174" s="196" t="s">
        <v>22</v>
      </c>
      <c r="N174" s="197" t="s">
        <v>43</v>
      </c>
      <c r="O174" s="40"/>
      <c r="P174" s="198">
        <f>O174*H174</f>
        <v>0</v>
      </c>
      <c r="Q174" s="198">
        <v>0</v>
      </c>
      <c r="R174" s="198">
        <f>Q174*H174</f>
        <v>0</v>
      </c>
      <c r="S174" s="198">
        <v>0</v>
      </c>
      <c r="T174" s="199">
        <f>S174*H174</f>
        <v>0</v>
      </c>
      <c r="AR174" s="22" t="s">
        <v>161</v>
      </c>
      <c r="AT174" s="22" t="s">
        <v>144</v>
      </c>
      <c r="AU174" s="22" t="s">
        <v>83</v>
      </c>
      <c r="AY174" s="22" t="s">
        <v>138</v>
      </c>
      <c r="BE174" s="200">
        <f>IF(N174="základní",J174,0)</f>
        <v>2698</v>
      </c>
      <c r="BF174" s="200">
        <f>IF(N174="snížená",J174,0)</f>
        <v>0</v>
      </c>
      <c r="BG174" s="200">
        <f>IF(N174="zákl. přenesená",J174,0)</f>
        <v>0</v>
      </c>
      <c r="BH174" s="200">
        <f>IF(N174="sníž. přenesená",J174,0)</f>
        <v>0</v>
      </c>
      <c r="BI174" s="200">
        <f>IF(N174="nulová",J174,0)</f>
        <v>0</v>
      </c>
      <c r="BJ174" s="22" t="s">
        <v>80</v>
      </c>
      <c r="BK174" s="200">
        <f>ROUND(I174*H174,2)</f>
        <v>2698</v>
      </c>
      <c r="BL174" s="22" t="s">
        <v>161</v>
      </c>
      <c r="BM174" s="22" t="s">
        <v>756</v>
      </c>
    </row>
    <row r="175" spans="2:47" s="1" customFormat="1" ht="175.5" hidden="1">
      <c r="B175" s="39"/>
      <c r="C175" s="61"/>
      <c r="D175" s="201" t="s">
        <v>213</v>
      </c>
      <c r="E175" s="61"/>
      <c r="F175" s="202" t="s">
        <v>757</v>
      </c>
      <c r="G175" s="61"/>
      <c r="H175" s="61"/>
      <c r="I175" s="161"/>
      <c r="J175" s="61"/>
      <c r="K175" s="61"/>
      <c r="L175" s="59"/>
      <c r="M175" s="203"/>
      <c r="N175" s="40"/>
      <c r="O175" s="40"/>
      <c r="P175" s="40"/>
      <c r="Q175" s="40"/>
      <c r="R175" s="40"/>
      <c r="S175" s="40"/>
      <c r="T175" s="76"/>
      <c r="AT175" s="22" t="s">
        <v>213</v>
      </c>
      <c r="AU175" s="22" t="s">
        <v>83</v>
      </c>
    </row>
    <row r="176" spans="2:47" s="1" customFormat="1" ht="27">
      <c r="B176" s="39"/>
      <c r="C176" s="61"/>
      <c r="D176" s="201" t="s">
        <v>154</v>
      </c>
      <c r="E176" s="61"/>
      <c r="F176" s="202" t="s">
        <v>758</v>
      </c>
      <c r="G176" s="61"/>
      <c r="H176" s="61"/>
      <c r="I176" s="161"/>
      <c r="J176" s="61"/>
      <c r="K176" s="61"/>
      <c r="L176" s="59"/>
      <c r="M176" s="203"/>
      <c r="N176" s="40"/>
      <c r="O176" s="40"/>
      <c r="P176" s="40"/>
      <c r="Q176" s="40"/>
      <c r="R176" s="40"/>
      <c r="S176" s="40"/>
      <c r="T176" s="76"/>
      <c r="AT176" s="22" t="s">
        <v>154</v>
      </c>
      <c r="AU176" s="22" t="s">
        <v>83</v>
      </c>
    </row>
    <row r="177" spans="2:65" s="1" customFormat="1" ht="51" customHeight="1">
      <c r="B177" s="39"/>
      <c r="C177" s="190" t="s">
        <v>345</v>
      </c>
      <c r="D177" s="190" t="s">
        <v>144</v>
      </c>
      <c r="E177" s="191" t="s">
        <v>759</v>
      </c>
      <c r="F177" s="192" t="s">
        <v>760</v>
      </c>
      <c r="G177" s="193" t="s">
        <v>226</v>
      </c>
      <c r="H177" s="194">
        <v>142</v>
      </c>
      <c r="I177" s="195">
        <v>51.6</v>
      </c>
      <c r="J177" s="194">
        <f>ROUND(I177*H177,2)</f>
        <v>7327.2</v>
      </c>
      <c r="K177" s="192" t="s">
        <v>148</v>
      </c>
      <c r="L177" s="59"/>
      <c r="M177" s="196" t="s">
        <v>22</v>
      </c>
      <c r="N177" s="197" t="s">
        <v>43</v>
      </c>
      <c r="O177" s="40"/>
      <c r="P177" s="198">
        <f>O177*H177</f>
        <v>0</v>
      </c>
      <c r="Q177" s="198">
        <v>0</v>
      </c>
      <c r="R177" s="198">
        <f>Q177*H177</f>
        <v>0</v>
      </c>
      <c r="S177" s="198">
        <v>0</v>
      </c>
      <c r="T177" s="199">
        <f>S177*H177</f>
        <v>0</v>
      </c>
      <c r="AR177" s="22" t="s">
        <v>161</v>
      </c>
      <c r="AT177" s="22" t="s">
        <v>144</v>
      </c>
      <c r="AU177" s="22" t="s">
        <v>83</v>
      </c>
      <c r="AY177" s="22" t="s">
        <v>138</v>
      </c>
      <c r="BE177" s="200">
        <f>IF(N177="základní",J177,0)</f>
        <v>7327.2</v>
      </c>
      <c r="BF177" s="200">
        <f>IF(N177="snížená",J177,0)</f>
        <v>0</v>
      </c>
      <c r="BG177" s="200">
        <f>IF(N177="zákl. přenesená",J177,0)</f>
        <v>0</v>
      </c>
      <c r="BH177" s="200">
        <f>IF(N177="sníž. přenesená",J177,0)</f>
        <v>0</v>
      </c>
      <c r="BI177" s="200">
        <f>IF(N177="nulová",J177,0)</f>
        <v>0</v>
      </c>
      <c r="BJ177" s="22" t="s">
        <v>80</v>
      </c>
      <c r="BK177" s="200">
        <f>ROUND(I177*H177,2)</f>
        <v>7327.2</v>
      </c>
      <c r="BL177" s="22" t="s">
        <v>161</v>
      </c>
      <c r="BM177" s="22" t="s">
        <v>761</v>
      </c>
    </row>
    <row r="178" spans="2:47" s="1" customFormat="1" ht="409.5" hidden="1">
      <c r="B178" s="39"/>
      <c r="C178" s="61"/>
      <c r="D178" s="201" t="s">
        <v>213</v>
      </c>
      <c r="E178" s="61"/>
      <c r="F178" s="240" t="s">
        <v>762</v>
      </c>
      <c r="G178" s="61"/>
      <c r="H178" s="61"/>
      <c r="I178" s="161"/>
      <c r="J178" s="61"/>
      <c r="K178" s="61"/>
      <c r="L178" s="59"/>
      <c r="M178" s="203"/>
      <c r="N178" s="40"/>
      <c r="O178" s="40"/>
      <c r="P178" s="40"/>
      <c r="Q178" s="40"/>
      <c r="R178" s="40"/>
      <c r="S178" s="40"/>
      <c r="T178" s="76"/>
      <c r="AT178" s="22" t="s">
        <v>213</v>
      </c>
      <c r="AU178" s="22" t="s">
        <v>83</v>
      </c>
    </row>
    <row r="179" spans="2:47" s="1" customFormat="1" ht="40.5">
      <c r="B179" s="39"/>
      <c r="C179" s="61"/>
      <c r="D179" s="201" t="s">
        <v>154</v>
      </c>
      <c r="E179" s="61"/>
      <c r="F179" s="202" t="s">
        <v>763</v>
      </c>
      <c r="G179" s="61"/>
      <c r="H179" s="61"/>
      <c r="I179" s="161"/>
      <c r="J179" s="61"/>
      <c r="K179" s="61"/>
      <c r="L179" s="59"/>
      <c r="M179" s="203"/>
      <c r="N179" s="40"/>
      <c r="O179" s="40"/>
      <c r="P179" s="40"/>
      <c r="Q179" s="40"/>
      <c r="R179" s="40"/>
      <c r="S179" s="40"/>
      <c r="T179" s="76"/>
      <c r="AT179" s="22" t="s">
        <v>154</v>
      </c>
      <c r="AU179" s="22" t="s">
        <v>83</v>
      </c>
    </row>
    <row r="180" spans="2:65" s="1" customFormat="1" ht="25.5" customHeight="1">
      <c r="B180" s="39"/>
      <c r="C180" s="190" t="s">
        <v>350</v>
      </c>
      <c r="D180" s="190" t="s">
        <v>144</v>
      </c>
      <c r="E180" s="191" t="s">
        <v>306</v>
      </c>
      <c r="F180" s="192" t="s">
        <v>307</v>
      </c>
      <c r="G180" s="193" t="s">
        <v>308</v>
      </c>
      <c r="H180" s="194">
        <v>93.48</v>
      </c>
      <c r="I180" s="195">
        <v>50</v>
      </c>
      <c r="J180" s="194">
        <f>ROUND(I180*H180,2)</f>
        <v>4674</v>
      </c>
      <c r="K180" s="192" t="s">
        <v>148</v>
      </c>
      <c r="L180" s="59"/>
      <c r="M180" s="196" t="s">
        <v>22</v>
      </c>
      <c r="N180" s="197" t="s">
        <v>43</v>
      </c>
      <c r="O180" s="40"/>
      <c r="P180" s="198">
        <f>O180*H180</f>
        <v>0</v>
      </c>
      <c r="Q180" s="198">
        <v>0</v>
      </c>
      <c r="R180" s="198">
        <f>Q180*H180</f>
        <v>0</v>
      </c>
      <c r="S180" s="198">
        <v>0</v>
      </c>
      <c r="T180" s="199">
        <f>S180*H180</f>
        <v>0</v>
      </c>
      <c r="AR180" s="22" t="s">
        <v>161</v>
      </c>
      <c r="AT180" s="22" t="s">
        <v>144</v>
      </c>
      <c r="AU180" s="22" t="s">
        <v>83</v>
      </c>
      <c r="AY180" s="22" t="s">
        <v>138</v>
      </c>
      <c r="BE180" s="200">
        <f>IF(N180="základní",J180,0)</f>
        <v>4674</v>
      </c>
      <c r="BF180" s="200">
        <f>IF(N180="snížená",J180,0)</f>
        <v>0</v>
      </c>
      <c r="BG180" s="200">
        <f>IF(N180="zákl. přenesená",J180,0)</f>
        <v>0</v>
      </c>
      <c r="BH180" s="200">
        <f>IF(N180="sníž. přenesená",J180,0)</f>
        <v>0</v>
      </c>
      <c r="BI180" s="200">
        <f>IF(N180="nulová",J180,0)</f>
        <v>0</v>
      </c>
      <c r="BJ180" s="22" t="s">
        <v>80</v>
      </c>
      <c r="BK180" s="200">
        <f>ROUND(I180*H180,2)</f>
        <v>4674</v>
      </c>
      <c r="BL180" s="22" t="s">
        <v>161</v>
      </c>
      <c r="BM180" s="22" t="s">
        <v>764</v>
      </c>
    </row>
    <row r="181" spans="2:47" s="1" customFormat="1" ht="40.5" hidden="1">
      <c r="B181" s="39"/>
      <c r="C181" s="61"/>
      <c r="D181" s="201" t="s">
        <v>213</v>
      </c>
      <c r="E181" s="61"/>
      <c r="F181" s="202" t="s">
        <v>310</v>
      </c>
      <c r="G181" s="61"/>
      <c r="H181" s="61"/>
      <c r="I181" s="161"/>
      <c r="J181" s="61"/>
      <c r="K181" s="61"/>
      <c r="L181" s="59"/>
      <c r="M181" s="203"/>
      <c r="N181" s="40"/>
      <c r="O181" s="40"/>
      <c r="P181" s="40"/>
      <c r="Q181" s="40"/>
      <c r="R181" s="40"/>
      <c r="S181" s="40"/>
      <c r="T181" s="76"/>
      <c r="AT181" s="22" t="s">
        <v>213</v>
      </c>
      <c r="AU181" s="22" t="s">
        <v>83</v>
      </c>
    </row>
    <row r="182" spans="2:47" s="1" customFormat="1" ht="40.5">
      <c r="B182" s="39"/>
      <c r="C182" s="61"/>
      <c r="D182" s="201" t="s">
        <v>154</v>
      </c>
      <c r="E182" s="61"/>
      <c r="F182" s="202" t="s">
        <v>765</v>
      </c>
      <c r="G182" s="61"/>
      <c r="H182" s="61"/>
      <c r="I182" s="161"/>
      <c r="J182" s="61"/>
      <c r="K182" s="61"/>
      <c r="L182" s="59"/>
      <c r="M182" s="203"/>
      <c r="N182" s="40"/>
      <c r="O182" s="40"/>
      <c r="P182" s="40"/>
      <c r="Q182" s="40"/>
      <c r="R182" s="40"/>
      <c r="S182" s="40"/>
      <c r="T182" s="76"/>
      <c r="AT182" s="22" t="s">
        <v>154</v>
      </c>
      <c r="AU182" s="22" t="s">
        <v>83</v>
      </c>
    </row>
    <row r="183" spans="2:51" s="11" customFormat="1" ht="13.5">
      <c r="B183" s="208"/>
      <c r="C183" s="209"/>
      <c r="D183" s="201" t="s">
        <v>239</v>
      </c>
      <c r="E183" s="210" t="s">
        <v>22</v>
      </c>
      <c r="F183" s="211" t="s">
        <v>766</v>
      </c>
      <c r="G183" s="209"/>
      <c r="H183" s="212">
        <v>93.48</v>
      </c>
      <c r="I183" s="213"/>
      <c r="J183" s="209"/>
      <c r="K183" s="209"/>
      <c r="L183" s="214"/>
      <c r="M183" s="215"/>
      <c r="N183" s="216"/>
      <c r="O183" s="216"/>
      <c r="P183" s="216"/>
      <c r="Q183" s="216"/>
      <c r="R183" s="216"/>
      <c r="S183" s="216"/>
      <c r="T183" s="217"/>
      <c r="AT183" s="218" t="s">
        <v>239</v>
      </c>
      <c r="AU183" s="218" t="s">
        <v>83</v>
      </c>
      <c r="AV183" s="11" t="s">
        <v>83</v>
      </c>
      <c r="AW183" s="11" t="s">
        <v>35</v>
      </c>
      <c r="AX183" s="11" t="s">
        <v>80</v>
      </c>
      <c r="AY183" s="218" t="s">
        <v>138</v>
      </c>
    </row>
    <row r="184" spans="2:65" s="1" customFormat="1" ht="25.5" customHeight="1">
      <c r="B184" s="39"/>
      <c r="C184" s="190" t="s">
        <v>356</v>
      </c>
      <c r="D184" s="190" t="s">
        <v>144</v>
      </c>
      <c r="E184" s="191" t="s">
        <v>306</v>
      </c>
      <c r="F184" s="192" t="s">
        <v>307</v>
      </c>
      <c r="G184" s="193" t="s">
        <v>308</v>
      </c>
      <c r="H184" s="194">
        <v>45.03</v>
      </c>
      <c r="I184" s="195">
        <v>50</v>
      </c>
      <c r="J184" s="194">
        <f>ROUND(I184*H184,2)</f>
        <v>2251.5</v>
      </c>
      <c r="K184" s="192" t="s">
        <v>148</v>
      </c>
      <c r="L184" s="59"/>
      <c r="M184" s="196" t="s">
        <v>22</v>
      </c>
      <c r="N184" s="197" t="s">
        <v>43</v>
      </c>
      <c r="O184" s="40"/>
      <c r="P184" s="198">
        <f>O184*H184</f>
        <v>0</v>
      </c>
      <c r="Q184" s="198">
        <v>0</v>
      </c>
      <c r="R184" s="198">
        <f>Q184*H184</f>
        <v>0</v>
      </c>
      <c r="S184" s="198">
        <v>0</v>
      </c>
      <c r="T184" s="199">
        <f>S184*H184</f>
        <v>0</v>
      </c>
      <c r="AR184" s="22" t="s">
        <v>161</v>
      </c>
      <c r="AT184" s="22" t="s">
        <v>144</v>
      </c>
      <c r="AU184" s="22" t="s">
        <v>83</v>
      </c>
      <c r="AY184" s="22" t="s">
        <v>138</v>
      </c>
      <c r="BE184" s="200">
        <f>IF(N184="základní",J184,0)</f>
        <v>2251.5</v>
      </c>
      <c r="BF184" s="200">
        <f>IF(N184="snížená",J184,0)</f>
        <v>0</v>
      </c>
      <c r="BG184" s="200">
        <f>IF(N184="zákl. přenesená",J184,0)</f>
        <v>0</v>
      </c>
      <c r="BH184" s="200">
        <f>IF(N184="sníž. přenesená",J184,0)</f>
        <v>0</v>
      </c>
      <c r="BI184" s="200">
        <f>IF(N184="nulová",J184,0)</f>
        <v>0</v>
      </c>
      <c r="BJ184" s="22" t="s">
        <v>80</v>
      </c>
      <c r="BK184" s="200">
        <f>ROUND(I184*H184,2)</f>
        <v>2251.5</v>
      </c>
      <c r="BL184" s="22" t="s">
        <v>161</v>
      </c>
      <c r="BM184" s="22" t="s">
        <v>767</v>
      </c>
    </row>
    <row r="185" spans="2:47" s="1" customFormat="1" ht="40.5">
      <c r="B185" s="39"/>
      <c r="C185" s="61"/>
      <c r="D185" s="201" t="s">
        <v>213</v>
      </c>
      <c r="E185" s="61"/>
      <c r="F185" s="202" t="s">
        <v>310</v>
      </c>
      <c r="G185" s="61"/>
      <c r="H185" s="61"/>
      <c r="I185" s="161"/>
      <c r="J185" s="61"/>
      <c r="K185" s="61"/>
      <c r="L185" s="59"/>
      <c r="M185" s="203"/>
      <c r="N185" s="40"/>
      <c r="O185" s="40"/>
      <c r="P185" s="40"/>
      <c r="Q185" s="40"/>
      <c r="R185" s="40"/>
      <c r="S185" s="40"/>
      <c r="T185" s="76"/>
      <c r="AT185" s="22" t="s">
        <v>213</v>
      </c>
      <c r="AU185" s="22" t="s">
        <v>83</v>
      </c>
    </row>
    <row r="186" spans="2:47" s="1" customFormat="1" ht="40.5">
      <c r="B186" s="39"/>
      <c r="C186" s="61"/>
      <c r="D186" s="201" t="s">
        <v>154</v>
      </c>
      <c r="E186" s="61"/>
      <c r="F186" s="202" t="s">
        <v>768</v>
      </c>
      <c r="G186" s="61"/>
      <c r="H186" s="61"/>
      <c r="I186" s="161"/>
      <c r="J186" s="61"/>
      <c r="K186" s="61"/>
      <c r="L186" s="59"/>
      <c r="M186" s="203"/>
      <c r="N186" s="40"/>
      <c r="O186" s="40"/>
      <c r="P186" s="40"/>
      <c r="Q186" s="40"/>
      <c r="R186" s="40"/>
      <c r="S186" s="40"/>
      <c r="T186" s="76"/>
      <c r="AT186" s="22" t="s">
        <v>154</v>
      </c>
      <c r="AU186" s="22" t="s">
        <v>83</v>
      </c>
    </row>
    <row r="187" spans="2:51" s="11" customFormat="1" ht="13.5">
      <c r="B187" s="208"/>
      <c r="C187" s="209"/>
      <c r="D187" s="201" t="s">
        <v>239</v>
      </c>
      <c r="E187" s="210" t="s">
        <v>22</v>
      </c>
      <c r="F187" s="211" t="s">
        <v>769</v>
      </c>
      <c r="G187" s="209"/>
      <c r="H187" s="212">
        <v>45.03</v>
      </c>
      <c r="I187" s="213"/>
      <c r="J187" s="209"/>
      <c r="K187" s="209"/>
      <c r="L187" s="214"/>
      <c r="M187" s="215"/>
      <c r="N187" s="216"/>
      <c r="O187" s="216"/>
      <c r="P187" s="216"/>
      <c r="Q187" s="216"/>
      <c r="R187" s="216"/>
      <c r="S187" s="216"/>
      <c r="T187" s="217"/>
      <c r="AT187" s="218" t="s">
        <v>239</v>
      </c>
      <c r="AU187" s="218" t="s">
        <v>83</v>
      </c>
      <c r="AV187" s="11" t="s">
        <v>83</v>
      </c>
      <c r="AW187" s="11" t="s">
        <v>35</v>
      </c>
      <c r="AX187" s="11" t="s">
        <v>80</v>
      </c>
      <c r="AY187" s="218" t="s">
        <v>138</v>
      </c>
    </row>
    <row r="188" spans="2:65" s="1" customFormat="1" ht="51" customHeight="1">
      <c r="B188" s="39"/>
      <c r="C188" s="190" t="s">
        <v>362</v>
      </c>
      <c r="D188" s="190" t="s">
        <v>144</v>
      </c>
      <c r="E188" s="191" t="s">
        <v>316</v>
      </c>
      <c r="F188" s="192" t="s">
        <v>317</v>
      </c>
      <c r="G188" s="193" t="s">
        <v>226</v>
      </c>
      <c r="H188" s="194">
        <v>4.95</v>
      </c>
      <c r="I188" s="195">
        <v>516</v>
      </c>
      <c r="J188" s="194">
        <f>ROUND(I188*H188,2)</f>
        <v>2554.2</v>
      </c>
      <c r="K188" s="192" t="s">
        <v>148</v>
      </c>
      <c r="L188" s="59"/>
      <c r="M188" s="196" t="s">
        <v>22</v>
      </c>
      <c r="N188" s="197" t="s">
        <v>43</v>
      </c>
      <c r="O188" s="40"/>
      <c r="P188" s="198">
        <f>O188*H188</f>
        <v>0</v>
      </c>
      <c r="Q188" s="198">
        <v>0</v>
      </c>
      <c r="R188" s="198">
        <f>Q188*H188</f>
        <v>0</v>
      </c>
      <c r="S188" s="198">
        <v>0</v>
      </c>
      <c r="T188" s="199">
        <f>S188*H188</f>
        <v>0</v>
      </c>
      <c r="AR188" s="22" t="s">
        <v>161</v>
      </c>
      <c r="AT188" s="22" t="s">
        <v>144</v>
      </c>
      <c r="AU188" s="22" t="s">
        <v>83</v>
      </c>
      <c r="AY188" s="22" t="s">
        <v>138</v>
      </c>
      <c r="BE188" s="200">
        <f>IF(N188="základní",J188,0)</f>
        <v>2554.2</v>
      </c>
      <c r="BF188" s="200">
        <f>IF(N188="snížená",J188,0)</f>
        <v>0</v>
      </c>
      <c r="BG188" s="200">
        <f>IF(N188="zákl. přenesená",J188,0)</f>
        <v>0</v>
      </c>
      <c r="BH188" s="200">
        <f>IF(N188="sníž. přenesená",J188,0)</f>
        <v>0</v>
      </c>
      <c r="BI188" s="200">
        <f>IF(N188="nulová",J188,0)</f>
        <v>0</v>
      </c>
      <c r="BJ188" s="22" t="s">
        <v>80</v>
      </c>
      <c r="BK188" s="200">
        <f>ROUND(I188*H188,2)</f>
        <v>2554.2</v>
      </c>
      <c r="BL188" s="22" t="s">
        <v>161</v>
      </c>
      <c r="BM188" s="22" t="s">
        <v>770</v>
      </c>
    </row>
    <row r="189" spans="2:47" s="1" customFormat="1" ht="351" hidden="1">
      <c r="B189" s="39"/>
      <c r="C189" s="61"/>
      <c r="D189" s="201" t="s">
        <v>213</v>
      </c>
      <c r="E189" s="61"/>
      <c r="F189" s="202" t="s">
        <v>319</v>
      </c>
      <c r="G189" s="61"/>
      <c r="H189" s="61"/>
      <c r="I189" s="161"/>
      <c r="J189" s="61"/>
      <c r="K189" s="61"/>
      <c r="L189" s="59"/>
      <c r="M189" s="203"/>
      <c r="N189" s="40"/>
      <c r="O189" s="40"/>
      <c r="P189" s="40"/>
      <c r="Q189" s="40"/>
      <c r="R189" s="40"/>
      <c r="S189" s="40"/>
      <c r="T189" s="76"/>
      <c r="AT189" s="22" t="s">
        <v>213</v>
      </c>
      <c r="AU189" s="22" t="s">
        <v>83</v>
      </c>
    </row>
    <row r="190" spans="2:47" s="1" customFormat="1" ht="27">
      <c r="B190" s="39"/>
      <c r="C190" s="61"/>
      <c r="D190" s="201" t="s">
        <v>154</v>
      </c>
      <c r="E190" s="61"/>
      <c r="F190" s="202" t="s">
        <v>771</v>
      </c>
      <c r="G190" s="61"/>
      <c r="H190" s="61"/>
      <c r="I190" s="161"/>
      <c r="J190" s="61"/>
      <c r="K190" s="61"/>
      <c r="L190" s="59"/>
      <c r="M190" s="203"/>
      <c r="N190" s="40"/>
      <c r="O190" s="40"/>
      <c r="P190" s="40"/>
      <c r="Q190" s="40"/>
      <c r="R190" s="40"/>
      <c r="S190" s="40"/>
      <c r="T190" s="76"/>
      <c r="AT190" s="22" t="s">
        <v>154</v>
      </c>
      <c r="AU190" s="22" t="s">
        <v>83</v>
      </c>
    </row>
    <row r="191" spans="2:51" s="11" customFormat="1" ht="13.5">
      <c r="B191" s="208"/>
      <c r="C191" s="209"/>
      <c r="D191" s="201" t="s">
        <v>239</v>
      </c>
      <c r="E191" s="210" t="s">
        <v>22</v>
      </c>
      <c r="F191" s="211" t="s">
        <v>772</v>
      </c>
      <c r="G191" s="209"/>
      <c r="H191" s="212">
        <v>4.95</v>
      </c>
      <c r="I191" s="213"/>
      <c r="J191" s="209"/>
      <c r="K191" s="209"/>
      <c r="L191" s="214"/>
      <c r="M191" s="215"/>
      <c r="N191" s="216"/>
      <c r="O191" s="216"/>
      <c r="P191" s="216"/>
      <c r="Q191" s="216"/>
      <c r="R191" s="216"/>
      <c r="S191" s="216"/>
      <c r="T191" s="217"/>
      <c r="AT191" s="218" t="s">
        <v>239</v>
      </c>
      <c r="AU191" s="218" t="s">
        <v>83</v>
      </c>
      <c r="AV191" s="11" t="s">
        <v>83</v>
      </c>
      <c r="AW191" s="11" t="s">
        <v>35</v>
      </c>
      <c r="AX191" s="11" t="s">
        <v>80</v>
      </c>
      <c r="AY191" s="218" t="s">
        <v>138</v>
      </c>
    </row>
    <row r="192" spans="2:65" s="1" customFormat="1" ht="38.25" customHeight="1">
      <c r="B192" s="39"/>
      <c r="C192" s="190" t="s">
        <v>368</v>
      </c>
      <c r="D192" s="190" t="s">
        <v>144</v>
      </c>
      <c r="E192" s="191" t="s">
        <v>323</v>
      </c>
      <c r="F192" s="192" t="s">
        <v>324</v>
      </c>
      <c r="G192" s="193" t="s">
        <v>226</v>
      </c>
      <c r="H192" s="194">
        <v>0.83</v>
      </c>
      <c r="I192" s="195">
        <v>306</v>
      </c>
      <c r="J192" s="194">
        <f>ROUND(I192*H192,2)</f>
        <v>253.98</v>
      </c>
      <c r="K192" s="192" t="s">
        <v>148</v>
      </c>
      <c r="L192" s="59"/>
      <c r="M192" s="196" t="s">
        <v>22</v>
      </c>
      <c r="N192" s="197" t="s">
        <v>43</v>
      </c>
      <c r="O192" s="40"/>
      <c r="P192" s="198">
        <f>O192*H192</f>
        <v>0</v>
      </c>
      <c r="Q192" s="198">
        <v>0</v>
      </c>
      <c r="R192" s="198">
        <f>Q192*H192</f>
        <v>0</v>
      </c>
      <c r="S192" s="198">
        <v>0</v>
      </c>
      <c r="T192" s="199">
        <f>S192*H192</f>
        <v>0</v>
      </c>
      <c r="AR192" s="22" t="s">
        <v>161</v>
      </c>
      <c r="AT192" s="22" t="s">
        <v>144</v>
      </c>
      <c r="AU192" s="22" t="s">
        <v>83</v>
      </c>
      <c r="AY192" s="22" t="s">
        <v>138</v>
      </c>
      <c r="BE192" s="200">
        <f>IF(N192="základní",J192,0)</f>
        <v>253.98</v>
      </c>
      <c r="BF192" s="200">
        <f>IF(N192="snížená",J192,0)</f>
        <v>0</v>
      </c>
      <c r="BG192" s="200">
        <f>IF(N192="zákl. přenesená",J192,0)</f>
        <v>0</v>
      </c>
      <c r="BH192" s="200">
        <f>IF(N192="sníž. přenesená",J192,0)</f>
        <v>0</v>
      </c>
      <c r="BI192" s="200">
        <f>IF(N192="nulová",J192,0)</f>
        <v>0</v>
      </c>
      <c r="BJ192" s="22" t="s">
        <v>80</v>
      </c>
      <c r="BK192" s="200">
        <f>ROUND(I192*H192,2)</f>
        <v>253.98</v>
      </c>
      <c r="BL192" s="22" t="s">
        <v>161</v>
      </c>
      <c r="BM192" s="22" t="s">
        <v>773</v>
      </c>
    </row>
    <row r="193" spans="2:47" s="1" customFormat="1" ht="135" hidden="1">
      <c r="B193" s="39"/>
      <c r="C193" s="61"/>
      <c r="D193" s="201" t="s">
        <v>213</v>
      </c>
      <c r="E193" s="61"/>
      <c r="F193" s="202" t="s">
        <v>326</v>
      </c>
      <c r="G193" s="61"/>
      <c r="H193" s="61"/>
      <c r="I193" s="161"/>
      <c r="J193" s="61"/>
      <c r="K193" s="61"/>
      <c r="L193" s="59"/>
      <c r="M193" s="203"/>
      <c r="N193" s="40"/>
      <c r="O193" s="40"/>
      <c r="P193" s="40"/>
      <c r="Q193" s="40"/>
      <c r="R193" s="40"/>
      <c r="S193" s="40"/>
      <c r="T193" s="76"/>
      <c r="AT193" s="22" t="s">
        <v>213</v>
      </c>
      <c r="AU193" s="22" t="s">
        <v>83</v>
      </c>
    </row>
    <row r="194" spans="2:47" s="1" customFormat="1" ht="27">
      <c r="B194" s="39"/>
      <c r="C194" s="61"/>
      <c r="D194" s="201" t="s">
        <v>154</v>
      </c>
      <c r="E194" s="61"/>
      <c r="F194" s="202" t="s">
        <v>774</v>
      </c>
      <c r="G194" s="61"/>
      <c r="H194" s="61"/>
      <c r="I194" s="161"/>
      <c r="J194" s="61"/>
      <c r="K194" s="61"/>
      <c r="L194" s="59"/>
      <c r="M194" s="203"/>
      <c r="N194" s="40"/>
      <c r="O194" s="40"/>
      <c r="P194" s="40"/>
      <c r="Q194" s="40"/>
      <c r="R194" s="40"/>
      <c r="S194" s="40"/>
      <c r="T194" s="76"/>
      <c r="AT194" s="22" t="s">
        <v>154</v>
      </c>
      <c r="AU194" s="22" t="s">
        <v>83</v>
      </c>
    </row>
    <row r="195" spans="2:51" s="11" customFormat="1" ht="13.5">
      <c r="B195" s="208"/>
      <c r="C195" s="209"/>
      <c r="D195" s="201" t="s">
        <v>239</v>
      </c>
      <c r="E195" s="210" t="s">
        <v>22</v>
      </c>
      <c r="F195" s="211" t="s">
        <v>775</v>
      </c>
      <c r="G195" s="209"/>
      <c r="H195" s="212">
        <v>0.83</v>
      </c>
      <c r="I195" s="213"/>
      <c r="J195" s="209"/>
      <c r="K195" s="209"/>
      <c r="L195" s="214"/>
      <c r="M195" s="215"/>
      <c r="N195" s="216"/>
      <c r="O195" s="216"/>
      <c r="P195" s="216"/>
      <c r="Q195" s="216"/>
      <c r="R195" s="216"/>
      <c r="S195" s="216"/>
      <c r="T195" s="217"/>
      <c r="AT195" s="218" t="s">
        <v>239</v>
      </c>
      <c r="AU195" s="218" t="s">
        <v>83</v>
      </c>
      <c r="AV195" s="11" t="s">
        <v>83</v>
      </c>
      <c r="AW195" s="11" t="s">
        <v>35</v>
      </c>
      <c r="AX195" s="11" t="s">
        <v>80</v>
      </c>
      <c r="AY195" s="218" t="s">
        <v>138</v>
      </c>
    </row>
    <row r="196" spans="2:65" s="1" customFormat="1" ht="38.25" customHeight="1">
      <c r="B196" s="39"/>
      <c r="C196" s="190" t="s">
        <v>372</v>
      </c>
      <c r="D196" s="190" t="s">
        <v>144</v>
      </c>
      <c r="E196" s="191" t="s">
        <v>323</v>
      </c>
      <c r="F196" s="192" t="s">
        <v>324</v>
      </c>
      <c r="G196" s="193" t="s">
        <v>226</v>
      </c>
      <c r="H196" s="194">
        <v>23.1</v>
      </c>
      <c r="I196" s="195">
        <v>306</v>
      </c>
      <c r="J196" s="194">
        <f>ROUND(I196*H196,2)</f>
        <v>7068.6</v>
      </c>
      <c r="K196" s="192" t="s">
        <v>148</v>
      </c>
      <c r="L196" s="59"/>
      <c r="M196" s="196" t="s">
        <v>22</v>
      </c>
      <c r="N196" s="197" t="s">
        <v>43</v>
      </c>
      <c r="O196" s="40"/>
      <c r="P196" s="198">
        <f>O196*H196</f>
        <v>0</v>
      </c>
      <c r="Q196" s="198">
        <v>0</v>
      </c>
      <c r="R196" s="198">
        <f>Q196*H196</f>
        <v>0</v>
      </c>
      <c r="S196" s="198">
        <v>0</v>
      </c>
      <c r="T196" s="199">
        <f>S196*H196</f>
        <v>0</v>
      </c>
      <c r="AR196" s="22" t="s">
        <v>161</v>
      </c>
      <c r="AT196" s="22" t="s">
        <v>144</v>
      </c>
      <c r="AU196" s="22" t="s">
        <v>83</v>
      </c>
      <c r="AY196" s="22" t="s">
        <v>138</v>
      </c>
      <c r="BE196" s="200">
        <f>IF(N196="základní",J196,0)</f>
        <v>7068.6</v>
      </c>
      <c r="BF196" s="200">
        <f>IF(N196="snížená",J196,0)</f>
        <v>0</v>
      </c>
      <c r="BG196" s="200">
        <f>IF(N196="zákl. přenesená",J196,0)</f>
        <v>0</v>
      </c>
      <c r="BH196" s="200">
        <f>IF(N196="sníž. přenesená",J196,0)</f>
        <v>0</v>
      </c>
      <c r="BI196" s="200">
        <f>IF(N196="nulová",J196,0)</f>
        <v>0</v>
      </c>
      <c r="BJ196" s="22" t="s">
        <v>80</v>
      </c>
      <c r="BK196" s="200">
        <f>ROUND(I196*H196,2)</f>
        <v>7068.6</v>
      </c>
      <c r="BL196" s="22" t="s">
        <v>161</v>
      </c>
      <c r="BM196" s="22" t="s">
        <v>776</v>
      </c>
    </row>
    <row r="197" spans="2:47" s="1" customFormat="1" ht="135" hidden="1">
      <c r="B197" s="39"/>
      <c r="C197" s="61"/>
      <c r="D197" s="201" t="s">
        <v>213</v>
      </c>
      <c r="E197" s="61"/>
      <c r="F197" s="202" t="s">
        <v>326</v>
      </c>
      <c r="G197" s="61"/>
      <c r="H197" s="61"/>
      <c r="I197" s="161"/>
      <c r="J197" s="61"/>
      <c r="K197" s="61"/>
      <c r="L197" s="59"/>
      <c r="M197" s="203"/>
      <c r="N197" s="40"/>
      <c r="O197" s="40"/>
      <c r="P197" s="40"/>
      <c r="Q197" s="40"/>
      <c r="R197" s="40"/>
      <c r="S197" s="40"/>
      <c r="T197" s="76"/>
      <c r="AT197" s="22" t="s">
        <v>213</v>
      </c>
      <c r="AU197" s="22" t="s">
        <v>83</v>
      </c>
    </row>
    <row r="198" spans="2:47" s="1" customFormat="1" ht="27">
      <c r="B198" s="39"/>
      <c r="C198" s="61"/>
      <c r="D198" s="201" t="s">
        <v>154</v>
      </c>
      <c r="E198" s="61"/>
      <c r="F198" s="202" t="s">
        <v>777</v>
      </c>
      <c r="G198" s="61"/>
      <c r="H198" s="61"/>
      <c r="I198" s="161"/>
      <c r="J198" s="61"/>
      <c r="K198" s="61"/>
      <c r="L198" s="59"/>
      <c r="M198" s="203"/>
      <c r="N198" s="40"/>
      <c r="O198" s="40"/>
      <c r="P198" s="40"/>
      <c r="Q198" s="40"/>
      <c r="R198" s="40"/>
      <c r="S198" s="40"/>
      <c r="T198" s="76"/>
      <c r="AT198" s="22" t="s">
        <v>154</v>
      </c>
      <c r="AU198" s="22" t="s">
        <v>83</v>
      </c>
    </row>
    <row r="199" spans="2:51" s="11" customFormat="1" ht="13.5">
      <c r="B199" s="208"/>
      <c r="C199" s="209"/>
      <c r="D199" s="201" t="s">
        <v>239</v>
      </c>
      <c r="E199" s="210" t="s">
        <v>22</v>
      </c>
      <c r="F199" s="211" t="s">
        <v>778</v>
      </c>
      <c r="G199" s="209"/>
      <c r="H199" s="212">
        <v>23.1</v>
      </c>
      <c r="I199" s="213"/>
      <c r="J199" s="209"/>
      <c r="K199" s="209"/>
      <c r="L199" s="214"/>
      <c r="M199" s="215"/>
      <c r="N199" s="216"/>
      <c r="O199" s="216"/>
      <c r="P199" s="216"/>
      <c r="Q199" s="216"/>
      <c r="R199" s="216"/>
      <c r="S199" s="216"/>
      <c r="T199" s="217"/>
      <c r="AT199" s="218" t="s">
        <v>239</v>
      </c>
      <c r="AU199" s="218" t="s">
        <v>83</v>
      </c>
      <c r="AV199" s="11" t="s">
        <v>83</v>
      </c>
      <c r="AW199" s="11" t="s">
        <v>35</v>
      </c>
      <c r="AX199" s="11" t="s">
        <v>80</v>
      </c>
      <c r="AY199" s="218" t="s">
        <v>138</v>
      </c>
    </row>
    <row r="200" spans="2:65" s="1" customFormat="1" ht="25.5" customHeight="1">
      <c r="B200" s="39"/>
      <c r="C200" s="190" t="s">
        <v>377</v>
      </c>
      <c r="D200" s="190" t="s">
        <v>144</v>
      </c>
      <c r="E200" s="191" t="s">
        <v>779</v>
      </c>
      <c r="F200" s="192" t="s">
        <v>780</v>
      </c>
      <c r="G200" s="193" t="s">
        <v>211</v>
      </c>
      <c r="H200" s="194">
        <v>676</v>
      </c>
      <c r="I200" s="195">
        <v>43.6</v>
      </c>
      <c r="J200" s="194">
        <f>ROUND(I200*H200,2)</f>
        <v>29473.6</v>
      </c>
      <c r="K200" s="192" t="s">
        <v>148</v>
      </c>
      <c r="L200" s="59"/>
      <c r="M200" s="196" t="s">
        <v>22</v>
      </c>
      <c r="N200" s="197" t="s">
        <v>43</v>
      </c>
      <c r="O200" s="40"/>
      <c r="P200" s="198">
        <f>O200*H200</f>
        <v>0</v>
      </c>
      <c r="Q200" s="198">
        <v>0</v>
      </c>
      <c r="R200" s="198">
        <f>Q200*H200</f>
        <v>0</v>
      </c>
      <c r="S200" s="198">
        <v>0</v>
      </c>
      <c r="T200" s="199">
        <f>S200*H200</f>
        <v>0</v>
      </c>
      <c r="AR200" s="22" t="s">
        <v>161</v>
      </c>
      <c r="AT200" s="22" t="s">
        <v>144</v>
      </c>
      <c r="AU200" s="22" t="s">
        <v>83</v>
      </c>
      <c r="AY200" s="22" t="s">
        <v>138</v>
      </c>
      <c r="BE200" s="200">
        <f>IF(N200="základní",J200,0)</f>
        <v>29473.6</v>
      </c>
      <c r="BF200" s="200">
        <f>IF(N200="snížená",J200,0)</f>
        <v>0</v>
      </c>
      <c r="BG200" s="200">
        <f>IF(N200="zákl. přenesená",J200,0)</f>
        <v>0</v>
      </c>
      <c r="BH200" s="200">
        <f>IF(N200="sníž. přenesená",J200,0)</f>
        <v>0</v>
      </c>
      <c r="BI200" s="200">
        <f>IF(N200="nulová",J200,0)</f>
        <v>0</v>
      </c>
      <c r="BJ200" s="22" t="s">
        <v>80</v>
      </c>
      <c r="BK200" s="200">
        <f>ROUND(I200*H200,2)</f>
        <v>29473.6</v>
      </c>
      <c r="BL200" s="22" t="s">
        <v>161</v>
      </c>
      <c r="BM200" s="22" t="s">
        <v>781</v>
      </c>
    </row>
    <row r="201" spans="2:47" s="1" customFormat="1" ht="148.5" hidden="1">
      <c r="B201" s="39"/>
      <c r="C201" s="61"/>
      <c r="D201" s="201" t="s">
        <v>213</v>
      </c>
      <c r="E201" s="61"/>
      <c r="F201" s="202" t="s">
        <v>337</v>
      </c>
      <c r="G201" s="61"/>
      <c r="H201" s="61"/>
      <c r="I201" s="161"/>
      <c r="J201" s="61"/>
      <c r="K201" s="61"/>
      <c r="L201" s="59"/>
      <c r="M201" s="203"/>
      <c r="N201" s="40"/>
      <c r="O201" s="40"/>
      <c r="P201" s="40"/>
      <c r="Q201" s="40"/>
      <c r="R201" s="40"/>
      <c r="S201" s="40"/>
      <c r="T201" s="76"/>
      <c r="AT201" s="22" t="s">
        <v>213</v>
      </c>
      <c r="AU201" s="22" t="s">
        <v>83</v>
      </c>
    </row>
    <row r="202" spans="2:47" s="1" customFormat="1" ht="27">
      <c r="B202" s="39"/>
      <c r="C202" s="61"/>
      <c r="D202" s="201" t="s">
        <v>154</v>
      </c>
      <c r="E202" s="61"/>
      <c r="F202" s="202" t="s">
        <v>782</v>
      </c>
      <c r="G202" s="61"/>
      <c r="H202" s="61"/>
      <c r="I202" s="161"/>
      <c r="J202" s="61"/>
      <c r="K202" s="61"/>
      <c r="L202" s="59"/>
      <c r="M202" s="203"/>
      <c r="N202" s="40"/>
      <c r="O202" s="40"/>
      <c r="P202" s="40"/>
      <c r="Q202" s="40"/>
      <c r="R202" s="40"/>
      <c r="S202" s="40"/>
      <c r="T202" s="76"/>
      <c r="AT202" s="22" t="s">
        <v>154</v>
      </c>
      <c r="AU202" s="22" t="s">
        <v>83</v>
      </c>
    </row>
    <row r="203" spans="2:65" s="1" customFormat="1" ht="25.5" customHeight="1">
      <c r="B203" s="39"/>
      <c r="C203" s="190" t="s">
        <v>382</v>
      </c>
      <c r="D203" s="190" t="s">
        <v>144</v>
      </c>
      <c r="E203" s="191" t="s">
        <v>340</v>
      </c>
      <c r="F203" s="192" t="s">
        <v>341</v>
      </c>
      <c r="G203" s="193" t="s">
        <v>211</v>
      </c>
      <c r="H203" s="194">
        <v>676</v>
      </c>
      <c r="I203" s="195">
        <v>49</v>
      </c>
      <c r="J203" s="194">
        <f>ROUND(I203*H203,2)</f>
        <v>33124</v>
      </c>
      <c r="K203" s="192" t="s">
        <v>148</v>
      </c>
      <c r="L203" s="59"/>
      <c r="M203" s="196" t="s">
        <v>22</v>
      </c>
      <c r="N203" s="197" t="s">
        <v>43</v>
      </c>
      <c r="O203" s="40"/>
      <c r="P203" s="198">
        <f>O203*H203</f>
        <v>0</v>
      </c>
      <c r="Q203" s="198">
        <v>0</v>
      </c>
      <c r="R203" s="198">
        <f>Q203*H203</f>
        <v>0</v>
      </c>
      <c r="S203" s="198">
        <v>0</v>
      </c>
      <c r="T203" s="199">
        <f>S203*H203</f>
        <v>0</v>
      </c>
      <c r="AR203" s="22" t="s">
        <v>161</v>
      </c>
      <c r="AT203" s="22" t="s">
        <v>144</v>
      </c>
      <c r="AU203" s="22" t="s">
        <v>83</v>
      </c>
      <c r="AY203" s="22" t="s">
        <v>138</v>
      </c>
      <c r="BE203" s="200">
        <f>IF(N203="základní",J203,0)</f>
        <v>33124</v>
      </c>
      <c r="BF203" s="200">
        <f>IF(N203="snížená",J203,0)</f>
        <v>0</v>
      </c>
      <c r="BG203" s="200">
        <f>IF(N203="zákl. přenesená",J203,0)</f>
        <v>0</v>
      </c>
      <c r="BH203" s="200">
        <f>IF(N203="sníž. přenesená",J203,0)</f>
        <v>0</v>
      </c>
      <c r="BI203" s="200">
        <f>IF(N203="nulová",J203,0)</f>
        <v>0</v>
      </c>
      <c r="BJ203" s="22" t="s">
        <v>80</v>
      </c>
      <c r="BK203" s="200">
        <f>ROUND(I203*H203,2)</f>
        <v>33124</v>
      </c>
      <c r="BL203" s="22" t="s">
        <v>161</v>
      </c>
      <c r="BM203" s="22" t="s">
        <v>783</v>
      </c>
    </row>
    <row r="204" spans="2:47" s="1" customFormat="1" ht="162" hidden="1">
      <c r="B204" s="39"/>
      <c r="C204" s="61"/>
      <c r="D204" s="201" t="s">
        <v>213</v>
      </c>
      <c r="E204" s="61"/>
      <c r="F204" s="202" t="s">
        <v>343</v>
      </c>
      <c r="G204" s="61"/>
      <c r="H204" s="61"/>
      <c r="I204" s="161"/>
      <c r="J204" s="61"/>
      <c r="K204" s="61"/>
      <c r="L204" s="59"/>
      <c r="M204" s="203"/>
      <c r="N204" s="40"/>
      <c r="O204" s="40"/>
      <c r="P204" s="40"/>
      <c r="Q204" s="40"/>
      <c r="R204" s="40"/>
      <c r="S204" s="40"/>
      <c r="T204" s="76"/>
      <c r="AT204" s="22" t="s">
        <v>213</v>
      </c>
      <c r="AU204" s="22" t="s">
        <v>83</v>
      </c>
    </row>
    <row r="205" spans="2:47" s="1" customFormat="1" ht="27">
      <c r="B205" s="39"/>
      <c r="C205" s="61"/>
      <c r="D205" s="201" t="s">
        <v>154</v>
      </c>
      <c r="E205" s="61"/>
      <c r="F205" s="202" t="s">
        <v>782</v>
      </c>
      <c r="G205" s="61"/>
      <c r="H205" s="61"/>
      <c r="I205" s="161"/>
      <c r="J205" s="61"/>
      <c r="K205" s="61"/>
      <c r="L205" s="59"/>
      <c r="M205" s="203"/>
      <c r="N205" s="40"/>
      <c r="O205" s="40"/>
      <c r="P205" s="40"/>
      <c r="Q205" s="40"/>
      <c r="R205" s="40"/>
      <c r="S205" s="40"/>
      <c r="T205" s="76"/>
      <c r="AT205" s="22" t="s">
        <v>154</v>
      </c>
      <c r="AU205" s="22" t="s">
        <v>83</v>
      </c>
    </row>
    <row r="206" spans="2:65" s="1" customFormat="1" ht="25.5" customHeight="1">
      <c r="B206" s="39"/>
      <c r="C206" s="190" t="s">
        <v>387</v>
      </c>
      <c r="D206" s="190" t="s">
        <v>144</v>
      </c>
      <c r="E206" s="191" t="s">
        <v>346</v>
      </c>
      <c r="F206" s="192" t="s">
        <v>347</v>
      </c>
      <c r="G206" s="193" t="s">
        <v>211</v>
      </c>
      <c r="H206" s="194">
        <v>676</v>
      </c>
      <c r="I206" s="195">
        <v>5.5</v>
      </c>
      <c r="J206" s="194">
        <f>ROUND(I206*H206,2)</f>
        <v>3718</v>
      </c>
      <c r="K206" s="192" t="s">
        <v>148</v>
      </c>
      <c r="L206" s="59"/>
      <c r="M206" s="196" t="s">
        <v>22</v>
      </c>
      <c r="N206" s="197" t="s">
        <v>43</v>
      </c>
      <c r="O206" s="40"/>
      <c r="P206" s="198">
        <f>O206*H206</f>
        <v>0</v>
      </c>
      <c r="Q206" s="198">
        <v>0</v>
      </c>
      <c r="R206" s="198">
        <f>Q206*H206</f>
        <v>0</v>
      </c>
      <c r="S206" s="198">
        <v>0</v>
      </c>
      <c r="T206" s="199">
        <f>S206*H206</f>
        <v>0</v>
      </c>
      <c r="AR206" s="22" t="s">
        <v>161</v>
      </c>
      <c r="AT206" s="22" t="s">
        <v>144</v>
      </c>
      <c r="AU206" s="22" t="s">
        <v>83</v>
      </c>
      <c r="AY206" s="22" t="s">
        <v>138</v>
      </c>
      <c r="BE206" s="200">
        <f>IF(N206="základní",J206,0)</f>
        <v>3718</v>
      </c>
      <c r="BF206" s="200">
        <f>IF(N206="snížená",J206,0)</f>
        <v>0</v>
      </c>
      <c r="BG206" s="200">
        <f>IF(N206="zákl. přenesená",J206,0)</f>
        <v>0</v>
      </c>
      <c r="BH206" s="200">
        <f>IF(N206="sníž. přenesená",J206,0)</f>
        <v>0</v>
      </c>
      <c r="BI206" s="200">
        <f>IF(N206="nulová",J206,0)</f>
        <v>0</v>
      </c>
      <c r="BJ206" s="22" t="s">
        <v>80</v>
      </c>
      <c r="BK206" s="200">
        <f>ROUND(I206*H206,2)</f>
        <v>3718</v>
      </c>
      <c r="BL206" s="22" t="s">
        <v>161</v>
      </c>
      <c r="BM206" s="22" t="s">
        <v>784</v>
      </c>
    </row>
    <row r="207" spans="2:47" s="1" customFormat="1" ht="202.5" hidden="1">
      <c r="B207" s="39"/>
      <c r="C207" s="61"/>
      <c r="D207" s="201" t="s">
        <v>213</v>
      </c>
      <c r="E207" s="61"/>
      <c r="F207" s="202" t="s">
        <v>349</v>
      </c>
      <c r="G207" s="61"/>
      <c r="H207" s="61"/>
      <c r="I207" s="161"/>
      <c r="J207" s="61"/>
      <c r="K207" s="61"/>
      <c r="L207" s="59"/>
      <c r="M207" s="203"/>
      <c r="N207" s="40"/>
      <c r="O207" s="40"/>
      <c r="P207" s="40"/>
      <c r="Q207" s="40"/>
      <c r="R207" s="40"/>
      <c r="S207" s="40"/>
      <c r="T207" s="76"/>
      <c r="AT207" s="22" t="s">
        <v>213</v>
      </c>
      <c r="AU207" s="22" t="s">
        <v>83</v>
      </c>
    </row>
    <row r="208" spans="2:47" s="1" customFormat="1" ht="40.5">
      <c r="B208" s="39"/>
      <c r="C208" s="61"/>
      <c r="D208" s="201" t="s">
        <v>154</v>
      </c>
      <c r="E208" s="61"/>
      <c r="F208" s="202" t="s">
        <v>785</v>
      </c>
      <c r="G208" s="61"/>
      <c r="H208" s="61"/>
      <c r="I208" s="161"/>
      <c r="J208" s="61"/>
      <c r="K208" s="61"/>
      <c r="L208" s="59"/>
      <c r="M208" s="203"/>
      <c r="N208" s="40"/>
      <c r="O208" s="40"/>
      <c r="P208" s="40"/>
      <c r="Q208" s="40"/>
      <c r="R208" s="40"/>
      <c r="S208" s="40"/>
      <c r="T208" s="76"/>
      <c r="AT208" s="22" t="s">
        <v>154</v>
      </c>
      <c r="AU208" s="22" t="s">
        <v>83</v>
      </c>
    </row>
    <row r="209" spans="2:65" s="1" customFormat="1" ht="25.5" customHeight="1">
      <c r="B209" s="39"/>
      <c r="C209" s="190" t="s">
        <v>391</v>
      </c>
      <c r="D209" s="190" t="s">
        <v>144</v>
      </c>
      <c r="E209" s="191" t="s">
        <v>351</v>
      </c>
      <c r="F209" s="192" t="s">
        <v>352</v>
      </c>
      <c r="G209" s="193" t="s">
        <v>211</v>
      </c>
      <c r="H209" s="194">
        <v>1106.6</v>
      </c>
      <c r="I209" s="195">
        <v>15.5</v>
      </c>
      <c r="J209" s="194">
        <f>ROUND(I209*H209,2)</f>
        <v>17152.3</v>
      </c>
      <c r="K209" s="192" t="s">
        <v>148</v>
      </c>
      <c r="L209" s="59"/>
      <c r="M209" s="196" t="s">
        <v>22</v>
      </c>
      <c r="N209" s="197" t="s">
        <v>43</v>
      </c>
      <c r="O209" s="40"/>
      <c r="P209" s="198">
        <f>O209*H209</f>
        <v>0</v>
      </c>
      <c r="Q209" s="198">
        <v>0</v>
      </c>
      <c r="R209" s="198">
        <f>Q209*H209</f>
        <v>0</v>
      </c>
      <c r="S209" s="198">
        <v>0</v>
      </c>
      <c r="T209" s="199">
        <f>S209*H209</f>
        <v>0</v>
      </c>
      <c r="AR209" s="22" t="s">
        <v>161</v>
      </c>
      <c r="AT209" s="22" t="s">
        <v>144</v>
      </c>
      <c r="AU209" s="22" t="s">
        <v>83</v>
      </c>
      <c r="AY209" s="22" t="s">
        <v>138</v>
      </c>
      <c r="BE209" s="200">
        <f>IF(N209="základní",J209,0)</f>
        <v>17152.3</v>
      </c>
      <c r="BF209" s="200">
        <f>IF(N209="snížená",J209,0)</f>
        <v>0</v>
      </c>
      <c r="BG209" s="200">
        <f>IF(N209="zákl. přenesená",J209,0)</f>
        <v>0</v>
      </c>
      <c r="BH209" s="200">
        <f>IF(N209="sníž. přenesená",J209,0)</f>
        <v>0</v>
      </c>
      <c r="BI209" s="200">
        <f>IF(N209="nulová",J209,0)</f>
        <v>0</v>
      </c>
      <c r="BJ209" s="22" t="s">
        <v>80</v>
      </c>
      <c r="BK209" s="200">
        <f>ROUND(I209*H209,2)</f>
        <v>17152.3</v>
      </c>
      <c r="BL209" s="22" t="s">
        <v>161</v>
      </c>
      <c r="BM209" s="22" t="s">
        <v>786</v>
      </c>
    </row>
    <row r="210" spans="2:47" s="1" customFormat="1" ht="202.5" hidden="1">
      <c r="B210" s="39"/>
      <c r="C210" s="61"/>
      <c r="D210" s="201" t="s">
        <v>213</v>
      </c>
      <c r="E210" s="61"/>
      <c r="F210" s="202" t="s">
        <v>349</v>
      </c>
      <c r="G210" s="61"/>
      <c r="H210" s="61"/>
      <c r="I210" s="161"/>
      <c r="J210" s="61"/>
      <c r="K210" s="61"/>
      <c r="L210" s="59"/>
      <c r="M210" s="203"/>
      <c r="N210" s="40"/>
      <c r="O210" s="40"/>
      <c r="P210" s="40"/>
      <c r="Q210" s="40"/>
      <c r="R210" s="40"/>
      <c r="S210" s="40"/>
      <c r="T210" s="76"/>
      <c r="AT210" s="22" t="s">
        <v>213</v>
      </c>
      <c r="AU210" s="22" t="s">
        <v>83</v>
      </c>
    </row>
    <row r="211" spans="2:51" s="12" customFormat="1" ht="13.5">
      <c r="B211" s="219"/>
      <c r="C211" s="220"/>
      <c r="D211" s="201" t="s">
        <v>239</v>
      </c>
      <c r="E211" s="221" t="s">
        <v>22</v>
      </c>
      <c r="F211" s="222" t="s">
        <v>787</v>
      </c>
      <c r="G211" s="220"/>
      <c r="H211" s="221" t="s">
        <v>22</v>
      </c>
      <c r="I211" s="223"/>
      <c r="J211" s="220"/>
      <c r="K211" s="220"/>
      <c r="L211" s="224"/>
      <c r="M211" s="225"/>
      <c r="N211" s="226"/>
      <c r="O211" s="226"/>
      <c r="P211" s="226"/>
      <c r="Q211" s="226"/>
      <c r="R211" s="226"/>
      <c r="S211" s="226"/>
      <c r="T211" s="227"/>
      <c r="AT211" s="228" t="s">
        <v>239</v>
      </c>
      <c r="AU211" s="228" t="s">
        <v>83</v>
      </c>
      <c r="AV211" s="12" t="s">
        <v>80</v>
      </c>
      <c r="AW211" s="12" t="s">
        <v>35</v>
      </c>
      <c r="AX211" s="12" t="s">
        <v>72</v>
      </c>
      <c r="AY211" s="228" t="s">
        <v>138</v>
      </c>
    </row>
    <row r="212" spans="2:51" s="11" customFormat="1" ht="13.5">
      <c r="B212" s="208"/>
      <c r="C212" s="209"/>
      <c r="D212" s="201" t="s">
        <v>239</v>
      </c>
      <c r="E212" s="210" t="s">
        <v>22</v>
      </c>
      <c r="F212" s="211" t="s">
        <v>788</v>
      </c>
      <c r="G212" s="209"/>
      <c r="H212" s="212">
        <v>1106.6</v>
      </c>
      <c r="I212" s="213"/>
      <c r="J212" s="209"/>
      <c r="K212" s="209"/>
      <c r="L212" s="214"/>
      <c r="M212" s="215"/>
      <c r="N212" s="216"/>
      <c r="O212" s="216"/>
      <c r="P212" s="216"/>
      <c r="Q212" s="216"/>
      <c r="R212" s="216"/>
      <c r="S212" s="216"/>
      <c r="T212" s="217"/>
      <c r="AT212" s="218" t="s">
        <v>239</v>
      </c>
      <c r="AU212" s="218" t="s">
        <v>83</v>
      </c>
      <c r="AV212" s="11" t="s">
        <v>83</v>
      </c>
      <c r="AW212" s="11" t="s">
        <v>35</v>
      </c>
      <c r="AX212" s="11" t="s">
        <v>80</v>
      </c>
      <c r="AY212" s="218" t="s">
        <v>138</v>
      </c>
    </row>
    <row r="213" spans="2:63" s="10" customFormat="1" ht="29.85" customHeight="1">
      <c r="B213" s="174"/>
      <c r="C213" s="175"/>
      <c r="D213" s="176" t="s">
        <v>71</v>
      </c>
      <c r="E213" s="188" t="s">
        <v>83</v>
      </c>
      <c r="F213" s="188" t="s">
        <v>355</v>
      </c>
      <c r="G213" s="175"/>
      <c r="H213" s="175"/>
      <c r="I213" s="178"/>
      <c r="J213" s="189">
        <f>BK213</f>
        <v>51029.5</v>
      </c>
      <c r="K213" s="175"/>
      <c r="L213" s="180"/>
      <c r="M213" s="181"/>
      <c r="N213" s="182"/>
      <c r="O213" s="182"/>
      <c r="P213" s="183">
        <f>SUM(P214:P229)</f>
        <v>0</v>
      </c>
      <c r="Q213" s="182"/>
      <c r="R213" s="183">
        <f>SUM(R214:R229)</f>
        <v>41.61978859999999</v>
      </c>
      <c r="S213" s="182"/>
      <c r="T213" s="184">
        <f>SUM(T214:T229)</f>
        <v>0</v>
      </c>
      <c r="AR213" s="185" t="s">
        <v>80</v>
      </c>
      <c r="AT213" s="186" t="s">
        <v>71</v>
      </c>
      <c r="AU213" s="186" t="s">
        <v>80</v>
      </c>
      <c r="AY213" s="185" t="s">
        <v>138</v>
      </c>
      <c r="BK213" s="187">
        <f>SUM(BK214:BK229)</f>
        <v>51029.5</v>
      </c>
    </row>
    <row r="214" spans="2:65" s="1" customFormat="1" ht="38.25" customHeight="1">
      <c r="B214" s="39"/>
      <c r="C214" s="190" t="s">
        <v>396</v>
      </c>
      <c r="D214" s="190" t="s">
        <v>144</v>
      </c>
      <c r="E214" s="191" t="s">
        <v>357</v>
      </c>
      <c r="F214" s="192" t="s">
        <v>358</v>
      </c>
      <c r="G214" s="193" t="s">
        <v>359</v>
      </c>
      <c r="H214" s="194">
        <v>16.5</v>
      </c>
      <c r="I214" s="195">
        <v>221</v>
      </c>
      <c r="J214" s="194">
        <f>ROUND(I214*H214,2)</f>
        <v>3646.5</v>
      </c>
      <c r="K214" s="192" t="s">
        <v>148</v>
      </c>
      <c r="L214" s="59"/>
      <c r="M214" s="196" t="s">
        <v>22</v>
      </c>
      <c r="N214" s="197" t="s">
        <v>43</v>
      </c>
      <c r="O214" s="40"/>
      <c r="P214" s="198">
        <f>O214*H214</f>
        <v>0</v>
      </c>
      <c r="Q214" s="198">
        <v>0.23058</v>
      </c>
      <c r="R214" s="198">
        <f>Q214*H214</f>
        <v>3.80457</v>
      </c>
      <c r="S214" s="198">
        <v>0</v>
      </c>
      <c r="T214" s="199">
        <f>S214*H214</f>
        <v>0</v>
      </c>
      <c r="AR214" s="22" t="s">
        <v>161</v>
      </c>
      <c r="AT214" s="22" t="s">
        <v>144</v>
      </c>
      <c r="AU214" s="22" t="s">
        <v>83</v>
      </c>
      <c r="AY214" s="22" t="s">
        <v>138</v>
      </c>
      <c r="BE214" s="200">
        <f>IF(N214="základní",J214,0)</f>
        <v>3646.5</v>
      </c>
      <c r="BF214" s="200">
        <f>IF(N214="snížená",J214,0)</f>
        <v>0</v>
      </c>
      <c r="BG214" s="200">
        <f>IF(N214="zákl. přenesená",J214,0)</f>
        <v>0</v>
      </c>
      <c r="BH214" s="200">
        <f>IF(N214="sníž. přenesená",J214,0)</f>
        <v>0</v>
      </c>
      <c r="BI214" s="200">
        <f>IF(N214="nulová",J214,0)</f>
        <v>0</v>
      </c>
      <c r="BJ214" s="22" t="s">
        <v>80</v>
      </c>
      <c r="BK214" s="200">
        <f>ROUND(I214*H214,2)</f>
        <v>3646.5</v>
      </c>
      <c r="BL214" s="22" t="s">
        <v>161</v>
      </c>
      <c r="BM214" s="22" t="s">
        <v>789</v>
      </c>
    </row>
    <row r="215" spans="2:47" s="1" customFormat="1" ht="27">
      <c r="B215" s="39"/>
      <c r="C215" s="61"/>
      <c r="D215" s="201" t="s">
        <v>154</v>
      </c>
      <c r="E215" s="61"/>
      <c r="F215" s="202" t="s">
        <v>790</v>
      </c>
      <c r="G215" s="61"/>
      <c r="H215" s="61"/>
      <c r="I215" s="161"/>
      <c r="J215" s="61"/>
      <c r="K215" s="61"/>
      <c r="L215" s="59"/>
      <c r="M215" s="203"/>
      <c r="N215" s="40"/>
      <c r="O215" s="40"/>
      <c r="P215" s="40"/>
      <c r="Q215" s="40"/>
      <c r="R215" s="40"/>
      <c r="S215" s="40"/>
      <c r="T215" s="76"/>
      <c r="AT215" s="22" t="s">
        <v>154</v>
      </c>
      <c r="AU215" s="22" t="s">
        <v>83</v>
      </c>
    </row>
    <row r="216" spans="2:65" s="1" customFormat="1" ht="25.5" customHeight="1">
      <c r="B216" s="39"/>
      <c r="C216" s="190" t="s">
        <v>401</v>
      </c>
      <c r="D216" s="190" t="s">
        <v>144</v>
      </c>
      <c r="E216" s="191" t="s">
        <v>791</v>
      </c>
      <c r="F216" s="192" t="s">
        <v>792</v>
      </c>
      <c r="G216" s="193" t="s">
        <v>226</v>
      </c>
      <c r="H216" s="194">
        <v>15.3</v>
      </c>
      <c r="I216" s="195">
        <v>1995</v>
      </c>
      <c r="J216" s="194">
        <f>ROUND(I216*H216,2)</f>
        <v>30523.5</v>
      </c>
      <c r="K216" s="192" t="s">
        <v>148</v>
      </c>
      <c r="L216" s="59"/>
      <c r="M216" s="196" t="s">
        <v>22</v>
      </c>
      <c r="N216" s="197" t="s">
        <v>43</v>
      </c>
      <c r="O216" s="40"/>
      <c r="P216" s="198">
        <f>O216*H216</f>
        <v>0</v>
      </c>
      <c r="Q216" s="198">
        <v>2.45329</v>
      </c>
      <c r="R216" s="198">
        <f>Q216*H216</f>
        <v>37.535337</v>
      </c>
      <c r="S216" s="198">
        <v>0</v>
      </c>
      <c r="T216" s="199">
        <f>S216*H216</f>
        <v>0</v>
      </c>
      <c r="AR216" s="22" t="s">
        <v>161</v>
      </c>
      <c r="AT216" s="22" t="s">
        <v>144</v>
      </c>
      <c r="AU216" s="22" t="s">
        <v>83</v>
      </c>
      <c r="AY216" s="22" t="s">
        <v>138</v>
      </c>
      <c r="BE216" s="200">
        <f>IF(N216="základní",J216,0)</f>
        <v>30523.5</v>
      </c>
      <c r="BF216" s="200">
        <f>IF(N216="snížená",J216,0)</f>
        <v>0</v>
      </c>
      <c r="BG216" s="200">
        <f>IF(N216="zákl. přenesená",J216,0)</f>
        <v>0</v>
      </c>
      <c r="BH216" s="200">
        <f>IF(N216="sníž. přenesená",J216,0)</f>
        <v>0</v>
      </c>
      <c r="BI216" s="200">
        <f>IF(N216="nulová",J216,0)</f>
        <v>0</v>
      </c>
      <c r="BJ216" s="22" t="s">
        <v>80</v>
      </c>
      <c r="BK216" s="200">
        <f>ROUND(I216*H216,2)</f>
        <v>30523.5</v>
      </c>
      <c r="BL216" s="22" t="s">
        <v>161</v>
      </c>
      <c r="BM216" s="22" t="s">
        <v>793</v>
      </c>
    </row>
    <row r="217" spans="2:47" s="1" customFormat="1" ht="135" hidden="1">
      <c r="B217" s="39"/>
      <c r="C217" s="61"/>
      <c r="D217" s="201" t="s">
        <v>213</v>
      </c>
      <c r="E217" s="61"/>
      <c r="F217" s="202" t="s">
        <v>794</v>
      </c>
      <c r="G217" s="61"/>
      <c r="H217" s="61"/>
      <c r="I217" s="161"/>
      <c r="J217" s="61"/>
      <c r="K217" s="61"/>
      <c r="L217" s="59"/>
      <c r="M217" s="203"/>
      <c r="N217" s="40"/>
      <c r="O217" s="40"/>
      <c r="P217" s="40"/>
      <c r="Q217" s="40"/>
      <c r="R217" s="40"/>
      <c r="S217" s="40"/>
      <c r="T217" s="76"/>
      <c r="AT217" s="22" t="s">
        <v>213</v>
      </c>
      <c r="AU217" s="22" t="s">
        <v>83</v>
      </c>
    </row>
    <row r="218" spans="2:47" s="1" customFormat="1" ht="27">
      <c r="B218" s="39"/>
      <c r="C218" s="61"/>
      <c r="D218" s="201" t="s">
        <v>154</v>
      </c>
      <c r="E218" s="61"/>
      <c r="F218" s="202" t="s">
        <v>795</v>
      </c>
      <c r="G218" s="61"/>
      <c r="H218" s="61"/>
      <c r="I218" s="161"/>
      <c r="J218" s="61"/>
      <c r="K218" s="61"/>
      <c r="L218" s="59"/>
      <c r="M218" s="203"/>
      <c r="N218" s="40"/>
      <c r="O218" s="40"/>
      <c r="P218" s="40"/>
      <c r="Q218" s="40"/>
      <c r="R218" s="40"/>
      <c r="S218" s="40"/>
      <c r="T218" s="76"/>
      <c r="AT218" s="22" t="s">
        <v>154</v>
      </c>
      <c r="AU218" s="22" t="s">
        <v>83</v>
      </c>
    </row>
    <row r="219" spans="2:51" s="11" customFormat="1" ht="13.5">
      <c r="B219" s="208"/>
      <c r="C219" s="209"/>
      <c r="D219" s="201" t="s">
        <v>239</v>
      </c>
      <c r="E219" s="210" t="s">
        <v>22</v>
      </c>
      <c r="F219" s="211" t="s">
        <v>796</v>
      </c>
      <c r="G219" s="209"/>
      <c r="H219" s="212">
        <v>15.3</v>
      </c>
      <c r="I219" s="213"/>
      <c r="J219" s="209"/>
      <c r="K219" s="209"/>
      <c r="L219" s="214"/>
      <c r="M219" s="215"/>
      <c r="N219" s="216"/>
      <c r="O219" s="216"/>
      <c r="P219" s="216"/>
      <c r="Q219" s="216"/>
      <c r="R219" s="216"/>
      <c r="S219" s="216"/>
      <c r="T219" s="217"/>
      <c r="AT219" s="218" t="s">
        <v>239</v>
      </c>
      <c r="AU219" s="218" t="s">
        <v>83</v>
      </c>
      <c r="AV219" s="11" t="s">
        <v>83</v>
      </c>
      <c r="AW219" s="11" t="s">
        <v>35</v>
      </c>
      <c r="AX219" s="11" t="s">
        <v>80</v>
      </c>
      <c r="AY219" s="218" t="s">
        <v>138</v>
      </c>
    </row>
    <row r="220" spans="2:65" s="1" customFormat="1" ht="16.5" customHeight="1">
      <c r="B220" s="39"/>
      <c r="C220" s="190" t="s">
        <v>407</v>
      </c>
      <c r="D220" s="190" t="s">
        <v>144</v>
      </c>
      <c r="E220" s="191" t="s">
        <v>797</v>
      </c>
      <c r="F220" s="192" t="s">
        <v>798</v>
      </c>
      <c r="G220" s="193" t="s">
        <v>211</v>
      </c>
      <c r="H220" s="194">
        <v>14.35</v>
      </c>
      <c r="I220" s="195">
        <v>450</v>
      </c>
      <c r="J220" s="194">
        <f>ROUND(I220*H220,2)</f>
        <v>6457.5</v>
      </c>
      <c r="K220" s="192" t="s">
        <v>148</v>
      </c>
      <c r="L220" s="59"/>
      <c r="M220" s="196" t="s">
        <v>22</v>
      </c>
      <c r="N220" s="197" t="s">
        <v>43</v>
      </c>
      <c r="O220" s="40"/>
      <c r="P220" s="198">
        <f>O220*H220</f>
        <v>0</v>
      </c>
      <c r="Q220" s="198">
        <v>0.00247</v>
      </c>
      <c r="R220" s="198">
        <f>Q220*H220</f>
        <v>0.0354445</v>
      </c>
      <c r="S220" s="198">
        <v>0</v>
      </c>
      <c r="T220" s="199">
        <f>S220*H220</f>
        <v>0</v>
      </c>
      <c r="AR220" s="22" t="s">
        <v>161</v>
      </c>
      <c r="AT220" s="22" t="s">
        <v>144</v>
      </c>
      <c r="AU220" s="22" t="s">
        <v>83</v>
      </c>
      <c r="AY220" s="22" t="s">
        <v>138</v>
      </c>
      <c r="BE220" s="200">
        <f>IF(N220="základní",J220,0)</f>
        <v>6457.5</v>
      </c>
      <c r="BF220" s="200">
        <f>IF(N220="snížená",J220,0)</f>
        <v>0</v>
      </c>
      <c r="BG220" s="200">
        <f>IF(N220="zákl. přenesená",J220,0)</f>
        <v>0</v>
      </c>
      <c r="BH220" s="200">
        <f>IF(N220="sníž. přenesená",J220,0)</f>
        <v>0</v>
      </c>
      <c r="BI220" s="200">
        <f>IF(N220="nulová",J220,0)</f>
        <v>0</v>
      </c>
      <c r="BJ220" s="22" t="s">
        <v>80</v>
      </c>
      <c r="BK220" s="200">
        <f>ROUND(I220*H220,2)</f>
        <v>6457.5</v>
      </c>
      <c r="BL220" s="22" t="s">
        <v>161</v>
      </c>
      <c r="BM220" s="22" t="s">
        <v>799</v>
      </c>
    </row>
    <row r="221" spans="2:47" s="1" customFormat="1" ht="67.5" hidden="1">
      <c r="B221" s="39"/>
      <c r="C221" s="61"/>
      <c r="D221" s="201" t="s">
        <v>213</v>
      </c>
      <c r="E221" s="61"/>
      <c r="F221" s="202" t="s">
        <v>800</v>
      </c>
      <c r="G221" s="61"/>
      <c r="H221" s="61"/>
      <c r="I221" s="161"/>
      <c r="J221" s="61"/>
      <c r="K221" s="61"/>
      <c r="L221" s="59"/>
      <c r="M221" s="203"/>
      <c r="N221" s="40"/>
      <c r="O221" s="40"/>
      <c r="P221" s="40"/>
      <c r="Q221" s="40"/>
      <c r="R221" s="40"/>
      <c r="S221" s="40"/>
      <c r="T221" s="76"/>
      <c r="AT221" s="22" t="s">
        <v>213</v>
      </c>
      <c r="AU221" s="22" t="s">
        <v>83</v>
      </c>
    </row>
    <row r="222" spans="2:47" s="1" customFormat="1" ht="27">
      <c r="B222" s="39"/>
      <c r="C222" s="61"/>
      <c r="D222" s="201" t="s">
        <v>154</v>
      </c>
      <c r="E222" s="61"/>
      <c r="F222" s="202" t="s">
        <v>801</v>
      </c>
      <c r="G222" s="61"/>
      <c r="H222" s="61"/>
      <c r="I222" s="161"/>
      <c r="J222" s="61"/>
      <c r="K222" s="61"/>
      <c r="L222" s="59"/>
      <c r="M222" s="203"/>
      <c r="N222" s="40"/>
      <c r="O222" s="40"/>
      <c r="P222" s="40"/>
      <c r="Q222" s="40"/>
      <c r="R222" s="40"/>
      <c r="S222" s="40"/>
      <c r="T222" s="76"/>
      <c r="AT222" s="22" t="s">
        <v>154</v>
      </c>
      <c r="AU222" s="22" t="s">
        <v>83</v>
      </c>
    </row>
    <row r="223" spans="2:51" s="11" customFormat="1" ht="13.5">
      <c r="B223" s="208"/>
      <c r="C223" s="209"/>
      <c r="D223" s="201" t="s">
        <v>239</v>
      </c>
      <c r="E223" s="210" t="s">
        <v>22</v>
      </c>
      <c r="F223" s="211" t="s">
        <v>802</v>
      </c>
      <c r="G223" s="209"/>
      <c r="H223" s="212">
        <v>14.35</v>
      </c>
      <c r="I223" s="213"/>
      <c r="J223" s="209"/>
      <c r="K223" s="209"/>
      <c r="L223" s="214"/>
      <c r="M223" s="215"/>
      <c r="N223" s="216"/>
      <c r="O223" s="216"/>
      <c r="P223" s="216"/>
      <c r="Q223" s="216"/>
      <c r="R223" s="216"/>
      <c r="S223" s="216"/>
      <c r="T223" s="217"/>
      <c r="AT223" s="218" t="s">
        <v>239</v>
      </c>
      <c r="AU223" s="218" t="s">
        <v>83</v>
      </c>
      <c r="AV223" s="11" t="s">
        <v>83</v>
      </c>
      <c r="AW223" s="11" t="s">
        <v>35</v>
      </c>
      <c r="AX223" s="11" t="s">
        <v>80</v>
      </c>
      <c r="AY223" s="218" t="s">
        <v>138</v>
      </c>
    </row>
    <row r="224" spans="2:65" s="1" customFormat="1" ht="16.5" customHeight="1">
      <c r="B224" s="39"/>
      <c r="C224" s="190" t="s">
        <v>413</v>
      </c>
      <c r="D224" s="190" t="s">
        <v>144</v>
      </c>
      <c r="E224" s="191" t="s">
        <v>803</v>
      </c>
      <c r="F224" s="192" t="s">
        <v>804</v>
      </c>
      <c r="G224" s="193" t="s">
        <v>211</v>
      </c>
      <c r="H224" s="194">
        <v>14.35</v>
      </c>
      <c r="I224" s="195">
        <v>220</v>
      </c>
      <c r="J224" s="194">
        <f>ROUND(I224*H224,2)</f>
        <v>3157</v>
      </c>
      <c r="K224" s="192" t="s">
        <v>148</v>
      </c>
      <c r="L224" s="59"/>
      <c r="M224" s="196" t="s">
        <v>22</v>
      </c>
      <c r="N224" s="197" t="s">
        <v>43</v>
      </c>
      <c r="O224" s="40"/>
      <c r="P224" s="198">
        <f>O224*H224</f>
        <v>0</v>
      </c>
      <c r="Q224" s="198">
        <v>0</v>
      </c>
      <c r="R224" s="198">
        <f>Q224*H224</f>
        <v>0</v>
      </c>
      <c r="S224" s="198">
        <v>0</v>
      </c>
      <c r="T224" s="199">
        <f>S224*H224</f>
        <v>0</v>
      </c>
      <c r="AR224" s="22" t="s">
        <v>161</v>
      </c>
      <c r="AT224" s="22" t="s">
        <v>144</v>
      </c>
      <c r="AU224" s="22" t="s">
        <v>83</v>
      </c>
      <c r="AY224" s="22" t="s">
        <v>138</v>
      </c>
      <c r="BE224" s="200">
        <f>IF(N224="základní",J224,0)</f>
        <v>3157</v>
      </c>
      <c r="BF224" s="200">
        <f>IF(N224="snížená",J224,0)</f>
        <v>0</v>
      </c>
      <c r="BG224" s="200">
        <f>IF(N224="zákl. přenesená",J224,0)</f>
        <v>0</v>
      </c>
      <c r="BH224" s="200">
        <f>IF(N224="sníž. přenesená",J224,0)</f>
        <v>0</v>
      </c>
      <c r="BI224" s="200">
        <f>IF(N224="nulová",J224,0)</f>
        <v>0</v>
      </c>
      <c r="BJ224" s="22" t="s">
        <v>80</v>
      </c>
      <c r="BK224" s="200">
        <f>ROUND(I224*H224,2)</f>
        <v>3157</v>
      </c>
      <c r="BL224" s="22" t="s">
        <v>161</v>
      </c>
      <c r="BM224" s="22" t="s">
        <v>805</v>
      </c>
    </row>
    <row r="225" spans="2:47" s="1" customFormat="1" ht="67.5" hidden="1">
      <c r="B225" s="39"/>
      <c r="C225" s="61"/>
      <c r="D225" s="201" t="s">
        <v>213</v>
      </c>
      <c r="E225" s="61"/>
      <c r="F225" s="202" t="s">
        <v>800</v>
      </c>
      <c r="G225" s="61"/>
      <c r="H225" s="61"/>
      <c r="I225" s="161"/>
      <c r="J225" s="61"/>
      <c r="K225" s="61"/>
      <c r="L225" s="59"/>
      <c r="M225" s="203"/>
      <c r="N225" s="40"/>
      <c r="O225" s="40"/>
      <c r="P225" s="40"/>
      <c r="Q225" s="40"/>
      <c r="R225" s="40"/>
      <c r="S225" s="40"/>
      <c r="T225" s="76"/>
      <c r="AT225" s="22" t="s">
        <v>213</v>
      </c>
      <c r="AU225" s="22" t="s">
        <v>83</v>
      </c>
    </row>
    <row r="226" spans="2:47" s="1" customFormat="1" ht="27">
      <c r="B226" s="39"/>
      <c r="C226" s="61"/>
      <c r="D226" s="201" t="s">
        <v>154</v>
      </c>
      <c r="E226" s="61"/>
      <c r="F226" s="202" t="s">
        <v>806</v>
      </c>
      <c r="G226" s="61"/>
      <c r="H226" s="61"/>
      <c r="I226" s="161"/>
      <c r="J226" s="61"/>
      <c r="K226" s="61"/>
      <c r="L226" s="59"/>
      <c r="M226" s="203"/>
      <c r="N226" s="40"/>
      <c r="O226" s="40"/>
      <c r="P226" s="40"/>
      <c r="Q226" s="40"/>
      <c r="R226" s="40"/>
      <c r="S226" s="40"/>
      <c r="T226" s="76"/>
      <c r="AT226" s="22" t="s">
        <v>154</v>
      </c>
      <c r="AU226" s="22" t="s">
        <v>83</v>
      </c>
    </row>
    <row r="227" spans="2:65" s="1" customFormat="1" ht="25.5" customHeight="1">
      <c r="B227" s="39"/>
      <c r="C227" s="190" t="s">
        <v>418</v>
      </c>
      <c r="D227" s="190" t="s">
        <v>144</v>
      </c>
      <c r="E227" s="191" t="s">
        <v>807</v>
      </c>
      <c r="F227" s="192" t="s">
        <v>808</v>
      </c>
      <c r="G227" s="193" t="s">
        <v>308</v>
      </c>
      <c r="H227" s="194">
        <v>0.23</v>
      </c>
      <c r="I227" s="195">
        <v>31500</v>
      </c>
      <c r="J227" s="194">
        <f>ROUND(I227*H227,2)</f>
        <v>7245</v>
      </c>
      <c r="K227" s="192" t="s">
        <v>148</v>
      </c>
      <c r="L227" s="59"/>
      <c r="M227" s="196" t="s">
        <v>22</v>
      </c>
      <c r="N227" s="197" t="s">
        <v>43</v>
      </c>
      <c r="O227" s="40"/>
      <c r="P227" s="198">
        <f>O227*H227</f>
        <v>0</v>
      </c>
      <c r="Q227" s="198">
        <v>1.06277</v>
      </c>
      <c r="R227" s="198">
        <f>Q227*H227</f>
        <v>0.24443710000000002</v>
      </c>
      <c r="S227" s="198">
        <v>0</v>
      </c>
      <c r="T227" s="199">
        <f>S227*H227</f>
        <v>0</v>
      </c>
      <c r="AR227" s="22" t="s">
        <v>161</v>
      </c>
      <c r="AT227" s="22" t="s">
        <v>144</v>
      </c>
      <c r="AU227" s="22" t="s">
        <v>83</v>
      </c>
      <c r="AY227" s="22" t="s">
        <v>138</v>
      </c>
      <c r="BE227" s="200">
        <f>IF(N227="základní",J227,0)</f>
        <v>7245</v>
      </c>
      <c r="BF227" s="200">
        <f>IF(N227="snížená",J227,0)</f>
        <v>0</v>
      </c>
      <c r="BG227" s="200">
        <f>IF(N227="zákl. přenesená",J227,0)</f>
        <v>0</v>
      </c>
      <c r="BH227" s="200">
        <f>IF(N227="sníž. přenesená",J227,0)</f>
        <v>0</v>
      </c>
      <c r="BI227" s="200">
        <f>IF(N227="nulová",J227,0)</f>
        <v>0</v>
      </c>
      <c r="BJ227" s="22" t="s">
        <v>80</v>
      </c>
      <c r="BK227" s="200">
        <f>ROUND(I227*H227,2)</f>
        <v>7245</v>
      </c>
      <c r="BL227" s="22" t="s">
        <v>161</v>
      </c>
      <c r="BM227" s="22" t="s">
        <v>809</v>
      </c>
    </row>
    <row r="228" spans="2:47" s="1" customFormat="1" ht="54">
      <c r="B228" s="39"/>
      <c r="C228" s="61"/>
      <c r="D228" s="201" t="s">
        <v>154</v>
      </c>
      <c r="E228" s="61"/>
      <c r="F228" s="202" t="s">
        <v>810</v>
      </c>
      <c r="G228" s="61"/>
      <c r="H228" s="61"/>
      <c r="I228" s="161"/>
      <c r="J228" s="61"/>
      <c r="K228" s="61"/>
      <c r="L228" s="59"/>
      <c r="M228" s="203"/>
      <c r="N228" s="40"/>
      <c r="O228" s="40"/>
      <c r="P228" s="40"/>
      <c r="Q228" s="40"/>
      <c r="R228" s="40"/>
      <c r="S228" s="40"/>
      <c r="T228" s="76"/>
      <c r="AT228" s="22" t="s">
        <v>154</v>
      </c>
      <c r="AU228" s="22" t="s">
        <v>83</v>
      </c>
    </row>
    <row r="229" spans="2:51" s="11" customFormat="1" ht="13.5">
      <c r="B229" s="208"/>
      <c r="C229" s="209"/>
      <c r="D229" s="201" t="s">
        <v>239</v>
      </c>
      <c r="E229" s="210" t="s">
        <v>22</v>
      </c>
      <c r="F229" s="211" t="s">
        <v>811</v>
      </c>
      <c r="G229" s="209"/>
      <c r="H229" s="212">
        <v>0.23</v>
      </c>
      <c r="I229" s="213"/>
      <c r="J229" s="209"/>
      <c r="K229" s="209"/>
      <c r="L229" s="214"/>
      <c r="M229" s="215"/>
      <c r="N229" s="216"/>
      <c r="O229" s="216"/>
      <c r="P229" s="216"/>
      <c r="Q229" s="216"/>
      <c r="R229" s="216"/>
      <c r="S229" s="216"/>
      <c r="T229" s="217"/>
      <c r="AT229" s="218" t="s">
        <v>239</v>
      </c>
      <c r="AU229" s="218" t="s">
        <v>83</v>
      </c>
      <c r="AV229" s="11" t="s">
        <v>83</v>
      </c>
      <c r="AW229" s="11" t="s">
        <v>35</v>
      </c>
      <c r="AX229" s="11" t="s">
        <v>80</v>
      </c>
      <c r="AY229" s="218" t="s">
        <v>138</v>
      </c>
    </row>
    <row r="230" spans="2:63" s="10" customFormat="1" ht="29.85" customHeight="1">
      <c r="B230" s="174"/>
      <c r="C230" s="175"/>
      <c r="D230" s="176" t="s">
        <v>71</v>
      </c>
      <c r="E230" s="188" t="s">
        <v>156</v>
      </c>
      <c r="F230" s="188" t="s">
        <v>812</v>
      </c>
      <c r="G230" s="175"/>
      <c r="H230" s="175"/>
      <c r="I230" s="178"/>
      <c r="J230" s="189">
        <f>BK230</f>
        <v>33613.3</v>
      </c>
      <c r="K230" s="175"/>
      <c r="L230" s="180"/>
      <c r="M230" s="181"/>
      <c r="N230" s="182"/>
      <c r="O230" s="182"/>
      <c r="P230" s="183">
        <f>SUM(P231:P234)</f>
        <v>0</v>
      </c>
      <c r="Q230" s="182"/>
      <c r="R230" s="183">
        <f>SUM(R231:R234)</f>
        <v>5.235559</v>
      </c>
      <c r="S230" s="182"/>
      <c r="T230" s="184">
        <f>SUM(T231:T234)</f>
        <v>0</v>
      </c>
      <c r="AR230" s="185" t="s">
        <v>80</v>
      </c>
      <c r="AT230" s="186" t="s">
        <v>71</v>
      </c>
      <c r="AU230" s="186" t="s">
        <v>80</v>
      </c>
      <c r="AY230" s="185" t="s">
        <v>138</v>
      </c>
      <c r="BK230" s="187">
        <f>SUM(BK231:BK234)</f>
        <v>33613.3</v>
      </c>
    </row>
    <row r="231" spans="2:65" s="1" customFormat="1" ht="25.5" customHeight="1">
      <c r="B231" s="39"/>
      <c r="C231" s="190" t="s">
        <v>423</v>
      </c>
      <c r="D231" s="190" t="s">
        <v>144</v>
      </c>
      <c r="E231" s="191" t="s">
        <v>813</v>
      </c>
      <c r="F231" s="192" t="s">
        <v>814</v>
      </c>
      <c r="G231" s="193" t="s">
        <v>359</v>
      </c>
      <c r="H231" s="194">
        <v>21.7</v>
      </c>
      <c r="I231" s="195">
        <v>1549</v>
      </c>
      <c r="J231" s="194">
        <f>ROUND(I231*H231,2)</f>
        <v>33613.3</v>
      </c>
      <c r="K231" s="192" t="s">
        <v>148</v>
      </c>
      <c r="L231" s="59"/>
      <c r="M231" s="196" t="s">
        <v>22</v>
      </c>
      <c r="N231" s="197" t="s">
        <v>43</v>
      </c>
      <c r="O231" s="40"/>
      <c r="P231" s="198">
        <f>O231*H231</f>
        <v>0</v>
      </c>
      <c r="Q231" s="198">
        <v>0.24127</v>
      </c>
      <c r="R231" s="198">
        <f>Q231*H231</f>
        <v>5.235559</v>
      </c>
      <c r="S231" s="198">
        <v>0</v>
      </c>
      <c r="T231" s="199">
        <f>S231*H231</f>
        <v>0</v>
      </c>
      <c r="AR231" s="22" t="s">
        <v>161</v>
      </c>
      <c r="AT231" s="22" t="s">
        <v>144</v>
      </c>
      <c r="AU231" s="22" t="s">
        <v>83</v>
      </c>
      <c r="AY231" s="22" t="s">
        <v>138</v>
      </c>
      <c r="BE231" s="200">
        <f>IF(N231="základní",J231,0)</f>
        <v>33613.3</v>
      </c>
      <c r="BF231" s="200">
        <f>IF(N231="snížená",J231,0)</f>
        <v>0</v>
      </c>
      <c r="BG231" s="200">
        <f>IF(N231="zákl. přenesená",J231,0)</f>
        <v>0</v>
      </c>
      <c r="BH231" s="200">
        <f>IF(N231="sníž. přenesená",J231,0)</f>
        <v>0</v>
      </c>
      <c r="BI231" s="200">
        <f>IF(N231="nulová",J231,0)</f>
        <v>0</v>
      </c>
      <c r="BJ231" s="22" t="s">
        <v>80</v>
      </c>
      <c r="BK231" s="200">
        <f>ROUND(I231*H231,2)</f>
        <v>33613.3</v>
      </c>
      <c r="BL231" s="22" t="s">
        <v>161</v>
      </c>
      <c r="BM231" s="22" t="s">
        <v>815</v>
      </c>
    </row>
    <row r="232" spans="2:47" s="1" customFormat="1" ht="94.5" hidden="1">
      <c r="B232" s="39"/>
      <c r="C232" s="61"/>
      <c r="D232" s="201" t="s">
        <v>213</v>
      </c>
      <c r="E232" s="61"/>
      <c r="F232" s="202" t="s">
        <v>816</v>
      </c>
      <c r="G232" s="61"/>
      <c r="H232" s="61"/>
      <c r="I232" s="161"/>
      <c r="J232" s="61"/>
      <c r="K232" s="61"/>
      <c r="L232" s="59"/>
      <c r="M232" s="203"/>
      <c r="N232" s="40"/>
      <c r="O232" s="40"/>
      <c r="P232" s="40"/>
      <c r="Q232" s="40"/>
      <c r="R232" s="40"/>
      <c r="S232" s="40"/>
      <c r="T232" s="76"/>
      <c r="AT232" s="22" t="s">
        <v>213</v>
      </c>
      <c r="AU232" s="22" t="s">
        <v>83</v>
      </c>
    </row>
    <row r="233" spans="2:51" s="12" customFormat="1" ht="13.5">
      <c r="B233" s="219"/>
      <c r="C233" s="220"/>
      <c r="D233" s="201" t="s">
        <v>239</v>
      </c>
      <c r="E233" s="221" t="s">
        <v>22</v>
      </c>
      <c r="F233" s="222" t="s">
        <v>817</v>
      </c>
      <c r="G233" s="220"/>
      <c r="H233" s="221" t="s">
        <v>22</v>
      </c>
      <c r="I233" s="223"/>
      <c r="J233" s="220"/>
      <c r="K233" s="220"/>
      <c r="L233" s="224"/>
      <c r="M233" s="225"/>
      <c r="N233" s="226"/>
      <c r="O233" s="226"/>
      <c r="P233" s="226"/>
      <c r="Q233" s="226"/>
      <c r="R233" s="226"/>
      <c r="S233" s="226"/>
      <c r="T233" s="227"/>
      <c r="AT233" s="228" t="s">
        <v>239</v>
      </c>
      <c r="AU233" s="228" t="s">
        <v>83</v>
      </c>
      <c r="AV233" s="12" t="s">
        <v>80</v>
      </c>
      <c r="AW233" s="12" t="s">
        <v>35</v>
      </c>
      <c r="AX233" s="12" t="s">
        <v>72</v>
      </c>
      <c r="AY233" s="228" t="s">
        <v>138</v>
      </c>
    </row>
    <row r="234" spans="2:51" s="11" customFormat="1" ht="13.5">
      <c r="B234" s="208"/>
      <c r="C234" s="209"/>
      <c r="D234" s="201" t="s">
        <v>239</v>
      </c>
      <c r="E234" s="210" t="s">
        <v>22</v>
      </c>
      <c r="F234" s="211" t="s">
        <v>818</v>
      </c>
      <c r="G234" s="209"/>
      <c r="H234" s="212">
        <v>21.7</v>
      </c>
      <c r="I234" s="213"/>
      <c r="J234" s="209"/>
      <c r="K234" s="209"/>
      <c r="L234" s="214"/>
      <c r="M234" s="215"/>
      <c r="N234" s="216"/>
      <c r="O234" s="216"/>
      <c r="P234" s="216"/>
      <c r="Q234" s="216"/>
      <c r="R234" s="216"/>
      <c r="S234" s="216"/>
      <c r="T234" s="217"/>
      <c r="AT234" s="218" t="s">
        <v>239</v>
      </c>
      <c r="AU234" s="218" t="s">
        <v>83</v>
      </c>
      <c r="AV234" s="11" t="s">
        <v>83</v>
      </c>
      <c r="AW234" s="11" t="s">
        <v>35</v>
      </c>
      <c r="AX234" s="11" t="s">
        <v>80</v>
      </c>
      <c r="AY234" s="218" t="s">
        <v>138</v>
      </c>
    </row>
    <row r="235" spans="2:63" s="10" customFormat="1" ht="29.85" customHeight="1">
      <c r="B235" s="174"/>
      <c r="C235" s="175"/>
      <c r="D235" s="176" t="s">
        <v>71</v>
      </c>
      <c r="E235" s="188" t="s">
        <v>141</v>
      </c>
      <c r="F235" s="188" t="s">
        <v>361</v>
      </c>
      <c r="G235" s="175"/>
      <c r="H235" s="175"/>
      <c r="I235" s="178"/>
      <c r="J235" s="189">
        <f>BK235</f>
        <v>504816.62000000005</v>
      </c>
      <c r="K235" s="175"/>
      <c r="L235" s="180"/>
      <c r="M235" s="181"/>
      <c r="N235" s="182"/>
      <c r="O235" s="182"/>
      <c r="P235" s="183">
        <f>SUM(P236:P277)</f>
        <v>0</v>
      </c>
      <c r="Q235" s="182"/>
      <c r="R235" s="183">
        <f>SUM(R236:R277)</f>
        <v>93.884333</v>
      </c>
      <c r="S235" s="182"/>
      <c r="T235" s="184">
        <f>SUM(T236:T277)</f>
        <v>0</v>
      </c>
      <c r="AR235" s="185" t="s">
        <v>80</v>
      </c>
      <c r="AT235" s="186" t="s">
        <v>71</v>
      </c>
      <c r="AU235" s="186" t="s">
        <v>80</v>
      </c>
      <c r="AY235" s="185" t="s">
        <v>138</v>
      </c>
      <c r="BK235" s="187">
        <f>SUM(BK236:BK277)</f>
        <v>504816.62000000005</v>
      </c>
    </row>
    <row r="236" spans="2:65" s="1" customFormat="1" ht="16.5" customHeight="1">
      <c r="B236" s="39"/>
      <c r="C236" s="190" t="s">
        <v>430</v>
      </c>
      <c r="D236" s="190" t="s">
        <v>144</v>
      </c>
      <c r="E236" s="191" t="s">
        <v>363</v>
      </c>
      <c r="F236" s="192" t="s">
        <v>364</v>
      </c>
      <c r="G236" s="193" t="s">
        <v>359</v>
      </c>
      <c r="H236" s="194">
        <v>25.2</v>
      </c>
      <c r="I236" s="195">
        <v>165</v>
      </c>
      <c r="J236" s="194">
        <f>ROUND(I236*H236,2)</f>
        <v>4158</v>
      </c>
      <c r="K236" s="192" t="s">
        <v>22</v>
      </c>
      <c r="L236" s="59"/>
      <c r="M236" s="196" t="s">
        <v>22</v>
      </c>
      <c r="N236" s="197" t="s">
        <v>43</v>
      </c>
      <c r="O236" s="40"/>
      <c r="P236" s="198">
        <f>O236*H236</f>
        <v>0</v>
      </c>
      <c r="Q236" s="198">
        <v>0</v>
      </c>
      <c r="R236" s="198">
        <f>Q236*H236</f>
        <v>0</v>
      </c>
      <c r="S236" s="198">
        <v>0</v>
      </c>
      <c r="T236" s="199">
        <f>S236*H236</f>
        <v>0</v>
      </c>
      <c r="AR236" s="22" t="s">
        <v>161</v>
      </c>
      <c r="AT236" s="22" t="s">
        <v>144</v>
      </c>
      <c r="AU236" s="22" t="s">
        <v>83</v>
      </c>
      <c r="AY236" s="22" t="s">
        <v>138</v>
      </c>
      <c r="BE236" s="200">
        <f>IF(N236="základní",J236,0)</f>
        <v>4158</v>
      </c>
      <c r="BF236" s="200">
        <f>IF(N236="snížená",J236,0)</f>
        <v>0</v>
      </c>
      <c r="BG236" s="200">
        <f>IF(N236="zákl. přenesená",J236,0)</f>
        <v>0</v>
      </c>
      <c r="BH236" s="200">
        <f>IF(N236="sníž. přenesená",J236,0)</f>
        <v>0</v>
      </c>
      <c r="BI236" s="200">
        <f>IF(N236="nulová",J236,0)</f>
        <v>0</v>
      </c>
      <c r="BJ236" s="22" t="s">
        <v>80</v>
      </c>
      <c r="BK236" s="200">
        <f>ROUND(I236*H236,2)</f>
        <v>4158</v>
      </c>
      <c r="BL236" s="22" t="s">
        <v>161</v>
      </c>
      <c r="BM236" s="22" t="s">
        <v>819</v>
      </c>
    </row>
    <row r="237" spans="2:47" s="1" customFormat="1" ht="27">
      <c r="B237" s="39"/>
      <c r="C237" s="61"/>
      <c r="D237" s="201" t="s">
        <v>154</v>
      </c>
      <c r="E237" s="61"/>
      <c r="F237" s="202" t="s">
        <v>820</v>
      </c>
      <c r="G237" s="61"/>
      <c r="H237" s="61"/>
      <c r="I237" s="161"/>
      <c r="J237" s="61"/>
      <c r="K237" s="61"/>
      <c r="L237" s="59"/>
      <c r="M237" s="203"/>
      <c r="N237" s="40"/>
      <c r="O237" s="40"/>
      <c r="P237" s="40"/>
      <c r="Q237" s="40"/>
      <c r="R237" s="40"/>
      <c r="S237" s="40"/>
      <c r="T237" s="76"/>
      <c r="AT237" s="22" t="s">
        <v>154</v>
      </c>
      <c r="AU237" s="22" t="s">
        <v>83</v>
      </c>
    </row>
    <row r="238" spans="2:65" s="1" customFormat="1" ht="25.5" customHeight="1">
      <c r="B238" s="39"/>
      <c r="C238" s="190" t="s">
        <v>437</v>
      </c>
      <c r="D238" s="190" t="s">
        <v>144</v>
      </c>
      <c r="E238" s="191" t="s">
        <v>821</v>
      </c>
      <c r="F238" s="192" t="s">
        <v>822</v>
      </c>
      <c r="G238" s="193" t="s">
        <v>211</v>
      </c>
      <c r="H238" s="194">
        <v>727.3</v>
      </c>
      <c r="I238" s="195">
        <v>123.75</v>
      </c>
      <c r="J238" s="194">
        <f>ROUND(I238*H238,2)</f>
        <v>90003.38</v>
      </c>
      <c r="K238" s="192" t="s">
        <v>148</v>
      </c>
      <c r="L238" s="59"/>
      <c r="M238" s="196" t="s">
        <v>22</v>
      </c>
      <c r="N238" s="197" t="s">
        <v>43</v>
      </c>
      <c r="O238" s="40"/>
      <c r="P238" s="198">
        <f>O238*H238</f>
        <v>0</v>
      </c>
      <c r="Q238" s="198">
        <v>0</v>
      </c>
      <c r="R238" s="198">
        <f>Q238*H238</f>
        <v>0</v>
      </c>
      <c r="S238" s="198">
        <v>0</v>
      </c>
      <c r="T238" s="199">
        <f>S238*H238</f>
        <v>0</v>
      </c>
      <c r="AR238" s="22" t="s">
        <v>161</v>
      </c>
      <c r="AT238" s="22" t="s">
        <v>144</v>
      </c>
      <c r="AU238" s="22" t="s">
        <v>83</v>
      </c>
      <c r="AY238" s="22" t="s">
        <v>138</v>
      </c>
      <c r="BE238" s="200">
        <f>IF(N238="základní",J238,0)</f>
        <v>90003.38</v>
      </c>
      <c r="BF238" s="200">
        <f>IF(N238="snížená",J238,0)</f>
        <v>0</v>
      </c>
      <c r="BG238" s="200">
        <f>IF(N238="zákl. přenesená",J238,0)</f>
        <v>0</v>
      </c>
      <c r="BH238" s="200">
        <f>IF(N238="sníž. přenesená",J238,0)</f>
        <v>0</v>
      </c>
      <c r="BI238" s="200">
        <f>IF(N238="nulová",J238,0)</f>
        <v>0</v>
      </c>
      <c r="BJ238" s="22" t="s">
        <v>80</v>
      </c>
      <c r="BK238" s="200">
        <f>ROUND(I238*H238,2)</f>
        <v>90003.38</v>
      </c>
      <c r="BL238" s="22" t="s">
        <v>161</v>
      </c>
      <c r="BM238" s="22" t="s">
        <v>823</v>
      </c>
    </row>
    <row r="239" spans="2:47" s="1" customFormat="1" ht="27">
      <c r="B239" s="39"/>
      <c r="C239" s="61"/>
      <c r="D239" s="201" t="s">
        <v>154</v>
      </c>
      <c r="E239" s="61"/>
      <c r="F239" s="202" t="s">
        <v>824</v>
      </c>
      <c r="G239" s="61"/>
      <c r="H239" s="61"/>
      <c r="I239" s="161"/>
      <c r="J239" s="61"/>
      <c r="K239" s="61"/>
      <c r="L239" s="59"/>
      <c r="M239" s="203"/>
      <c r="N239" s="40"/>
      <c r="O239" s="40"/>
      <c r="P239" s="40"/>
      <c r="Q239" s="40"/>
      <c r="R239" s="40"/>
      <c r="S239" s="40"/>
      <c r="T239" s="76"/>
      <c r="AT239" s="22" t="s">
        <v>154</v>
      </c>
      <c r="AU239" s="22" t="s">
        <v>83</v>
      </c>
    </row>
    <row r="240" spans="2:65" s="1" customFormat="1" ht="25.5" customHeight="1">
      <c r="B240" s="39"/>
      <c r="C240" s="190" t="s">
        <v>443</v>
      </c>
      <c r="D240" s="190" t="s">
        <v>144</v>
      </c>
      <c r="E240" s="191" t="s">
        <v>825</v>
      </c>
      <c r="F240" s="192" t="s">
        <v>826</v>
      </c>
      <c r="G240" s="193" t="s">
        <v>211</v>
      </c>
      <c r="H240" s="194">
        <v>268.4</v>
      </c>
      <c r="I240" s="195">
        <v>140.25</v>
      </c>
      <c r="J240" s="194">
        <f>ROUND(I240*H240,2)</f>
        <v>37643.1</v>
      </c>
      <c r="K240" s="192" t="s">
        <v>148</v>
      </c>
      <c r="L240" s="59"/>
      <c r="M240" s="196" t="s">
        <v>22</v>
      </c>
      <c r="N240" s="197" t="s">
        <v>43</v>
      </c>
      <c r="O240" s="40"/>
      <c r="P240" s="198">
        <f>O240*H240</f>
        <v>0</v>
      </c>
      <c r="Q240" s="198">
        <v>0</v>
      </c>
      <c r="R240" s="198">
        <f>Q240*H240</f>
        <v>0</v>
      </c>
      <c r="S240" s="198">
        <v>0</v>
      </c>
      <c r="T240" s="199">
        <f>S240*H240</f>
        <v>0</v>
      </c>
      <c r="AR240" s="22" t="s">
        <v>161</v>
      </c>
      <c r="AT240" s="22" t="s">
        <v>144</v>
      </c>
      <c r="AU240" s="22" t="s">
        <v>83</v>
      </c>
      <c r="AY240" s="22" t="s">
        <v>138</v>
      </c>
      <c r="BE240" s="200">
        <f>IF(N240="základní",J240,0)</f>
        <v>37643.1</v>
      </c>
      <c r="BF240" s="200">
        <f>IF(N240="snížená",J240,0)</f>
        <v>0</v>
      </c>
      <c r="BG240" s="200">
        <f>IF(N240="zákl. přenesená",J240,0)</f>
        <v>0</v>
      </c>
      <c r="BH240" s="200">
        <f>IF(N240="sníž. přenesená",J240,0)</f>
        <v>0</v>
      </c>
      <c r="BI240" s="200">
        <f>IF(N240="nulová",J240,0)</f>
        <v>0</v>
      </c>
      <c r="BJ240" s="22" t="s">
        <v>80</v>
      </c>
      <c r="BK240" s="200">
        <f>ROUND(I240*H240,2)</f>
        <v>37643.1</v>
      </c>
      <c r="BL240" s="22" t="s">
        <v>161</v>
      </c>
      <c r="BM240" s="22" t="s">
        <v>827</v>
      </c>
    </row>
    <row r="241" spans="2:47" s="1" customFormat="1" ht="27">
      <c r="B241" s="39"/>
      <c r="C241" s="61"/>
      <c r="D241" s="201" t="s">
        <v>154</v>
      </c>
      <c r="E241" s="61"/>
      <c r="F241" s="202" t="s">
        <v>828</v>
      </c>
      <c r="G241" s="61"/>
      <c r="H241" s="61"/>
      <c r="I241" s="161"/>
      <c r="J241" s="61"/>
      <c r="K241" s="61"/>
      <c r="L241" s="59"/>
      <c r="M241" s="203"/>
      <c r="N241" s="40"/>
      <c r="O241" s="40"/>
      <c r="P241" s="40"/>
      <c r="Q241" s="40"/>
      <c r="R241" s="40"/>
      <c r="S241" s="40"/>
      <c r="T241" s="76"/>
      <c r="AT241" s="22" t="s">
        <v>154</v>
      </c>
      <c r="AU241" s="22" t="s">
        <v>83</v>
      </c>
    </row>
    <row r="242" spans="2:65" s="1" customFormat="1" ht="25.5" customHeight="1">
      <c r="B242" s="39"/>
      <c r="C242" s="190" t="s">
        <v>449</v>
      </c>
      <c r="D242" s="190" t="s">
        <v>144</v>
      </c>
      <c r="E242" s="191" t="s">
        <v>369</v>
      </c>
      <c r="F242" s="192" t="s">
        <v>370</v>
      </c>
      <c r="G242" s="193" t="s">
        <v>211</v>
      </c>
      <c r="H242" s="194">
        <v>110.9</v>
      </c>
      <c r="I242" s="195">
        <v>206.25</v>
      </c>
      <c r="J242" s="194">
        <f>ROUND(I242*H242,2)</f>
        <v>22873.13</v>
      </c>
      <c r="K242" s="192" t="s">
        <v>148</v>
      </c>
      <c r="L242" s="59"/>
      <c r="M242" s="196" t="s">
        <v>22</v>
      </c>
      <c r="N242" s="197" t="s">
        <v>43</v>
      </c>
      <c r="O242" s="40"/>
      <c r="P242" s="198">
        <f>O242*H242</f>
        <v>0</v>
      </c>
      <c r="Q242" s="198">
        <v>0</v>
      </c>
      <c r="R242" s="198">
        <f>Q242*H242</f>
        <v>0</v>
      </c>
      <c r="S242" s="198">
        <v>0</v>
      </c>
      <c r="T242" s="199">
        <f>S242*H242</f>
        <v>0</v>
      </c>
      <c r="AR242" s="22" t="s">
        <v>161</v>
      </c>
      <c r="AT242" s="22" t="s">
        <v>144</v>
      </c>
      <c r="AU242" s="22" t="s">
        <v>83</v>
      </c>
      <c r="AY242" s="22" t="s">
        <v>138</v>
      </c>
      <c r="BE242" s="200">
        <f>IF(N242="základní",J242,0)</f>
        <v>22873.13</v>
      </c>
      <c r="BF242" s="200">
        <f>IF(N242="snížená",J242,0)</f>
        <v>0</v>
      </c>
      <c r="BG242" s="200">
        <f>IF(N242="zákl. přenesená",J242,0)</f>
        <v>0</v>
      </c>
      <c r="BH242" s="200">
        <f>IF(N242="sníž. přenesená",J242,0)</f>
        <v>0</v>
      </c>
      <c r="BI242" s="200">
        <f>IF(N242="nulová",J242,0)</f>
        <v>0</v>
      </c>
      <c r="BJ242" s="22" t="s">
        <v>80</v>
      </c>
      <c r="BK242" s="200">
        <f>ROUND(I242*H242,2)</f>
        <v>22873.13</v>
      </c>
      <c r="BL242" s="22" t="s">
        <v>161</v>
      </c>
      <c r="BM242" s="22" t="s">
        <v>829</v>
      </c>
    </row>
    <row r="243" spans="2:47" s="1" customFormat="1" ht="27">
      <c r="B243" s="39"/>
      <c r="C243" s="61"/>
      <c r="D243" s="201" t="s">
        <v>154</v>
      </c>
      <c r="E243" s="61"/>
      <c r="F243" s="202" t="s">
        <v>830</v>
      </c>
      <c r="G243" s="61"/>
      <c r="H243" s="61"/>
      <c r="I243" s="161"/>
      <c r="J243" s="61"/>
      <c r="K243" s="61"/>
      <c r="L243" s="59"/>
      <c r="M243" s="203"/>
      <c r="N243" s="40"/>
      <c r="O243" s="40"/>
      <c r="P243" s="40"/>
      <c r="Q243" s="40"/>
      <c r="R243" s="40"/>
      <c r="S243" s="40"/>
      <c r="T243" s="76"/>
      <c r="AT243" s="22" t="s">
        <v>154</v>
      </c>
      <c r="AU243" s="22" t="s">
        <v>83</v>
      </c>
    </row>
    <row r="244" spans="2:65" s="1" customFormat="1" ht="25.5" customHeight="1">
      <c r="B244" s="39"/>
      <c r="C244" s="190" t="s">
        <v>454</v>
      </c>
      <c r="D244" s="190" t="s">
        <v>144</v>
      </c>
      <c r="E244" s="191" t="s">
        <v>831</v>
      </c>
      <c r="F244" s="192" t="s">
        <v>832</v>
      </c>
      <c r="G244" s="193" t="s">
        <v>211</v>
      </c>
      <c r="H244" s="194">
        <v>268.4</v>
      </c>
      <c r="I244" s="195">
        <v>125.25000000000003</v>
      </c>
      <c r="J244" s="194">
        <f>ROUND(I244*H244,2)</f>
        <v>33617.1</v>
      </c>
      <c r="K244" s="192" t="s">
        <v>148</v>
      </c>
      <c r="L244" s="59"/>
      <c r="M244" s="196" t="s">
        <v>22</v>
      </c>
      <c r="N244" s="197" t="s">
        <v>43</v>
      </c>
      <c r="O244" s="40"/>
      <c r="P244" s="198">
        <f>O244*H244</f>
        <v>0</v>
      </c>
      <c r="Q244" s="198">
        <v>0</v>
      </c>
      <c r="R244" s="198">
        <f>Q244*H244</f>
        <v>0</v>
      </c>
      <c r="S244" s="198">
        <v>0</v>
      </c>
      <c r="T244" s="199">
        <f>S244*H244</f>
        <v>0</v>
      </c>
      <c r="AR244" s="22" t="s">
        <v>161</v>
      </c>
      <c r="AT244" s="22" t="s">
        <v>144</v>
      </c>
      <c r="AU244" s="22" t="s">
        <v>83</v>
      </c>
      <c r="AY244" s="22" t="s">
        <v>138</v>
      </c>
      <c r="BE244" s="200">
        <f>IF(N244="základní",J244,0)</f>
        <v>33617.1</v>
      </c>
      <c r="BF244" s="200">
        <f>IF(N244="snížená",J244,0)</f>
        <v>0</v>
      </c>
      <c r="BG244" s="200">
        <f>IF(N244="zákl. přenesená",J244,0)</f>
        <v>0</v>
      </c>
      <c r="BH244" s="200">
        <f>IF(N244="sníž. přenesená",J244,0)</f>
        <v>0</v>
      </c>
      <c r="BI244" s="200">
        <f>IF(N244="nulová",J244,0)</f>
        <v>0</v>
      </c>
      <c r="BJ244" s="22" t="s">
        <v>80</v>
      </c>
      <c r="BK244" s="200">
        <f>ROUND(I244*H244,2)</f>
        <v>33617.1</v>
      </c>
      <c r="BL244" s="22" t="s">
        <v>161</v>
      </c>
      <c r="BM244" s="22" t="s">
        <v>833</v>
      </c>
    </row>
    <row r="245" spans="2:47" s="1" customFormat="1" ht="108" hidden="1">
      <c r="B245" s="39"/>
      <c r="C245" s="61"/>
      <c r="D245" s="201" t="s">
        <v>213</v>
      </c>
      <c r="E245" s="61"/>
      <c r="F245" s="202" t="s">
        <v>376</v>
      </c>
      <c r="G245" s="61"/>
      <c r="H245" s="61"/>
      <c r="I245" s="161"/>
      <c r="J245" s="61"/>
      <c r="K245" s="61"/>
      <c r="L245" s="59"/>
      <c r="M245" s="203"/>
      <c r="N245" s="40"/>
      <c r="O245" s="40"/>
      <c r="P245" s="40"/>
      <c r="Q245" s="40"/>
      <c r="R245" s="40"/>
      <c r="S245" s="40"/>
      <c r="T245" s="76"/>
      <c r="AT245" s="22" t="s">
        <v>213</v>
      </c>
      <c r="AU245" s="22" t="s">
        <v>83</v>
      </c>
    </row>
    <row r="246" spans="2:47" s="1" customFormat="1" ht="27">
      <c r="B246" s="39"/>
      <c r="C246" s="61"/>
      <c r="D246" s="201" t="s">
        <v>154</v>
      </c>
      <c r="E246" s="61"/>
      <c r="F246" s="202" t="s">
        <v>828</v>
      </c>
      <c r="G246" s="61"/>
      <c r="H246" s="61"/>
      <c r="I246" s="161"/>
      <c r="J246" s="61"/>
      <c r="K246" s="61"/>
      <c r="L246" s="59"/>
      <c r="M246" s="203"/>
      <c r="N246" s="40"/>
      <c r="O246" s="40"/>
      <c r="P246" s="40"/>
      <c r="Q246" s="40"/>
      <c r="R246" s="40"/>
      <c r="S246" s="40"/>
      <c r="T246" s="76"/>
      <c r="AT246" s="22" t="s">
        <v>154</v>
      </c>
      <c r="AU246" s="22" t="s">
        <v>83</v>
      </c>
    </row>
    <row r="247" spans="2:65" s="1" customFormat="1" ht="25.5" customHeight="1">
      <c r="B247" s="39"/>
      <c r="C247" s="190" t="s">
        <v>459</v>
      </c>
      <c r="D247" s="190" t="s">
        <v>144</v>
      </c>
      <c r="E247" s="191" t="s">
        <v>373</v>
      </c>
      <c r="F247" s="192" t="s">
        <v>374</v>
      </c>
      <c r="G247" s="193" t="s">
        <v>211</v>
      </c>
      <c r="H247" s="194">
        <v>100.1</v>
      </c>
      <c r="I247" s="195">
        <v>141.95000000000002</v>
      </c>
      <c r="J247" s="194">
        <f>ROUND(I247*H247,2)</f>
        <v>14209.2</v>
      </c>
      <c r="K247" s="192" t="s">
        <v>148</v>
      </c>
      <c r="L247" s="59"/>
      <c r="M247" s="196" t="s">
        <v>22</v>
      </c>
      <c r="N247" s="197" t="s">
        <v>43</v>
      </c>
      <c r="O247" s="40"/>
      <c r="P247" s="198">
        <f>O247*H247</f>
        <v>0</v>
      </c>
      <c r="Q247" s="198">
        <v>0</v>
      </c>
      <c r="R247" s="198">
        <f>Q247*H247</f>
        <v>0</v>
      </c>
      <c r="S247" s="198">
        <v>0</v>
      </c>
      <c r="T247" s="199">
        <f>S247*H247</f>
        <v>0</v>
      </c>
      <c r="AR247" s="22" t="s">
        <v>161</v>
      </c>
      <c r="AT247" s="22" t="s">
        <v>144</v>
      </c>
      <c r="AU247" s="22" t="s">
        <v>83</v>
      </c>
      <c r="AY247" s="22" t="s">
        <v>138</v>
      </c>
      <c r="BE247" s="200">
        <f>IF(N247="základní",J247,0)</f>
        <v>14209.2</v>
      </c>
      <c r="BF247" s="200">
        <f>IF(N247="snížená",J247,0)</f>
        <v>0</v>
      </c>
      <c r="BG247" s="200">
        <f>IF(N247="zákl. přenesená",J247,0)</f>
        <v>0</v>
      </c>
      <c r="BH247" s="200">
        <f>IF(N247="sníž. přenesená",J247,0)</f>
        <v>0</v>
      </c>
      <c r="BI247" s="200">
        <f>IF(N247="nulová",J247,0)</f>
        <v>0</v>
      </c>
      <c r="BJ247" s="22" t="s">
        <v>80</v>
      </c>
      <c r="BK247" s="200">
        <f>ROUND(I247*H247,2)</f>
        <v>14209.2</v>
      </c>
      <c r="BL247" s="22" t="s">
        <v>161</v>
      </c>
      <c r="BM247" s="22" t="s">
        <v>834</v>
      </c>
    </row>
    <row r="248" spans="2:47" s="1" customFormat="1" ht="108" hidden="1">
      <c r="B248" s="39"/>
      <c r="C248" s="61"/>
      <c r="D248" s="201" t="s">
        <v>213</v>
      </c>
      <c r="E248" s="61"/>
      <c r="F248" s="202" t="s">
        <v>376</v>
      </c>
      <c r="G248" s="61"/>
      <c r="H248" s="61"/>
      <c r="I248" s="161"/>
      <c r="J248" s="61"/>
      <c r="K248" s="61"/>
      <c r="L248" s="59"/>
      <c r="M248" s="203"/>
      <c r="N248" s="40"/>
      <c r="O248" s="40"/>
      <c r="P248" s="40"/>
      <c r="Q248" s="40"/>
      <c r="R248" s="40"/>
      <c r="S248" s="40"/>
      <c r="T248" s="76"/>
      <c r="AT248" s="22" t="s">
        <v>213</v>
      </c>
      <c r="AU248" s="22" t="s">
        <v>83</v>
      </c>
    </row>
    <row r="249" spans="2:47" s="1" customFormat="1" ht="27">
      <c r="B249" s="39"/>
      <c r="C249" s="61"/>
      <c r="D249" s="201" t="s">
        <v>154</v>
      </c>
      <c r="E249" s="61"/>
      <c r="F249" s="202" t="s">
        <v>830</v>
      </c>
      <c r="G249" s="61"/>
      <c r="H249" s="61"/>
      <c r="I249" s="161"/>
      <c r="J249" s="61"/>
      <c r="K249" s="61"/>
      <c r="L249" s="59"/>
      <c r="M249" s="203"/>
      <c r="N249" s="40"/>
      <c r="O249" s="40"/>
      <c r="P249" s="40"/>
      <c r="Q249" s="40"/>
      <c r="R249" s="40"/>
      <c r="S249" s="40"/>
      <c r="T249" s="76"/>
      <c r="AT249" s="22" t="s">
        <v>154</v>
      </c>
      <c r="AU249" s="22" t="s">
        <v>83</v>
      </c>
    </row>
    <row r="250" spans="2:65" s="1" customFormat="1" ht="38.25" customHeight="1">
      <c r="B250" s="39"/>
      <c r="C250" s="190" t="s">
        <v>463</v>
      </c>
      <c r="D250" s="190" t="s">
        <v>144</v>
      </c>
      <c r="E250" s="191" t="s">
        <v>378</v>
      </c>
      <c r="F250" s="192" t="s">
        <v>379</v>
      </c>
      <c r="G250" s="193" t="s">
        <v>211</v>
      </c>
      <c r="H250" s="194">
        <v>100.1</v>
      </c>
      <c r="I250" s="195">
        <v>200.8</v>
      </c>
      <c r="J250" s="194">
        <f>ROUND(I250*H250,2)</f>
        <v>20100.08</v>
      </c>
      <c r="K250" s="192" t="s">
        <v>148</v>
      </c>
      <c r="L250" s="59"/>
      <c r="M250" s="196" t="s">
        <v>22</v>
      </c>
      <c r="N250" s="197" t="s">
        <v>43</v>
      </c>
      <c r="O250" s="40"/>
      <c r="P250" s="198">
        <f>O250*H250</f>
        <v>0</v>
      </c>
      <c r="Q250" s="198">
        <v>0</v>
      </c>
      <c r="R250" s="198">
        <f>Q250*H250</f>
        <v>0</v>
      </c>
      <c r="S250" s="198">
        <v>0</v>
      </c>
      <c r="T250" s="199">
        <f>S250*H250</f>
        <v>0</v>
      </c>
      <c r="AR250" s="22" t="s">
        <v>161</v>
      </c>
      <c r="AT250" s="22" t="s">
        <v>144</v>
      </c>
      <c r="AU250" s="22" t="s">
        <v>83</v>
      </c>
      <c r="AY250" s="22" t="s">
        <v>138</v>
      </c>
      <c r="BE250" s="200">
        <f>IF(N250="základní",J250,0)</f>
        <v>20100.08</v>
      </c>
      <c r="BF250" s="200">
        <f>IF(N250="snížená",J250,0)</f>
        <v>0</v>
      </c>
      <c r="BG250" s="200">
        <f>IF(N250="zákl. přenesená",J250,0)</f>
        <v>0</v>
      </c>
      <c r="BH250" s="200">
        <f>IF(N250="sníž. přenesená",J250,0)</f>
        <v>0</v>
      </c>
      <c r="BI250" s="200">
        <f>IF(N250="nulová",J250,0)</f>
        <v>0</v>
      </c>
      <c r="BJ250" s="22" t="s">
        <v>80</v>
      </c>
      <c r="BK250" s="200">
        <f>ROUND(I250*H250,2)</f>
        <v>20100.08</v>
      </c>
      <c r="BL250" s="22" t="s">
        <v>161</v>
      </c>
      <c r="BM250" s="22" t="s">
        <v>835</v>
      </c>
    </row>
    <row r="251" spans="2:47" s="1" customFormat="1" ht="40.5" hidden="1">
      <c r="B251" s="39"/>
      <c r="C251" s="61"/>
      <c r="D251" s="201" t="s">
        <v>213</v>
      </c>
      <c r="E251" s="61"/>
      <c r="F251" s="202" t="s">
        <v>381</v>
      </c>
      <c r="G251" s="61"/>
      <c r="H251" s="61"/>
      <c r="I251" s="161"/>
      <c r="J251" s="61"/>
      <c r="K251" s="61"/>
      <c r="L251" s="59"/>
      <c r="M251" s="203"/>
      <c r="N251" s="40"/>
      <c r="O251" s="40"/>
      <c r="P251" s="40"/>
      <c r="Q251" s="40"/>
      <c r="R251" s="40"/>
      <c r="S251" s="40"/>
      <c r="T251" s="76"/>
      <c r="AT251" s="22" t="s">
        <v>213</v>
      </c>
      <c r="AU251" s="22" t="s">
        <v>83</v>
      </c>
    </row>
    <row r="252" spans="2:47" s="1" customFormat="1" ht="27">
      <c r="B252" s="39"/>
      <c r="C252" s="61"/>
      <c r="D252" s="201" t="s">
        <v>154</v>
      </c>
      <c r="E252" s="61"/>
      <c r="F252" s="202" t="s">
        <v>830</v>
      </c>
      <c r="G252" s="61"/>
      <c r="H252" s="61"/>
      <c r="I252" s="161"/>
      <c r="J252" s="61"/>
      <c r="K252" s="61"/>
      <c r="L252" s="59"/>
      <c r="M252" s="203"/>
      <c r="N252" s="40"/>
      <c r="O252" s="40"/>
      <c r="P252" s="40"/>
      <c r="Q252" s="40"/>
      <c r="R252" s="40"/>
      <c r="S252" s="40"/>
      <c r="T252" s="76"/>
      <c r="AT252" s="22" t="s">
        <v>154</v>
      </c>
      <c r="AU252" s="22" t="s">
        <v>83</v>
      </c>
    </row>
    <row r="253" spans="2:65" s="1" customFormat="1" ht="25.5" customHeight="1">
      <c r="B253" s="39"/>
      <c r="C253" s="190" t="s">
        <v>467</v>
      </c>
      <c r="D253" s="190" t="s">
        <v>144</v>
      </c>
      <c r="E253" s="191" t="s">
        <v>836</v>
      </c>
      <c r="F253" s="192" t="s">
        <v>837</v>
      </c>
      <c r="G253" s="193" t="s">
        <v>211</v>
      </c>
      <c r="H253" s="194">
        <v>20</v>
      </c>
      <c r="I253" s="195">
        <v>73</v>
      </c>
      <c r="J253" s="194">
        <f>ROUND(I253*H253,2)</f>
        <v>1460</v>
      </c>
      <c r="K253" s="192" t="s">
        <v>148</v>
      </c>
      <c r="L253" s="59"/>
      <c r="M253" s="196" t="s">
        <v>22</v>
      </c>
      <c r="N253" s="197" t="s">
        <v>43</v>
      </c>
      <c r="O253" s="40"/>
      <c r="P253" s="198">
        <f>O253*H253</f>
        <v>0</v>
      </c>
      <c r="Q253" s="198">
        <v>0.18776</v>
      </c>
      <c r="R253" s="198">
        <f>Q253*H253</f>
        <v>3.7552000000000003</v>
      </c>
      <c r="S253" s="198">
        <v>0</v>
      </c>
      <c r="T253" s="199">
        <f>S253*H253</f>
        <v>0</v>
      </c>
      <c r="AR253" s="22" t="s">
        <v>161</v>
      </c>
      <c r="AT253" s="22" t="s">
        <v>144</v>
      </c>
      <c r="AU253" s="22" t="s">
        <v>83</v>
      </c>
      <c r="AY253" s="22" t="s">
        <v>138</v>
      </c>
      <c r="BE253" s="200">
        <f>IF(N253="základní",J253,0)</f>
        <v>1460</v>
      </c>
      <c r="BF253" s="200">
        <f>IF(N253="snížená",J253,0)</f>
        <v>0</v>
      </c>
      <c r="BG253" s="200">
        <f>IF(N253="zákl. přenesená",J253,0)</f>
        <v>0</v>
      </c>
      <c r="BH253" s="200">
        <f>IF(N253="sníž. přenesená",J253,0)</f>
        <v>0</v>
      </c>
      <c r="BI253" s="200">
        <f>IF(N253="nulová",J253,0)</f>
        <v>0</v>
      </c>
      <c r="BJ253" s="22" t="s">
        <v>80</v>
      </c>
      <c r="BK253" s="200">
        <f>ROUND(I253*H253,2)</f>
        <v>1460</v>
      </c>
      <c r="BL253" s="22" t="s">
        <v>161</v>
      </c>
      <c r="BM253" s="22" t="s">
        <v>838</v>
      </c>
    </row>
    <row r="254" spans="2:47" s="1" customFormat="1" ht="108" hidden="1">
      <c r="B254" s="39"/>
      <c r="C254" s="61"/>
      <c r="D254" s="201" t="s">
        <v>213</v>
      </c>
      <c r="E254" s="61"/>
      <c r="F254" s="202" t="s">
        <v>386</v>
      </c>
      <c r="G254" s="61"/>
      <c r="H254" s="61"/>
      <c r="I254" s="161"/>
      <c r="J254" s="61"/>
      <c r="K254" s="61"/>
      <c r="L254" s="59"/>
      <c r="M254" s="203"/>
      <c r="N254" s="40"/>
      <c r="O254" s="40"/>
      <c r="P254" s="40"/>
      <c r="Q254" s="40"/>
      <c r="R254" s="40"/>
      <c r="S254" s="40"/>
      <c r="T254" s="76"/>
      <c r="AT254" s="22" t="s">
        <v>213</v>
      </c>
      <c r="AU254" s="22" t="s">
        <v>83</v>
      </c>
    </row>
    <row r="255" spans="2:47" s="1" customFormat="1" ht="40.5">
      <c r="B255" s="39"/>
      <c r="C255" s="61"/>
      <c r="D255" s="201" t="s">
        <v>154</v>
      </c>
      <c r="E255" s="61"/>
      <c r="F255" s="202" t="s">
        <v>839</v>
      </c>
      <c r="G255" s="61"/>
      <c r="H255" s="61"/>
      <c r="I255" s="161"/>
      <c r="J255" s="61"/>
      <c r="K255" s="61"/>
      <c r="L255" s="59"/>
      <c r="M255" s="203"/>
      <c r="N255" s="40"/>
      <c r="O255" s="40"/>
      <c r="P255" s="40"/>
      <c r="Q255" s="40"/>
      <c r="R255" s="40"/>
      <c r="S255" s="40"/>
      <c r="T255" s="76"/>
      <c r="AT255" s="22" t="s">
        <v>154</v>
      </c>
      <c r="AU255" s="22" t="s">
        <v>83</v>
      </c>
    </row>
    <row r="256" spans="2:65" s="1" customFormat="1" ht="25.5" customHeight="1">
      <c r="B256" s="39"/>
      <c r="C256" s="190" t="s">
        <v>472</v>
      </c>
      <c r="D256" s="190" t="s">
        <v>144</v>
      </c>
      <c r="E256" s="191" t="s">
        <v>388</v>
      </c>
      <c r="F256" s="192" t="s">
        <v>389</v>
      </c>
      <c r="G256" s="193" t="s">
        <v>211</v>
      </c>
      <c r="H256" s="194">
        <v>100.1</v>
      </c>
      <c r="I256" s="195">
        <v>16.3</v>
      </c>
      <c r="J256" s="194">
        <f>ROUND(I256*H256,2)</f>
        <v>1631.63</v>
      </c>
      <c r="K256" s="192" t="s">
        <v>148</v>
      </c>
      <c r="L256" s="59"/>
      <c r="M256" s="196" t="s">
        <v>22</v>
      </c>
      <c r="N256" s="197" t="s">
        <v>43</v>
      </c>
      <c r="O256" s="40"/>
      <c r="P256" s="198">
        <f>O256*H256</f>
        <v>0</v>
      </c>
      <c r="Q256" s="198">
        <v>0</v>
      </c>
      <c r="R256" s="198">
        <f>Q256*H256</f>
        <v>0</v>
      </c>
      <c r="S256" s="198">
        <v>0</v>
      </c>
      <c r="T256" s="199">
        <f>S256*H256</f>
        <v>0</v>
      </c>
      <c r="AR256" s="22" t="s">
        <v>161</v>
      </c>
      <c r="AT256" s="22" t="s">
        <v>144</v>
      </c>
      <c r="AU256" s="22" t="s">
        <v>83</v>
      </c>
      <c r="AY256" s="22" t="s">
        <v>138</v>
      </c>
      <c r="BE256" s="200">
        <f>IF(N256="základní",J256,0)</f>
        <v>1631.63</v>
      </c>
      <c r="BF256" s="200">
        <f>IF(N256="snížená",J256,0)</f>
        <v>0</v>
      </c>
      <c r="BG256" s="200">
        <f>IF(N256="zákl. přenesená",J256,0)</f>
        <v>0</v>
      </c>
      <c r="BH256" s="200">
        <f>IF(N256="sníž. přenesená",J256,0)</f>
        <v>0</v>
      </c>
      <c r="BI256" s="200">
        <f>IF(N256="nulová",J256,0)</f>
        <v>0</v>
      </c>
      <c r="BJ256" s="22" t="s">
        <v>80</v>
      </c>
      <c r="BK256" s="200">
        <f>ROUND(I256*H256,2)</f>
        <v>1631.63</v>
      </c>
      <c r="BL256" s="22" t="s">
        <v>161</v>
      </c>
      <c r="BM256" s="22" t="s">
        <v>840</v>
      </c>
    </row>
    <row r="257" spans="2:47" s="1" customFormat="1" ht="27">
      <c r="B257" s="39"/>
      <c r="C257" s="61"/>
      <c r="D257" s="201" t="s">
        <v>154</v>
      </c>
      <c r="E257" s="61"/>
      <c r="F257" s="202" t="s">
        <v>830</v>
      </c>
      <c r="G257" s="61"/>
      <c r="H257" s="61"/>
      <c r="I257" s="161"/>
      <c r="J257" s="61"/>
      <c r="K257" s="61"/>
      <c r="L257" s="59"/>
      <c r="M257" s="203"/>
      <c r="N257" s="40"/>
      <c r="O257" s="40"/>
      <c r="P257" s="40"/>
      <c r="Q257" s="40"/>
      <c r="R257" s="40"/>
      <c r="S257" s="40"/>
      <c r="T257" s="76"/>
      <c r="AT257" s="22" t="s">
        <v>154</v>
      </c>
      <c r="AU257" s="22" t="s">
        <v>83</v>
      </c>
    </row>
    <row r="258" spans="2:65" s="1" customFormat="1" ht="25.5" customHeight="1">
      <c r="B258" s="39"/>
      <c r="C258" s="190" t="s">
        <v>476</v>
      </c>
      <c r="D258" s="190" t="s">
        <v>144</v>
      </c>
      <c r="E258" s="191" t="s">
        <v>392</v>
      </c>
      <c r="F258" s="192" t="s">
        <v>393</v>
      </c>
      <c r="G258" s="193" t="s">
        <v>211</v>
      </c>
      <c r="H258" s="194">
        <v>200.2</v>
      </c>
      <c r="I258" s="195">
        <v>12.2</v>
      </c>
      <c r="J258" s="194">
        <f>ROUND(I258*H258,2)</f>
        <v>2442.44</v>
      </c>
      <c r="K258" s="192" t="s">
        <v>148</v>
      </c>
      <c r="L258" s="59"/>
      <c r="M258" s="196" t="s">
        <v>22</v>
      </c>
      <c r="N258" s="197" t="s">
        <v>43</v>
      </c>
      <c r="O258" s="40"/>
      <c r="P258" s="198">
        <f>O258*H258</f>
        <v>0</v>
      </c>
      <c r="Q258" s="198">
        <v>0</v>
      </c>
      <c r="R258" s="198">
        <f>Q258*H258</f>
        <v>0</v>
      </c>
      <c r="S258" s="198">
        <v>0</v>
      </c>
      <c r="T258" s="199">
        <f>S258*H258</f>
        <v>0</v>
      </c>
      <c r="AR258" s="22" t="s">
        <v>161</v>
      </c>
      <c r="AT258" s="22" t="s">
        <v>144</v>
      </c>
      <c r="AU258" s="22" t="s">
        <v>83</v>
      </c>
      <c r="AY258" s="22" t="s">
        <v>138</v>
      </c>
      <c r="BE258" s="200">
        <f>IF(N258="základní",J258,0)</f>
        <v>2442.44</v>
      </c>
      <c r="BF258" s="200">
        <f>IF(N258="snížená",J258,0)</f>
        <v>0</v>
      </c>
      <c r="BG258" s="200">
        <f>IF(N258="zákl. přenesená",J258,0)</f>
        <v>0</v>
      </c>
      <c r="BH258" s="200">
        <f>IF(N258="sníž. přenesená",J258,0)</f>
        <v>0</v>
      </c>
      <c r="BI258" s="200">
        <f>IF(N258="nulová",J258,0)</f>
        <v>0</v>
      </c>
      <c r="BJ258" s="22" t="s">
        <v>80</v>
      </c>
      <c r="BK258" s="200">
        <f>ROUND(I258*H258,2)</f>
        <v>2442.44</v>
      </c>
      <c r="BL258" s="22" t="s">
        <v>161</v>
      </c>
      <c r="BM258" s="22" t="s">
        <v>841</v>
      </c>
    </row>
    <row r="259" spans="2:47" s="1" customFormat="1" ht="27">
      <c r="B259" s="39"/>
      <c r="C259" s="61"/>
      <c r="D259" s="201" t="s">
        <v>154</v>
      </c>
      <c r="E259" s="61"/>
      <c r="F259" s="202" t="s">
        <v>830</v>
      </c>
      <c r="G259" s="61"/>
      <c r="H259" s="61"/>
      <c r="I259" s="161"/>
      <c r="J259" s="61"/>
      <c r="K259" s="61"/>
      <c r="L259" s="59"/>
      <c r="M259" s="203"/>
      <c r="N259" s="40"/>
      <c r="O259" s="40"/>
      <c r="P259" s="40"/>
      <c r="Q259" s="40"/>
      <c r="R259" s="40"/>
      <c r="S259" s="40"/>
      <c r="T259" s="76"/>
      <c r="AT259" s="22" t="s">
        <v>154</v>
      </c>
      <c r="AU259" s="22" t="s">
        <v>83</v>
      </c>
    </row>
    <row r="260" spans="2:51" s="11" customFormat="1" ht="13.5">
      <c r="B260" s="208"/>
      <c r="C260" s="209"/>
      <c r="D260" s="201" t="s">
        <v>239</v>
      </c>
      <c r="E260" s="210" t="s">
        <v>22</v>
      </c>
      <c r="F260" s="211" t="s">
        <v>842</v>
      </c>
      <c r="G260" s="209"/>
      <c r="H260" s="212">
        <v>200.2</v>
      </c>
      <c r="I260" s="213"/>
      <c r="J260" s="209"/>
      <c r="K260" s="209"/>
      <c r="L260" s="214"/>
      <c r="M260" s="215"/>
      <c r="N260" s="216"/>
      <c r="O260" s="216"/>
      <c r="P260" s="216"/>
      <c r="Q260" s="216"/>
      <c r="R260" s="216"/>
      <c r="S260" s="216"/>
      <c r="T260" s="217"/>
      <c r="AT260" s="218" t="s">
        <v>239</v>
      </c>
      <c r="AU260" s="218" t="s">
        <v>83</v>
      </c>
      <c r="AV260" s="11" t="s">
        <v>83</v>
      </c>
      <c r="AW260" s="11" t="s">
        <v>35</v>
      </c>
      <c r="AX260" s="11" t="s">
        <v>80</v>
      </c>
      <c r="AY260" s="218" t="s">
        <v>138</v>
      </c>
    </row>
    <row r="261" spans="2:65" s="1" customFormat="1" ht="38.25" customHeight="1">
      <c r="B261" s="39"/>
      <c r="C261" s="190" t="s">
        <v>480</v>
      </c>
      <c r="D261" s="190" t="s">
        <v>144</v>
      </c>
      <c r="E261" s="191" t="s">
        <v>397</v>
      </c>
      <c r="F261" s="192" t="s">
        <v>398</v>
      </c>
      <c r="G261" s="193" t="s">
        <v>211</v>
      </c>
      <c r="H261" s="194">
        <v>100.1</v>
      </c>
      <c r="I261" s="195">
        <v>184</v>
      </c>
      <c r="J261" s="194">
        <f>ROUND(I261*H261,2)</f>
        <v>18418.4</v>
      </c>
      <c r="K261" s="192" t="s">
        <v>148</v>
      </c>
      <c r="L261" s="59"/>
      <c r="M261" s="196" t="s">
        <v>22</v>
      </c>
      <c r="N261" s="197" t="s">
        <v>43</v>
      </c>
      <c r="O261" s="40"/>
      <c r="P261" s="198">
        <f>O261*H261</f>
        <v>0</v>
      </c>
      <c r="Q261" s="198">
        <v>0</v>
      </c>
      <c r="R261" s="198">
        <f>Q261*H261</f>
        <v>0</v>
      </c>
      <c r="S261" s="198">
        <v>0</v>
      </c>
      <c r="T261" s="199">
        <f>S261*H261</f>
        <v>0</v>
      </c>
      <c r="AR261" s="22" t="s">
        <v>161</v>
      </c>
      <c r="AT261" s="22" t="s">
        <v>144</v>
      </c>
      <c r="AU261" s="22" t="s">
        <v>83</v>
      </c>
      <c r="AY261" s="22" t="s">
        <v>138</v>
      </c>
      <c r="BE261" s="200">
        <f>IF(N261="základní",J261,0)</f>
        <v>18418.4</v>
      </c>
      <c r="BF261" s="200">
        <f>IF(N261="snížená",J261,0)</f>
        <v>0</v>
      </c>
      <c r="BG261" s="200">
        <f>IF(N261="zákl. přenesená",J261,0)</f>
        <v>0</v>
      </c>
      <c r="BH261" s="200">
        <f>IF(N261="sníž. přenesená",J261,0)</f>
        <v>0</v>
      </c>
      <c r="BI261" s="200">
        <f>IF(N261="nulová",J261,0)</f>
        <v>0</v>
      </c>
      <c r="BJ261" s="22" t="s">
        <v>80</v>
      </c>
      <c r="BK261" s="200">
        <f>ROUND(I261*H261,2)</f>
        <v>18418.4</v>
      </c>
      <c r="BL261" s="22" t="s">
        <v>161</v>
      </c>
      <c r="BM261" s="22" t="s">
        <v>843</v>
      </c>
    </row>
    <row r="262" spans="2:47" s="1" customFormat="1" ht="40.5" hidden="1">
      <c r="B262" s="39"/>
      <c r="C262" s="61"/>
      <c r="D262" s="201" t="s">
        <v>213</v>
      </c>
      <c r="E262" s="61"/>
      <c r="F262" s="202" t="s">
        <v>400</v>
      </c>
      <c r="G262" s="61"/>
      <c r="H262" s="61"/>
      <c r="I262" s="161"/>
      <c r="J262" s="61"/>
      <c r="K262" s="61"/>
      <c r="L262" s="59"/>
      <c r="M262" s="203"/>
      <c r="N262" s="40"/>
      <c r="O262" s="40"/>
      <c r="P262" s="40"/>
      <c r="Q262" s="40"/>
      <c r="R262" s="40"/>
      <c r="S262" s="40"/>
      <c r="T262" s="76"/>
      <c r="AT262" s="22" t="s">
        <v>213</v>
      </c>
      <c r="AU262" s="22" t="s">
        <v>83</v>
      </c>
    </row>
    <row r="263" spans="2:47" s="1" customFormat="1" ht="27">
      <c r="B263" s="39"/>
      <c r="C263" s="61"/>
      <c r="D263" s="201" t="s">
        <v>154</v>
      </c>
      <c r="E263" s="61"/>
      <c r="F263" s="202" t="s">
        <v>830</v>
      </c>
      <c r="G263" s="61"/>
      <c r="H263" s="61"/>
      <c r="I263" s="161"/>
      <c r="J263" s="61"/>
      <c r="K263" s="61"/>
      <c r="L263" s="59"/>
      <c r="M263" s="203"/>
      <c r="N263" s="40"/>
      <c r="O263" s="40"/>
      <c r="P263" s="40"/>
      <c r="Q263" s="40"/>
      <c r="R263" s="40"/>
      <c r="S263" s="40"/>
      <c r="T263" s="76"/>
      <c r="AT263" s="22" t="s">
        <v>154</v>
      </c>
      <c r="AU263" s="22" t="s">
        <v>83</v>
      </c>
    </row>
    <row r="264" spans="2:65" s="1" customFormat="1" ht="25.5" customHeight="1">
      <c r="B264" s="39"/>
      <c r="C264" s="190" t="s">
        <v>487</v>
      </c>
      <c r="D264" s="190" t="s">
        <v>144</v>
      </c>
      <c r="E264" s="191" t="s">
        <v>402</v>
      </c>
      <c r="F264" s="192" t="s">
        <v>403</v>
      </c>
      <c r="G264" s="193" t="s">
        <v>211</v>
      </c>
      <c r="H264" s="194">
        <v>100.1</v>
      </c>
      <c r="I264" s="195">
        <v>246.60000000000002</v>
      </c>
      <c r="J264" s="194">
        <f>ROUND(I264*H264,2)</f>
        <v>24684.66</v>
      </c>
      <c r="K264" s="192" t="s">
        <v>148</v>
      </c>
      <c r="L264" s="59"/>
      <c r="M264" s="196" t="s">
        <v>22</v>
      </c>
      <c r="N264" s="197" t="s">
        <v>43</v>
      </c>
      <c r="O264" s="40"/>
      <c r="P264" s="198">
        <f>O264*H264</f>
        <v>0</v>
      </c>
      <c r="Q264" s="198">
        <v>0</v>
      </c>
      <c r="R264" s="198">
        <f>Q264*H264</f>
        <v>0</v>
      </c>
      <c r="S264" s="198">
        <v>0</v>
      </c>
      <c r="T264" s="199">
        <f>S264*H264</f>
        <v>0</v>
      </c>
      <c r="AR264" s="22" t="s">
        <v>161</v>
      </c>
      <c r="AT264" s="22" t="s">
        <v>144</v>
      </c>
      <c r="AU264" s="22" t="s">
        <v>83</v>
      </c>
      <c r="AY264" s="22" t="s">
        <v>138</v>
      </c>
      <c r="BE264" s="200">
        <f>IF(N264="základní",J264,0)</f>
        <v>24684.66</v>
      </c>
      <c r="BF264" s="200">
        <f>IF(N264="snížená",J264,0)</f>
        <v>0</v>
      </c>
      <c r="BG264" s="200">
        <f>IF(N264="zákl. přenesená",J264,0)</f>
        <v>0</v>
      </c>
      <c r="BH264" s="200">
        <f>IF(N264="sníž. přenesená",J264,0)</f>
        <v>0</v>
      </c>
      <c r="BI264" s="200">
        <f>IF(N264="nulová",J264,0)</f>
        <v>0</v>
      </c>
      <c r="BJ264" s="22" t="s">
        <v>80</v>
      </c>
      <c r="BK264" s="200">
        <f>ROUND(I264*H264,2)</f>
        <v>24684.66</v>
      </c>
      <c r="BL264" s="22" t="s">
        <v>161</v>
      </c>
      <c r="BM264" s="22" t="s">
        <v>844</v>
      </c>
    </row>
    <row r="265" spans="2:47" s="1" customFormat="1" ht="40.5" hidden="1">
      <c r="B265" s="39"/>
      <c r="C265" s="61"/>
      <c r="D265" s="201" t="s">
        <v>213</v>
      </c>
      <c r="E265" s="61"/>
      <c r="F265" s="202" t="s">
        <v>405</v>
      </c>
      <c r="G265" s="61"/>
      <c r="H265" s="61"/>
      <c r="I265" s="161"/>
      <c r="J265" s="61"/>
      <c r="K265" s="61"/>
      <c r="L265" s="59"/>
      <c r="M265" s="203"/>
      <c r="N265" s="40"/>
      <c r="O265" s="40"/>
      <c r="P265" s="40"/>
      <c r="Q265" s="40"/>
      <c r="R265" s="40"/>
      <c r="S265" s="40"/>
      <c r="T265" s="76"/>
      <c r="AT265" s="22" t="s">
        <v>213</v>
      </c>
      <c r="AU265" s="22" t="s">
        <v>83</v>
      </c>
    </row>
    <row r="266" spans="2:47" s="1" customFormat="1" ht="27">
      <c r="B266" s="39"/>
      <c r="C266" s="61"/>
      <c r="D266" s="201" t="s">
        <v>154</v>
      </c>
      <c r="E266" s="61"/>
      <c r="F266" s="202" t="s">
        <v>830</v>
      </c>
      <c r="G266" s="61"/>
      <c r="H266" s="61"/>
      <c r="I266" s="161"/>
      <c r="J266" s="61"/>
      <c r="K266" s="61"/>
      <c r="L266" s="59"/>
      <c r="M266" s="203"/>
      <c r="N266" s="40"/>
      <c r="O266" s="40"/>
      <c r="P266" s="40"/>
      <c r="Q266" s="40"/>
      <c r="R266" s="40"/>
      <c r="S266" s="40"/>
      <c r="T266" s="76"/>
      <c r="AT266" s="22" t="s">
        <v>154</v>
      </c>
      <c r="AU266" s="22" t="s">
        <v>83</v>
      </c>
    </row>
    <row r="267" spans="2:65" s="1" customFormat="1" ht="38.25" customHeight="1">
      <c r="B267" s="39"/>
      <c r="C267" s="190" t="s">
        <v>493</v>
      </c>
      <c r="D267" s="190" t="s">
        <v>144</v>
      </c>
      <c r="E267" s="191" t="s">
        <v>845</v>
      </c>
      <c r="F267" s="192" t="s">
        <v>846</v>
      </c>
      <c r="G267" s="193" t="s">
        <v>211</v>
      </c>
      <c r="H267" s="194">
        <v>5</v>
      </c>
      <c r="I267" s="195">
        <v>385</v>
      </c>
      <c r="J267" s="194">
        <f>ROUND(I267*H267,2)</f>
        <v>1925</v>
      </c>
      <c r="K267" s="192" t="s">
        <v>148</v>
      </c>
      <c r="L267" s="59"/>
      <c r="M267" s="196" t="s">
        <v>22</v>
      </c>
      <c r="N267" s="197" t="s">
        <v>43</v>
      </c>
      <c r="O267" s="40"/>
      <c r="P267" s="198">
        <f>O267*H267</f>
        <v>0</v>
      </c>
      <c r="Q267" s="198">
        <v>0.04</v>
      </c>
      <c r="R267" s="198">
        <f>Q267*H267</f>
        <v>0.2</v>
      </c>
      <c r="S267" s="198">
        <v>0</v>
      </c>
      <c r="T267" s="199">
        <f>S267*H267</f>
        <v>0</v>
      </c>
      <c r="AR267" s="22" t="s">
        <v>161</v>
      </c>
      <c r="AT267" s="22" t="s">
        <v>144</v>
      </c>
      <c r="AU267" s="22" t="s">
        <v>83</v>
      </c>
      <c r="AY267" s="22" t="s">
        <v>138</v>
      </c>
      <c r="BE267" s="200">
        <f>IF(N267="základní",J267,0)</f>
        <v>1925</v>
      </c>
      <c r="BF267" s="200">
        <f>IF(N267="snížená",J267,0)</f>
        <v>0</v>
      </c>
      <c r="BG267" s="200">
        <f>IF(N267="zákl. přenesená",J267,0)</f>
        <v>0</v>
      </c>
      <c r="BH267" s="200">
        <f>IF(N267="sníž. přenesená",J267,0)</f>
        <v>0</v>
      </c>
      <c r="BI267" s="200">
        <f>IF(N267="nulová",J267,0)</f>
        <v>0</v>
      </c>
      <c r="BJ267" s="22" t="s">
        <v>80</v>
      </c>
      <c r="BK267" s="200">
        <f>ROUND(I267*H267,2)</f>
        <v>1925</v>
      </c>
      <c r="BL267" s="22" t="s">
        <v>161</v>
      </c>
      <c r="BM267" s="22" t="s">
        <v>847</v>
      </c>
    </row>
    <row r="268" spans="2:47" s="1" customFormat="1" ht="108" hidden="1">
      <c r="B268" s="39"/>
      <c r="C268" s="61"/>
      <c r="D268" s="201" t="s">
        <v>213</v>
      </c>
      <c r="E268" s="61"/>
      <c r="F268" s="202" t="s">
        <v>848</v>
      </c>
      <c r="G268" s="61"/>
      <c r="H268" s="61"/>
      <c r="I268" s="161"/>
      <c r="J268" s="61"/>
      <c r="K268" s="61"/>
      <c r="L268" s="59"/>
      <c r="M268" s="203"/>
      <c r="N268" s="40"/>
      <c r="O268" s="40"/>
      <c r="P268" s="40"/>
      <c r="Q268" s="40"/>
      <c r="R268" s="40"/>
      <c r="S268" s="40"/>
      <c r="T268" s="76"/>
      <c r="AT268" s="22" t="s">
        <v>213</v>
      </c>
      <c r="AU268" s="22" t="s">
        <v>83</v>
      </c>
    </row>
    <row r="269" spans="2:47" s="1" customFormat="1" ht="40.5">
      <c r="B269" s="39"/>
      <c r="C269" s="61"/>
      <c r="D269" s="201" t="s">
        <v>154</v>
      </c>
      <c r="E269" s="61"/>
      <c r="F269" s="202" t="s">
        <v>849</v>
      </c>
      <c r="G269" s="61"/>
      <c r="H269" s="61"/>
      <c r="I269" s="161"/>
      <c r="J269" s="61"/>
      <c r="K269" s="61"/>
      <c r="L269" s="59"/>
      <c r="M269" s="203"/>
      <c r="N269" s="40"/>
      <c r="O269" s="40"/>
      <c r="P269" s="40"/>
      <c r="Q269" s="40"/>
      <c r="R269" s="40"/>
      <c r="S269" s="40"/>
      <c r="T269" s="76"/>
      <c r="AT269" s="22" t="s">
        <v>154</v>
      </c>
      <c r="AU269" s="22" t="s">
        <v>83</v>
      </c>
    </row>
    <row r="270" spans="2:65" s="1" customFormat="1" ht="51" customHeight="1">
      <c r="B270" s="39"/>
      <c r="C270" s="190" t="s">
        <v>499</v>
      </c>
      <c r="D270" s="190" t="s">
        <v>144</v>
      </c>
      <c r="E270" s="191" t="s">
        <v>850</v>
      </c>
      <c r="F270" s="192" t="s">
        <v>851</v>
      </c>
      <c r="G270" s="193" t="s">
        <v>211</v>
      </c>
      <c r="H270" s="194">
        <v>737.3</v>
      </c>
      <c r="I270" s="195">
        <v>225</v>
      </c>
      <c r="J270" s="194">
        <f>ROUND(I270*H270,2)</f>
        <v>165892.5</v>
      </c>
      <c r="K270" s="192" t="s">
        <v>148</v>
      </c>
      <c r="L270" s="59"/>
      <c r="M270" s="196" t="s">
        <v>22</v>
      </c>
      <c r="N270" s="197" t="s">
        <v>43</v>
      </c>
      <c r="O270" s="40"/>
      <c r="P270" s="198">
        <f>O270*H270</f>
        <v>0</v>
      </c>
      <c r="Q270" s="198">
        <v>0.08425</v>
      </c>
      <c r="R270" s="198">
        <f>Q270*H270</f>
        <v>62.117525</v>
      </c>
      <c r="S270" s="198">
        <v>0</v>
      </c>
      <c r="T270" s="199">
        <f>S270*H270</f>
        <v>0</v>
      </c>
      <c r="AR270" s="22" t="s">
        <v>161</v>
      </c>
      <c r="AT270" s="22" t="s">
        <v>144</v>
      </c>
      <c r="AU270" s="22" t="s">
        <v>83</v>
      </c>
      <c r="AY270" s="22" t="s">
        <v>138</v>
      </c>
      <c r="BE270" s="200">
        <f>IF(N270="základní",J270,0)</f>
        <v>165892.5</v>
      </c>
      <c r="BF270" s="200">
        <f>IF(N270="snížená",J270,0)</f>
        <v>0</v>
      </c>
      <c r="BG270" s="200">
        <f>IF(N270="zákl. přenesená",J270,0)</f>
        <v>0</v>
      </c>
      <c r="BH270" s="200">
        <f>IF(N270="sníž. přenesená",J270,0)</f>
        <v>0</v>
      </c>
      <c r="BI270" s="200">
        <f>IF(N270="nulová",J270,0)</f>
        <v>0</v>
      </c>
      <c r="BJ270" s="22" t="s">
        <v>80</v>
      </c>
      <c r="BK270" s="200">
        <f>ROUND(I270*H270,2)</f>
        <v>165892.5</v>
      </c>
      <c r="BL270" s="22" t="s">
        <v>161</v>
      </c>
      <c r="BM270" s="22" t="s">
        <v>852</v>
      </c>
    </row>
    <row r="271" spans="2:47" s="1" customFormat="1" ht="189" hidden="1">
      <c r="B271" s="39"/>
      <c r="C271" s="61"/>
      <c r="D271" s="201" t="s">
        <v>213</v>
      </c>
      <c r="E271" s="61"/>
      <c r="F271" s="202" t="s">
        <v>853</v>
      </c>
      <c r="G271" s="61"/>
      <c r="H271" s="61"/>
      <c r="I271" s="161"/>
      <c r="J271" s="61"/>
      <c r="K271" s="61"/>
      <c r="L271" s="59"/>
      <c r="M271" s="203"/>
      <c r="N271" s="40"/>
      <c r="O271" s="40"/>
      <c r="P271" s="40"/>
      <c r="Q271" s="40"/>
      <c r="R271" s="40"/>
      <c r="S271" s="40"/>
      <c r="T271" s="76"/>
      <c r="AT271" s="22" t="s">
        <v>213</v>
      </c>
      <c r="AU271" s="22" t="s">
        <v>83</v>
      </c>
    </row>
    <row r="272" spans="2:47" s="1" customFormat="1" ht="27">
      <c r="B272" s="39"/>
      <c r="C272" s="61"/>
      <c r="D272" s="201" t="s">
        <v>154</v>
      </c>
      <c r="E272" s="61"/>
      <c r="F272" s="202" t="s">
        <v>824</v>
      </c>
      <c r="G272" s="61"/>
      <c r="H272" s="61"/>
      <c r="I272" s="161"/>
      <c r="J272" s="61"/>
      <c r="K272" s="61"/>
      <c r="L272" s="59"/>
      <c r="M272" s="203"/>
      <c r="N272" s="40"/>
      <c r="O272" s="40"/>
      <c r="P272" s="40"/>
      <c r="Q272" s="40"/>
      <c r="R272" s="40"/>
      <c r="S272" s="40"/>
      <c r="T272" s="76"/>
      <c r="AT272" s="22" t="s">
        <v>154</v>
      </c>
      <c r="AU272" s="22" t="s">
        <v>83</v>
      </c>
    </row>
    <row r="273" spans="2:65" s="1" customFormat="1" ht="51" customHeight="1">
      <c r="B273" s="39"/>
      <c r="C273" s="190" t="s">
        <v>506</v>
      </c>
      <c r="D273" s="190" t="s">
        <v>144</v>
      </c>
      <c r="E273" s="191" t="s">
        <v>854</v>
      </c>
      <c r="F273" s="192" t="s">
        <v>855</v>
      </c>
      <c r="G273" s="193" t="s">
        <v>211</v>
      </c>
      <c r="H273" s="194">
        <v>268.4</v>
      </c>
      <c r="I273" s="195">
        <v>245</v>
      </c>
      <c r="J273" s="194">
        <f>ROUND(I273*H273,2)</f>
        <v>65758</v>
      </c>
      <c r="K273" s="192" t="s">
        <v>148</v>
      </c>
      <c r="L273" s="59"/>
      <c r="M273" s="196" t="s">
        <v>22</v>
      </c>
      <c r="N273" s="197" t="s">
        <v>43</v>
      </c>
      <c r="O273" s="40"/>
      <c r="P273" s="198">
        <f>O273*H273</f>
        <v>0</v>
      </c>
      <c r="Q273" s="198">
        <v>0.10362</v>
      </c>
      <c r="R273" s="198">
        <f>Q273*H273</f>
        <v>27.811608</v>
      </c>
      <c r="S273" s="198">
        <v>0</v>
      </c>
      <c r="T273" s="199">
        <f>S273*H273</f>
        <v>0</v>
      </c>
      <c r="AR273" s="22" t="s">
        <v>161</v>
      </c>
      <c r="AT273" s="22" t="s">
        <v>144</v>
      </c>
      <c r="AU273" s="22" t="s">
        <v>83</v>
      </c>
      <c r="AY273" s="22" t="s">
        <v>138</v>
      </c>
      <c r="BE273" s="200">
        <f>IF(N273="základní",J273,0)</f>
        <v>65758</v>
      </c>
      <c r="BF273" s="200">
        <f>IF(N273="snížená",J273,0)</f>
        <v>0</v>
      </c>
      <c r="BG273" s="200">
        <f>IF(N273="zákl. přenesená",J273,0)</f>
        <v>0</v>
      </c>
      <c r="BH273" s="200">
        <f>IF(N273="sníž. přenesená",J273,0)</f>
        <v>0</v>
      </c>
      <c r="BI273" s="200">
        <f>IF(N273="nulová",J273,0)</f>
        <v>0</v>
      </c>
      <c r="BJ273" s="22" t="s">
        <v>80</v>
      </c>
      <c r="BK273" s="200">
        <f>ROUND(I273*H273,2)</f>
        <v>65758</v>
      </c>
      <c r="BL273" s="22" t="s">
        <v>161</v>
      </c>
      <c r="BM273" s="22" t="s">
        <v>856</v>
      </c>
    </row>
    <row r="274" spans="2:47" s="1" customFormat="1" ht="189" hidden="1">
      <c r="B274" s="39"/>
      <c r="C274" s="61"/>
      <c r="D274" s="201" t="s">
        <v>213</v>
      </c>
      <c r="E274" s="61"/>
      <c r="F274" s="202" t="s">
        <v>857</v>
      </c>
      <c r="G274" s="61"/>
      <c r="H274" s="61"/>
      <c r="I274" s="161"/>
      <c r="J274" s="61"/>
      <c r="K274" s="61"/>
      <c r="L274" s="59"/>
      <c r="M274" s="203"/>
      <c r="N274" s="40"/>
      <c r="O274" s="40"/>
      <c r="P274" s="40"/>
      <c r="Q274" s="40"/>
      <c r="R274" s="40"/>
      <c r="S274" s="40"/>
      <c r="T274" s="76"/>
      <c r="AT274" s="22" t="s">
        <v>213</v>
      </c>
      <c r="AU274" s="22" t="s">
        <v>83</v>
      </c>
    </row>
    <row r="275" spans="2:47" s="1" customFormat="1" ht="40.5">
      <c r="B275" s="39"/>
      <c r="C275" s="61"/>
      <c r="D275" s="201" t="s">
        <v>154</v>
      </c>
      <c r="E275" s="61"/>
      <c r="F275" s="202" t="s">
        <v>858</v>
      </c>
      <c r="G275" s="61"/>
      <c r="H275" s="61"/>
      <c r="I275" s="161"/>
      <c r="J275" s="61"/>
      <c r="K275" s="61"/>
      <c r="L275" s="59"/>
      <c r="M275" s="203"/>
      <c r="N275" s="40"/>
      <c r="O275" s="40"/>
      <c r="P275" s="40"/>
      <c r="Q275" s="40"/>
      <c r="R275" s="40"/>
      <c r="S275" s="40"/>
      <c r="T275" s="76"/>
      <c r="AT275" s="22" t="s">
        <v>154</v>
      </c>
      <c r="AU275" s="22" t="s">
        <v>83</v>
      </c>
    </row>
    <row r="276" spans="2:51" s="12" customFormat="1" ht="13.5">
      <c r="B276" s="219"/>
      <c r="C276" s="220"/>
      <c r="D276" s="201" t="s">
        <v>239</v>
      </c>
      <c r="E276" s="221" t="s">
        <v>22</v>
      </c>
      <c r="F276" s="222" t="s">
        <v>859</v>
      </c>
      <c r="G276" s="220"/>
      <c r="H276" s="221" t="s">
        <v>22</v>
      </c>
      <c r="I276" s="223"/>
      <c r="J276" s="220"/>
      <c r="K276" s="220"/>
      <c r="L276" s="224"/>
      <c r="M276" s="225"/>
      <c r="N276" s="226"/>
      <c r="O276" s="226"/>
      <c r="P276" s="226"/>
      <c r="Q276" s="226"/>
      <c r="R276" s="226"/>
      <c r="S276" s="226"/>
      <c r="T276" s="227"/>
      <c r="AT276" s="228" t="s">
        <v>239</v>
      </c>
      <c r="AU276" s="228" t="s">
        <v>83</v>
      </c>
      <c r="AV276" s="12" t="s">
        <v>80</v>
      </c>
      <c r="AW276" s="12" t="s">
        <v>35</v>
      </c>
      <c r="AX276" s="12" t="s">
        <v>72</v>
      </c>
      <c r="AY276" s="228" t="s">
        <v>138</v>
      </c>
    </row>
    <row r="277" spans="2:51" s="11" customFormat="1" ht="13.5">
      <c r="B277" s="208"/>
      <c r="C277" s="209"/>
      <c r="D277" s="201" t="s">
        <v>239</v>
      </c>
      <c r="E277" s="210" t="s">
        <v>22</v>
      </c>
      <c r="F277" s="211" t="s">
        <v>860</v>
      </c>
      <c r="G277" s="209"/>
      <c r="H277" s="212">
        <v>268.4</v>
      </c>
      <c r="I277" s="213"/>
      <c r="J277" s="209"/>
      <c r="K277" s="209"/>
      <c r="L277" s="214"/>
      <c r="M277" s="215"/>
      <c r="N277" s="216"/>
      <c r="O277" s="216"/>
      <c r="P277" s="216"/>
      <c r="Q277" s="216"/>
      <c r="R277" s="216"/>
      <c r="S277" s="216"/>
      <c r="T277" s="217"/>
      <c r="AT277" s="218" t="s">
        <v>239</v>
      </c>
      <c r="AU277" s="218" t="s">
        <v>83</v>
      </c>
      <c r="AV277" s="11" t="s">
        <v>83</v>
      </c>
      <c r="AW277" s="11" t="s">
        <v>35</v>
      </c>
      <c r="AX277" s="11" t="s">
        <v>80</v>
      </c>
      <c r="AY277" s="218" t="s">
        <v>138</v>
      </c>
    </row>
    <row r="278" spans="2:63" s="10" customFormat="1" ht="29.85" customHeight="1">
      <c r="B278" s="174"/>
      <c r="C278" s="175"/>
      <c r="D278" s="176" t="s">
        <v>71</v>
      </c>
      <c r="E278" s="188" t="s">
        <v>180</v>
      </c>
      <c r="F278" s="188" t="s">
        <v>406</v>
      </c>
      <c r="G278" s="175"/>
      <c r="H278" s="175"/>
      <c r="I278" s="178"/>
      <c r="J278" s="189">
        <f>BK278</f>
        <v>174346</v>
      </c>
      <c r="K278" s="175"/>
      <c r="L278" s="180"/>
      <c r="M278" s="181"/>
      <c r="N278" s="182"/>
      <c r="O278" s="182"/>
      <c r="P278" s="183">
        <f>SUM(P279:P298)</f>
        <v>0</v>
      </c>
      <c r="Q278" s="182"/>
      <c r="R278" s="183">
        <f>SUM(R279:R298)</f>
        <v>8.068760000000001</v>
      </c>
      <c r="S278" s="182"/>
      <c r="T278" s="184">
        <f>SUM(T279:T298)</f>
        <v>0</v>
      </c>
      <c r="AR278" s="185" t="s">
        <v>80</v>
      </c>
      <c r="AT278" s="186" t="s">
        <v>71</v>
      </c>
      <c r="AU278" s="186" t="s">
        <v>80</v>
      </c>
      <c r="AY278" s="185" t="s">
        <v>138</v>
      </c>
      <c r="BK278" s="187">
        <f>SUM(BK279:BK298)</f>
        <v>174346</v>
      </c>
    </row>
    <row r="279" spans="2:65" s="1" customFormat="1" ht="25.5" customHeight="1">
      <c r="B279" s="39"/>
      <c r="C279" s="190" t="s">
        <v>512</v>
      </c>
      <c r="D279" s="190" t="s">
        <v>144</v>
      </c>
      <c r="E279" s="191" t="s">
        <v>408</v>
      </c>
      <c r="F279" s="192" t="s">
        <v>409</v>
      </c>
      <c r="G279" s="193" t="s">
        <v>359</v>
      </c>
      <c r="H279" s="194">
        <v>5</v>
      </c>
      <c r="I279" s="195">
        <v>795</v>
      </c>
      <c r="J279" s="194">
        <f>ROUND(I279*H279,2)</f>
        <v>3975</v>
      </c>
      <c r="K279" s="192" t="s">
        <v>22</v>
      </c>
      <c r="L279" s="59"/>
      <c r="M279" s="196" t="s">
        <v>22</v>
      </c>
      <c r="N279" s="197" t="s">
        <v>43</v>
      </c>
      <c r="O279" s="40"/>
      <c r="P279" s="198">
        <f>O279*H279</f>
        <v>0</v>
      </c>
      <c r="Q279" s="198">
        <v>0</v>
      </c>
      <c r="R279" s="198">
        <f>Q279*H279</f>
        <v>0</v>
      </c>
      <c r="S279" s="198">
        <v>0</v>
      </c>
      <c r="T279" s="199">
        <f>S279*H279</f>
        <v>0</v>
      </c>
      <c r="AR279" s="22" t="s">
        <v>161</v>
      </c>
      <c r="AT279" s="22" t="s">
        <v>144</v>
      </c>
      <c r="AU279" s="22" t="s">
        <v>83</v>
      </c>
      <c r="AY279" s="22" t="s">
        <v>138</v>
      </c>
      <c r="BE279" s="200">
        <f>IF(N279="základní",J279,0)</f>
        <v>3975</v>
      </c>
      <c r="BF279" s="200">
        <f>IF(N279="snížená",J279,0)</f>
        <v>0</v>
      </c>
      <c r="BG279" s="200">
        <f>IF(N279="zákl. přenesená",J279,0)</f>
        <v>0</v>
      </c>
      <c r="BH279" s="200">
        <f>IF(N279="sníž. přenesená",J279,0)</f>
        <v>0</v>
      </c>
      <c r="BI279" s="200">
        <f>IF(N279="nulová",J279,0)</f>
        <v>0</v>
      </c>
      <c r="BJ279" s="22" t="s">
        <v>80</v>
      </c>
      <c r="BK279" s="200">
        <f>ROUND(I279*H279,2)</f>
        <v>3975</v>
      </c>
      <c r="BL279" s="22" t="s">
        <v>161</v>
      </c>
      <c r="BM279" s="22" t="s">
        <v>861</v>
      </c>
    </row>
    <row r="280" spans="2:47" s="1" customFormat="1" ht="27">
      <c r="B280" s="39"/>
      <c r="C280" s="61"/>
      <c r="D280" s="201" t="s">
        <v>154</v>
      </c>
      <c r="E280" s="61"/>
      <c r="F280" s="202" t="s">
        <v>411</v>
      </c>
      <c r="G280" s="61"/>
      <c r="H280" s="61"/>
      <c r="I280" s="161"/>
      <c r="J280" s="61"/>
      <c r="K280" s="61"/>
      <c r="L280" s="59"/>
      <c r="M280" s="203"/>
      <c r="N280" s="40"/>
      <c r="O280" s="40"/>
      <c r="P280" s="40"/>
      <c r="Q280" s="40"/>
      <c r="R280" s="40"/>
      <c r="S280" s="40"/>
      <c r="T280" s="76"/>
      <c r="AT280" s="22" t="s">
        <v>154</v>
      </c>
      <c r="AU280" s="22" t="s">
        <v>83</v>
      </c>
    </row>
    <row r="281" spans="2:65" s="1" customFormat="1" ht="25.5" customHeight="1">
      <c r="B281" s="39"/>
      <c r="C281" s="190" t="s">
        <v>517</v>
      </c>
      <c r="D281" s="190" t="s">
        <v>144</v>
      </c>
      <c r="E281" s="191" t="s">
        <v>414</v>
      </c>
      <c r="F281" s="192" t="s">
        <v>415</v>
      </c>
      <c r="G281" s="193" t="s">
        <v>359</v>
      </c>
      <c r="H281" s="194">
        <v>42</v>
      </c>
      <c r="I281" s="195">
        <v>1326</v>
      </c>
      <c r="J281" s="194">
        <f>ROUND(I281*H281,2)</f>
        <v>55692</v>
      </c>
      <c r="K281" s="192" t="s">
        <v>22</v>
      </c>
      <c r="L281" s="59"/>
      <c r="M281" s="196" t="s">
        <v>22</v>
      </c>
      <c r="N281" s="197" t="s">
        <v>43</v>
      </c>
      <c r="O281" s="40"/>
      <c r="P281" s="198">
        <f>O281*H281</f>
        <v>0</v>
      </c>
      <c r="Q281" s="198">
        <v>0</v>
      </c>
      <c r="R281" s="198">
        <f>Q281*H281</f>
        <v>0</v>
      </c>
      <c r="S281" s="198">
        <v>0</v>
      </c>
      <c r="T281" s="199">
        <f>S281*H281</f>
        <v>0</v>
      </c>
      <c r="AR281" s="22" t="s">
        <v>161</v>
      </c>
      <c r="AT281" s="22" t="s">
        <v>144</v>
      </c>
      <c r="AU281" s="22" t="s">
        <v>83</v>
      </c>
      <c r="AY281" s="22" t="s">
        <v>138</v>
      </c>
      <c r="BE281" s="200">
        <f>IF(N281="základní",J281,0)</f>
        <v>55692</v>
      </c>
      <c r="BF281" s="200">
        <f>IF(N281="snížená",J281,0)</f>
        <v>0</v>
      </c>
      <c r="BG281" s="200">
        <f>IF(N281="zákl. přenesená",J281,0)</f>
        <v>0</v>
      </c>
      <c r="BH281" s="200">
        <f>IF(N281="sníž. přenesená",J281,0)</f>
        <v>0</v>
      </c>
      <c r="BI281" s="200">
        <f>IF(N281="nulová",J281,0)</f>
        <v>0</v>
      </c>
      <c r="BJ281" s="22" t="s">
        <v>80</v>
      </c>
      <c r="BK281" s="200">
        <f>ROUND(I281*H281,2)</f>
        <v>55692</v>
      </c>
      <c r="BL281" s="22" t="s">
        <v>161</v>
      </c>
      <c r="BM281" s="22" t="s">
        <v>862</v>
      </c>
    </row>
    <row r="282" spans="2:47" s="1" customFormat="1" ht="27">
      <c r="B282" s="39"/>
      <c r="C282" s="61"/>
      <c r="D282" s="201" t="s">
        <v>154</v>
      </c>
      <c r="E282" s="61"/>
      <c r="F282" s="202" t="s">
        <v>863</v>
      </c>
      <c r="G282" s="61"/>
      <c r="H282" s="61"/>
      <c r="I282" s="161"/>
      <c r="J282" s="61"/>
      <c r="K282" s="61"/>
      <c r="L282" s="59"/>
      <c r="M282" s="203"/>
      <c r="N282" s="40"/>
      <c r="O282" s="40"/>
      <c r="P282" s="40"/>
      <c r="Q282" s="40"/>
      <c r="R282" s="40"/>
      <c r="S282" s="40"/>
      <c r="T282" s="76"/>
      <c r="AT282" s="22" t="s">
        <v>154</v>
      </c>
      <c r="AU282" s="22" t="s">
        <v>83</v>
      </c>
    </row>
    <row r="283" spans="2:65" s="1" customFormat="1" ht="38.25" customHeight="1">
      <c r="B283" s="39"/>
      <c r="C283" s="190" t="s">
        <v>523</v>
      </c>
      <c r="D283" s="190" t="s">
        <v>144</v>
      </c>
      <c r="E283" s="191" t="s">
        <v>431</v>
      </c>
      <c r="F283" s="192" t="s">
        <v>432</v>
      </c>
      <c r="G283" s="193" t="s">
        <v>426</v>
      </c>
      <c r="H283" s="194">
        <v>1</v>
      </c>
      <c r="I283" s="195">
        <v>9455</v>
      </c>
      <c r="J283" s="194">
        <f>ROUND(I283*H283,2)</f>
        <v>9455</v>
      </c>
      <c r="K283" s="192" t="s">
        <v>22</v>
      </c>
      <c r="L283" s="59"/>
      <c r="M283" s="196" t="s">
        <v>22</v>
      </c>
      <c r="N283" s="197" t="s">
        <v>43</v>
      </c>
      <c r="O283" s="40"/>
      <c r="P283" s="198">
        <f>O283*H283</f>
        <v>0</v>
      </c>
      <c r="Q283" s="198">
        <v>0</v>
      </c>
      <c r="R283" s="198">
        <f>Q283*H283</f>
        <v>0</v>
      </c>
      <c r="S283" s="198">
        <v>0</v>
      </c>
      <c r="T283" s="199">
        <f>S283*H283</f>
        <v>0</v>
      </c>
      <c r="AR283" s="22" t="s">
        <v>161</v>
      </c>
      <c r="AT283" s="22" t="s">
        <v>144</v>
      </c>
      <c r="AU283" s="22" t="s">
        <v>83</v>
      </c>
      <c r="AY283" s="22" t="s">
        <v>138</v>
      </c>
      <c r="BE283" s="200">
        <f>IF(N283="základní",J283,0)</f>
        <v>9455</v>
      </c>
      <c r="BF283" s="200">
        <f>IF(N283="snížená",J283,0)</f>
        <v>0</v>
      </c>
      <c r="BG283" s="200">
        <f>IF(N283="zákl. přenesená",J283,0)</f>
        <v>0</v>
      </c>
      <c r="BH283" s="200">
        <f>IF(N283="sníž. přenesená",J283,0)</f>
        <v>0</v>
      </c>
      <c r="BI283" s="200">
        <f>IF(N283="nulová",J283,0)</f>
        <v>0</v>
      </c>
      <c r="BJ283" s="22" t="s">
        <v>80</v>
      </c>
      <c r="BK283" s="200">
        <f>ROUND(I283*H283,2)</f>
        <v>9455</v>
      </c>
      <c r="BL283" s="22" t="s">
        <v>161</v>
      </c>
      <c r="BM283" s="22" t="s">
        <v>864</v>
      </c>
    </row>
    <row r="284" spans="2:47" s="1" customFormat="1" ht="27">
      <c r="B284" s="39"/>
      <c r="C284" s="61"/>
      <c r="D284" s="201" t="s">
        <v>154</v>
      </c>
      <c r="E284" s="61"/>
      <c r="F284" s="202" t="s">
        <v>865</v>
      </c>
      <c r="G284" s="61"/>
      <c r="H284" s="61"/>
      <c r="I284" s="161"/>
      <c r="J284" s="61"/>
      <c r="K284" s="61"/>
      <c r="L284" s="59"/>
      <c r="M284" s="203"/>
      <c r="N284" s="40"/>
      <c r="O284" s="40"/>
      <c r="P284" s="40"/>
      <c r="Q284" s="40"/>
      <c r="R284" s="40"/>
      <c r="S284" s="40"/>
      <c r="T284" s="76"/>
      <c r="AT284" s="22" t="s">
        <v>154</v>
      </c>
      <c r="AU284" s="22" t="s">
        <v>83</v>
      </c>
    </row>
    <row r="285" spans="2:65" s="1" customFormat="1" ht="38.25" customHeight="1">
      <c r="B285" s="39"/>
      <c r="C285" s="190" t="s">
        <v>528</v>
      </c>
      <c r="D285" s="190" t="s">
        <v>144</v>
      </c>
      <c r="E285" s="191" t="s">
        <v>866</v>
      </c>
      <c r="F285" s="192" t="s">
        <v>867</v>
      </c>
      <c r="G285" s="193" t="s">
        <v>426</v>
      </c>
      <c r="H285" s="194">
        <v>8</v>
      </c>
      <c r="I285" s="195">
        <v>9455</v>
      </c>
      <c r="J285" s="194">
        <f>ROUND(I285*H285,2)</f>
        <v>75640</v>
      </c>
      <c r="K285" s="192" t="s">
        <v>22</v>
      </c>
      <c r="L285" s="59"/>
      <c r="M285" s="196" t="s">
        <v>22</v>
      </c>
      <c r="N285" s="197" t="s">
        <v>43</v>
      </c>
      <c r="O285" s="40"/>
      <c r="P285" s="198">
        <f>O285*H285</f>
        <v>0</v>
      </c>
      <c r="Q285" s="198">
        <v>0</v>
      </c>
      <c r="R285" s="198">
        <f>Q285*H285</f>
        <v>0</v>
      </c>
      <c r="S285" s="198">
        <v>0</v>
      </c>
      <c r="T285" s="199">
        <f>S285*H285</f>
        <v>0</v>
      </c>
      <c r="AR285" s="22" t="s">
        <v>161</v>
      </c>
      <c r="AT285" s="22" t="s">
        <v>144</v>
      </c>
      <c r="AU285" s="22" t="s">
        <v>83</v>
      </c>
      <c r="AY285" s="22" t="s">
        <v>138</v>
      </c>
      <c r="BE285" s="200">
        <f>IF(N285="základní",J285,0)</f>
        <v>75640</v>
      </c>
      <c r="BF285" s="200">
        <f>IF(N285="snížená",J285,0)</f>
        <v>0</v>
      </c>
      <c r="BG285" s="200">
        <f>IF(N285="zákl. přenesená",J285,0)</f>
        <v>0</v>
      </c>
      <c r="BH285" s="200">
        <f>IF(N285="sníž. přenesená",J285,0)</f>
        <v>0</v>
      </c>
      <c r="BI285" s="200">
        <f>IF(N285="nulová",J285,0)</f>
        <v>0</v>
      </c>
      <c r="BJ285" s="22" t="s">
        <v>80</v>
      </c>
      <c r="BK285" s="200">
        <f>ROUND(I285*H285,2)</f>
        <v>75640</v>
      </c>
      <c r="BL285" s="22" t="s">
        <v>161</v>
      </c>
      <c r="BM285" s="22" t="s">
        <v>868</v>
      </c>
    </row>
    <row r="286" spans="2:47" s="1" customFormat="1" ht="27">
      <c r="B286" s="39"/>
      <c r="C286" s="61"/>
      <c r="D286" s="201" t="s">
        <v>154</v>
      </c>
      <c r="E286" s="61"/>
      <c r="F286" s="202" t="s">
        <v>869</v>
      </c>
      <c r="G286" s="61"/>
      <c r="H286" s="61"/>
      <c r="I286" s="161"/>
      <c r="J286" s="61"/>
      <c r="K286" s="61"/>
      <c r="L286" s="59"/>
      <c r="M286" s="203"/>
      <c r="N286" s="40"/>
      <c r="O286" s="40"/>
      <c r="P286" s="40"/>
      <c r="Q286" s="40"/>
      <c r="R286" s="40"/>
      <c r="S286" s="40"/>
      <c r="T286" s="76"/>
      <c r="AT286" s="22" t="s">
        <v>154</v>
      </c>
      <c r="AU286" s="22" t="s">
        <v>83</v>
      </c>
    </row>
    <row r="287" spans="2:51" s="12" customFormat="1" ht="13.5">
      <c r="B287" s="219"/>
      <c r="C287" s="220"/>
      <c r="D287" s="201" t="s">
        <v>239</v>
      </c>
      <c r="E287" s="221" t="s">
        <v>22</v>
      </c>
      <c r="F287" s="222" t="s">
        <v>870</v>
      </c>
      <c r="G287" s="220"/>
      <c r="H287" s="221" t="s">
        <v>22</v>
      </c>
      <c r="I287" s="223"/>
      <c r="J287" s="220"/>
      <c r="K287" s="220"/>
      <c r="L287" s="224"/>
      <c r="M287" s="225"/>
      <c r="N287" s="226"/>
      <c r="O287" s="226"/>
      <c r="P287" s="226"/>
      <c r="Q287" s="226"/>
      <c r="R287" s="226"/>
      <c r="S287" s="226"/>
      <c r="T287" s="227"/>
      <c r="AT287" s="228" t="s">
        <v>239</v>
      </c>
      <c r="AU287" s="228" t="s">
        <v>83</v>
      </c>
      <c r="AV287" s="12" t="s">
        <v>80</v>
      </c>
      <c r="AW287" s="12" t="s">
        <v>35</v>
      </c>
      <c r="AX287" s="12" t="s">
        <v>72</v>
      </c>
      <c r="AY287" s="228" t="s">
        <v>138</v>
      </c>
    </row>
    <row r="288" spans="2:51" s="11" customFormat="1" ht="13.5">
      <c r="B288" s="208"/>
      <c r="C288" s="209"/>
      <c r="D288" s="201" t="s">
        <v>239</v>
      </c>
      <c r="E288" s="210" t="s">
        <v>22</v>
      </c>
      <c r="F288" s="211" t="s">
        <v>871</v>
      </c>
      <c r="G288" s="209"/>
      <c r="H288" s="212">
        <v>8</v>
      </c>
      <c r="I288" s="213"/>
      <c r="J288" s="209"/>
      <c r="K288" s="209"/>
      <c r="L288" s="214"/>
      <c r="M288" s="215"/>
      <c r="N288" s="216"/>
      <c r="O288" s="216"/>
      <c r="P288" s="216"/>
      <c r="Q288" s="216"/>
      <c r="R288" s="216"/>
      <c r="S288" s="216"/>
      <c r="T288" s="217"/>
      <c r="AT288" s="218" t="s">
        <v>239</v>
      </c>
      <c r="AU288" s="218" t="s">
        <v>83</v>
      </c>
      <c r="AV288" s="11" t="s">
        <v>83</v>
      </c>
      <c r="AW288" s="11" t="s">
        <v>35</v>
      </c>
      <c r="AX288" s="11" t="s">
        <v>80</v>
      </c>
      <c r="AY288" s="218" t="s">
        <v>138</v>
      </c>
    </row>
    <row r="289" spans="2:65" s="1" customFormat="1" ht="25.5" customHeight="1">
      <c r="B289" s="39"/>
      <c r="C289" s="190" t="s">
        <v>534</v>
      </c>
      <c r="D289" s="190" t="s">
        <v>144</v>
      </c>
      <c r="E289" s="191" t="s">
        <v>438</v>
      </c>
      <c r="F289" s="192" t="s">
        <v>439</v>
      </c>
      <c r="G289" s="193" t="s">
        <v>426</v>
      </c>
      <c r="H289" s="194">
        <v>9</v>
      </c>
      <c r="I289" s="195">
        <v>645</v>
      </c>
      <c r="J289" s="194">
        <f>ROUND(I289*H289,2)</f>
        <v>5805</v>
      </c>
      <c r="K289" s="192" t="s">
        <v>22</v>
      </c>
      <c r="L289" s="59"/>
      <c r="M289" s="196" t="s">
        <v>22</v>
      </c>
      <c r="N289" s="197" t="s">
        <v>43</v>
      </c>
      <c r="O289" s="40"/>
      <c r="P289" s="198">
        <f>O289*H289</f>
        <v>0</v>
      </c>
      <c r="Q289" s="198">
        <v>0</v>
      </c>
      <c r="R289" s="198">
        <f>Q289*H289</f>
        <v>0</v>
      </c>
      <c r="S289" s="198">
        <v>0</v>
      </c>
      <c r="T289" s="199">
        <f>S289*H289</f>
        <v>0</v>
      </c>
      <c r="AR289" s="22" t="s">
        <v>161</v>
      </c>
      <c r="AT289" s="22" t="s">
        <v>144</v>
      </c>
      <c r="AU289" s="22" t="s">
        <v>83</v>
      </c>
      <c r="AY289" s="22" t="s">
        <v>138</v>
      </c>
      <c r="BE289" s="200">
        <f>IF(N289="základní",J289,0)</f>
        <v>5805</v>
      </c>
      <c r="BF289" s="200">
        <f>IF(N289="snížená",J289,0)</f>
        <v>0</v>
      </c>
      <c r="BG289" s="200">
        <f>IF(N289="zákl. přenesená",J289,0)</f>
        <v>0</v>
      </c>
      <c r="BH289" s="200">
        <f>IF(N289="sníž. přenesená",J289,0)</f>
        <v>0</v>
      </c>
      <c r="BI289" s="200">
        <f>IF(N289="nulová",J289,0)</f>
        <v>0</v>
      </c>
      <c r="BJ289" s="22" t="s">
        <v>80</v>
      </c>
      <c r="BK289" s="200">
        <f>ROUND(I289*H289,2)</f>
        <v>5805</v>
      </c>
      <c r="BL289" s="22" t="s">
        <v>161</v>
      </c>
      <c r="BM289" s="22" t="s">
        <v>872</v>
      </c>
    </row>
    <row r="290" spans="2:47" s="1" customFormat="1" ht="27">
      <c r="B290" s="39"/>
      <c r="C290" s="61"/>
      <c r="D290" s="201" t="s">
        <v>154</v>
      </c>
      <c r="E290" s="61"/>
      <c r="F290" s="202" t="s">
        <v>873</v>
      </c>
      <c r="G290" s="61"/>
      <c r="H290" s="61"/>
      <c r="I290" s="161"/>
      <c r="J290" s="61"/>
      <c r="K290" s="61"/>
      <c r="L290" s="59"/>
      <c r="M290" s="203"/>
      <c r="N290" s="40"/>
      <c r="O290" s="40"/>
      <c r="P290" s="40"/>
      <c r="Q290" s="40"/>
      <c r="R290" s="40"/>
      <c r="S290" s="40"/>
      <c r="T290" s="76"/>
      <c r="AT290" s="22" t="s">
        <v>154</v>
      </c>
      <c r="AU290" s="22" t="s">
        <v>83</v>
      </c>
    </row>
    <row r="291" spans="2:51" s="12" customFormat="1" ht="13.5">
      <c r="B291" s="219"/>
      <c r="C291" s="220"/>
      <c r="D291" s="201" t="s">
        <v>239</v>
      </c>
      <c r="E291" s="221" t="s">
        <v>22</v>
      </c>
      <c r="F291" s="222" t="s">
        <v>874</v>
      </c>
      <c r="G291" s="220"/>
      <c r="H291" s="221" t="s">
        <v>22</v>
      </c>
      <c r="I291" s="223"/>
      <c r="J291" s="220"/>
      <c r="K291" s="220"/>
      <c r="L291" s="224"/>
      <c r="M291" s="225"/>
      <c r="N291" s="226"/>
      <c r="O291" s="226"/>
      <c r="P291" s="226"/>
      <c r="Q291" s="226"/>
      <c r="R291" s="226"/>
      <c r="S291" s="226"/>
      <c r="T291" s="227"/>
      <c r="AT291" s="228" t="s">
        <v>239</v>
      </c>
      <c r="AU291" s="228" t="s">
        <v>83</v>
      </c>
      <c r="AV291" s="12" t="s">
        <v>80</v>
      </c>
      <c r="AW291" s="12" t="s">
        <v>35</v>
      </c>
      <c r="AX291" s="12" t="s">
        <v>72</v>
      </c>
      <c r="AY291" s="228" t="s">
        <v>138</v>
      </c>
    </row>
    <row r="292" spans="2:51" s="11" customFormat="1" ht="13.5">
      <c r="B292" s="208"/>
      <c r="C292" s="209"/>
      <c r="D292" s="201" t="s">
        <v>239</v>
      </c>
      <c r="E292" s="210" t="s">
        <v>22</v>
      </c>
      <c r="F292" s="211" t="s">
        <v>875</v>
      </c>
      <c r="G292" s="209"/>
      <c r="H292" s="212">
        <v>9</v>
      </c>
      <c r="I292" s="213"/>
      <c r="J292" s="209"/>
      <c r="K292" s="209"/>
      <c r="L292" s="214"/>
      <c r="M292" s="215"/>
      <c r="N292" s="216"/>
      <c r="O292" s="216"/>
      <c r="P292" s="216"/>
      <c r="Q292" s="216"/>
      <c r="R292" s="216"/>
      <c r="S292" s="216"/>
      <c r="T292" s="217"/>
      <c r="AT292" s="218" t="s">
        <v>239</v>
      </c>
      <c r="AU292" s="218" t="s">
        <v>83</v>
      </c>
      <c r="AV292" s="11" t="s">
        <v>83</v>
      </c>
      <c r="AW292" s="11" t="s">
        <v>35</v>
      </c>
      <c r="AX292" s="11" t="s">
        <v>80</v>
      </c>
      <c r="AY292" s="218" t="s">
        <v>138</v>
      </c>
    </row>
    <row r="293" spans="2:65" s="1" customFormat="1" ht="16.5" customHeight="1">
      <c r="B293" s="39"/>
      <c r="C293" s="190" t="s">
        <v>540</v>
      </c>
      <c r="D293" s="190" t="s">
        <v>144</v>
      </c>
      <c r="E293" s="191" t="s">
        <v>876</v>
      </c>
      <c r="F293" s="192" t="s">
        <v>877</v>
      </c>
      <c r="G293" s="193" t="s">
        <v>426</v>
      </c>
      <c r="H293" s="194">
        <v>14</v>
      </c>
      <c r="I293" s="195">
        <v>1230</v>
      </c>
      <c r="J293" s="194">
        <f>ROUND(I293*H293,2)</f>
        <v>17220</v>
      </c>
      <c r="K293" s="192" t="s">
        <v>148</v>
      </c>
      <c r="L293" s="59"/>
      <c r="M293" s="196" t="s">
        <v>22</v>
      </c>
      <c r="N293" s="197" t="s">
        <v>43</v>
      </c>
      <c r="O293" s="40"/>
      <c r="P293" s="198">
        <f>O293*H293</f>
        <v>0</v>
      </c>
      <c r="Q293" s="198">
        <v>0.4208</v>
      </c>
      <c r="R293" s="198">
        <f>Q293*H293</f>
        <v>5.8912</v>
      </c>
      <c r="S293" s="198">
        <v>0</v>
      </c>
      <c r="T293" s="199">
        <f>S293*H293</f>
        <v>0</v>
      </c>
      <c r="AR293" s="22" t="s">
        <v>161</v>
      </c>
      <c r="AT293" s="22" t="s">
        <v>144</v>
      </c>
      <c r="AU293" s="22" t="s">
        <v>83</v>
      </c>
      <c r="AY293" s="22" t="s">
        <v>138</v>
      </c>
      <c r="BE293" s="200">
        <f>IF(N293="základní",J293,0)</f>
        <v>17220</v>
      </c>
      <c r="BF293" s="200">
        <f>IF(N293="snížená",J293,0)</f>
        <v>0</v>
      </c>
      <c r="BG293" s="200">
        <f>IF(N293="zákl. přenesená",J293,0)</f>
        <v>0</v>
      </c>
      <c r="BH293" s="200">
        <f>IF(N293="sníž. přenesená",J293,0)</f>
        <v>0</v>
      </c>
      <c r="BI293" s="200">
        <f>IF(N293="nulová",J293,0)</f>
        <v>0</v>
      </c>
      <c r="BJ293" s="22" t="s">
        <v>80</v>
      </c>
      <c r="BK293" s="200">
        <f>ROUND(I293*H293,2)</f>
        <v>17220</v>
      </c>
      <c r="BL293" s="22" t="s">
        <v>161</v>
      </c>
      <c r="BM293" s="22" t="s">
        <v>878</v>
      </c>
    </row>
    <row r="294" spans="2:47" s="1" customFormat="1" ht="148.5" hidden="1">
      <c r="B294" s="39"/>
      <c r="C294" s="61"/>
      <c r="D294" s="201" t="s">
        <v>213</v>
      </c>
      <c r="E294" s="61"/>
      <c r="F294" s="202" t="s">
        <v>879</v>
      </c>
      <c r="G294" s="61"/>
      <c r="H294" s="61"/>
      <c r="I294" s="161"/>
      <c r="J294" s="61"/>
      <c r="K294" s="61"/>
      <c r="L294" s="59"/>
      <c r="M294" s="203"/>
      <c r="N294" s="40"/>
      <c r="O294" s="40"/>
      <c r="P294" s="40"/>
      <c r="Q294" s="40"/>
      <c r="R294" s="40"/>
      <c r="S294" s="40"/>
      <c r="T294" s="76"/>
      <c r="AT294" s="22" t="s">
        <v>213</v>
      </c>
      <c r="AU294" s="22" t="s">
        <v>83</v>
      </c>
    </row>
    <row r="295" spans="2:47" s="1" customFormat="1" ht="27">
      <c r="B295" s="39"/>
      <c r="C295" s="61"/>
      <c r="D295" s="201" t="s">
        <v>154</v>
      </c>
      <c r="E295" s="61"/>
      <c r="F295" s="202" t="s">
        <v>782</v>
      </c>
      <c r="G295" s="61"/>
      <c r="H295" s="61"/>
      <c r="I295" s="161"/>
      <c r="J295" s="61"/>
      <c r="K295" s="61"/>
      <c r="L295" s="59"/>
      <c r="M295" s="203"/>
      <c r="N295" s="40"/>
      <c r="O295" s="40"/>
      <c r="P295" s="40"/>
      <c r="Q295" s="40"/>
      <c r="R295" s="40"/>
      <c r="S295" s="40"/>
      <c r="T295" s="76"/>
      <c r="AT295" s="22" t="s">
        <v>154</v>
      </c>
      <c r="AU295" s="22" t="s">
        <v>83</v>
      </c>
    </row>
    <row r="296" spans="2:65" s="1" customFormat="1" ht="25.5" customHeight="1">
      <c r="B296" s="39"/>
      <c r="C296" s="190" t="s">
        <v>546</v>
      </c>
      <c r="D296" s="190" t="s">
        <v>144</v>
      </c>
      <c r="E296" s="191" t="s">
        <v>880</v>
      </c>
      <c r="F296" s="192" t="s">
        <v>881</v>
      </c>
      <c r="G296" s="193" t="s">
        <v>426</v>
      </c>
      <c r="H296" s="194">
        <v>7</v>
      </c>
      <c r="I296" s="195">
        <v>937</v>
      </c>
      <c r="J296" s="194">
        <f>ROUND(I296*H296,2)</f>
        <v>6559</v>
      </c>
      <c r="K296" s="192" t="s">
        <v>148</v>
      </c>
      <c r="L296" s="59"/>
      <c r="M296" s="196" t="s">
        <v>22</v>
      </c>
      <c r="N296" s="197" t="s">
        <v>43</v>
      </c>
      <c r="O296" s="40"/>
      <c r="P296" s="198">
        <f>O296*H296</f>
        <v>0</v>
      </c>
      <c r="Q296" s="198">
        <v>0.31108</v>
      </c>
      <c r="R296" s="198">
        <f>Q296*H296</f>
        <v>2.17756</v>
      </c>
      <c r="S296" s="198">
        <v>0</v>
      </c>
      <c r="T296" s="199">
        <f>S296*H296</f>
        <v>0</v>
      </c>
      <c r="AR296" s="22" t="s">
        <v>161</v>
      </c>
      <c r="AT296" s="22" t="s">
        <v>144</v>
      </c>
      <c r="AU296" s="22" t="s">
        <v>83</v>
      </c>
      <c r="AY296" s="22" t="s">
        <v>138</v>
      </c>
      <c r="BE296" s="200">
        <f>IF(N296="základní",J296,0)</f>
        <v>6559</v>
      </c>
      <c r="BF296" s="200">
        <f>IF(N296="snížená",J296,0)</f>
        <v>0</v>
      </c>
      <c r="BG296" s="200">
        <f>IF(N296="zákl. přenesená",J296,0)</f>
        <v>0</v>
      </c>
      <c r="BH296" s="200">
        <f>IF(N296="sníž. přenesená",J296,0)</f>
        <v>0</v>
      </c>
      <c r="BI296" s="200">
        <f>IF(N296="nulová",J296,0)</f>
        <v>0</v>
      </c>
      <c r="BJ296" s="22" t="s">
        <v>80</v>
      </c>
      <c r="BK296" s="200">
        <f>ROUND(I296*H296,2)</f>
        <v>6559</v>
      </c>
      <c r="BL296" s="22" t="s">
        <v>161</v>
      </c>
      <c r="BM296" s="22" t="s">
        <v>882</v>
      </c>
    </row>
    <row r="297" spans="2:47" s="1" customFormat="1" ht="148.5" hidden="1">
      <c r="B297" s="39"/>
      <c r="C297" s="61"/>
      <c r="D297" s="201" t="s">
        <v>213</v>
      </c>
      <c r="E297" s="61"/>
      <c r="F297" s="202" t="s">
        <v>879</v>
      </c>
      <c r="G297" s="61"/>
      <c r="H297" s="61"/>
      <c r="I297" s="161"/>
      <c r="J297" s="61"/>
      <c r="K297" s="61"/>
      <c r="L297" s="59"/>
      <c r="M297" s="203"/>
      <c r="N297" s="40"/>
      <c r="O297" s="40"/>
      <c r="P297" s="40"/>
      <c r="Q297" s="40"/>
      <c r="R297" s="40"/>
      <c r="S297" s="40"/>
      <c r="T297" s="76"/>
      <c r="AT297" s="22" t="s">
        <v>213</v>
      </c>
      <c r="AU297" s="22" t="s">
        <v>83</v>
      </c>
    </row>
    <row r="298" spans="2:47" s="1" customFormat="1" ht="27">
      <c r="B298" s="39"/>
      <c r="C298" s="61"/>
      <c r="D298" s="201" t="s">
        <v>154</v>
      </c>
      <c r="E298" s="61"/>
      <c r="F298" s="202" t="s">
        <v>782</v>
      </c>
      <c r="G298" s="61"/>
      <c r="H298" s="61"/>
      <c r="I298" s="161"/>
      <c r="J298" s="61"/>
      <c r="K298" s="61"/>
      <c r="L298" s="59"/>
      <c r="M298" s="203"/>
      <c r="N298" s="40"/>
      <c r="O298" s="40"/>
      <c r="P298" s="40"/>
      <c r="Q298" s="40"/>
      <c r="R298" s="40"/>
      <c r="S298" s="40"/>
      <c r="T298" s="76"/>
      <c r="AT298" s="22" t="s">
        <v>154</v>
      </c>
      <c r="AU298" s="22" t="s">
        <v>83</v>
      </c>
    </row>
    <row r="299" spans="2:63" s="10" customFormat="1" ht="29.85" customHeight="1">
      <c r="B299" s="174"/>
      <c r="C299" s="175"/>
      <c r="D299" s="176" t="s">
        <v>71</v>
      </c>
      <c r="E299" s="188" t="s">
        <v>185</v>
      </c>
      <c r="F299" s="188" t="s">
        <v>442</v>
      </c>
      <c r="G299" s="175"/>
      <c r="H299" s="175"/>
      <c r="I299" s="178"/>
      <c r="J299" s="189">
        <f>BK299</f>
        <v>771738.02</v>
      </c>
      <c r="K299" s="175"/>
      <c r="L299" s="180"/>
      <c r="M299" s="181"/>
      <c r="N299" s="182"/>
      <c r="O299" s="182"/>
      <c r="P299" s="183">
        <f>SUM(P300:P378)</f>
        <v>0</v>
      </c>
      <c r="Q299" s="182"/>
      <c r="R299" s="183">
        <f>SUM(R300:R378)</f>
        <v>209.83896860000002</v>
      </c>
      <c r="S299" s="182"/>
      <c r="T299" s="184">
        <f>SUM(T300:T378)</f>
        <v>184.162</v>
      </c>
      <c r="AR299" s="185" t="s">
        <v>80</v>
      </c>
      <c r="AT299" s="186" t="s">
        <v>71</v>
      </c>
      <c r="AU299" s="186" t="s">
        <v>80</v>
      </c>
      <c r="AY299" s="185" t="s">
        <v>138</v>
      </c>
      <c r="BK299" s="187">
        <f>SUM(BK300:BK378)</f>
        <v>771738.02</v>
      </c>
    </row>
    <row r="300" spans="2:65" s="1" customFormat="1" ht="25.5" customHeight="1">
      <c r="B300" s="39"/>
      <c r="C300" s="190" t="s">
        <v>553</v>
      </c>
      <c r="D300" s="190" t="s">
        <v>144</v>
      </c>
      <c r="E300" s="191" t="s">
        <v>444</v>
      </c>
      <c r="F300" s="192" t="s">
        <v>445</v>
      </c>
      <c r="G300" s="193" t="s">
        <v>426</v>
      </c>
      <c r="H300" s="194">
        <v>8</v>
      </c>
      <c r="I300" s="195">
        <v>1177</v>
      </c>
      <c r="J300" s="194">
        <f>ROUND(I300*H300,2)</f>
        <v>9416</v>
      </c>
      <c r="K300" s="192" t="s">
        <v>148</v>
      </c>
      <c r="L300" s="59"/>
      <c r="M300" s="196" t="s">
        <v>22</v>
      </c>
      <c r="N300" s="197" t="s">
        <v>43</v>
      </c>
      <c r="O300" s="40"/>
      <c r="P300" s="198">
        <f>O300*H300</f>
        <v>0</v>
      </c>
      <c r="Q300" s="198">
        <v>0.0007</v>
      </c>
      <c r="R300" s="198">
        <f>Q300*H300</f>
        <v>0.0056</v>
      </c>
      <c r="S300" s="198">
        <v>0</v>
      </c>
      <c r="T300" s="199">
        <f>S300*H300</f>
        <v>0</v>
      </c>
      <c r="AR300" s="22" t="s">
        <v>161</v>
      </c>
      <c r="AT300" s="22" t="s">
        <v>144</v>
      </c>
      <c r="AU300" s="22" t="s">
        <v>83</v>
      </c>
      <c r="AY300" s="22" t="s">
        <v>138</v>
      </c>
      <c r="BE300" s="200">
        <f>IF(N300="základní",J300,0)</f>
        <v>9416</v>
      </c>
      <c r="BF300" s="200">
        <f>IF(N300="snížená",J300,0)</f>
        <v>0</v>
      </c>
      <c r="BG300" s="200">
        <f>IF(N300="zákl. přenesená",J300,0)</f>
        <v>0</v>
      </c>
      <c r="BH300" s="200">
        <f>IF(N300="sníž. přenesená",J300,0)</f>
        <v>0</v>
      </c>
      <c r="BI300" s="200">
        <f>IF(N300="nulová",J300,0)</f>
        <v>0</v>
      </c>
      <c r="BJ300" s="22" t="s">
        <v>80</v>
      </c>
      <c r="BK300" s="200">
        <f>ROUND(I300*H300,2)</f>
        <v>9416</v>
      </c>
      <c r="BL300" s="22" t="s">
        <v>161</v>
      </c>
      <c r="BM300" s="22" t="s">
        <v>883</v>
      </c>
    </row>
    <row r="301" spans="2:47" s="1" customFormat="1" ht="189" hidden="1">
      <c r="B301" s="39"/>
      <c r="C301" s="61"/>
      <c r="D301" s="201" t="s">
        <v>213</v>
      </c>
      <c r="E301" s="61"/>
      <c r="F301" s="202" t="s">
        <v>447</v>
      </c>
      <c r="G301" s="61"/>
      <c r="H301" s="61"/>
      <c r="I301" s="161"/>
      <c r="J301" s="61"/>
      <c r="K301" s="61"/>
      <c r="L301" s="59"/>
      <c r="M301" s="203"/>
      <c r="N301" s="40"/>
      <c r="O301" s="40"/>
      <c r="P301" s="40"/>
      <c r="Q301" s="40"/>
      <c r="R301" s="40"/>
      <c r="S301" s="40"/>
      <c r="T301" s="76"/>
      <c r="AT301" s="22" t="s">
        <v>213</v>
      </c>
      <c r="AU301" s="22" t="s">
        <v>83</v>
      </c>
    </row>
    <row r="302" spans="2:47" s="1" customFormat="1" ht="27">
      <c r="B302" s="39"/>
      <c r="C302" s="61"/>
      <c r="D302" s="201" t="s">
        <v>154</v>
      </c>
      <c r="E302" s="61"/>
      <c r="F302" s="202" t="s">
        <v>782</v>
      </c>
      <c r="G302" s="61"/>
      <c r="H302" s="61"/>
      <c r="I302" s="161"/>
      <c r="J302" s="61"/>
      <c r="K302" s="61"/>
      <c r="L302" s="59"/>
      <c r="M302" s="203"/>
      <c r="N302" s="40"/>
      <c r="O302" s="40"/>
      <c r="P302" s="40"/>
      <c r="Q302" s="40"/>
      <c r="R302" s="40"/>
      <c r="S302" s="40"/>
      <c r="T302" s="76"/>
      <c r="AT302" s="22" t="s">
        <v>154</v>
      </c>
      <c r="AU302" s="22" t="s">
        <v>83</v>
      </c>
    </row>
    <row r="303" spans="2:65" s="1" customFormat="1" ht="16.5" customHeight="1">
      <c r="B303" s="39"/>
      <c r="C303" s="190" t="s">
        <v>561</v>
      </c>
      <c r="D303" s="190" t="s">
        <v>144</v>
      </c>
      <c r="E303" s="191" t="s">
        <v>450</v>
      </c>
      <c r="F303" s="192" t="s">
        <v>451</v>
      </c>
      <c r="G303" s="193" t="s">
        <v>426</v>
      </c>
      <c r="H303" s="194">
        <v>7</v>
      </c>
      <c r="I303" s="195">
        <v>805</v>
      </c>
      <c r="J303" s="194">
        <f>ROUND(I303*H303,2)</f>
        <v>5635</v>
      </c>
      <c r="K303" s="192" t="s">
        <v>148</v>
      </c>
      <c r="L303" s="59"/>
      <c r="M303" s="196" t="s">
        <v>22</v>
      </c>
      <c r="N303" s="197" t="s">
        <v>43</v>
      </c>
      <c r="O303" s="40"/>
      <c r="P303" s="198">
        <f>O303*H303</f>
        <v>0</v>
      </c>
      <c r="Q303" s="198">
        <v>0.11241</v>
      </c>
      <c r="R303" s="198">
        <f>Q303*H303</f>
        <v>0.78687</v>
      </c>
      <c r="S303" s="198">
        <v>0</v>
      </c>
      <c r="T303" s="199">
        <f>S303*H303</f>
        <v>0</v>
      </c>
      <c r="AR303" s="22" t="s">
        <v>161</v>
      </c>
      <c r="AT303" s="22" t="s">
        <v>144</v>
      </c>
      <c r="AU303" s="22" t="s">
        <v>83</v>
      </c>
      <c r="AY303" s="22" t="s">
        <v>138</v>
      </c>
      <c r="BE303" s="200">
        <f>IF(N303="základní",J303,0)</f>
        <v>5635</v>
      </c>
      <c r="BF303" s="200">
        <f>IF(N303="snížená",J303,0)</f>
        <v>0</v>
      </c>
      <c r="BG303" s="200">
        <f>IF(N303="zákl. přenesená",J303,0)</f>
        <v>0</v>
      </c>
      <c r="BH303" s="200">
        <f>IF(N303="sníž. přenesená",J303,0)</f>
        <v>0</v>
      </c>
      <c r="BI303" s="200">
        <f>IF(N303="nulová",J303,0)</f>
        <v>0</v>
      </c>
      <c r="BJ303" s="22" t="s">
        <v>80</v>
      </c>
      <c r="BK303" s="200">
        <f>ROUND(I303*H303,2)</f>
        <v>5635</v>
      </c>
      <c r="BL303" s="22" t="s">
        <v>161</v>
      </c>
      <c r="BM303" s="22" t="s">
        <v>884</v>
      </c>
    </row>
    <row r="304" spans="2:47" s="1" customFormat="1" ht="135" hidden="1">
      <c r="B304" s="39"/>
      <c r="C304" s="61"/>
      <c r="D304" s="201" t="s">
        <v>213</v>
      </c>
      <c r="E304" s="61"/>
      <c r="F304" s="202" t="s">
        <v>453</v>
      </c>
      <c r="G304" s="61"/>
      <c r="H304" s="61"/>
      <c r="I304" s="161"/>
      <c r="J304" s="61"/>
      <c r="K304" s="61"/>
      <c r="L304" s="59"/>
      <c r="M304" s="203"/>
      <c r="N304" s="40"/>
      <c r="O304" s="40"/>
      <c r="P304" s="40"/>
      <c r="Q304" s="40"/>
      <c r="R304" s="40"/>
      <c r="S304" s="40"/>
      <c r="T304" s="76"/>
      <c r="AT304" s="22" t="s">
        <v>213</v>
      </c>
      <c r="AU304" s="22" t="s">
        <v>83</v>
      </c>
    </row>
    <row r="305" spans="2:47" s="1" customFormat="1" ht="27">
      <c r="B305" s="39"/>
      <c r="C305" s="61"/>
      <c r="D305" s="201" t="s">
        <v>154</v>
      </c>
      <c r="E305" s="61"/>
      <c r="F305" s="202" t="s">
        <v>782</v>
      </c>
      <c r="G305" s="61"/>
      <c r="H305" s="61"/>
      <c r="I305" s="161"/>
      <c r="J305" s="61"/>
      <c r="K305" s="61"/>
      <c r="L305" s="59"/>
      <c r="M305" s="203"/>
      <c r="N305" s="40"/>
      <c r="O305" s="40"/>
      <c r="P305" s="40"/>
      <c r="Q305" s="40"/>
      <c r="R305" s="40"/>
      <c r="S305" s="40"/>
      <c r="T305" s="76"/>
      <c r="AT305" s="22" t="s">
        <v>154</v>
      </c>
      <c r="AU305" s="22" t="s">
        <v>83</v>
      </c>
    </row>
    <row r="306" spans="2:65" s="1" customFormat="1" ht="16.5" customHeight="1">
      <c r="B306" s="39"/>
      <c r="C306" s="190" t="s">
        <v>566</v>
      </c>
      <c r="D306" s="190" t="s">
        <v>144</v>
      </c>
      <c r="E306" s="191" t="s">
        <v>885</v>
      </c>
      <c r="F306" s="192" t="s">
        <v>886</v>
      </c>
      <c r="G306" s="193" t="s">
        <v>172</v>
      </c>
      <c r="H306" s="194">
        <v>1</v>
      </c>
      <c r="I306" s="195">
        <v>27480</v>
      </c>
      <c r="J306" s="194">
        <f>ROUND(I306*H306,2)</f>
        <v>27480</v>
      </c>
      <c r="K306" s="192" t="s">
        <v>22</v>
      </c>
      <c r="L306" s="59"/>
      <c r="M306" s="196" t="s">
        <v>22</v>
      </c>
      <c r="N306" s="197" t="s">
        <v>43</v>
      </c>
      <c r="O306" s="40"/>
      <c r="P306" s="198">
        <f>O306*H306</f>
        <v>0</v>
      </c>
      <c r="Q306" s="198">
        <v>0</v>
      </c>
      <c r="R306" s="198">
        <f>Q306*H306</f>
        <v>0</v>
      </c>
      <c r="S306" s="198">
        <v>0</v>
      </c>
      <c r="T306" s="199">
        <f>S306*H306</f>
        <v>0</v>
      </c>
      <c r="AR306" s="22" t="s">
        <v>161</v>
      </c>
      <c r="AT306" s="22" t="s">
        <v>144</v>
      </c>
      <c r="AU306" s="22" t="s">
        <v>83</v>
      </c>
      <c r="AY306" s="22" t="s">
        <v>138</v>
      </c>
      <c r="BE306" s="200">
        <f>IF(N306="základní",J306,0)</f>
        <v>27480</v>
      </c>
      <c r="BF306" s="200">
        <f>IF(N306="snížená",J306,0)</f>
        <v>0</v>
      </c>
      <c r="BG306" s="200">
        <f>IF(N306="zákl. přenesená",J306,0)</f>
        <v>0</v>
      </c>
      <c r="BH306" s="200">
        <f>IF(N306="sníž. přenesená",J306,0)</f>
        <v>0</v>
      </c>
      <c r="BI306" s="200">
        <f>IF(N306="nulová",J306,0)</f>
        <v>0</v>
      </c>
      <c r="BJ306" s="22" t="s">
        <v>80</v>
      </c>
      <c r="BK306" s="200">
        <f>ROUND(I306*H306,2)</f>
        <v>27480</v>
      </c>
      <c r="BL306" s="22" t="s">
        <v>161</v>
      </c>
      <c r="BM306" s="22" t="s">
        <v>887</v>
      </c>
    </row>
    <row r="307" spans="2:47" s="1" customFormat="1" ht="67.5">
      <c r="B307" s="39"/>
      <c r="C307" s="61"/>
      <c r="D307" s="201" t="s">
        <v>154</v>
      </c>
      <c r="E307" s="61"/>
      <c r="F307" s="202" t="s">
        <v>888</v>
      </c>
      <c r="G307" s="61"/>
      <c r="H307" s="61"/>
      <c r="I307" s="161"/>
      <c r="J307" s="61"/>
      <c r="K307" s="61"/>
      <c r="L307" s="59"/>
      <c r="M307" s="203"/>
      <c r="N307" s="40"/>
      <c r="O307" s="40"/>
      <c r="P307" s="40"/>
      <c r="Q307" s="40"/>
      <c r="R307" s="40"/>
      <c r="S307" s="40"/>
      <c r="T307" s="76"/>
      <c r="AT307" s="22" t="s">
        <v>154</v>
      </c>
      <c r="AU307" s="22" t="s">
        <v>83</v>
      </c>
    </row>
    <row r="308" spans="2:65" s="1" customFormat="1" ht="16.5" customHeight="1">
      <c r="B308" s="39"/>
      <c r="C308" s="190" t="s">
        <v>570</v>
      </c>
      <c r="D308" s="190" t="s">
        <v>144</v>
      </c>
      <c r="E308" s="191" t="s">
        <v>889</v>
      </c>
      <c r="F308" s="192" t="s">
        <v>890</v>
      </c>
      <c r="G308" s="193" t="s">
        <v>172</v>
      </c>
      <c r="H308" s="194">
        <v>2</v>
      </c>
      <c r="I308" s="195">
        <v>13500</v>
      </c>
      <c r="J308" s="194">
        <f>ROUND(I308*H308,2)</f>
        <v>27000</v>
      </c>
      <c r="K308" s="192" t="s">
        <v>22</v>
      </c>
      <c r="L308" s="59"/>
      <c r="M308" s="196" t="s">
        <v>22</v>
      </c>
      <c r="N308" s="197" t="s">
        <v>43</v>
      </c>
      <c r="O308" s="40"/>
      <c r="P308" s="198">
        <f>O308*H308</f>
        <v>0</v>
      </c>
      <c r="Q308" s="198">
        <v>0</v>
      </c>
      <c r="R308" s="198">
        <f>Q308*H308</f>
        <v>0</v>
      </c>
      <c r="S308" s="198">
        <v>0</v>
      </c>
      <c r="T308" s="199">
        <f>S308*H308</f>
        <v>0</v>
      </c>
      <c r="AR308" s="22" t="s">
        <v>161</v>
      </c>
      <c r="AT308" s="22" t="s">
        <v>144</v>
      </c>
      <c r="AU308" s="22" t="s">
        <v>83</v>
      </c>
      <c r="AY308" s="22" t="s">
        <v>138</v>
      </c>
      <c r="BE308" s="200">
        <f>IF(N308="základní",J308,0)</f>
        <v>27000</v>
      </c>
      <c r="BF308" s="200">
        <f>IF(N308="snížená",J308,0)</f>
        <v>0</v>
      </c>
      <c r="BG308" s="200">
        <f>IF(N308="zákl. přenesená",J308,0)</f>
        <v>0</v>
      </c>
      <c r="BH308" s="200">
        <f>IF(N308="sníž. přenesená",J308,0)</f>
        <v>0</v>
      </c>
      <c r="BI308" s="200">
        <f>IF(N308="nulová",J308,0)</f>
        <v>0</v>
      </c>
      <c r="BJ308" s="22" t="s">
        <v>80</v>
      </c>
      <c r="BK308" s="200">
        <f>ROUND(I308*H308,2)</f>
        <v>27000</v>
      </c>
      <c r="BL308" s="22" t="s">
        <v>161</v>
      </c>
      <c r="BM308" s="22" t="s">
        <v>891</v>
      </c>
    </row>
    <row r="309" spans="2:47" s="1" customFormat="1" ht="27">
      <c r="B309" s="39"/>
      <c r="C309" s="61"/>
      <c r="D309" s="201" t="s">
        <v>154</v>
      </c>
      <c r="E309" s="61"/>
      <c r="F309" s="202" t="s">
        <v>782</v>
      </c>
      <c r="G309" s="61"/>
      <c r="H309" s="61"/>
      <c r="I309" s="161"/>
      <c r="J309" s="61"/>
      <c r="K309" s="61"/>
      <c r="L309" s="59"/>
      <c r="M309" s="203"/>
      <c r="N309" s="40"/>
      <c r="O309" s="40"/>
      <c r="P309" s="40"/>
      <c r="Q309" s="40"/>
      <c r="R309" s="40"/>
      <c r="S309" s="40"/>
      <c r="T309" s="76"/>
      <c r="AT309" s="22" t="s">
        <v>154</v>
      </c>
      <c r="AU309" s="22" t="s">
        <v>83</v>
      </c>
    </row>
    <row r="310" spans="2:65" s="1" customFormat="1" ht="25.5" customHeight="1">
      <c r="B310" s="39"/>
      <c r="C310" s="190" t="s">
        <v>576</v>
      </c>
      <c r="D310" s="190" t="s">
        <v>144</v>
      </c>
      <c r="E310" s="191" t="s">
        <v>892</v>
      </c>
      <c r="F310" s="192" t="s">
        <v>893</v>
      </c>
      <c r="G310" s="193" t="s">
        <v>359</v>
      </c>
      <c r="H310" s="194">
        <v>6.25</v>
      </c>
      <c r="I310" s="195">
        <v>500</v>
      </c>
      <c r="J310" s="194">
        <f>ROUND(I310*H310,2)</f>
        <v>3125</v>
      </c>
      <c r="K310" s="192" t="s">
        <v>148</v>
      </c>
      <c r="L310" s="59"/>
      <c r="M310" s="196" t="s">
        <v>22</v>
      </c>
      <c r="N310" s="197" t="s">
        <v>43</v>
      </c>
      <c r="O310" s="40"/>
      <c r="P310" s="198">
        <f>O310*H310</f>
        <v>0</v>
      </c>
      <c r="Q310" s="198">
        <v>0.00014</v>
      </c>
      <c r="R310" s="198">
        <f>Q310*H310</f>
        <v>0.0008749999999999999</v>
      </c>
      <c r="S310" s="198">
        <v>0</v>
      </c>
      <c r="T310" s="199">
        <f>S310*H310</f>
        <v>0</v>
      </c>
      <c r="AR310" s="22" t="s">
        <v>161</v>
      </c>
      <c r="AT310" s="22" t="s">
        <v>144</v>
      </c>
      <c r="AU310" s="22" t="s">
        <v>83</v>
      </c>
      <c r="AY310" s="22" t="s">
        <v>138</v>
      </c>
      <c r="BE310" s="200">
        <f>IF(N310="základní",J310,0)</f>
        <v>3125</v>
      </c>
      <c r="BF310" s="200">
        <f>IF(N310="snížená",J310,0)</f>
        <v>0</v>
      </c>
      <c r="BG310" s="200">
        <f>IF(N310="zákl. přenesená",J310,0)</f>
        <v>0</v>
      </c>
      <c r="BH310" s="200">
        <f>IF(N310="sníž. přenesená",J310,0)</f>
        <v>0</v>
      </c>
      <c r="BI310" s="200">
        <f>IF(N310="nulová",J310,0)</f>
        <v>0</v>
      </c>
      <c r="BJ310" s="22" t="s">
        <v>80</v>
      </c>
      <c r="BK310" s="200">
        <f>ROUND(I310*H310,2)</f>
        <v>3125</v>
      </c>
      <c r="BL310" s="22" t="s">
        <v>161</v>
      </c>
      <c r="BM310" s="22" t="s">
        <v>894</v>
      </c>
    </row>
    <row r="311" spans="2:47" s="1" customFormat="1" ht="94.5" hidden="1">
      <c r="B311" s="39"/>
      <c r="C311" s="61"/>
      <c r="D311" s="201" t="s">
        <v>213</v>
      </c>
      <c r="E311" s="61"/>
      <c r="F311" s="202" t="s">
        <v>895</v>
      </c>
      <c r="G311" s="61"/>
      <c r="H311" s="61"/>
      <c r="I311" s="161"/>
      <c r="J311" s="61"/>
      <c r="K311" s="61"/>
      <c r="L311" s="59"/>
      <c r="M311" s="203"/>
      <c r="N311" s="40"/>
      <c r="O311" s="40"/>
      <c r="P311" s="40"/>
      <c r="Q311" s="40"/>
      <c r="R311" s="40"/>
      <c r="S311" s="40"/>
      <c r="T311" s="76"/>
      <c r="AT311" s="22" t="s">
        <v>213</v>
      </c>
      <c r="AU311" s="22" t="s">
        <v>83</v>
      </c>
    </row>
    <row r="312" spans="2:47" s="1" customFormat="1" ht="27">
      <c r="B312" s="39"/>
      <c r="C312" s="61"/>
      <c r="D312" s="201" t="s">
        <v>154</v>
      </c>
      <c r="E312" s="61"/>
      <c r="F312" s="202" t="s">
        <v>782</v>
      </c>
      <c r="G312" s="61"/>
      <c r="H312" s="61"/>
      <c r="I312" s="161"/>
      <c r="J312" s="61"/>
      <c r="K312" s="61"/>
      <c r="L312" s="59"/>
      <c r="M312" s="203"/>
      <c r="N312" s="40"/>
      <c r="O312" s="40"/>
      <c r="P312" s="40"/>
      <c r="Q312" s="40"/>
      <c r="R312" s="40"/>
      <c r="S312" s="40"/>
      <c r="T312" s="76"/>
      <c r="AT312" s="22" t="s">
        <v>154</v>
      </c>
      <c r="AU312" s="22" t="s">
        <v>83</v>
      </c>
    </row>
    <row r="313" spans="2:65" s="1" customFormat="1" ht="25.5" customHeight="1">
      <c r="B313" s="39"/>
      <c r="C313" s="190" t="s">
        <v>580</v>
      </c>
      <c r="D313" s="190" t="s">
        <v>144</v>
      </c>
      <c r="E313" s="191" t="s">
        <v>481</v>
      </c>
      <c r="F313" s="192" t="s">
        <v>482</v>
      </c>
      <c r="G313" s="193" t="s">
        <v>359</v>
      </c>
      <c r="H313" s="194">
        <v>6.25</v>
      </c>
      <c r="I313" s="195">
        <v>10.5</v>
      </c>
      <c r="J313" s="194">
        <f>ROUND(I313*H313,2)</f>
        <v>65.63</v>
      </c>
      <c r="K313" s="192" t="s">
        <v>148</v>
      </c>
      <c r="L313" s="59"/>
      <c r="M313" s="196" t="s">
        <v>22</v>
      </c>
      <c r="N313" s="197" t="s">
        <v>43</v>
      </c>
      <c r="O313" s="40"/>
      <c r="P313" s="198">
        <f>O313*H313</f>
        <v>0</v>
      </c>
      <c r="Q313" s="198">
        <v>0</v>
      </c>
      <c r="R313" s="198">
        <f>Q313*H313</f>
        <v>0</v>
      </c>
      <c r="S313" s="198">
        <v>0</v>
      </c>
      <c r="T313" s="199">
        <f>S313*H313</f>
        <v>0</v>
      </c>
      <c r="AR313" s="22" t="s">
        <v>161</v>
      </c>
      <c r="AT313" s="22" t="s">
        <v>144</v>
      </c>
      <c r="AU313" s="22" t="s">
        <v>83</v>
      </c>
      <c r="AY313" s="22" t="s">
        <v>138</v>
      </c>
      <c r="BE313" s="200">
        <f>IF(N313="základní",J313,0)</f>
        <v>65.63</v>
      </c>
      <c r="BF313" s="200">
        <f>IF(N313="snížená",J313,0)</f>
        <v>0</v>
      </c>
      <c r="BG313" s="200">
        <f>IF(N313="zákl. přenesená",J313,0)</f>
        <v>0</v>
      </c>
      <c r="BH313" s="200">
        <f>IF(N313="sníž. přenesená",J313,0)</f>
        <v>0</v>
      </c>
      <c r="BI313" s="200">
        <f>IF(N313="nulová",J313,0)</f>
        <v>0</v>
      </c>
      <c r="BJ313" s="22" t="s">
        <v>80</v>
      </c>
      <c r="BK313" s="200">
        <f>ROUND(I313*H313,2)</f>
        <v>65.63</v>
      </c>
      <c r="BL313" s="22" t="s">
        <v>161</v>
      </c>
      <c r="BM313" s="22" t="s">
        <v>896</v>
      </c>
    </row>
    <row r="314" spans="2:47" s="1" customFormat="1" ht="67.5" hidden="1">
      <c r="B314" s="39"/>
      <c r="C314" s="61"/>
      <c r="D314" s="201" t="s">
        <v>213</v>
      </c>
      <c r="E314" s="61"/>
      <c r="F314" s="202" t="s">
        <v>484</v>
      </c>
      <c r="G314" s="61"/>
      <c r="H314" s="61"/>
      <c r="I314" s="161"/>
      <c r="J314" s="61"/>
      <c r="K314" s="61"/>
      <c r="L314" s="59"/>
      <c r="M314" s="203"/>
      <c r="N314" s="40"/>
      <c r="O314" s="40"/>
      <c r="P314" s="40"/>
      <c r="Q314" s="40"/>
      <c r="R314" s="40"/>
      <c r="S314" s="40"/>
      <c r="T314" s="76"/>
      <c r="AT314" s="22" t="s">
        <v>213</v>
      </c>
      <c r="AU314" s="22" t="s">
        <v>83</v>
      </c>
    </row>
    <row r="315" spans="2:47" s="1" customFormat="1" ht="27">
      <c r="B315" s="39"/>
      <c r="C315" s="61"/>
      <c r="D315" s="201" t="s">
        <v>154</v>
      </c>
      <c r="E315" s="61"/>
      <c r="F315" s="202" t="s">
        <v>897</v>
      </c>
      <c r="G315" s="61"/>
      <c r="H315" s="61"/>
      <c r="I315" s="161"/>
      <c r="J315" s="61"/>
      <c r="K315" s="61"/>
      <c r="L315" s="59"/>
      <c r="M315" s="203"/>
      <c r="N315" s="40"/>
      <c r="O315" s="40"/>
      <c r="P315" s="40"/>
      <c r="Q315" s="40"/>
      <c r="R315" s="40"/>
      <c r="S315" s="40"/>
      <c r="T315" s="76"/>
      <c r="AT315" s="22" t="s">
        <v>154</v>
      </c>
      <c r="AU315" s="22" t="s">
        <v>83</v>
      </c>
    </row>
    <row r="316" spans="2:65" s="1" customFormat="1" ht="51" customHeight="1">
      <c r="B316" s="39"/>
      <c r="C316" s="190" t="s">
        <v>584</v>
      </c>
      <c r="D316" s="190" t="s">
        <v>144</v>
      </c>
      <c r="E316" s="191" t="s">
        <v>488</v>
      </c>
      <c r="F316" s="192" t="s">
        <v>489</v>
      </c>
      <c r="G316" s="193" t="s">
        <v>359</v>
      </c>
      <c r="H316" s="194">
        <v>39.1</v>
      </c>
      <c r="I316" s="195">
        <v>321</v>
      </c>
      <c r="J316" s="194">
        <f>ROUND(I316*H316,2)</f>
        <v>12551.1</v>
      </c>
      <c r="K316" s="192" t="s">
        <v>148</v>
      </c>
      <c r="L316" s="59"/>
      <c r="M316" s="196" t="s">
        <v>22</v>
      </c>
      <c r="N316" s="197" t="s">
        <v>43</v>
      </c>
      <c r="O316" s="40"/>
      <c r="P316" s="198">
        <f>O316*H316</f>
        <v>0</v>
      </c>
      <c r="Q316" s="198">
        <v>0.08978</v>
      </c>
      <c r="R316" s="198">
        <f>Q316*H316</f>
        <v>3.510398</v>
      </c>
      <c r="S316" s="198">
        <v>0</v>
      </c>
      <c r="T316" s="199">
        <f>S316*H316</f>
        <v>0</v>
      </c>
      <c r="AR316" s="22" t="s">
        <v>161</v>
      </c>
      <c r="AT316" s="22" t="s">
        <v>144</v>
      </c>
      <c r="AU316" s="22" t="s">
        <v>83</v>
      </c>
      <c r="AY316" s="22" t="s">
        <v>138</v>
      </c>
      <c r="BE316" s="200">
        <f>IF(N316="základní",J316,0)</f>
        <v>12551.1</v>
      </c>
      <c r="BF316" s="200">
        <f>IF(N316="snížená",J316,0)</f>
        <v>0</v>
      </c>
      <c r="BG316" s="200">
        <f>IF(N316="zákl. přenesená",J316,0)</f>
        <v>0</v>
      </c>
      <c r="BH316" s="200">
        <f>IF(N316="sníž. přenesená",J316,0)</f>
        <v>0</v>
      </c>
      <c r="BI316" s="200">
        <f>IF(N316="nulová",J316,0)</f>
        <v>0</v>
      </c>
      <c r="BJ316" s="22" t="s">
        <v>80</v>
      </c>
      <c r="BK316" s="200">
        <f>ROUND(I316*H316,2)</f>
        <v>12551.1</v>
      </c>
      <c r="BL316" s="22" t="s">
        <v>161</v>
      </c>
      <c r="BM316" s="22" t="s">
        <v>898</v>
      </c>
    </row>
    <row r="317" spans="2:47" s="1" customFormat="1" ht="189" hidden="1">
      <c r="B317" s="39"/>
      <c r="C317" s="61"/>
      <c r="D317" s="201" t="s">
        <v>213</v>
      </c>
      <c r="E317" s="61"/>
      <c r="F317" s="202" t="s">
        <v>491</v>
      </c>
      <c r="G317" s="61"/>
      <c r="H317" s="61"/>
      <c r="I317" s="161"/>
      <c r="J317" s="61"/>
      <c r="K317" s="61"/>
      <c r="L317" s="59"/>
      <c r="M317" s="203"/>
      <c r="N317" s="40"/>
      <c r="O317" s="40"/>
      <c r="P317" s="40"/>
      <c r="Q317" s="40"/>
      <c r="R317" s="40"/>
      <c r="S317" s="40"/>
      <c r="T317" s="76"/>
      <c r="AT317" s="22" t="s">
        <v>213</v>
      </c>
      <c r="AU317" s="22" t="s">
        <v>83</v>
      </c>
    </row>
    <row r="318" spans="2:47" s="1" customFormat="1" ht="40.5">
      <c r="B318" s="39"/>
      <c r="C318" s="61"/>
      <c r="D318" s="201" t="s">
        <v>154</v>
      </c>
      <c r="E318" s="61"/>
      <c r="F318" s="202" t="s">
        <v>899</v>
      </c>
      <c r="G318" s="61"/>
      <c r="H318" s="61"/>
      <c r="I318" s="161"/>
      <c r="J318" s="61"/>
      <c r="K318" s="61"/>
      <c r="L318" s="59"/>
      <c r="M318" s="203"/>
      <c r="N318" s="40"/>
      <c r="O318" s="40"/>
      <c r="P318" s="40"/>
      <c r="Q318" s="40"/>
      <c r="R318" s="40"/>
      <c r="S318" s="40"/>
      <c r="T318" s="76"/>
      <c r="AT318" s="22" t="s">
        <v>154</v>
      </c>
      <c r="AU318" s="22" t="s">
        <v>83</v>
      </c>
    </row>
    <row r="319" spans="2:51" s="12" customFormat="1" ht="13.5">
      <c r="B319" s="219"/>
      <c r="C319" s="220"/>
      <c r="D319" s="201" t="s">
        <v>239</v>
      </c>
      <c r="E319" s="221" t="s">
        <v>22</v>
      </c>
      <c r="F319" s="222" t="s">
        <v>900</v>
      </c>
      <c r="G319" s="220"/>
      <c r="H319" s="221" t="s">
        <v>22</v>
      </c>
      <c r="I319" s="223"/>
      <c r="J319" s="220"/>
      <c r="K319" s="220"/>
      <c r="L319" s="224"/>
      <c r="M319" s="225"/>
      <c r="N319" s="226"/>
      <c r="O319" s="226"/>
      <c r="P319" s="226"/>
      <c r="Q319" s="226"/>
      <c r="R319" s="226"/>
      <c r="S319" s="226"/>
      <c r="T319" s="227"/>
      <c r="AT319" s="228" t="s">
        <v>239</v>
      </c>
      <c r="AU319" s="228" t="s">
        <v>83</v>
      </c>
      <c r="AV319" s="12" t="s">
        <v>80</v>
      </c>
      <c r="AW319" s="12" t="s">
        <v>35</v>
      </c>
      <c r="AX319" s="12" t="s">
        <v>72</v>
      </c>
      <c r="AY319" s="228" t="s">
        <v>138</v>
      </c>
    </row>
    <row r="320" spans="2:51" s="11" customFormat="1" ht="13.5">
      <c r="B320" s="208"/>
      <c r="C320" s="209"/>
      <c r="D320" s="201" t="s">
        <v>239</v>
      </c>
      <c r="E320" s="210" t="s">
        <v>22</v>
      </c>
      <c r="F320" s="211" t="s">
        <v>901</v>
      </c>
      <c r="G320" s="209"/>
      <c r="H320" s="212">
        <v>39.1</v>
      </c>
      <c r="I320" s="213"/>
      <c r="J320" s="209"/>
      <c r="K320" s="209"/>
      <c r="L320" s="214"/>
      <c r="M320" s="215"/>
      <c r="N320" s="216"/>
      <c r="O320" s="216"/>
      <c r="P320" s="216"/>
      <c r="Q320" s="216"/>
      <c r="R320" s="216"/>
      <c r="S320" s="216"/>
      <c r="T320" s="217"/>
      <c r="AT320" s="218" t="s">
        <v>239</v>
      </c>
      <c r="AU320" s="218" t="s">
        <v>83</v>
      </c>
      <c r="AV320" s="11" t="s">
        <v>83</v>
      </c>
      <c r="AW320" s="11" t="s">
        <v>35</v>
      </c>
      <c r="AX320" s="11" t="s">
        <v>80</v>
      </c>
      <c r="AY320" s="218" t="s">
        <v>138</v>
      </c>
    </row>
    <row r="321" spans="2:65" s="1" customFormat="1" ht="38.25" customHeight="1">
      <c r="B321" s="39"/>
      <c r="C321" s="190" t="s">
        <v>589</v>
      </c>
      <c r="D321" s="190" t="s">
        <v>144</v>
      </c>
      <c r="E321" s="191" t="s">
        <v>902</v>
      </c>
      <c r="F321" s="192" t="s">
        <v>903</v>
      </c>
      <c r="G321" s="193" t="s">
        <v>359</v>
      </c>
      <c r="H321" s="194">
        <v>17.9</v>
      </c>
      <c r="I321" s="195">
        <v>389</v>
      </c>
      <c r="J321" s="194">
        <f>ROUND(I321*H321,2)</f>
        <v>6963.1</v>
      </c>
      <c r="K321" s="192" t="s">
        <v>148</v>
      </c>
      <c r="L321" s="59"/>
      <c r="M321" s="196" t="s">
        <v>22</v>
      </c>
      <c r="N321" s="197" t="s">
        <v>43</v>
      </c>
      <c r="O321" s="40"/>
      <c r="P321" s="198">
        <f>O321*H321</f>
        <v>0</v>
      </c>
      <c r="Q321" s="198">
        <v>0.1554</v>
      </c>
      <c r="R321" s="198">
        <f>Q321*H321</f>
        <v>2.78166</v>
      </c>
      <c r="S321" s="198">
        <v>0</v>
      </c>
      <c r="T321" s="199">
        <f>S321*H321</f>
        <v>0</v>
      </c>
      <c r="AR321" s="22" t="s">
        <v>161</v>
      </c>
      <c r="AT321" s="22" t="s">
        <v>144</v>
      </c>
      <c r="AU321" s="22" t="s">
        <v>83</v>
      </c>
      <c r="AY321" s="22" t="s">
        <v>138</v>
      </c>
      <c r="BE321" s="200">
        <f>IF(N321="základní",J321,0)</f>
        <v>6963.1</v>
      </c>
      <c r="BF321" s="200">
        <f>IF(N321="snížená",J321,0)</f>
        <v>0</v>
      </c>
      <c r="BG321" s="200">
        <f>IF(N321="zákl. přenesená",J321,0)</f>
        <v>0</v>
      </c>
      <c r="BH321" s="200">
        <f>IF(N321="sníž. přenesená",J321,0)</f>
        <v>0</v>
      </c>
      <c r="BI321" s="200">
        <f>IF(N321="nulová",J321,0)</f>
        <v>0</v>
      </c>
      <c r="BJ321" s="22" t="s">
        <v>80</v>
      </c>
      <c r="BK321" s="200">
        <f>ROUND(I321*H321,2)</f>
        <v>6963.1</v>
      </c>
      <c r="BL321" s="22" t="s">
        <v>161</v>
      </c>
      <c r="BM321" s="22" t="s">
        <v>904</v>
      </c>
    </row>
    <row r="322" spans="2:47" s="1" customFormat="1" ht="121.5" hidden="1">
      <c r="B322" s="39"/>
      <c r="C322" s="61"/>
      <c r="D322" s="201" t="s">
        <v>213</v>
      </c>
      <c r="E322" s="61"/>
      <c r="F322" s="202" t="s">
        <v>905</v>
      </c>
      <c r="G322" s="61"/>
      <c r="H322" s="61"/>
      <c r="I322" s="161"/>
      <c r="J322" s="61"/>
      <c r="K322" s="61"/>
      <c r="L322" s="59"/>
      <c r="M322" s="203"/>
      <c r="N322" s="40"/>
      <c r="O322" s="40"/>
      <c r="P322" s="40"/>
      <c r="Q322" s="40"/>
      <c r="R322" s="40"/>
      <c r="S322" s="40"/>
      <c r="T322" s="76"/>
      <c r="AT322" s="22" t="s">
        <v>213</v>
      </c>
      <c r="AU322" s="22" t="s">
        <v>83</v>
      </c>
    </row>
    <row r="323" spans="2:47" s="1" customFormat="1" ht="27">
      <c r="B323" s="39"/>
      <c r="C323" s="61"/>
      <c r="D323" s="201" t="s">
        <v>154</v>
      </c>
      <c r="E323" s="61"/>
      <c r="F323" s="202" t="s">
        <v>906</v>
      </c>
      <c r="G323" s="61"/>
      <c r="H323" s="61"/>
      <c r="I323" s="161"/>
      <c r="J323" s="61"/>
      <c r="K323" s="61"/>
      <c r="L323" s="59"/>
      <c r="M323" s="203"/>
      <c r="N323" s="40"/>
      <c r="O323" s="40"/>
      <c r="P323" s="40"/>
      <c r="Q323" s="40"/>
      <c r="R323" s="40"/>
      <c r="S323" s="40"/>
      <c r="T323" s="76"/>
      <c r="AT323" s="22" t="s">
        <v>154</v>
      </c>
      <c r="AU323" s="22" t="s">
        <v>83</v>
      </c>
    </row>
    <row r="324" spans="2:65" s="1" customFormat="1" ht="38.25" customHeight="1">
      <c r="B324" s="39"/>
      <c r="C324" s="190" t="s">
        <v>594</v>
      </c>
      <c r="D324" s="190" t="s">
        <v>144</v>
      </c>
      <c r="E324" s="191" t="s">
        <v>907</v>
      </c>
      <c r="F324" s="192" t="s">
        <v>908</v>
      </c>
      <c r="G324" s="193" t="s">
        <v>359</v>
      </c>
      <c r="H324" s="194">
        <v>530.3</v>
      </c>
      <c r="I324" s="195">
        <v>298</v>
      </c>
      <c r="J324" s="194">
        <f>ROUND(I324*H324,2)</f>
        <v>158029.4</v>
      </c>
      <c r="K324" s="192" t="s">
        <v>148</v>
      </c>
      <c r="L324" s="59"/>
      <c r="M324" s="196" t="s">
        <v>22</v>
      </c>
      <c r="N324" s="197" t="s">
        <v>43</v>
      </c>
      <c r="O324" s="40"/>
      <c r="P324" s="198">
        <f>O324*H324</f>
        <v>0</v>
      </c>
      <c r="Q324" s="198">
        <v>0.1295</v>
      </c>
      <c r="R324" s="198">
        <f>Q324*H324</f>
        <v>68.67385</v>
      </c>
      <c r="S324" s="198">
        <v>0</v>
      </c>
      <c r="T324" s="199">
        <f>S324*H324</f>
        <v>0</v>
      </c>
      <c r="AR324" s="22" t="s">
        <v>161</v>
      </c>
      <c r="AT324" s="22" t="s">
        <v>144</v>
      </c>
      <c r="AU324" s="22" t="s">
        <v>83</v>
      </c>
      <c r="AY324" s="22" t="s">
        <v>138</v>
      </c>
      <c r="BE324" s="200">
        <f>IF(N324="základní",J324,0)</f>
        <v>158029.4</v>
      </c>
      <c r="BF324" s="200">
        <f>IF(N324="snížená",J324,0)</f>
        <v>0</v>
      </c>
      <c r="BG324" s="200">
        <f>IF(N324="zákl. přenesená",J324,0)</f>
        <v>0</v>
      </c>
      <c r="BH324" s="200">
        <f>IF(N324="sníž. přenesená",J324,0)</f>
        <v>0</v>
      </c>
      <c r="BI324" s="200">
        <f>IF(N324="nulová",J324,0)</f>
        <v>0</v>
      </c>
      <c r="BJ324" s="22" t="s">
        <v>80</v>
      </c>
      <c r="BK324" s="200">
        <f>ROUND(I324*H324,2)</f>
        <v>158029.4</v>
      </c>
      <c r="BL324" s="22" t="s">
        <v>161</v>
      </c>
      <c r="BM324" s="22" t="s">
        <v>909</v>
      </c>
    </row>
    <row r="325" spans="2:47" s="1" customFormat="1" ht="121.5" hidden="1">
      <c r="B325" s="39"/>
      <c r="C325" s="61"/>
      <c r="D325" s="201" t="s">
        <v>213</v>
      </c>
      <c r="E325" s="61"/>
      <c r="F325" s="202" t="s">
        <v>910</v>
      </c>
      <c r="G325" s="61"/>
      <c r="H325" s="61"/>
      <c r="I325" s="161"/>
      <c r="J325" s="61"/>
      <c r="K325" s="61"/>
      <c r="L325" s="59"/>
      <c r="M325" s="203"/>
      <c r="N325" s="40"/>
      <c r="O325" s="40"/>
      <c r="P325" s="40"/>
      <c r="Q325" s="40"/>
      <c r="R325" s="40"/>
      <c r="S325" s="40"/>
      <c r="T325" s="76"/>
      <c r="AT325" s="22" t="s">
        <v>213</v>
      </c>
      <c r="AU325" s="22" t="s">
        <v>83</v>
      </c>
    </row>
    <row r="326" spans="2:47" s="1" customFormat="1" ht="40.5">
      <c r="B326" s="39"/>
      <c r="C326" s="61"/>
      <c r="D326" s="201" t="s">
        <v>154</v>
      </c>
      <c r="E326" s="61"/>
      <c r="F326" s="202" t="s">
        <v>911</v>
      </c>
      <c r="G326" s="61"/>
      <c r="H326" s="61"/>
      <c r="I326" s="161"/>
      <c r="J326" s="61"/>
      <c r="K326" s="61"/>
      <c r="L326" s="59"/>
      <c r="M326" s="203"/>
      <c r="N326" s="40"/>
      <c r="O326" s="40"/>
      <c r="P326" s="40"/>
      <c r="Q326" s="40"/>
      <c r="R326" s="40"/>
      <c r="S326" s="40"/>
      <c r="T326" s="76"/>
      <c r="AT326" s="22" t="s">
        <v>154</v>
      </c>
      <c r="AU326" s="22" t="s">
        <v>83</v>
      </c>
    </row>
    <row r="327" spans="2:65" s="1" customFormat="1" ht="38.25" customHeight="1">
      <c r="B327" s="39"/>
      <c r="C327" s="190" t="s">
        <v>601</v>
      </c>
      <c r="D327" s="190" t="s">
        <v>144</v>
      </c>
      <c r="E327" s="191" t="s">
        <v>912</v>
      </c>
      <c r="F327" s="192" t="s">
        <v>913</v>
      </c>
      <c r="G327" s="193" t="s">
        <v>359</v>
      </c>
      <c r="H327" s="194">
        <v>458.9</v>
      </c>
      <c r="I327" s="195">
        <v>550</v>
      </c>
      <c r="J327" s="194">
        <f>ROUND(I327*H327,2)</f>
        <v>252395</v>
      </c>
      <c r="K327" s="192" t="s">
        <v>148</v>
      </c>
      <c r="L327" s="59"/>
      <c r="M327" s="196" t="s">
        <v>22</v>
      </c>
      <c r="N327" s="197" t="s">
        <v>43</v>
      </c>
      <c r="O327" s="40"/>
      <c r="P327" s="198">
        <f>O327*H327</f>
        <v>0</v>
      </c>
      <c r="Q327" s="198">
        <v>0.14067</v>
      </c>
      <c r="R327" s="198">
        <f>Q327*H327</f>
        <v>64.553463</v>
      </c>
      <c r="S327" s="198">
        <v>0</v>
      </c>
      <c r="T327" s="199">
        <f>S327*H327</f>
        <v>0</v>
      </c>
      <c r="AR327" s="22" t="s">
        <v>161</v>
      </c>
      <c r="AT327" s="22" t="s">
        <v>144</v>
      </c>
      <c r="AU327" s="22" t="s">
        <v>83</v>
      </c>
      <c r="AY327" s="22" t="s">
        <v>138</v>
      </c>
      <c r="BE327" s="200">
        <f>IF(N327="základní",J327,0)</f>
        <v>252395</v>
      </c>
      <c r="BF327" s="200">
        <f>IF(N327="snížená",J327,0)</f>
        <v>0</v>
      </c>
      <c r="BG327" s="200">
        <f>IF(N327="zákl. přenesená",J327,0)</f>
        <v>0</v>
      </c>
      <c r="BH327" s="200">
        <f>IF(N327="sníž. přenesená",J327,0)</f>
        <v>0</v>
      </c>
      <c r="BI327" s="200">
        <f>IF(N327="nulová",J327,0)</f>
        <v>0</v>
      </c>
      <c r="BJ327" s="22" t="s">
        <v>80</v>
      </c>
      <c r="BK327" s="200">
        <f>ROUND(I327*H327,2)</f>
        <v>252395</v>
      </c>
      <c r="BL327" s="22" t="s">
        <v>161</v>
      </c>
      <c r="BM327" s="22" t="s">
        <v>914</v>
      </c>
    </row>
    <row r="328" spans="2:47" s="1" customFormat="1" ht="148.5" hidden="1">
      <c r="B328" s="39"/>
      <c r="C328" s="61"/>
      <c r="D328" s="201" t="s">
        <v>213</v>
      </c>
      <c r="E328" s="61"/>
      <c r="F328" s="202" t="s">
        <v>915</v>
      </c>
      <c r="G328" s="61"/>
      <c r="H328" s="61"/>
      <c r="I328" s="161"/>
      <c r="J328" s="61"/>
      <c r="K328" s="61"/>
      <c r="L328" s="59"/>
      <c r="M328" s="203"/>
      <c r="N328" s="40"/>
      <c r="O328" s="40"/>
      <c r="P328" s="40"/>
      <c r="Q328" s="40"/>
      <c r="R328" s="40"/>
      <c r="S328" s="40"/>
      <c r="T328" s="76"/>
      <c r="AT328" s="22" t="s">
        <v>213</v>
      </c>
      <c r="AU328" s="22" t="s">
        <v>83</v>
      </c>
    </row>
    <row r="329" spans="2:47" s="1" customFormat="1" ht="54">
      <c r="B329" s="39"/>
      <c r="C329" s="61"/>
      <c r="D329" s="201" t="s">
        <v>154</v>
      </c>
      <c r="E329" s="61"/>
      <c r="F329" s="202" t="s">
        <v>916</v>
      </c>
      <c r="G329" s="61"/>
      <c r="H329" s="61"/>
      <c r="I329" s="161"/>
      <c r="J329" s="61"/>
      <c r="K329" s="61"/>
      <c r="L329" s="59"/>
      <c r="M329" s="203"/>
      <c r="N329" s="40"/>
      <c r="O329" s="40"/>
      <c r="P329" s="40"/>
      <c r="Q329" s="40"/>
      <c r="R329" s="40"/>
      <c r="S329" s="40"/>
      <c r="T329" s="76"/>
      <c r="AT329" s="22" t="s">
        <v>154</v>
      </c>
      <c r="AU329" s="22" t="s">
        <v>83</v>
      </c>
    </row>
    <row r="330" spans="2:51" s="12" customFormat="1" ht="13.5">
      <c r="B330" s="219"/>
      <c r="C330" s="220"/>
      <c r="D330" s="201" t="s">
        <v>239</v>
      </c>
      <c r="E330" s="221" t="s">
        <v>22</v>
      </c>
      <c r="F330" s="222" t="s">
        <v>917</v>
      </c>
      <c r="G330" s="220"/>
      <c r="H330" s="221" t="s">
        <v>22</v>
      </c>
      <c r="I330" s="223"/>
      <c r="J330" s="220"/>
      <c r="K330" s="220"/>
      <c r="L330" s="224"/>
      <c r="M330" s="225"/>
      <c r="N330" s="226"/>
      <c r="O330" s="226"/>
      <c r="P330" s="226"/>
      <c r="Q330" s="226"/>
      <c r="R330" s="226"/>
      <c r="S330" s="226"/>
      <c r="T330" s="227"/>
      <c r="AT330" s="228" t="s">
        <v>239</v>
      </c>
      <c r="AU330" s="228" t="s">
        <v>83</v>
      </c>
      <c r="AV330" s="12" t="s">
        <v>80</v>
      </c>
      <c r="AW330" s="12" t="s">
        <v>35</v>
      </c>
      <c r="AX330" s="12" t="s">
        <v>72</v>
      </c>
      <c r="AY330" s="228" t="s">
        <v>138</v>
      </c>
    </row>
    <row r="331" spans="2:51" s="11" customFormat="1" ht="13.5">
      <c r="B331" s="208"/>
      <c r="C331" s="209"/>
      <c r="D331" s="201" t="s">
        <v>239</v>
      </c>
      <c r="E331" s="210" t="s">
        <v>22</v>
      </c>
      <c r="F331" s="211" t="s">
        <v>918</v>
      </c>
      <c r="G331" s="209"/>
      <c r="H331" s="212">
        <v>458.9</v>
      </c>
      <c r="I331" s="213"/>
      <c r="J331" s="209"/>
      <c r="K331" s="209"/>
      <c r="L331" s="214"/>
      <c r="M331" s="215"/>
      <c r="N331" s="216"/>
      <c r="O331" s="216"/>
      <c r="P331" s="216"/>
      <c r="Q331" s="216"/>
      <c r="R331" s="216"/>
      <c r="S331" s="216"/>
      <c r="T331" s="217"/>
      <c r="AT331" s="218" t="s">
        <v>239</v>
      </c>
      <c r="AU331" s="218" t="s">
        <v>83</v>
      </c>
      <c r="AV331" s="11" t="s">
        <v>83</v>
      </c>
      <c r="AW331" s="11" t="s">
        <v>35</v>
      </c>
      <c r="AX331" s="11" t="s">
        <v>80</v>
      </c>
      <c r="AY331" s="218" t="s">
        <v>138</v>
      </c>
    </row>
    <row r="332" spans="2:65" s="1" customFormat="1" ht="25.5" customHeight="1">
      <c r="B332" s="39"/>
      <c r="C332" s="190" t="s">
        <v>605</v>
      </c>
      <c r="D332" s="190" t="s">
        <v>144</v>
      </c>
      <c r="E332" s="191" t="s">
        <v>494</v>
      </c>
      <c r="F332" s="192" t="s">
        <v>495</v>
      </c>
      <c r="G332" s="193" t="s">
        <v>226</v>
      </c>
      <c r="H332" s="194">
        <v>13.69</v>
      </c>
      <c r="I332" s="195">
        <v>1995</v>
      </c>
      <c r="J332" s="194">
        <f>ROUND(I332*H332,2)</f>
        <v>27311.55</v>
      </c>
      <c r="K332" s="192" t="s">
        <v>148</v>
      </c>
      <c r="L332" s="59"/>
      <c r="M332" s="196" t="s">
        <v>22</v>
      </c>
      <c r="N332" s="197" t="s">
        <v>43</v>
      </c>
      <c r="O332" s="40"/>
      <c r="P332" s="198">
        <f>O332*H332</f>
        <v>0</v>
      </c>
      <c r="Q332" s="198">
        <v>2.25634</v>
      </c>
      <c r="R332" s="198">
        <f>Q332*H332</f>
        <v>30.889294599999996</v>
      </c>
      <c r="S332" s="198">
        <v>0</v>
      </c>
      <c r="T332" s="199">
        <f>S332*H332</f>
        <v>0</v>
      </c>
      <c r="AR332" s="22" t="s">
        <v>161</v>
      </c>
      <c r="AT332" s="22" t="s">
        <v>144</v>
      </c>
      <c r="AU332" s="22" t="s">
        <v>83</v>
      </c>
      <c r="AY332" s="22" t="s">
        <v>138</v>
      </c>
      <c r="BE332" s="200">
        <f>IF(N332="základní",J332,0)</f>
        <v>27311.55</v>
      </c>
      <c r="BF332" s="200">
        <f>IF(N332="snížená",J332,0)</f>
        <v>0</v>
      </c>
      <c r="BG332" s="200">
        <f>IF(N332="zákl. přenesená",J332,0)</f>
        <v>0</v>
      </c>
      <c r="BH332" s="200">
        <f>IF(N332="sníž. přenesená",J332,0)</f>
        <v>0</v>
      </c>
      <c r="BI332" s="200">
        <f>IF(N332="nulová",J332,0)</f>
        <v>0</v>
      </c>
      <c r="BJ332" s="22" t="s">
        <v>80</v>
      </c>
      <c r="BK332" s="200">
        <f>ROUND(I332*H332,2)</f>
        <v>27311.55</v>
      </c>
      <c r="BL332" s="22" t="s">
        <v>161</v>
      </c>
      <c r="BM332" s="22" t="s">
        <v>919</v>
      </c>
    </row>
    <row r="333" spans="2:47" s="1" customFormat="1" ht="27">
      <c r="B333" s="39"/>
      <c r="C333" s="61"/>
      <c r="D333" s="201" t="s">
        <v>154</v>
      </c>
      <c r="E333" s="61"/>
      <c r="F333" s="202" t="s">
        <v>920</v>
      </c>
      <c r="G333" s="61"/>
      <c r="H333" s="61"/>
      <c r="I333" s="161"/>
      <c r="J333" s="61"/>
      <c r="K333" s="61"/>
      <c r="L333" s="59"/>
      <c r="M333" s="203"/>
      <c r="N333" s="40"/>
      <c r="O333" s="40"/>
      <c r="P333" s="40"/>
      <c r="Q333" s="40"/>
      <c r="R333" s="40"/>
      <c r="S333" s="40"/>
      <c r="T333" s="76"/>
      <c r="AT333" s="22" t="s">
        <v>154</v>
      </c>
      <c r="AU333" s="22" t="s">
        <v>83</v>
      </c>
    </row>
    <row r="334" spans="2:51" s="11" customFormat="1" ht="13.5">
      <c r="B334" s="208"/>
      <c r="C334" s="209"/>
      <c r="D334" s="201" t="s">
        <v>239</v>
      </c>
      <c r="E334" s="210" t="s">
        <v>22</v>
      </c>
      <c r="F334" s="211" t="s">
        <v>921</v>
      </c>
      <c r="G334" s="209"/>
      <c r="H334" s="212">
        <v>13.69</v>
      </c>
      <c r="I334" s="213"/>
      <c r="J334" s="209"/>
      <c r="K334" s="209"/>
      <c r="L334" s="214"/>
      <c r="M334" s="215"/>
      <c r="N334" s="216"/>
      <c r="O334" s="216"/>
      <c r="P334" s="216"/>
      <c r="Q334" s="216"/>
      <c r="R334" s="216"/>
      <c r="S334" s="216"/>
      <c r="T334" s="217"/>
      <c r="AT334" s="218" t="s">
        <v>239</v>
      </c>
      <c r="AU334" s="218" t="s">
        <v>83</v>
      </c>
      <c r="AV334" s="11" t="s">
        <v>83</v>
      </c>
      <c r="AW334" s="11" t="s">
        <v>35</v>
      </c>
      <c r="AX334" s="11" t="s">
        <v>80</v>
      </c>
      <c r="AY334" s="218" t="s">
        <v>138</v>
      </c>
    </row>
    <row r="335" spans="2:65" s="1" customFormat="1" ht="25.5" customHeight="1">
      <c r="B335" s="39"/>
      <c r="C335" s="190" t="s">
        <v>608</v>
      </c>
      <c r="D335" s="190" t="s">
        <v>144</v>
      </c>
      <c r="E335" s="191" t="s">
        <v>922</v>
      </c>
      <c r="F335" s="192" t="s">
        <v>923</v>
      </c>
      <c r="G335" s="193" t="s">
        <v>359</v>
      </c>
      <c r="H335" s="194">
        <v>12.3</v>
      </c>
      <c r="I335" s="195">
        <v>140</v>
      </c>
      <c r="J335" s="194">
        <f>ROUND(I335*H335,2)</f>
        <v>1722</v>
      </c>
      <c r="K335" s="192" t="s">
        <v>148</v>
      </c>
      <c r="L335" s="59"/>
      <c r="M335" s="196" t="s">
        <v>22</v>
      </c>
      <c r="N335" s="197" t="s">
        <v>43</v>
      </c>
      <c r="O335" s="40"/>
      <c r="P335" s="198">
        <f>O335*H335</f>
        <v>0</v>
      </c>
      <c r="Q335" s="198">
        <v>1E-05</v>
      </c>
      <c r="R335" s="198">
        <f>Q335*H335</f>
        <v>0.000123</v>
      </c>
      <c r="S335" s="198">
        <v>0</v>
      </c>
      <c r="T335" s="199">
        <f>S335*H335</f>
        <v>0</v>
      </c>
      <c r="AR335" s="22" t="s">
        <v>161</v>
      </c>
      <c r="AT335" s="22" t="s">
        <v>144</v>
      </c>
      <c r="AU335" s="22" t="s">
        <v>83</v>
      </c>
      <c r="AY335" s="22" t="s">
        <v>138</v>
      </c>
      <c r="BE335" s="200">
        <f>IF(N335="základní",J335,0)</f>
        <v>1722</v>
      </c>
      <c r="BF335" s="200">
        <f>IF(N335="snížená",J335,0)</f>
        <v>0</v>
      </c>
      <c r="BG335" s="200">
        <f>IF(N335="zákl. přenesená",J335,0)</f>
        <v>0</v>
      </c>
      <c r="BH335" s="200">
        <f>IF(N335="sníž. přenesená",J335,0)</f>
        <v>0</v>
      </c>
      <c r="BI335" s="200">
        <f>IF(N335="nulová",J335,0)</f>
        <v>0</v>
      </c>
      <c r="BJ335" s="22" t="s">
        <v>80</v>
      </c>
      <c r="BK335" s="200">
        <f>ROUND(I335*H335,2)</f>
        <v>1722</v>
      </c>
      <c r="BL335" s="22" t="s">
        <v>161</v>
      </c>
      <c r="BM335" s="22" t="s">
        <v>924</v>
      </c>
    </row>
    <row r="336" spans="2:47" s="1" customFormat="1" ht="40.5" hidden="1">
      <c r="B336" s="39"/>
      <c r="C336" s="61"/>
      <c r="D336" s="201" t="s">
        <v>213</v>
      </c>
      <c r="E336" s="61"/>
      <c r="F336" s="202" t="s">
        <v>925</v>
      </c>
      <c r="G336" s="61"/>
      <c r="H336" s="61"/>
      <c r="I336" s="161"/>
      <c r="J336" s="61"/>
      <c r="K336" s="61"/>
      <c r="L336" s="59"/>
      <c r="M336" s="203"/>
      <c r="N336" s="40"/>
      <c r="O336" s="40"/>
      <c r="P336" s="40"/>
      <c r="Q336" s="40"/>
      <c r="R336" s="40"/>
      <c r="S336" s="40"/>
      <c r="T336" s="76"/>
      <c r="AT336" s="22" t="s">
        <v>213</v>
      </c>
      <c r="AU336" s="22" t="s">
        <v>83</v>
      </c>
    </row>
    <row r="337" spans="2:47" s="1" customFormat="1" ht="40.5">
      <c r="B337" s="39"/>
      <c r="C337" s="61"/>
      <c r="D337" s="201" t="s">
        <v>154</v>
      </c>
      <c r="E337" s="61"/>
      <c r="F337" s="202" t="s">
        <v>926</v>
      </c>
      <c r="G337" s="61"/>
      <c r="H337" s="61"/>
      <c r="I337" s="161"/>
      <c r="J337" s="61"/>
      <c r="K337" s="61"/>
      <c r="L337" s="59"/>
      <c r="M337" s="203"/>
      <c r="N337" s="40"/>
      <c r="O337" s="40"/>
      <c r="P337" s="40"/>
      <c r="Q337" s="40"/>
      <c r="R337" s="40"/>
      <c r="S337" s="40"/>
      <c r="T337" s="76"/>
      <c r="AT337" s="22" t="s">
        <v>154</v>
      </c>
      <c r="AU337" s="22" t="s">
        <v>83</v>
      </c>
    </row>
    <row r="338" spans="2:65" s="1" customFormat="1" ht="25.5" customHeight="1">
      <c r="B338" s="39"/>
      <c r="C338" s="190" t="s">
        <v>611</v>
      </c>
      <c r="D338" s="190" t="s">
        <v>144</v>
      </c>
      <c r="E338" s="191" t="s">
        <v>500</v>
      </c>
      <c r="F338" s="192" t="s">
        <v>501</v>
      </c>
      <c r="G338" s="193" t="s">
        <v>211</v>
      </c>
      <c r="H338" s="194">
        <v>34.65</v>
      </c>
      <c r="I338" s="195">
        <v>37.8</v>
      </c>
      <c r="J338" s="194">
        <f>ROUND(I338*H338,2)</f>
        <v>1309.77</v>
      </c>
      <c r="K338" s="192" t="s">
        <v>148</v>
      </c>
      <c r="L338" s="59"/>
      <c r="M338" s="196" t="s">
        <v>22</v>
      </c>
      <c r="N338" s="197" t="s">
        <v>43</v>
      </c>
      <c r="O338" s="40"/>
      <c r="P338" s="198">
        <f>O338*H338</f>
        <v>0</v>
      </c>
      <c r="Q338" s="198">
        <v>0.00036</v>
      </c>
      <c r="R338" s="198">
        <f>Q338*H338</f>
        <v>0.012474</v>
      </c>
      <c r="S338" s="198">
        <v>0</v>
      </c>
      <c r="T338" s="199">
        <f>S338*H338</f>
        <v>0</v>
      </c>
      <c r="AR338" s="22" t="s">
        <v>161</v>
      </c>
      <c r="AT338" s="22" t="s">
        <v>144</v>
      </c>
      <c r="AU338" s="22" t="s">
        <v>83</v>
      </c>
      <c r="AY338" s="22" t="s">
        <v>138</v>
      </c>
      <c r="BE338" s="200">
        <f>IF(N338="základní",J338,0)</f>
        <v>1309.77</v>
      </c>
      <c r="BF338" s="200">
        <f>IF(N338="snížená",J338,0)</f>
        <v>0</v>
      </c>
      <c r="BG338" s="200">
        <f>IF(N338="zákl. přenesená",J338,0)</f>
        <v>0</v>
      </c>
      <c r="BH338" s="200">
        <f>IF(N338="sníž. přenesená",J338,0)</f>
        <v>0</v>
      </c>
      <c r="BI338" s="200">
        <f>IF(N338="nulová",J338,0)</f>
        <v>0</v>
      </c>
      <c r="BJ338" s="22" t="s">
        <v>80</v>
      </c>
      <c r="BK338" s="200">
        <f>ROUND(I338*H338,2)</f>
        <v>1309.77</v>
      </c>
      <c r="BL338" s="22" t="s">
        <v>161</v>
      </c>
      <c r="BM338" s="22" t="s">
        <v>927</v>
      </c>
    </row>
    <row r="339" spans="2:47" s="1" customFormat="1" ht="40.5" hidden="1">
      <c r="B339" s="39"/>
      <c r="C339" s="61"/>
      <c r="D339" s="201" t="s">
        <v>213</v>
      </c>
      <c r="E339" s="61"/>
      <c r="F339" s="202" t="s">
        <v>503</v>
      </c>
      <c r="G339" s="61"/>
      <c r="H339" s="61"/>
      <c r="I339" s="161"/>
      <c r="J339" s="61"/>
      <c r="K339" s="61"/>
      <c r="L339" s="59"/>
      <c r="M339" s="203"/>
      <c r="N339" s="40"/>
      <c r="O339" s="40"/>
      <c r="P339" s="40"/>
      <c r="Q339" s="40"/>
      <c r="R339" s="40"/>
      <c r="S339" s="40"/>
      <c r="T339" s="76"/>
      <c r="AT339" s="22" t="s">
        <v>213</v>
      </c>
      <c r="AU339" s="22" t="s">
        <v>83</v>
      </c>
    </row>
    <row r="340" spans="2:47" s="1" customFormat="1" ht="27">
      <c r="B340" s="39"/>
      <c r="C340" s="61"/>
      <c r="D340" s="201" t="s">
        <v>154</v>
      </c>
      <c r="E340" s="61"/>
      <c r="F340" s="202" t="s">
        <v>504</v>
      </c>
      <c r="G340" s="61"/>
      <c r="H340" s="61"/>
      <c r="I340" s="161"/>
      <c r="J340" s="61"/>
      <c r="K340" s="61"/>
      <c r="L340" s="59"/>
      <c r="M340" s="203"/>
      <c r="N340" s="40"/>
      <c r="O340" s="40"/>
      <c r="P340" s="40"/>
      <c r="Q340" s="40"/>
      <c r="R340" s="40"/>
      <c r="S340" s="40"/>
      <c r="T340" s="76"/>
      <c r="AT340" s="22" t="s">
        <v>154</v>
      </c>
      <c r="AU340" s="22" t="s">
        <v>83</v>
      </c>
    </row>
    <row r="341" spans="2:51" s="11" customFormat="1" ht="13.5">
      <c r="B341" s="208"/>
      <c r="C341" s="209"/>
      <c r="D341" s="201" t="s">
        <v>239</v>
      </c>
      <c r="E341" s="210" t="s">
        <v>22</v>
      </c>
      <c r="F341" s="211" t="s">
        <v>928</v>
      </c>
      <c r="G341" s="209"/>
      <c r="H341" s="212">
        <v>34.65</v>
      </c>
      <c r="I341" s="213"/>
      <c r="J341" s="209"/>
      <c r="K341" s="209"/>
      <c r="L341" s="214"/>
      <c r="M341" s="215"/>
      <c r="N341" s="216"/>
      <c r="O341" s="216"/>
      <c r="P341" s="216"/>
      <c r="Q341" s="216"/>
      <c r="R341" s="216"/>
      <c r="S341" s="216"/>
      <c r="T341" s="217"/>
      <c r="AT341" s="218" t="s">
        <v>239</v>
      </c>
      <c r="AU341" s="218" t="s">
        <v>83</v>
      </c>
      <c r="AV341" s="11" t="s">
        <v>83</v>
      </c>
      <c r="AW341" s="11" t="s">
        <v>35</v>
      </c>
      <c r="AX341" s="11" t="s">
        <v>80</v>
      </c>
      <c r="AY341" s="218" t="s">
        <v>138</v>
      </c>
    </row>
    <row r="342" spans="2:65" s="1" customFormat="1" ht="25.5" customHeight="1">
      <c r="B342" s="39"/>
      <c r="C342" s="190" t="s">
        <v>614</v>
      </c>
      <c r="D342" s="190" t="s">
        <v>144</v>
      </c>
      <c r="E342" s="191" t="s">
        <v>507</v>
      </c>
      <c r="F342" s="192" t="s">
        <v>508</v>
      </c>
      <c r="G342" s="193" t="s">
        <v>359</v>
      </c>
      <c r="H342" s="194">
        <v>11.9</v>
      </c>
      <c r="I342" s="195">
        <v>429</v>
      </c>
      <c r="J342" s="194">
        <f>ROUND(I342*H342,2)</f>
        <v>5105.1</v>
      </c>
      <c r="K342" s="192" t="s">
        <v>148</v>
      </c>
      <c r="L342" s="59"/>
      <c r="M342" s="196" t="s">
        <v>22</v>
      </c>
      <c r="N342" s="197" t="s">
        <v>43</v>
      </c>
      <c r="O342" s="40"/>
      <c r="P342" s="198">
        <f>O342*H342</f>
        <v>0</v>
      </c>
      <c r="Q342" s="198">
        <v>0</v>
      </c>
      <c r="R342" s="198">
        <f>Q342*H342</f>
        <v>0</v>
      </c>
      <c r="S342" s="198">
        <v>0</v>
      </c>
      <c r="T342" s="199">
        <f>S342*H342</f>
        <v>0</v>
      </c>
      <c r="AR342" s="22" t="s">
        <v>161</v>
      </c>
      <c r="AT342" s="22" t="s">
        <v>144</v>
      </c>
      <c r="AU342" s="22" t="s">
        <v>83</v>
      </c>
      <c r="AY342" s="22" t="s">
        <v>138</v>
      </c>
      <c r="BE342" s="200">
        <f>IF(N342="základní",J342,0)</f>
        <v>5105.1</v>
      </c>
      <c r="BF342" s="200">
        <f>IF(N342="snížená",J342,0)</f>
        <v>0</v>
      </c>
      <c r="BG342" s="200">
        <f>IF(N342="zákl. přenesená",J342,0)</f>
        <v>0</v>
      </c>
      <c r="BH342" s="200">
        <f>IF(N342="sníž. přenesená",J342,0)</f>
        <v>0</v>
      </c>
      <c r="BI342" s="200">
        <f>IF(N342="nulová",J342,0)</f>
        <v>0</v>
      </c>
      <c r="BJ342" s="22" t="s">
        <v>80</v>
      </c>
      <c r="BK342" s="200">
        <f>ROUND(I342*H342,2)</f>
        <v>5105.1</v>
      </c>
      <c r="BL342" s="22" t="s">
        <v>161</v>
      </c>
      <c r="BM342" s="22" t="s">
        <v>929</v>
      </c>
    </row>
    <row r="343" spans="2:47" s="1" customFormat="1" ht="81" hidden="1">
      <c r="B343" s="39"/>
      <c r="C343" s="61"/>
      <c r="D343" s="201" t="s">
        <v>213</v>
      </c>
      <c r="E343" s="61"/>
      <c r="F343" s="202" t="s">
        <v>510</v>
      </c>
      <c r="G343" s="61"/>
      <c r="H343" s="61"/>
      <c r="I343" s="161"/>
      <c r="J343" s="61"/>
      <c r="K343" s="61"/>
      <c r="L343" s="59"/>
      <c r="M343" s="203"/>
      <c r="N343" s="40"/>
      <c r="O343" s="40"/>
      <c r="P343" s="40"/>
      <c r="Q343" s="40"/>
      <c r="R343" s="40"/>
      <c r="S343" s="40"/>
      <c r="T343" s="76"/>
      <c r="AT343" s="22" t="s">
        <v>213</v>
      </c>
      <c r="AU343" s="22" t="s">
        <v>83</v>
      </c>
    </row>
    <row r="344" spans="2:47" s="1" customFormat="1" ht="27">
      <c r="B344" s="39"/>
      <c r="C344" s="61"/>
      <c r="D344" s="201" t="s">
        <v>154</v>
      </c>
      <c r="E344" s="61"/>
      <c r="F344" s="202" t="s">
        <v>711</v>
      </c>
      <c r="G344" s="61"/>
      <c r="H344" s="61"/>
      <c r="I344" s="161"/>
      <c r="J344" s="61"/>
      <c r="K344" s="61"/>
      <c r="L344" s="59"/>
      <c r="M344" s="203"/>
      <c r="N344" s="40"/>
      <c r="O344" s="40"/>
      <c r="P344" s="40"/>
      <c r="Q344" s="40"/>
      <c r="R344" s="40"/>
      <c r="S344" s="40"/>
      <c r="T344" s="76"/>
      <c r="AT344" s="22" t="s">
        <v>154</v>
      </c>
      <c r="AU344" s="22" t="s">
        <v>83</v>
      </c>
    </row>
    <row r="345" spans="2:65" s="1" customFormat="1" ht="25.5" customHeight="1">
      <c r="B345" s="39"/>
      <c r="C345" s="190" t="s">
        <v>619</v>
      </c>
      <c r="D345" s="190" t="s">
        <v>144</v>
      </c>
      <c r="E345" s="191" t="s">
        <v>930</v>
      </c>
      <c r="F345" s="192" t="s">
        <v>931</v>
      </c>
      <c r="G345" s="193" t="s">
        <v>359</v>
      </c>
      <c r="H345" s="194">
        <v>12.3</v>
      </c>
      <c r="I345" s="195">
        <v>175</v>
      </c>
      <c r="J345" s="194">
        <f>ROUND(I345*H345,2)</f>
        <v>2152.5</v>
      </c>
      <c r="K345" s="192" t="s">
        <v>148</v>
      </c>
      <c r="L345" s="59"/>
      <c r="M345" s="196" t="s">
        <v>22</v>
      </c>
      <c r="N345" s="197" t="s">
        <v>43</v>
      </c>
      <c r="O345" s="40"/>
      <c r="P345" s="198">
        <f>O345*H345</f>
        <v>0</v>
      </c>
      <c r="Q345" s="198">
        <v>5E-05</v>
      </c>
      <c r="R345" s="198">
        <f>Q345*H345</f>
        <v>0.0006150000000000001</v>
      </c>
      <c r="S345" s="198">
        <v>0</v>
      </c>
      <c r="T345" s="199">
        <f>S345*H345</f>
        <v>0</v>
      </c>
      <c r="AR345" s="22" t="s">
        <v>161</v>
      </c>
      <c r="AT345" s="22" t="s">
        <v>144</v>
      </c>
      <c r="AU345" s="22" t="s">
        <v>83</v>
      </c>
      <c r="AY345" s="22" t="s">
        <v>138</v>
      </c>
      <c r="BE345" s="200">
        <f>IF(N345="základní",J345,0)</f>
        <v>2152.5</v>
      </c>
      <c r="BF345" s="200">
        <f>IF(N345="snížená",J345,0)</f>
        <v>0</v>
      </c>
      <c r="BG345" s="200">
        <f>IF(N345="zákl. přenesená",J345,0)</f>
        <v>0</v>
      </c>
      <c r="BH345" s="200">
        <f>IF(N345="sníž. přenesená",J345,0)</f>
        <v>0</v>
      </c>
      <c r="BI345" s="200">
        <f>IF(N345="nulová",J345,0)</f>
        <v>0</v>
      </c>
      <c r="BJ345" s="22" t="s">
        <v>80</v>
      </c>
      <c r="BK345" s="200">
        <f>ROUND(I345*H345,2)</f>
        <v>2152.5</v>
      </c>
      <c r="BL345" s="22" t="s">
        <v>161</v>
      </c>
      <c r="BM345" s="22" t="s">
        <v>932</v>
      </c>
    </row>
    <row r="346" spans="2:47" s="1" customFormat="1" ht="391.5" hidden="1">
      <c r="B346" s="39"/>
      <c r="C346" s="61"/>
      <c r="D346" s="201" t="s">
        <v>213</v>
      </c>
      <c r="E346" s="61"/>
      <c r="F346" s="202" t="s">
        <v>933</v>
      </c>
      <c r="G346" s="61"/>
      <c r="H346" s="61"/>
      <c r="I346" s="161"/>
      <c r="J346" s="61"/>
      <c r="K346" s="61"/>
      <c r="L346" s="59"/>
      <c r="M346" s="203"/>
      <c r="N346" s="40"/>
      <c r="O346" s="40"/>
      <c r="P346" s="40"/>
      <c r="Q346" s="40"/>
      <c r="R346" s="40"/>
      <c r="S346" s="40"/>
      <c r="T346" s="76"/>
      <c r="AT346" s="22" t="s">
        <v>213</v>
      </c>
      <c r="AU346" s="22" t="s">
        <v>83</v>
      </c>
    </row>
    <row r="347" spans="2:47" s="1" customFormat="1" ht="40.5">
      <c r="B347" s="39"/>
      <c r="C347" s="61"/>
      <c r="D347" s="201" t="s">
        <v>154</v>
      </c>
      <c r="E347" s="61"/>
      <c r="F347" s="202" t="s">
        <v>934</v>
      </c>
      <c r="G347" s="61"/>
      <c r="H347" s="61"/>
      <c r="I347" s="161"/>
      <c r="J347" s="61"/>
      <c r="K347" s="61"/>
      <c r="L347" s="59"/>
      <c r="M347" s="203"/>
      <c r="N347" s="40"/>
      <c r="O347" s="40"/>
      <c r="P347" s="40"/>
      <c r="Q347" s="40"/>
      <c r="R347" s="40"/>
      <c r="S347" s="40"/>
      <c r="T347" s="76"/>
      <c r="AT347" s="22" t="s">
        <v>154</v>
      </c>
      <c r="AU347" s="22" t="s">
        <v>83</v>
      </c>
    </row>
    <row r="348" spans="2:65" s="1" customFormat="1" ht="38.25" customHeight="1">
      <c r="B348" s="39"/>
      <c r="C348" s="190" t="s">
        <v>625</v>
      </c>
      <c r="D348" s="190" t="s">
        <v>144</v>
      </c>
      <c r="E348" s="191" t="s">
        <v>935</v>
      </c>
      <c r="F348" s="192" t="s">
        <v>936</v>
      </c>
      <c r="G348" s="193" t="s">
        <v>359</v>
      </c>
      <c r="H348" s="194">
        <v>167.8</v>
      </c>
      <c r="I348" s="195">
        <v>421</v>
      </c>
      <c r="J348" s="194">
        <f>ROUND(I348*H348,2)</f>
        <v>70643.8</v>
      </c>
      <c r="K348" s="192" t="s">
        <v>148</v>
      </c>
      <c r="L348" s="59"/>
      <c r="M348" s="196" t="s">
        <v>22</v>
      </c>
      <c r="N348" s="197" t="s">
        <v>43</v>
      </c>
      <c r="O348" s="40"/>
      <c r="P348" s="198">
        <f>O348*H348</f>
        <v>0</v>
      </c>
      <c r="Q348" s="198">
        <v>0.13096</v>
      </c>
      <c r="R348" s="198">
        <f>Q348*H348</f>
        <v>21.975088</v>
      </c>
      <c r="S348" s="198">
        <v>0</v>
      </c>
      <c r="T348" s="199">
        <f>S348*H348</f>
        <v>0</v>
      </c>
      <c r="AR348" s="22" t="s">
        <v>161</v>
      </c>
      <c r="AT348" s="22" t="s">
        <v>144</v>
      </c>
      <c r="AU348" s="22" t="s">
        <v>83</v>
      </c>
      <c r="AY348" s="22" t="s">
        <v>138</v>
      </c>
      <c r="BE348" s="200">
        <f>IF(N348="základní",J348,0)</f>
        <v>70643.8</v>
      </c>
      <c r="BF348" s="200">
        <f>IF(N348="snížená",J348,0)</f>
        <v>0</v>
      </c>
      <c r="BG348" s="200">
        <f>IF(N348="zákl. přenesená",J348,0)</f>
        <v>0</v>
      </c>
      <c r="BH348" s="200">
        <f>IF(N348="sníž. přenesená",J348,0)</f>
        <v>0</v>
      </c>
      <c r="BI348" s="200">
        <f>IF(N348="nulová",J348,0)</f>
        <v>0</v>
      </c>
      <c r="BJ348" s="22" t="s">
        <v>80</v>
      </c>
      <c r="BK348" s="200">
        <f>ROUND(I348*H348,2)</f>
        <v>70643.8</v>
      </c>
      <c r="BL348" s="22" t="s">
        <v>161</v>
      </c>
      <c r="BM348" s="22" t="s">
        <v>937</v>
      </c>
    </row>
    <row r="349" spans="2:47" s="1" customFormat="1" ht="148.5" hidden="1">
      <c r="B349" s="39"/>
      <c r="C349" s="61"/>
      <c r="D349" s="201" t="s">
        <v>213</v>
      </c>
      <c r="E349" s="61"/>
      <c r="F349" s="202" t="s">
        <v>938</v>
      </c>
      <c r="G349" s="61"/>
      <c r="H349" s="61"/>
      <c r="I349" s="161"/>
      <c r="J349" s="61"/>
      <c r="K349" s="61"/>
      <c r="L349" s="59"/>
      <c r="M349" s="203"/>
      <c r="N349" s="40"/>
      <c r="O349" s="40"/>
      <c r="P349" s="40"/>
      <c r="Q349" s="40"/>
      <c r="R349" s="40"/>
      <c r="S349" s="40"/>
      <c r="T349" s="76"/>
      <c r="AT349" s="22" t="s">
        <v>213</v>
      </c>
      <c r="AU349" s="22" t="s">
        <v>83</v>
      </c>
    </row>
    <row r="350" spans="2:47" s="1" customFormat="1" ht="27">
      <c r="B350" s="39"/>
      <c r="C350" s="61"/>
      <c r="D350" s="201" t="s">
        <v>154</v>
      </c>
      <c r="E350" s="61"/>
      <c r="F350" s="202" t="s">
        <v>939</v>
      </c>
      <c r="G350" s="61"/>
      <c r="H350" s="61"/>
      <c r="I350" s="161"/>
      <c r="J350" s="61"/>
      <c r="K350" s="61"/>
      <c r="L350" s="59"/>
      <c r="M350" s="203"/>
      <c r="N350" s="40"/>
      <c r="O350" s="40"/>
      <c r="P350" s="40"/>
      <c r="Q350" s="40"/>
      <c r="R350" s="40"/>
      <c r="S350" s="40"/>
      <c r="T350" s="76"/>
      <c r="AT350" s="22" t="s">
        <v>154</v>
      </c>
      <c r="AU350" s="22" t="s">
        <v>83</v>
      </c>
    </row>
    <row r="351" spans="2:65" s="1" customFormat="1" ht="38.25" customHeight="1">
      <c r="B351" s="39"/>
      <c r="C351" s="190" t="s">
        <v>632</v>
      </c>
      <c r="D351" s="190" t="s">
        <v>144</v>
      </c>
      <c r="E351" s="191" t="s">
        <v>940</v>
      </c>
      <c r="F351" s="192" t="s">
        <v>941</v>
      </c>
      <c r="G351" s="193" t="s">
        <v>359</v>
      </c>
      <c r="H351" s="194">
        <v>1.3</v>
      </c>
      <c r="I351" s="195">
        <v>621</v>
      </c>
      <c r="J351" s="194">
        <f>ROUND(I351*H351,2)</f>
        <v>807.3</v>
      </c>
      <c r="K351" s="192" t="s">
        <v>148</v>
      </c>
      <c r="L351" s="59"/>
      <c r="M351" s="196" t="s">
        <v>22</v>
      </c>
      <c r="N351" s="197" t="s">
        <v>43</v>
      </c>
      <c r="O351" s="40"/>
      <c r="P351" s="198">
        <f>O351*H351</f>
        <v>0</v>
      </c>
      <c r="Q351" s="198">
        <v>0.16371</v>
      </c>
      <c r="R351" s="198">
        <f>Q351*H351</f>
        <v>0.212823</v>
      </c>
      <c r="S351" s="198">
        <v>0</v>
      </c>
      <c r="T351" s="199">
        <f>S351*H351</f>
        <v>0</v>
      </c>
      <c r="AR351" s="22" t="s">
        <v>161</v>
      </c>
      <c r="AT351" s="22" t="s">
        <v>144</v>
      </c>
      <c r="AU351" s="22" t="s">
        <v>83</v>
      </c>
      <c r="AY351" s="22" t="s">
        <v>138</v>
      </c>
      <c r="BE351" s="200">
        <f>IF(N351="základní",J351,0)</f>
        <v>807.3</v>
      </c>
      <c r="BF351" s="200">
        <f>IF(N351="snížená",J351,0)</f>
        <v>0</v>
      </c>
      <c r="BG351" s="200">
        <f>IF(N351="zákl. přenesená",J351,0)</f>
        <v>0</v>
      </c>
      <c r="BH351" s="200">
        <f>IF(N351="sníž. přenesená",J351,0)</f>
        <v>0</v>
      </c>
      <c r="BI351" s="200">
        <f>IF(N351="nulová",J351,0)</f>
        <v>0</v>
      </c>
      <c r="BJ351" s="22" t="s">
        <v>80</v>
      </c>
      <c r="BK351" s="200">
        <f>ROUND(I351*H351,2)</f>
        <v>807.3</v>
      </c>
      <c r="BL351" s="22" t="s">
        <v>161</v>
      </c>
      <c r="BM351" s="22" t="s">
        <v>942</v>
      </c>
    </row>
    <row r="352" spans="2:47" s="1" customFormat="1" ht="148.5" hidden="1">
      <c r="B352" s="39"/>
      <c r="C352" s="61"/>
      <c r="D352" s="201" t="s">
        <v>213</v>
      </c>
      <c r="E352" s="61"/>
      <c r="F352" s="202" t="s">
        <v>938</v>
      </c>
      <c r="G352" s="61"/>
      <c r="H352" s="61"/>
      <c r="I352" s="161"/>
      <c r="J352" s="61"/>
      <c r="K352" s="61"/>
      <c r="L352" s="59"/>
      <c r="M352" s="203"/>
      <c r="N352" s="40"/>
      <c r="O352" s="40"/>
      <c r="P352" s="40"/>
      <c r="Q352" s="40"/>
      <c r="R352" s="40"/>
      <c r="S352" s="40"/>
      <c r="T352" s="76"/>
      <c r="AT352" s="22" t="s">
        <v>213</v>
      </c>
      <c r="AU352" s="22" t="s">
        <v>83</v>
      </c>
    </row>
    <row r="353" spans="2:47" s="1" customFormat="1" ht="27">
      <c r="B353" s="39"/>
      <c r="C353" s="61"/>
      <c r="D353" s="201" t="s">
        <v>154</v>
      </c>
      <c r="E353" s="61"/>
      <c r="F353" s="202" t="s">
        <v>939</v>
      </c>
      <c r="G353" s="61"/>
      <c r="H353" s="61"/>
      <c r="I353" s="161"/>
      <c r="J353" s="61"/>
      <c r="K353" s="61"/>
      <c r="L353" s="59"/>
      <c r="M353" s="203"/>
      <c r="N353" s="40"/>
      <c r="O353" s="40"/>
      <c r="P353" s="40"/>
      <c r="Q353" s="40"/>
      <c r="R353" s="40"/>
      <c r="S353" s="40"/>
      <c r="T353" s="76"/>
      <c r="AT353" s="22" t="s">
        <v>154</v>
      </c>
      <c r="AU353" s="22" t="s">
        <v>83</v>
      </c>
    </row>
    <row r="354" spans="2:65" s="1" customFormat="1" ht="25.5" customHeight="1">
      <c r="B354" s="39"/>
      <c r="C354" s="190" t="s">
        <v>641</v>
      </c>
      <c r="D354" s="190" t="s">
        <v>144</v>
      </c>
      <c r="E354" s="191" t="s">
        <v>943</v>
      </c>
      <c r="F354" s="192" t="s">
        <v>944</v>
      </c>
      <c r="G354" s="193" t="s">
        <v>359</v>
      </c>
      <c r="H354" s="194">
        <v>38</v>
      </c>
      <c r="I354" s="195">
        <v>1985</v>
      </c>
      <c r="J354" s="194">
        <f>ROUND(I354*H354,2)</f>
        <v>75430</v>
      </c>
      <c r="K354" s="192" t="s">
        <v>148</v>
      </c>
      <c r="L354" s="59"/>
      <c r="M354" s="196" t="s">
        <v>22</v>
      </c>
      <c r="N354" s="197" t="s">
        <v>43</v>
      </c>
      <c r="O354" s="40"/>
      <c r="P354" s="198">
        <f>O354*H354</f>
        <v>0</v>
      </c>
      <c r="Q354" s="198">
        <v>0.29221</v>
      </c>
      <c r="R354" s="198">
        <f>Q354*H354</f>
        <v>11.103980000000002</v>
      </c>
      <c r="S354" s="198">
        <v>0</v>
      </c>
      <c r="T354" s="199">
        <f>S354*H354</f>
        <v>0</v>
      </c>
      <c r="AR354" s="22" t="s">
        <v>161</v>
      </c>
      <c r="AT354" s="22" t="s">
        <v>144</v>
      </c>
      <c r="AU354" s="22" t="s">
        <v>83</v>
      </c>
      <c r="AY354" s="22" t="s">
        <v>138</v>
      </c>
      <c r="BE354" s="200">
        <f>IF(N354="základní",J354,0)</f>
        <v>75430</v>
      </c>
      <c r="BF354" s="200">
        <f>IF(N354="snížená",J354,0)</f>
        <v>0</v>
      </c>
      <c r="BG354" s="200">
        <f>IF(N354="zákl. přenesená",J354,0)</f>
        <v>0</v>
      </c>
      <c r="BH354" s="200">
        <f>IF(N354="sníž. přenesená",J354,0)</f>
        <v>0</v>
      </c>
      <c r="BI354" s="200">
        <f>IF(N354="nulová",J354,0)</f>
        <v>0</v>
      </c>
      <c r="BJ354" s="22" t="s">
        <v>80</v>
      </c>
      <c r="BK354" s="200">
        <f>ROUND(I354*H354,2)</f>
        <v>75430</v>
      </c>
      <c r="BL354" s="22" t="s">
        <v>161</v>
      </c>
      <c r="BM354" s="22" t="s">
        <v>945</v>
      </c>
    </row>
    <row r="355" spans="2:47" s="1" customFormat="1" ht="67.5" hidden="1">
      <c r="B355" s="39"/>
      <c r="C355" s="61"/>
      <c r="D355" s="201" t="s">
        <v>213</v>
      </c>
      <c r="E355" s="61"/>
      <c r="F355" s="202" t="s">
        <v>946</v>
      </c>
      <c r="G355" s="61"/>
      <c r="H355" s="61"/>
      <c r="I355" s="161"/>
      <c r="J355" s="61"/>
      <c r="K355" s="61"/>
      <c r="L355" s="59"/>
      <c r="M355" s="203"/>
      <c r="N355" s="40"/>
      <c r="O355" s="40"/>
      <c r="P355" s="40"/>
      <c r="Q355" s="40"/>
      <c r="R355" s="40"/>
      <c r="S355" s="40"/>
      <c r="T355" s="76"/>
      <c r="AT355" s="22" t="s">
        <v>213</v>
      </c>
      <c r="AU355" s="22" t="s">
        <v>83</v>
      </c>
    </row>
    <row r="356" spans="2:47" s="1" customFormat="1" ht="27">
      <c r="B356" s="39"/>
      <c r="C356" s="61"/>
      <c r="D356" s="201" t="s">
        <v>154</v>
      </c>
      <c r="E356" s="61"/>
      <c r="F356" s="202" t="s">
        <v>863</v>
      </c>
      <c r="G356" s="61"/>
      <c r="H356" s="61"/>
      <c r="I356" s="161"/>
      <c r="J356" s="61"/>
      <c r="K356" s="61"/>
      <c r="L356" s="59"/>
      <c r="M356" s="203"/>
      <c r="N356" s="40"/>
      <c r="O356" s="40"/>
      <c r="P356" s="40"/>
      <c r="Q356" s="40"/>
      <c r="R356" s="40"/>
      <c r="S356" s="40"/>
      <c r="T356" s="76"/>
      <c r="AT356" s="22" t="s">
        <v>154</v>
      </c>
      <c r="AU356" s="22" t="s">
        <v>83</v>
      </c>
    </row>
    <row r="357" spans="2:65" s="1" customFormat="1" ht="25.5" customHeight="1">
      <c r="B357" s="39"/>
      <c r="C357" s="190" t="s">
        <v>646</v>
      </c>
      <c r="D357" s="190" t="s">
        <v>144</v>
      </c>
      <c r="E357" s="191" t="s">
        <v>947</v>
      </c>
      <c r="F357" s="192" t="s">
        <v>948</v>
      </c>
      <c r="G357" s="193" t="s">
        <v>359</v>
      </c>
      <c r="H357" s="194">
        <v>4.5</v>
      </c>
      <c r="I357" s="195">
        <v>2285</v>
      </c>
      <c r="J357" s="194">
        <f>ROUND(I357*H357,2)</f>
        <v>10282.5</v>
      </c>
      <c r="K357" s="192" t="s">
        <v>148</v>
      </c>
      <c r="L357" s="59"/>
      <c r="M357" s="196" t="s">
        <v>22</v>
      </c>
      <c r="N357" s="197" t="s">
        <v>43</v>
      </c>
      <c r="O357" s="40"/>
      <c r="P357" s="198">
        <f>O357*H357</f>
        <v>0</v>
      </c>
      <c r="Q357" s="198">
        <v>0.43819</v>
      </c>
      <c r="R357" s="198">
        <f>Q357*H357</f>
        <v>1.9718550000000001</v>
      </c>
      <c r="S357" s="198">
        <v>0</v>
      </c>
      <c r="T357" s="199">
        <f>S357*H357</f>
        <v>0</v>
      </c>
      <c r="AR357" s="22" t="s">
        <v>161</v>
      </c>
      <c r="AT357" s="22" t="s">
        <v>144</v>
      </c>
      <c r="AU357" s="22" t="s">
        <v>83</v>
      </c>
      <c r="AY357" s="22" t="s">
        <v>138</v>
      </c>
      <c r="BE357" s="200">
        <f>IF(N357="základní",J357,0)</f>
        <v>10282.5</v>
      </c>
      <c r="BF357" s="200">
        <f>IF(N357="snížená",J357,0)</f>
        <v>0</v>
      </c>
      <c r="BG357" s="200">
        <f>IF(N357="zákl. přenesená",J357,0)</f>
        <v>0</v>
      </c>
      <c r="BH357" s="200">
        <f>IF(N357="sníž. přenesená",J357,0)</f>
        <v>0</v>
      </c>
      <c r="BI357" s="200">
        <f>IF(N357="nulová",J357,0)</f>
        <v>0</v>
      </c>
      <c r="BJ357" s="22" t="s">
        <v>80</v>
      </c>
      <c r="BK357" s="200">
        <f>ROUND(I357*H357,2)</f>
        <v>10282.5</v>
      </c>
      <c r="BL357" s="22" t="s">
        <v>161</v>
      </c>
      <c r="BM357" s="22" t="s">
        <v>949</v>
      </c>
    </row>
    <row r="358" spans="2:47" s="1" customFormat="1" ht="67.5" hidden="1">
      <c r="B358" s="39"/>
      <c r="C358" s="61"/>
      <c r="D358" s="201" t="s">
        <v>213</v>
      </c>
      <c r="E358" s="61"/>
      <c r="F358" s="202" t="s">
        <v>946</v>
      </c>
      <c r="G358" s="61"/>
      <c r="H358" s="61"/>
      <c r="I358" s="161"/>
      <c r="J358" s="61"/>
      <c r="K358" s="61"/>
      <c r="L358" s="59"/>
      <c r="M358" s="203"/>
      <c r="N358" s="40"/>
      <c r="O358" s="40"/>
      <c r="P358" s="40"/>
      <c r="Q358" s="40"/>
      <c r="R358" s="40"/>
      <c r="S358" s="40"/>
      <c r="T358" s="76"/>
      <c r="AT358" s="22" t="s">
        <v>213</v>
      </c>
      <c r="AU358" s="22" t="s">
        <v>83</v>
      </c>
    </row>
    <row r="359" spans="2:47" s="1" customFormat="1" ht="27">
      <c r="B359" s="39"/>
      <c r="C359" s="61"/>
      <c r="D359" s="201" t="s">
        <v>154</v>
      </c>
      <c r="E359" s="61"/>
      <c r="F359" s="202" t="s">
        <v>863</v>
      </c>
      <c r="G359" s="61"/>
      <c r="H359" s="61"/>
      <c r="I359" s="161"/>
      <c r="J359" s="61"/>
      <c r="K359" s="61"/>
      <c r="L359" s="59"/>
      <c r="M359" s="203"/>
      <c r="N359" s="40"/>
      <c r="O359" s="40"/>
      <c r="P359" s="40"/>
      <c r="Q359" s="40"/>
      <c r="R359" s="40"/>
      <c r="S359" s="40"/>
      <c r="T359" s="76"/>
      <c r="AT359" s="22" t="s">
        <v>154</v>
      </c>
      <c r="AU359" s="22" t="s">
        <v>83</v>
      </c>
    </row>
    <row r="360" spans="2:65" s="1" customFormat="1" ht="16.5" customHeight="1">
      <c r="B360" s="39"/>
      <c r="C360" s="190" t="s">
        <v>653</v>
      </c>
      <c r="D360" s="190" t="s">
        <v>144</v>
      </c>
      <c r="E360" s="191" t="s">
        <v>950</v>
      </c>
      <c r="F360" s="192" t="s">
        <v>951</v>
      </c>
      <c r="G360" s="193" t="s">
        <v>226</v>
      </c>
      <c r="H360" s="194">
        <v>28</v>
      </c>
      <c r="I360" s="195">
        <v>995</v>
      </c>
      <c r="J360" s="194">
        <f>ROUND(I360*H360,2)</f>
        <v>27860</v>
      </c>
      <c r="K360" s="192" t="s">
        <v>148</v>
      </c>
      <c r="L360" s="59"/>
      <c r="M360" s="196" t="s">
        <v>22</v>
      </c>
      <c r="N360" s="197" t="s">
        <v>43</v>
      </c>
      <c r="O360" s="40"/>
      <c r="P360" s="198">
        <f>O360*H360</f>
        <v>0</v>
      </c>
      <c r="Q360" s="198">
        <v>0.12</v>
      </c>
      <c r="R360" s="198">
        <f>Q360*H360</f>
        <v>3.36</v>
      </c>
      <c r="S360" s="198">
        <v>2.2</v>
      </c>
      <c r="T360" s="199">
        <f>S360*H360</f>
        <v>61.60000000000001</v>
      </c>
      <c r="AR360" s="22" t="s">
        <v>161</v>
      </c>
      <c r="AT360" s="22" t="s">
        <v>144</v>
      </c>
      <c r="AU360" s="22" t="s">
        <v>83</v>
      </c>
      <c r="AY360" s="22" t="s">
        <v>138</v>
      </c>
      <c r="BE360" s="200">
        <f>IF(N360="základní",J360,0)</f>
        <v>27860</v>
      </c>
      <c r="BF360" s="200">
        <f>IF(N360="snížená",J360,0)</f>
        <v>0</v>
      </c>
      <c r="BG360" s="200">
        <f>IF(N360="zákl. přenesená",J360,0)</f>
        <v>0</v>
      </c>
      <c r="BH360" s="200">
        <f>IF(N360="sníž. přenesená",J360,0)</f>
        <v>0</v>
      </c>
      <c r="BI360" s="200">
        <f>IF(N360="nulová",J360,0)</f>
        <v>0</v>
      </c>
      <c r="BJ360" s="22" t="s">
        <v>80</v>
      </c>
      <c r="BK360" s="200">
        <f>ROUND(I360*H360,2)</f>
        <v>27860</v>
      </c>
      <c r="BL360" s="22" t="s">
        <v>161</v>
      </c>
      <c r="BM360" s="22" t="s">
        <v>952</v>
      </c>
    </row>
    <row r="361" spans="2:47" s="1" customFormat="1" ht="243" hidden="1">
      <c r="B361" s="39"/>
      <c r="C361" s="61"/>
      <c r="D361" s="201" t="s">
        <v>213</v>
      </c>
      <c r="E361" s="61"/>
      <c r="F361" s="202" t="s">
        <v>953</v>
      </c>
      <c r="G361" s="61"/>
      <c r="H361" s="61"/>
      <c r="I361" s="161"/>
      <c r="J361" s="61"/>
      <c r="K361" s="61"/>
      <c r="L361" s="59"/>
      <c r="M361" s="203"/>
      <c r="N361" s="40"/>
      <c r="O361" s="40"/>
      <c r="P361" s="40"/>
      <c r="Q361" s="40"/>
      <c r="R361" s="40"/>
      <c r="S361" s="40"/>
      <c r="T361" s="76"/>
      <c r="AT361" s="22" t="s">
        <v>213</v>
      </c>
      <c r="AU361" s="22" t="s">
        <v>83</v>
      </c>
    </row>
    <row r="362" spans="2:47" s="1" customFormat="1" ht="40.5">
      <c r="B362" s="39"/>
      <c r="C362" s="61"/>
      <c r="D362" s="201" t="s">
        <v>154</v>
      </c>
      <c r="E362" s="61"/>
      <c r="F362" s="202" t="s">
        <v>954</v>
      </c>
      <c r="G362" s="61"/>
      <c r="H362" s="61"/>
      <c r="I362" s="161"/>
      <c r="J362" s="61"/>
      <c r="K362" s="61"/>
      <c r="L362" s="59"/>
      <c r="M362" s="203"/>
      <c r="N362" s="40"/>
      <c r="O362" s="40"/>
      <c r="P362" s="40"/>
      <c r="Q362" s="40"/>
      <c r="R362" s="40"/>
      <c r="S362" s="40"/>
      <c r="T362" s="76"/>
      <c r="AT362" s="22" t="s">
        <v>154</v>
      </c>
      <c r="AU362" s="22" t="s">
        <v>83</v>
      </c>
    </row>
    <row r="363" spans="2:51" s="11" customFormat="1" ht="13.5">
      <c r="B363" s="208"/>
      <c r="C363" s="209"/>
      <c r="D363" s="201" t="s">
        <v>239</v>
      </c>
      <c r="E363" s="210" t="s">
        <v>22</v>
      </c>
      <c r="F363" s="211" t="s">
        <v>955</v>
      </c>
      <c r="G363" s="209"/>
      <c r="H363" s="212">
        <v>28</v>
      </c>
      <c r="I363" s="213"/>
      <c r="J363" s="209"/>
      <c r="K363" s="209"/>
      <c r="L363" s="214"/>
      <c r="M363" s="215"/>
      <c r="N363" s="216"/>
      <c r="O363" s="216"/>
      <c r="P363" s="216"/>
      <c r="Q363" s="216"/>
      <c r="R363" s="216"/>
      <c r="S363" s="216"/>
      <c r="T363" s="217"/>
      <c r="AT363" s="218" t="s">
        <v>239</v>
      </c>
      <c r="AU363" s="218" t="s">
        <v>83</v>
      </c>
      <c r="AV363" s="11" t="s">
        <v>83</v>
      </c>
      <c r="AW363" s="11" t="s">
        <v>35</v>
      </c>
      <c r="AX363" s="11" t="s">
        <v>80</v>
      </c>
      <c r="AY363" s="218" t="s">
        <v>138</v>
      </c>
    </row>
    <row r="364" spans="2:65" s="1" customFormat="1" ht="38.25" customHeight="1">
      <c r="B364" s="39"/>
      <c r="C364" s="190" t="s">
        <v>658</v>
      </c>
      <c r="D364" s="190" t="s">
        <v>144</v>
      </c>
      <c r="E364" s="191" t="s">
        <v>541</v>
      </c>
      <c r="F364" s="192" t="s">
        <v>542</v>
      </c>
      <c r="G364" s="193" t="s">
        <v>426</v>
      </c>
      <c r="H364" s="194">
        <v>3</v>
      </c>
      <c r="I364" s="195">
        <v>319</v>
      </c>
      <c r="J364" s="194">
        <f>ROUND(I364*H364,2)</f>
        <v>957</v>
      </c>
      <c r="K364" s="192" t="s">
        <v>148</v>
      </c>
      <c r="L364" s="59"/>
      <c r="M364" s="196" t="s">
        <v>22</v>
      </c>
      <c r="N364" s="197" t="s">
        <v>43</v>
      </c>
      <c r="O364" s="40"/>
      <c r="P364" s="198">
        <f>O364*H364</f>
        <v>0</v>
      </c>
      <c r="Q364" s="198">
        <v>0</v>
      </c>
      <c r="R364" s="198">
        <f>Q364*H364</f>
        <v>0</v>
      </c>
      <c r="S364" s="198">
        <v>0.082</v>
      </c>
      <c r="T364" s="199">
        <f>S364*H364</f>
        <v>0.246</v>
      </c>
      <c r="AR364" s="22" t="s">
        <v>161</v>
      </c>
      <c r="AT364" s="22" t="s">
        <v>144</v>
      </c>
      <c r="AU364" s="22" t="s">
        <v>83</v>
      </c>
      <c r="AY364" s="22" t="s">
        <v>138</v>
      </c>
      <c r="BE364" s="200">
        <f>IF(N364="základní",J364,0)</f>
        <v>957</v>
      </c>
      <c r="BF364" s="200">
        <f>IF(N364="snížená",J364,0)</f>
        <v>0</v>
      </c>
      <c r="BG364" s="200">
        <f>IF(N364="zákl. přenesená",J364,0)</f>
        <v>0</v>
      </c>
      <c r="BH364" s="200">
        <f>IF(N364="sníž. přenesená",J364,0)</f>
        <v>0</v>
      </c>
      <c r="BI364" s="200">
        <f>IF(N364="nulová",J364,0)</f>
        <v>0</v>
      </c>
      <c r="BJ364" s="22" t="s">
        <v>80</v>
      </c>
      <c r="BK364" s="200">
        <f>ROUND(I364*H364,2)</f>
        <v>957</v>
      </c>
      <c r="BL364" s="22" t="s">
        <v>161</v>
      </c>
      <c r="BM364" s="22" t="s">
        <v>956</v>
      </c>
    </row>
    <row r="365" spans="2:47" s="1" customFormat="1" ht="94.5" hidden="1">
      <c r="B365" s="39"/>
      <c r="C365" s="61"/>
      <c r="D365" s="201" t="s">
        <v>213</v>
      </c>
      <c r="E365" s="61"/>
      <c r="F365" s="202" t="s">
        <v>544</v>
      </c>
      <c r="G365" s="61"/>
      <c r="H365" s="61"/>
      <c r="I365" s="161"/>
      <c r="J365" s="61"/>
      <c r="K365" s="61"/>
      <c r="L365" s="59"/>
      <c r="M365" s="203"/>
      <c r="N365" s="40"/>
      <c r="O365" s="40"/>
      <c r="P365" s="40"/>
      <c r="Q365" s="40"/>
      <c r="R365" s="40"/>
      <c r="S365" s="40"/>
      <c r="T365" s="76"/>
      <c r="AT365" s="22" t="s">
        <v>213</v>
      </c>
      <c r="AU365" s="22" t="s">
        <v>83</v>
      </c>
    </row>
    <row r="366" spans="2:47" s="1" customFormat="1" ht="27">
      <c r="B366" s="39"/>
      <c r="C366" s="61"/>
      <c r="D366" s="201" t="s">
        <v>154</v>
      </c>
      <c r="E366" s="61"/>
      <c r="F366" s="202" t="s">
        <v>782</v>
      </c>
      <c r="G366" s="61"/>
      <c r="H366" s="61"/>
      <c r="I366" s="161"/>
      <c r="J366" s="61"/>
      <c r="K366" s="61"/>
      <c r="L366" s="59"/>
      <c r="M366" s="203"/>
      <c r="N366" s="40"/>
      <c r="O366" s="40"/>
      <c r="P366" s="40"/>
      <c r="Q366" s="40"/>
      <c r="R366" s="40"/>
      <c r="S366" s="40"/>
      <c r="T366" s="76"/>
      <c r="AT366" s="22" t="s">
        <v>154</v>
      </c>
      <c r="AU366" s="22" t="s">
        <v>83</v>
      </c>
    </row>
    <row r="367" spans="2:65" s="1" customFormat="1" ht="38.25" customHeight="1">
      <c r="B367" s="39"/>
      <c r="C367" s="190" t="s">
        <v>664</v>
      </c>
      <c r="D367" s="190" t="s">
        <v>144</v>
      </c>
      <c r="E367" s="191" t="s">
        <v>547</v>
      </c>
      <c r="F367" s="192" t="s">
        <v>548</v>
      </c>
      <c r="G367" s="193" t="s">
        <v>426</v>
      </c>
      <c r="H367" s="194">
        <v>3</v>
      </c>
      <c r="I367" s="195">
        <v>1120</v>
      </c>
      <c r="J367" s="194">
        <f>ROUND(I367*H367,2)</f>
        <v>3360</v>
      </c>
      <c r="K367" s="192" t="s">
        <v>148</v>
      </c>
      <c r="L367" s="59"/>
      <c r="M367" s="196" t="s">
        <v>22</v>
      </c>
      <c r="N367" s="197" t="s">
        <v>43</v>
      </c>
      <c r="O367" s="40"/>
      <c r="P367" s="198">
        <f>O367*H367</f>
        <v>0</v>
      </c>
      <c r="Q367" s="198">
        <v>0</v>
      </c>
      <c r="R367" s="198">
        <f>Q367*H367</f>
        <v>0</v>
      </c>
      <c r="S367" s="198">
        <v>0.004</v>
      </c>
      <c r="T367" s="199">
        <f>S367*H367</f>
        <v>0.012</v>
      </c>
      <c r="AR367" s="22" t="s">
        <v>161</v>
      </c>
      <c r="AT367" s="22" t="s">
        <v>144</v>
      </c>
      <c r="AU367" s="22" t="s">
        <v>83</v>
      </c>
      <c r="AY367" s="22" t="s">
        <v>138</v>
      </c>
      <c r="BE367" s="200">
        <f>IF(N367="základní",J367,0)</f>
        <v>3360</v>
      </c>
      <c r="BF367" s="200">
        <f>IF(N367="snížená",J367,0)</f>
        <v>0</v>
      </c>
      <c r="BG367" s="200">
        <f>IF(N367="zákl. přenesená",J367,0)</f>
        <v>0</v>
      </c>
      <c r="BH367" s="200">
        <f>IF(N367="sníž. přenesená",J367,0)</f>
        <v>0</v>
      </c>
      <c r="BI367" s="200">
        <f>IF(N367="nulová",J367,0)</f>
        <v>0</v>
      </c>
      <c r="BJ367" s="22" t="s">
        <v>80</v>
      </c>
      <c r="BK367" s="200">
        <f>ROUND(I367*H367,2)</f>
        <v>3360</v>
      </c>
      <c r="BL367" s="22" t="s">
        <v>161</v>
      </c>
      <c r="BM367" s="22" t="s">
        <v>957</v>
      </c>
    </row>
    <row r="368" spans="2:47" s="1" customFormat="1" ht="54" hidden="1">
      <c r="B368" s="39"/>
      <c r="C368" s="61"/>
      <c r="D368" s="201" t="s">
        <v>213</v>
      </c>
      <c r="E368" s="61"/>
      <c r="F368" s="202" t="s">
        <v>550</v>
      </c>
      <c r="G368" s="61"/>
      <c r="H368" s="61"/>
      <c r="I368" s="161"/>
      <c r="J368" s="61"/>
      <c r="K368" s="61"/>
      <c r="L368" s="59"/>
      <c r="M368" s="203"/>
      <c r="N368" s="40"/>
      <c r="O368" s="40"/>
      <c r="P368" s="40"/>
      <c r="Q368" s="40"/>
      <c r="R368" s="40"/>
      <c r="S368" s="40"/>
      <c r="T368" s="76"/>
      <c r="AT368" s="22" t="s">
        <v>213</v>
      </c>
      <c r="AU368" s="22" t="s">
        <v>83</v>
      </c>
    </row>
    <row r="369" spans="2:47" s="1" customFormat="1" ht="27">
      <c r="B369" s="39"/>
      <c r="C369" s="61"/>
      <c r="D369" s="201" t="s">
        <v>154</v>
      </c>
      <c r="E369" s="61"/>
      <c r="F369" s="202" t="s">
        <v>782</v>
      </c>
      <c r="G369" s="61"/>
      <c r="H369" s="61"/>
      <c r="I369" s="161"/>
      <c r="J369" s="61"/>
      <c r="K369" s="61"/>
      <c r="L369" s="59"/>
      <c r="M369" s="203"/>
      <c r="N369" s="40"/>
      <c r="O369" s="40"/>
      <c r="P369" s="40"/>
      <c r="Q369" s="40"/>
      <c r="R369" s="40"/>
      <c r="S369" s="40"/>
      <c r="T369" s="76"/>
      <c r="AT369" s="22" t="s">
        <v>154</v>
      </c>
      <c r="AU369" s="22" t="s">
        <v>83</v>
      </c>
    </row>
    <row r="370" spans="2:65" s="1" customFormat="1" ht="38.25" customHeight="1">
      <c r="B370" s="39"/>
      <c r="C370" s="190" t="s">
        <v>670</v>
      </c>
      <c r="D370" s="190" t="s">
        <v>144</v>
      </c>
      <c r="E370" s="191" t="s">
        <v>958</v>
      </c>
      <c r="F370" s="192" t="s">
        <v>959</v>
      </c>
      <c r="G370" s="193" t="s">
        <v>359</v>
      </c>
      <c r="H370" s="194">
        <v>124.8</v>
      </c>
      <c r="I370" s="195">
        <v>280</v>
      </c>
      <c r="J370" s="194">
        <f>ROUND(I370*H370,2)</f>
        <v>34944</v>
      </c>
      <c r="K370" s="192" t="s">
        <v>148</v>
      </c>
      <c r="L370" s="59"/>
      <c r="M370" s="196" t="s">
        <v>22</v>
      </c>
      <c r="N370" s="197" t="s">
        <v>43</v>
      </c>
      <c r="O370" s="40"/>
      <c r="P370" s="198">
        <f>O370*H370</f>
        <v>0</v>
      </c>
      <c r="Q370" s="198">
        <v>0</v>
      </c>
      <c r="R370" s="198">
        <f>Q370*H370</f>
        <v>0</v>
      </c>
      <c r="S370" s="198">
        <v>0.98</v>
      </c>
      <c r="T370" s="199">
        <f>S370*H370</f>
        <v>122.304</v>
      </c>
      <c r="AR370" s="22" t="s">
        <v>161</v>
      </c>
      <c r="AT370" s="22" t="s">
        <v>144</v>
      </c>
      <c r="AU370" s="22" t="s">
        <v>83</v>
      </c>
      <c r="AY370" s="22" t="s">
        <v>138</v>
      </c>
      <c r="BE370" s="200">
        <f>IF(N370="základní",J370,0)</f>
        <v>34944</v>
      </c>
      <c r="BF370" s="200">
        <f>IF(N370="snížená",J370,0)</f>
        <v>0</v>
      </c>
      <c r="BG370" s="200">
        <f>IF(N370="zákl. přenesená",J370,0)</f>
        <v>0</v>
      </c>
      <c r="BH370" s="200">
        <f>IF(N370="sníž. přenesená",J370,0)</f>
        <v>0</v>
      </c>
      <c r="BI370" s="200">
        <f>IF(N370="nulová",J370,0)</f>
        <v>0</v>
      </c>
      <c r="BJ370" s="22" t="s">
        <v>80</v>
      </c>
      <c r="BK370" s="200">
        <f>ROUND(I370*H370,2)</f>
        <v>34944</v>
      </c>
      <c r="BL370" s="22" t="s">
        <v>161</v>
      </c>
      <c r="BM370" s="22" t="s">
        <v>960</v>
      </c>
    </row>
    <row r="371" spans="2:47" s="1" customFormat="1" ht="175.5" hidden="1">
      <c r="B371" s="39"/>
      <c r="C371" s="61"/>
      <c r="D371" s="201" t="s">
        <v>213</v>
      </c>
      <c r="E371" s="61"/>
      <c r="F371" s="202" t="s">
        <v>961</v>
      </c>
      <c r="G371" s="61"/>
      <c r="H371" s="61"/>
      <c r="I371" s="161"/>
      <c r="J371" s="61"/>
      <c r="K371" s="61"/>
      <c r="L371" s="59"/>
      <c r="M371" s="203"/>
      <c r="N371" s="40"/>
      <c r="O371" s="40"/>
      <c r="P371" s="40"/>
      <c r="Q371" s="40"/>
      <c r="R371" s="40"/>
      <c r="S371" s="40"/>
      <c r="T371" s="76"/>
      <c r="AT371" s="22" t="s">
        <v>213</v>
      </c>
      <c r="AU371" s="22" t="s">
        <v>83</v>
      </c>
    </row>
    <row r="372" spans="2:47" s="1" customFormat="1" ht="27">
      <c r="B372" s="39"/>
      <c r="C372" s="61"/>
      <c r="D372" s="201" t="s">
        <v>154</v>
      </c>
      <c r="E372" s="61"/>
      <c r="F372" s="202" t="s">
        <v>711</v>
      </c>
      <c r="G372" s="61"/>
      <c r="H372" s="61"/>
      <c r="I372" s="161"/>
      <c r="J372" s="61"/>
      <c r="K372" s="61"/>
      <c r="L372" s="59"/>
      <c r="M372" s="203"/>
      <c r="N372" s="40"/>
      <c r="O372" s="40"/>
      <c r="P372" s="40"/>
      <c r="Q372" s="40"/>
      <c r="R372" s="40"/>
      <c r="S372" s="40"/>
      <c r="T372" s="76"/>
      <c r="AT372" s="22" t="s">
        <v>154</v>
      </c>
      <c r="AU372" s="22" t="s">
        <v>83</v>
      </c>
    </row>
    <row r="373" spans="2:65" s="1" customFormat="1" ht="51" customHeight="1">
      <c r="B373" s="39"/>
      <c r="C373" s="190" t="s">
        <v>962</v>
      </c>
      <c r="D373" s="190" t="s">
        <v>144</v>
      </c>
      <c r="E373" s="191" t="s">
        <v>963</v>
      </c>
      <c r="F373" s="192" t="s">
        <v>964</v>
      </c>
      <c r="G373" s="193" t="s">
        <v>359</v>
      </c>
      <c r="H373" s="194">
        <v>20.6</v>
      </c>
      <c r="I373" s="195">
        <v>29.5</v>
      </c>
      <c r="J373" s="194">
        <f>ROUND(I373*H373,2)</f>
        <v>607.7</v>
      </c>
      <c r="K373" s="192" t="s">
        <v>148</v>
      </c>
      <c r="L373" s="59"/>
      <c r="M373" s="196" t="s">
        <v>22</v>
      </c>
      <c r="N373" s="197" t="s">
        <v>43</v>
      </c>
      <c r="O373" s="40"/>
      <c r="P373" s="198">
        <f>O373*H373</f>
        <v>0</v>
      </c>
      <c r="Q373" s="198">
        <v>0</v>
      </c>
      <c r="R373" s="198">
        <f>Q373*H373</f>
        <v>0</v>
      </c>
      <c r="S373" s="198">
        <v>0</v>
      </c>
      <c r="T373" s="199">
        <f>S373*H373</f>
        <v>0</v>
      </c>
      <c r="AR373" s="22" t="s">
        <v>161</v>
      </c>
      <c r="AT373" s="22" t="s">
        <v>144</v>
      </c>
      <c r="AU373" s="22" t="s">
        <v>83</v>
      </c>
      <c r="AY373" s="22" t="s">
        <v>138</v>
      </c>
      <c r="BE373" s="200">
        <f>IF(N373="základní",J373,0)</f>
        <v>607.7</v>
      </c>
      <c r="BF373" s="200">
        <f>IF(N373="snížená",J373,0)</f>
        <v>0</v>
      </c>
      <c r="BG373" s="200">
        <f>IF(N373="zákl. přenesená",J373,0)</f>
        <v>0</v>
      </c>
      <c r="BH373" s="200">
        <f>IF(N373="sníž. přenesená",J373,0)</f>
        <v>0</v>
      </c>
      <c r="BI373" s="200">
        <f>IF(N373="nulová",J373,0)</f>
        <v>0</v>
      </c>
      <c r="BJ373" s="22" t="s">
        <v>80</v>
      </c>
      <c r="BK373" s="200">
        <f>ROUND(I373*H373,2)</f>
        <v>607.7</v>
      </c>
      <c r="BL373" s="22" t="s">
        <v>161</v>
      </c>
      <c r="BM373" s="22" t="s">
        <v>965</v>
      </c>
    </row>
    <row r="374" spans="2:47" s="1" customFormat="1" ht="81" hidden="1">
      <c r="B374" s="39"/>
      <c r="C374" s="61"/>
      <c r="D374" s="201" t="s">
        <v>213</v>
      </c>
      <c r="E374" s="61"/>
      <c r="F374" s="202" t="s">
        <v>966</v>
      </c>
      <c r="G374" s="61"/>
      <c r="H374" s="61"/>
      <c r="I374" s="161"/>
      <c r="J374" s="61"/>
      <c r="K374" s="61"/>
      <c r="L374" s="59"/>
      <c r="M374" s="203"/>
      <c r="N374" s="40"/>
      <c r="O374" s="40"/>
      <c r="P374" s="40"/>
      <c r="Q374" s="40"/>
      <c r="R374" s="40"/>
      <c r="S374" s="40"/>
      <c r="T374" s="76"/>
      <c r="AT374" s="22" t="s">
        <v>213</v>
      </c>
      <c r="AU374" s="22" t="s">
        <v>83</v>
      </c>
    </row>
    <row r="375" spans="2:47" s="1" customFormat="1" ht="27">
      <c r="B375" s="39"/>
      <c r="C375" s="61"/>
      <c r="D375" s="201" t="s">
        <v>154</v>
      </c>
      <c r="E375" s="61"/>
      <c r="F375" s="202" t="s">
        <v>967</v>
      </c>
      <c r="G375" s="61"/>
      <c r="H375" s="61"/>
      <c r="I375" s="161"/>
      <c r="J375" s="61"/>
      <c r="K375" s="61"/>
      <c r="L375" s="59"/>
      <c r="M375" s="203"/>
      <c r="N375" s="40"/>
      <c r="O375" s="40"/>
      <c r="P375" s="40"/>
      <c r="Q375" s="40"/>
      <c r="R375" s="40"/>
      <c r="S375" s="40"/>
      <c r="T375" s="76"/>
      <c r="AT375" s="22" t="s">
        <v>154</v>
      </c>
      <c r="AU375" s="22" t="s">
        <v>83</v>
      </c>
    </row>
    <row r="376" spans="2:65" s="1" customFormat="1" ht="38.25" customHeight="1">
      <c r="B376" s="39"/>
      <c r="C376" s="190" t="s">
        <v>968</v>
      </c>
      <c r="D376" s="190" t="s">
        <v>144</v>
      </c>
      <c r="E376" s="191" t="s">
        <v>969</v>
      </c>
      <c r="F376" s="192" t="s">
        <v>970</v>
      </c>
      <c r="G376" s="193" t="s">
        <v>211</v>
      </c>
      <c r="H376" s="194">
        <v>125.9</v>
      </c>
      <c r="I376" s="195">
        <v>52.3</v>
      </c>
      <c r="J376" s="194">
        <f>ROUND(I376*H376,2)</f>
        <v>6584.57</v>
      </c>
      <c r="K376" s="192" t="s">
        <v>148</v>
      </c>
      <c r="L376" s="59"/>
      <c r="M376" s="196" t="s">
        <v>22</v>
      </c>
      <c r="N376" s="197" t="s">
        <v>43</v>
      </c>
      <c r="O376" s="40"/>
      <c r="P376" s="198">
        <f>O376*H376</f>
        <v>0</v>
      </c>
      <c r="Q376" s="198">
        <v>0</v>
      </c>
      <c r="R376" s="198">
        <f>Q376*H376</f>
        <v>0</v>
      </c>
      <c r="S376" s="198">
        <v>0</v>
      </c>
      <c r="T376" s="199">
        <f>S376*H376</f>
        <v>0</v>
      </c>
      <c r="AR376" s="22" t="s">
        <v>161</v>
      </c>
      <c r="AT376" s="22" t="s">
        <v>144</v>
      </c>
      <c r="AU376" s="22" t="s">
        <v>83</v>
      </c>
      <c r="AY376" s="22" t="s">
        <v>138</v>
      </c>
      <c r="BE376" s="200">
        <f>IF(N376="základní",J376,0)</f>
        <v>6584.57</v>
      </c>
      <c r="BF376" s="200">
        <f>IF(N376="snížená",J376,0)</f>
        <v>0</v>
      </c>
      <c r="BG376" s="200">
        <f>IF(N376="zákl. přenesená",J376,0)</f>
        <v>0</v>
      </c>
      <c r="BH376" s="200">
        <f>IF(N376="sníž. přenesená",J376,0)</f>
        <v>0</v>
      </c>
      <c r="BI376" s="200">
        <f>IF(N376="nulová",J376,0)</f>
        <v>0</v>
      </c>
      <c r="BJ376" s="22" t="s">
        <v>80</v>
      </c>
      <c r="BK376" s="200">
        <f>ROUND(I376*H376,2)</f>
        <v>6584.57</v>
      </c>
      <c r="BL376" s="22" t="s">
        <v>161</v>
      </c>
      <c r="BM376" s="22" t="s">
        <v>971</v>
      </c>
    </row>
    <row r="377" spans="2:47" s="1" customFormat="1" ht="81" hidden="1">
      <c r="B377" s="39"/>
      <c r="C377" s="61"/>
      <c r="D377" s="201" t="s">
        <v>213</v>
      </c>
      <c r="E377" s="61"/>
      <c r="F377" s="202" t="s">
        <v>966</v>
      </c>
      <c r="G377" s="61"/>
      <c r="H377" s="61"/>
      <c r="I377" s="161"/>
      <c r="J377" s="61"/>
      <c r="K377" s="61"/>
      <c r="L377" s="59"/>
      <c r="M377" s="203"/>
      <c r="N377" s="40"/>
      <c r="O377" s="40"/>
      <c r="P377" s="40"/>
      <c r="Q377" s="40"/>
      <c r="R377" s="40"/>
      <c r="S377" s="40"/>
      <c r="T377" s="76"/>
      <c r="AT377" s="22" t="s">
        <v>213</v>
      </c>
      <c r="AU377" s="22" t="s">
        <v>83</v>
      </c>
    </row>
    <row r="378" spans="2:47" s="1" customFormat="1" ht="27">
      <c r="B378" s="39"/>
      <c r="C378" s="61"/>
      <c r="D378" s="201" t="s">
        <v>154</v>
      </c>
      <c r="E378" s="61"/>
      <c r="F378" s="202" t="s">
        <v>972</v>
      </c>
      <c r="G378" s="61"/>
      <c r="H378" s="61"/>
      <c r="I378" s="161"/>
      <c r="J378" s="61"/>
      <c r="K378" s="61"/>
      <c r="L378" s="59"/>
      <c r="M378" s="203"/>
      <c r="N378" s="40"/>
      <c r="O378" s="40"/>
      <c r="P378" s="40"/>
      <c r="Q378" s="40"/>
      <c r="R378" s="40"/>
      <c r="S378" s="40"/>
      <c r="T378" s="76"/>
      <c r="AT378" s="22" t="s">
        <v>154</v>
      </c>
      <c r="AU378" s="22" t="s">
        <v>83</v>
      </c>
    </row>
    <row r="379" spans="2:63" s="10" customFormat="1" ht="29.85" customHeight="1">
      <c r="B379" s="174"/>
      <c r="C379" s="175"/>
      <c r="D379" s="176" t="s">
        <v>71</v>
      </c>
      <c r="E379" s="188" t="s">
        <v>551</v>
      </c>
      <c r="F379" s="188" t="s">
        <v>552</v>
      </c>
      <c r="G379" s="175"/>
      <c r="H379" s="175"/>
      <c r="I379" s="178"/>
      <c r="J379" s="189">
        <f>BK379</f>
        <v>40283.56</v>
      </c>
      <c r="K379" s="175"/>
      <c r="L379" s="180"/>
      <c r="M379" s="181"/>
      <c r="N379" s="182"/>
      <c r="O379" s="182"/>
      <c r="P379" s="183">
        <f>SUM(P380:P404)</f>
        <v>0</v>
      </c>
      <c r="Q379" s="182"/>
      <c r="R379" s="183">
        <f>SUM(R380:R404)</f>
        <v>0</v>
      </c>
      <c r="S379" s="182"/>
      <c r="T379" s="184">
        <f>SUM(T380:T404)</f>
        <v>0</v>
      </c>
      <c r="AR379" s="185" t="s">
        <v>80</v>
      </c>
      <c r="AT379" s="186" t="s">
        <v>71</v>
      </c>
      <c r="AU379" s="186" t="s">
        <v>80</v>
      </c>
      <c r="AY379" s="185" t="s">
        <v>138</v>
      </c>
      <c r="BK379" s="187">
        <f>SUM(BK380:BK404)</f>
        <v>40283.56</v>
      </c>
    </row>
    <row r="380" spans="2:65" s="1" customFormat="1" ht="25.5" customHeight="1">
      <c r="B380" s="39"/>
      <c r="C380" s="190" t="s">
        <v>973</v>
      </c>
      <c r="D380" s="190" t="s">
        <v>144</v>
      </c>
      <c r="E380" s="191" t="s">
        <v>554</v>
      </c>
      <c r="F380" s="192" t="s">
        <v>555</v>
      </c>
      <c r="G380" s="193" t="s">
        <v>308</v>
      </c>
      <c r="H380" s="194">
        <v>108.03</v>
      </c>
      <c r="I380" s="195">
        <v>49</v>
      </c>
      <c r="J380" s="194">
        <f>ROUND(I380*H380,2)</f>
        <v>5293.47</v>
      </c>
      <c r="K380" s="192" t="s">
        <v>148</v>
      </c>
      <c r="L380" s="59"/>
      <c r="M380" s="196" t="s">
        <v>22</v>
      </c>
      <c r="N380" s="197" t="s">
        <v>43</v>
      </c>
      <c r="O380" s="40"/>
      <c r="P380" s="198">
        <f>O380*H380</f>
        <v>0</v>
      </c>
      <c r="Q380" s="198">
        <v>0</v>
      </c>
      <c r="R380" s="198">
        <f>Q380*H380</f>
        <v>0</v>
      </c>
      <c r="S380" s="198">
        <v>0</v>
      </c>
      <c r="T380" s="199">
        <f>S380*H380</f>
        <v>0</v>
      </c>
      <c r="AR380" s="22" t="s">
        <v>161</v>
      </c>
      <c r="AT380" s="22" t="s">
        <v>144</v>
      </c>
      <c r="AU380" s="22" t="s">
        <v>83</v>
      </c>
      <c r="AY380" s="22" t="s">
        <v>138</v>
      </c>
      <c r="BE380" s="200">
        <f>IF(N380="základní",J380,0)</f>
        <v>5293.47</v>
      </c>
      <c r="BF380" s="200">
        <f>IF(N380="snížená",J380,0)</f>
        <v>0</v>
      </c>
      <c r="BG380" s="200">
        <f>IF(N380="zákl. přenesená",J380,0)</f>
        <v>0</v>
      </c>
      <c r="BH380" s="200">
        <f>IF(N380="sníž. přenesená",J380,0)</f>
        <v>0</v>
      </c>
      <c r="BI380" s="200">
        <f>IF(N380="nulová",J380,0)</f>
        <v>0</v>
      </c>
      <c r="BJ380" s="22" t="s">
        <v>80</v>
      </c>
      <c r="BK380" s="200">
        <f>ROUND(I380*H380,2)</f>
        <v>5293.47</v>
      </c>
      <c r="BL380" s="22" t="s">
        <v>161</v>
      </c>
      <c r="BM380" s="22" t="s">
        <v>974</v>
      </c>
    </row>
    <row r="381" spans="2:47" s="1" customFormat="1" ht="121.5" hidden="1">
      <c r="B381" s="39"/>
      <c r="C381" s="61"/>
      <c r="D381" s="201" t="s">
        <v>213</v>
      </c>
      <c r="E381" s="61"/>
      <c r="F381" s="202" t="s">
        <v>557</v>
      </c>
      <c r="G381" s="61"/>
      <c r="H381" s="61"/>
      <c r="I381" s="161"/>
      <c r="J381" s="61"/>
      <c r="K381" s="61"/>
      <c r="L381" s="59"/>
      <c r="M381" s="203"/>
      <c r="N381" s="40"/>
      <c r="O381" s="40"/>
      <c r="P381" s="40"/>
      <c r="Q381" s="40"/>
      <c r="R381" s="40"/>
      <c r="S381" s="40"/>
      <c r="T381" s="76"/>
      <c r="AT381" s="22" t="s">
        <v>213</v>
      </c>
      <c r="AU381" s="22" t="s">
        <v>83</v>
      </c>
    </row>
    <row r="382" spans="2:51" s="12" customFormat="1" ht="13.5">
      <c r="B382" s="219"/>
      <c r="C382" s="220"/>
      <c r="D382" s="201" t="s">
        <v>239</v>
      </c>
      <c r="E382" s="221" t="s">
        <v>22</v>
      </c>
      <c r="F382" s="222" t="s">
        <v>975</v>
      </c>
      <c r="G382" s="220"/>
      <c r="H382" s="221" t="s">
        <v>22</v>
      </c>
      <c r="I382" s="223"/>
      <c r="J382" s="220"/>
      <c r="K382" s="220"/>
      <c r="L382" s="224"/>
      <c r="M382" s="225"/>
      <c r="N382" s="226"/>
      <c r="O382" s="226"/>
      <c r="P382" s="226"/>
      <c r="Q382" s="226"/>
      <c r="R382" s="226"/>
      <c r="S382" s="226"/>
      <c r="T382" s="227"/>
      <c r="AT382" s="228" t="s">
        <v>239</v>
      </c>
      <c r="AU382" s="228" t="s">
        <v>83</v>
      </c>
      <c r="AV382" s="12" t="s">
        <v>80</v>
      </c>
      <c r="AW382" s="12" t="s">
        <v>35</v>
      </c>
      <c r="AX382" s="12" t="s">
        <v>72</v>
      </c>
      <c r="AY382" s="228" t="s">
        <v>138</v>
      </c>
    </row>
    <row r="383" spans="2:51" s="11" customFormat="1" ht="13.5">
      <c r="B383" s="208"/>
      <c r="C383" s="209"/>
      <c r="D383" s="201" t="s">
        <v>239</v>
      </c>
      <c r="E383" s="210" t="s">
        <v>22</v>
      </c>
      <c r="F383" s="211" t="s">
        <v>976</v>
      </c>
      <c r="G383" s="209"/>
      <c r="H383" s="212">
        <v>108.03</v>
      </c>
      <c r="I383" s="213"/>
      <c r="J383" s="209"/>
      <c r="K383" s="209"/>
      <c r="L383" s="214"/>
      <c r="M383" s="215"/>
      <c r="N383" s="216"/>
      <c r="O383" s="216"/>
      <c r="P383" s="216"/>
      <c r="Q383" s="216"/>
      <c r="R383" s="216"/>
      <c r="S383" s="216"/>
      <c r="T383" s="217"/>
      <c r="AT383" s="218" t="s">
        <v>239</v>
      </c>
      <c r="AU383" s="218" t="s">
        <v>83</v>
      </c>
      <c r="AV383" s="11" t="s">
        <v>83</v>
      </c>
      <c r="AW383" s="11" t="s">
        <v>35</v>
      </c>
      <c r="AX383" s="11" t="s">
        <v>80</v>
      </c>
      <c r="AY383" s="218" t="s">
        <v>138</v>
      </c>
    </row>
    <row r="384" spans="2:65" s="1" customFormat="1" ht="25.5" customHeight="1">
      <c r="B384" s="39"/>
      <c r="C384" s="190" t="s">
        <v>977</v>
      </c>
      <c r="D384" s="190" t="s">
        <v>144</v>
      </c>
      <c r="E384" s="191" t="s">
        <v>571</v>
      </c>
      <c r="F384" s="192" t="s">
        <v>572</v>
      </c>
      <c r="G384" s="193" t="s">
        <v>308</v>
      </c>
      <c r="H384" s="194">
        <v>1620.45</v>
      </c>
      <c r="I384" s="195">
        <v>1</v>
      </c>
      <c r="J384" s="194">
        <f>ROUND(I384*H384,2)</f>
        <v>1620.45</v>
      </c>
      <c r="K384" s="192" t="s">
        <v>148</v>
      </c>
      <c r="L384" s="59"/>
      <c r="M384" s="196" t="s">
        <v>22</v>
      </c>
      <c r="N384" s="197" t="s">
        <v>43</v>
      </c>
      <c r="O384" s="40"/>
      <c r="P384" s="198">
        <f>O384*H384</f>
        <v>0</v>
      </c>
      <c r="Q384" s="198">
        <v>0</v>
      </c>
      <c r="R384" s="198">
        <f>Q384*H384</f>
        <v>0</v>
      </c>
      <c r="S384" s="198">
        <v>0</v>
      </c>
      <c r="T384" s="199">
        <f>S384*H384</f>
        <v>0</v>
      </c>
      <c r="AR384" s="22" t="s">
        <v>161</v>
      </c>
      <c r="AT384" s="22" t="s">
        <v>144</v>
      </c>
      <c r="AU384" s="22" t="s">
        <v>83</v>
      </c>
      <c r="AY384" s="22" t="s">
        <v>138</v>
      </c>
      <c r="BE384" s="200">
        <f>IF(N384="základní",J384,0)</f>
        <v>1620.45</v>
      </c>
      <c r="BF384" s="200">
        <f>IF(N384="snížená",J384,0)</f>
        <v>0</v>
      </c>
      <c r="BG384" s="200">
        <f>IF(N384="zákl. přenesená",J384,0)</f>
        <v>0</v>
      </c>
      <c r="BH384" s="200">
        <f>IF(N384="sníž. přenesená",J384,0)</f>
        <v>0</v>
      </c>
      <c r="BI384" s="200">
        <f>IF(N384="nulová",J384,0)</f>
        <v>0</v>
      </c>
      <c r="BJ384" s="22" t="s">
        <v>80</v>
      </c>
      <c r="BK384" s="200">
        <f>ROUND(I384*H384,2)</f>
        <v>1620.45</v>
      </c>
      <c r="BL384" s="22" t="s">
        <v>161</v>
      </c>
      <c r="BM384" s="22" t="s">
        <v>978</v>
      </c>
    </row>
    <row r="385" spans="2:47" s="1" customFormat="1" ht="121.5" hidden="1">
      <c r="B385" s="39"/>
      <c r="C385" s="61"/>
      <c r="D385" s="201" t="s">
        <v>213</v>
      </c>
      <c r="E385" s="61"/>
      <c r="F385" s="202" t="s">
        <v>557</v>
      </c>
      <c r="G385" s="61"/>
      <c r="H385" s="61"/>
      <c r="I385" s="161"/>
      <c r="J385" s="61"/>
      <c r="K385" s="61"/>
      <c r="L385" s="59"/>
      <c r="M385" s="203"/>
      <c r="N385" s="40"/>
      <c r="O385" s="40"/>
      <c r="P385" s="40"/>
      <c r="Q385" s="40"/>
      <c r="R385" s="40"/>
      <c r="S385" s="40"/>
      <c r="T385" s="76"/>
      <c r="AT385" s="22" t="s">
        <v>213</v>
      </c>
      <c r="AU385" s="22" t="s">
        <v>83</v>
      </c>
    </row>
    <row r="386" spans="2:47" s="1" customFormat="1" ht="40.5">
      <c r="B386" s="39"/>
      <c r="C386" s="61"/>
      <c r="D386" s="201" t="s">
        <v>154</v>
      </c>
      <c r="E386" s="61"/>
      <c r="F386" s="202" t="s">
        <v>979</v>
      </c>
      <c r="G386" s="61"/>
      <c r="H386" s="61"/>
      <c r="I386" s="161"/>
      <c r="J386" s="61"/>
      <c r="K386" s="61"/>
      <c r="L386" s="59"/>
      <c r="M386" s="203"/>
      <c r="N386" s="40"/>
      <c r="O386" s="40"/>
      <c r="P386" s="40"/>
      <c r="Q386" s="40"/>
      <c r="R386" s="40"/>
      <c r="S386" s="40"/>
      <c r="T386" s="76"/>
      <c r="AT386" s="22" t="s">
        <v>154</v>
      </c>
      <c r="AU386" s="22" t="s">
        <v>83</v>
      </c>
    </row>
    <row r="387" spans="2:51" s="11" customFormat="1" ht="13.5">
      <c r="B387" s="208"/>
      <c r="C387" s="209"/>
      <c r="D387" s="201" t="s">
        <v>239</v>
      </c>
      <c r="E387" s="210" t="s">
        <v>22</v>
      </c>
      <c r="F387" s="211" t="s">
        <v>980</v>
      </c>
      <c r="G387" s="209"/>
      <c r="H387" s="212">
        <v>1620.45</v>
      </c>
      <c r="I387" s="213"/>
      <c r="J387" s="209"/>
      <c r="K387" s="209"/>
      <c r="L387" s="214"/>
      <c r="M387" s="215"/>
      <c r="N387" s="216"/>
      <c r="O387" s="216"/>
      <c r="P387" s="216"/>
      <c r="Q387" s="216"/>
      <c r="R387" s="216"/>
      <c r="S387" s="216"/>
      <c r="T387" s="217"/>
      <c r="AT387" s="218" t="s">
        <v>239</v>
      </c>
      <c r="AU387" s="218" t="s">
        <v>83</v>
      </c>
      <c r="AV387" s="11" t="s">
        <v>83</v>
      </c>
      <c r="AW387" s="11" t="s">
        <v>35</v>
      </c>
      <c r="AX387" s="11" t="s">
        <v>80</v>
      </c>
      <c r="AY387" s="218" t="s">
        <v>138</v>
      </c>
    </row>
    <row r="388" spans="2:65" s="1" customFormat="1" ht="25.5" customHeight="1">
      <c r="B388" s="39"/>
      <c r="C388" s="190" t="s">
        <v>981</v>
      </c>
      <c r="D388" s="190" t="s">
        <v>144</v>
      </c>
      <c r="E388" s="191" t="s">
        <v>982</v>
      </c>
      <c r="F388" s="192" t="s">
        <v>983</v>
      </c>
      <c r="G388" s="193" t="s">
        <v>308</v>
      </c>
      <c r="H388" s="194">
        <v>186.51</v>
      </c>
      <c r="I388" s="195">
        <v>49</v>
      </c>
      <c r="J388" s="194">
        <f>ROUND(I388*H388,2)</f>
        <v>9138.99</v>
      </c>
      <c r="K388" s="192" t="s">
        <v>148</v>
      </c>
      <c r="L388" s="59"/>
      <c r="M388" s="196" t="s">
        <v>22</v>
      </c>
      <c r="N388" s="197" t="s">
        <v>43</v>
      </c>
      <c r="O388" s="40"/>
      <c r="P388" s="198">
        <f>O388*H388</f>
        <v>0</v>
      </c>
      <c r="Q388" s="198">
        <v>0</v>
      </c>
      <c r="R388" s="198">
        <f>Q388*H388</f>
        <v>0</v>
      </c>
      <c r="S388" s="198">
        <v>0</v>
      </c>
      <c r="T388" s="199">
        <f>S388*H388</f>
        <v>0</v>
      </c>
      <c r="AR388" s="22" t="s">
        <v>161</v>
      </c>
      <c r="AT388" s="22" t="s">
        <v>144</v>
      </c>
      <c r="AU388" s="22" t="s">
        <v>83</v>
      </c>
      <c r="AY388" s="22" t="s">
        <v>138</v>
      </c>
      <c r="BE388" s="200">
        <f>IF(N388="základní",J388,0)</f>
        <v>9138.99</v>
      </c>
      <c r="BF388" s="200">
        <f>IF(N388="snížená",J388,0)</f>
        <v>0</v>
      </c>
      <c r="BG388" s="200">
        <f>IF(N388="zákl. přenesená",J388,0)</f>
        <v>0</v>
      </c>
      <c r="BH388" s="200">
        <f>IF(N388="sníž. přenesená",J388,0)</f>
        <v>0</v>
      </c>
      <c r="BI388" s="200">
        <f>IF(N388="nulová",J388,0)</f>
        <v>0</v>
      </c>
      <c r="BJ388" s="22" t="s">
        <v>80</v>
      </c>
      <c r="BK388" s="200">
        <f>ROUND(I388*H388,2)</f>
        <v>9138.99</v>
      </c>
      <c r="BL388" s="22" t="s">
        <v>161</v>
      </c>
      <c r="BM388" s="22" t="s">
        <v>984</v>
      </c>
    </row>
    <row r="389" spans="2:47" s="1" customFormat="1" ht="94.5" hidden="1">
      <c r="B389" s="39"/>
      <c r="C389" s="61"/>
      <c r="D389" s="201" t="s">
        <v>213</v>
      </c>
      <c r="E389" s="61"/>
      <c r="F389" s="202" t="s">
        <v>985</v>
      </c>
      <c r="G389" s="61"/>
      <c r="H389" s="61"/>
      <c r="I389" s="161"/>
      <c r="J389" s="61"/>
      <c r="K389" s="61"/>
      <c r="L389" s="59"/>
      <c r="M389" s="203"/>
      <c r="N389" s="40"/>
      <c r="O389" s="40"/>
      <c r="P389" s="40"/>
      <c r="Q389" s="40"/>
      <c r="R389" s="40"/>
      <c r="S389" s="40"/>
      <c r="T389" s="76"/>
      <c r="AT389" s="22" t="s">
        <v>213</v>
      </c>
      <c r="AU389" s="22" t="s">
        <v>83</v>
      </c>
    </row>
    <row r="390" spans="2:51" s="12" customFormat="1" ht="13.5">
      <c r="B390" s="219"/>
      <c r="C390" s="220"/>
      <c r="D390" s="201" t="s">
        <v>239</v>
      </c>
      <c r="E390" s="221" t="s">
        <v>22</v>
      </c>
      <c r="F390" s="222" t="s">
        <v>986</v>
      </c>
      <c r="G390" s="220"/>
      <c r="H390" s="221" t="s">
        <v>22</v>
      </c>
      <c r="I390" s="223"/>
      <c r="J390" s="220"/>
      <c r="K390" s="220"/>
      <c r="L390" s="224"/>
      <c r="M390" s="225"/>
      <c r="N390" s="226"/>
      <c r="O390" s="226"/>
      <c r="P390" s="226"/>
      <c r="Q390" s="226"/>
      <c r="R390" s="226"/>
      <c r="S390" s="226"/>
      <c r="T390" s="227"/>
      <c r="AT390" s="228" t="s">
        <v>239</v>
      </c>
      <c r="AU390" s="228" t="s">
        <v>83</v>
      </c>
      <c r="AV390" s="12" t="s">
        <v>80</v>
      </c>
      <c r="AW390" s="12" t="s">
        <v>35</v>
      </c>
      <c r="AX390" s="12" t="s">
        <v>72</v>
      </c>
      <c r="AY390" s="228" t="s">
        <v>138</v>
      </c>
    </row>
    <row r="391" spans="2:51" s="11" customFormat="1" ht="13.5">
      <c r="B391" s="208"/>
      <c r="C391" s="209"/>
      <c r="D391" s="201" t="s">
        <v>239</v>
      </c>
      <c r="E391" s="210" t="s">
        <v>22</v>
      </c>
      <c r="F391" s="211" t="s">
        <v>987</v>
      </c>
      <c r="G391" s="209"/>
      <c r="H391" s="212">
        <v>186.51</v>
      </c>
      <c r="I391" s="213"/>
      <c r="J391" s="209"/>
      <c r="K391" s="209"/>
      <c r="L391" s="214"/>
      <c r="M391" s="215"/>
      <c r="N391" s="216"/>
      <c r="O391" s="216"/>
      <c r="P391" s="216"/>
      <c r="Q391" s="216"/>
      <c r="R391" s="216"/>
      <c r="S391" s="216"/>
      <c r="T391" s="217"/>
      <c r="AT391" s="218" t="s">
        <v>239</v>
      </c>
      <c r="AU391" s="218" t="s">
        <v>83</v>
      </c>
      <c r="AV391" s="11" t="s">
        <v>83</v>
      </c>
      <c r="AW391" s="11" t="s">
        <v>35</v>
      </c>
      <c r="AX391" s="11" t="s">
        <v>80</v>
      </c>
      <c r="AY391" s="218" t="s">
        <v>138</v>
      </c>
    </row>
    <row r="392" spans="2:65" s="1" customFormat="1" ht="38.25" customHeight="1">
      <c r="B392" s="39"/>
      <c r="C392" s="190" t="s">
        <v>988</v>
      </c>
      <c r="D392" s="190" t="s">
        <v>144</v>
      </c>
      <c r="E392" s="191" t="s">
        <v>989</v>
      </c>
      <c r="F392" s="192" t="s">
        <v>990</v>
      </c>
      <c r="G392" s="193" t="s">
        <v>308</v>
      </c>
      <c r="H392" s="194">
        <v>2797.65</v>
      </c>
      <c r="I392" s="195">
        <v>1</v>
      </c>
      <c r="J392" s="194">
        <f>ROUND(I392*H392,2)</f>
        <v>2797.65</v>
      </c>
      <c r="K392" s="192" t="s">
        <v>148</v>
      </c>
      <c r="L392" s="59"/>
      <c r="M392" s="196" t="s">
        <v>22</v>
      </c>
      <c r="N392" s="197" t="s">
        <v>43</v>
      </c>
      <c r="O392" s="40"/>
      <c r="P392" s="198">
        <f>O392*H392</f>
        <v>0</v>
      </c>
      <c r="Q392" s="198">
        <v>0</v>
      </c>
      <c r="R392" s="198">
        <f>Q392*H392</f>
        <v>0</v>
      </c>
      <c r="S392" s="198">
        <v>0</v>
      </c>
      <c r="T392" s="199">
        <f>S392*H392</f>
        <v>0</v>
      </c>
      <c r="AR392" s="22" t="s">
        <v>161</v>
      </c>
      <c r="AT392" s="22" t="s">
        <v>144</v>
      </c>
      <c r="AU392" s="22" t="s">
        <v>83</v>
      </c>
      <c r="AY392" s="22" t="s">
        <v>138</v>
      </c>
      <c r="BE392" s="200">
        <f>IF(N392="základní",J392,0)</f>
        <v>2797.65</v>
      </c>
      <c r="BF392" s="200">
        <f>IF(N392="snížená",J392,0)</f>
        <v>0</v>
      </c>
      <c r="BG392" s="200">
        <f>IF(N392="zákl. přenesená",J392,0)</f>
        <v>0</v>
      </c>
      <c r="BH392" s="200">
        <f>IF(N392="sníž. přenesená",J392,0)</f>
        <v>0</v>
      </c>
      <c r="BI392" s="200">
        <f>IF(N392="nulová",J392,0)</f>
        <v>0</v>
      </c>
      <c r="BJ392" s="22" t="s">
        <v>80</v>
      </c>
      <c r="BK392" s="200">
        <f>ROUND(I392*H392,2)</f>
        <v>2797.65</v>
      </c>
      <c r="BL392" s="22" t="s">
        <v>161</v>
      </c>
      <c r="BM392" s="22" t="s">
        <v>991</v>
      </c>
    </row>
    <row r="393" spans="2:47" s="1" customFormat="1" ht="94.5" hidden="1">
      <c r="B393" s="39"/>
      <c r="C393" s="61"/>
      <c r="D393" s="201" t="s">
        <v>213</v>
      </c>
      <c r="E393" s="61"/>
      <c r="F393" s="202" t="s">
        <v>985</v>
      </c>
      <c r="G393" s="61"/>
      <c r="H393" s="61"/>
      <c r="I393" s="161"/>
      <c r="J393" s="61"/>
      <c r="K393" s="61"/>
      <c r="L393" s="59"/>
      <c r="M393" s="203"/>
      <c r="N393" s="40"/>
      <c r="O393" s="40"/>
      <c r="P393" s="40"/>
      <c r="Q393" s="40"/>
      <c r="R393" s="40"/>
      <c r="S393" s="40"/>
      <c r="T393" s="76"/>
      <c r="AT393" s="22" t="s">
        <v>213</v>
      </c>
      <c r="AU393" s="22" t="s">
        <v>83</v>
      </c>
    </row>
    <row r="394" spans="2:47" s="1" customFormat="1" ht="40.5">
      <c r="B394" s="39"/>
      <c r="C394" s="61"/>
      <c r="D394" s="201" t="s">
        <v>154</v>
      </c>
      <c r="E394" s="61"/>
      <c r="F394" s="202" t="s">
        <v>992</v>
      </c>
      <c r="G394" s="61"/>
      <c r="H394" s="61"/>
      <c r="I394" s="161"/>
      <c r="J394" s="61"/>
      <c r="K394" s="61"/>
      <c r="L394" s="59"/>
      <c r="M394" s="203"/>
      <c r="N394" s="40"/>
      <c r="O394" s="40"/>
      <c r="P394" s="40"/>
      <c r="Q394" s="40"/>
      <c r="R394" s="40"/>
      <c r="S394" s="40"/>
      <c r="T394" s="76"/>
      <c r="AT394" s="22" t="s">
        <v>154</v>
      </c>
      <c r="AU394" s="22" t="s">
        <v>83</v>
      </c>
    </row>
    <row r="395" spans="2:51" s="11" customFormat="1" ht="13.5">
      <c r="B395" s="208"/>
      <c r="C395" s="209"/>
      <c r="D395" s="201" t="s">
        <v>239</v>
      </c>
      <c r="E395" s="210" t="s">
        <v>22</v>
      </c>
      <c r="F395" s="211" t="s">
        <v>993</v>
      </c>
      <c r="G395" s="209"/>
      <c r="H395" s="212">
        <v>2797.65</v>
      </c>
      <c r="I395" s="213"/>
      <c r="J395" s="209"/>
      <c r="K395" s="209"/>
      <c r="L395" s="214"/>
      <c r="M395" s="215"/>
      <c r="N395" s="216"/>
      <c r="O395" s="216"/>
      <c r="P395" s="216"/>
      <c r="Q395" s="216"/>
      <c r="R395" s="216"/>
      <c r="S395" s="216"/>
      <c r="T395" s="217"/>
      <c r="AT395" s="218" t="s">
        <v>239</v>
      </c>
      <c r="AU395" s="218" t="s">
        <v>83</v>
      </c>
      <c r="AV395" s="11" t="s">
        <v>83</v>
      </c>
      <c r="AW395" s="11" t="s">
        <v>35</v>
      </c>
      <c r="AX395" s="11" t="s">
        <v>80</v>
      </c>
      <c r="AY395" s="218" t="s">
        <v>138</v>
      </c>
    </row>
    <row r="396" spans="2:65" s="1" customFormat="1" ht="25.5" customHeight="1">
      <c r="B396" s="39"/>
      <c r="C396" s="190" t="s">
        <v>994</v>
      </c>
      <c r="D396" s="190" t="s">
        <v>144</v>
      </c>
      <c r="E396" s="191" t="s">
        <v>995</v>
      </c>
      <c r="F396" s="192" t="s">
        <v>996</v>
      </c>
      <c r="G396" s="193" t="s">
        <v>308</v>
      </c>
      <c r="H396" s="194">
        <v>191.6</v>
      </c>
      <c r="I396" s="195">
        <v>85</v>
      </c>
      <c r="J396" s="194">
        <f>ROUND(I396*H396,2)</f>
        <v>16286</v>
      </c>
      <c r="K396" s="192" t="s">
        <v>148</v>
      </c>
      <c r="L396" s="59"/>
      <c r="M396" s="196" t="s">
        <v>22</v>
      </c>
      <c r="N396" s="197" t="s">
        <v>43</v>
      </c>
      <c r="O396" s="40"/>
      <c r="P396" s="198">
        <f>O396*H396</f>
        <v>0</v>
      </c>
      <c r="Q396" s="198">
        <v>0</v>
      </c>
      <c r="R396" s="198">
        <f>Q396*H396</f>
        <v>0</v>
      </c>
      <c r="S396" s="198">
        <v>0</v>
      </c>
      <c r="T396" s="199">
        <f>S396*H396</f>
        <v>0</v>
      </c>
      <c r="AR396" s="22" t="s">
        <v>161</v>
      </c>
      <c r="AT396" s="22" t="s">
        <v>144</v>
      </c>
      <c r="AU396" s="22" t="s">
        <v>83</v>
      </c>
      <c r="AY396" s="22" t="s">
        <v>138</v>
      </c>
      <c r="BE396" s="200">
        <f>IF(N396="základní",J396,0)</f>
        <v>16286</v>
      </c>
      <c r="BF396" s="200">
        <f>IF(N396="snížená",J396,0)</f>
        <v>0</v>
      </c>
      <c r="BG396" s="200">
        <f>IF(N396="zákl. přenesená",J396,0)</f>
        <v>0</v>
      </c>
      <c r="BH396" s="200">
        <f>IF(N396="sníž. přenesená",J396,0)</f>
        <v>0</v>
      </c>
      <c r="BI396" s="200">
        <f>IF(N396="nulová",J396,0)</f>
        <v>0</v>
      </c>
      <c r="BJ396" s="22" t="s">
        <v>80</v>
      </c>
      <c r="BK396" s="200">
        <f>ROUND(I396*H396,2)</f>
        <v>16286</v>
      </c>
      <c r="BL396" s="22" t="s">
        <v>161</v>
      </c>
      <c r="BM396" s="22" t="s">
        <v>997</v>
      </c>
    </row>
    <row r="397" spans="2:47" s="1" customFormat="1" ht="108" hidden="1">
      <c r="B397" s="39"/>
      <c r="C397" s="61"/>
      <c r="D397" s="201" t="s">
        <v>213</v>
      </c>
      <c r="E397" s="61"/>
      <c r="F397" s="202" t="s">
        <v>587</v>
      </c>
      <c r="G397" s="61"/>
      <c r="H397" s="61"/>
      <c r="I397" s="161"/>
      <c r="J397" s="61"/>
      <c r="K397" s="61"/>
      <c r="L397" s="59"/>
      <c r="M397" s="203"/>
      <c r="N397" s="40"/>
      <c r="O397" s="40"/>
      <c r="P397" s="40"/>
      <c r="Q397" s="40"/>
      <c r="R397" s="40"/>
      <c r="S397" s="40"/>
      <c r="T397" s="76"/>
      <c r="AT397" s="22" t="s">
        <v>213</v>
      </c>
      <c r="AU397" s="22" t="s">
        <v>83</v>
      </c>
    </row>
    <row r="398" spans="2:47" s="1" customFormat="1" ht="27">
      <c r="B398" s="39"/>
      <c r="C398" s="61"/>
      <c r="D398" s="201" t="s">
        <v>154</v>
      </c>
      <c r="E398" s="61"/>
      <c r="F398" s="202" t="s">
        <v>998</v>
      </c>
      <c r="G398" s="61"/>
      <c r="H398" s="61"/>
      <c r="I398" s="161"/>
      <c r="J398" s="61"/>
      <c r="K398" s="61"/>
      <c r="L398" s="59"/>
      <c r="M398" s="203"/>
      <c r="N398" s="40"/>
      <c r="O398" s="40"/>
      <c r="P398" s="40"/>
      <c r="Q398" s="40"/>
      <c r="R398" s="40"/>
      <c r="S398" s="40"/>
      <c r="T398" s="76"/>
      <c r="AT398" s="22" t="s">
        <v>154</v>
      </c>
      <c r="AU398" s="22" t="s">
        <v>83</v>
      </c>
    </row>
    <row r="399" spans="2:51" s="12" customFormat="1" ht="13.5">
      <c r="B399" s="219"/>
      <c r="C399" s="220"/>
      <c r="D399" s="201" t="s">
        <v>239</v>
      </c>
      <c r="E399" s="221" t="s">
        <v>22</v>
      </c>
      <c r="F399" s="222" t="s">
        <v>999</v>
      </c>
      <c r="G399" s="220"/>
      <c r="H399" s="221" t="s">
        <v>22</v>
      </c>
      <c r="I399" s="223"/>
      <c r="J399" s="220"/>
      <c r="K399" s="220"/>
      <c r="L399" s="224"/>
      <c r="M399" s="225"/>
      <c r="N399" s="226"/>
      <c r="O399" s="226"/>
      <c r="P399" s="226"/>
      <c r="Q399" s="226"/>
      <c r="R399" s="226"/>
      <c r="S399" s="226"/>
      <c r="T399" s="227"/>
      <c r="AT399" s="228" t="s">
        <v>239</v>
      </c>
      <c r="AU399" s="228" t="s">
        <v>83</v>
      </c>
      <c r="AV399" s="12" t="s">
        <v>80</v>
      </c>
      <c r="AW399" s="12" t="s">
        <v>35</v>
      </c>
      <c r="AX399" s="12" t="s">
        <v>72</v>
      </c>
      <c r="AY399" s="228" t="s">
        <v>138</v>
      </c>
    </row>
    <row r="400" spans="2:51" s="11" customFormat="1" ht="13.5">
      <c r="B400" s="208"/>
      <c r="C400" s="209"/>
      <c r="D400" s="201" t="s">
        <v>239</v>
      </c>
      <c r="E400" s="210" t="s">
        <v>22</v>
      </c>
      <c r="F400" s="211" t="s">
        <v>1000</v>
      </c>
      <c r="G400" s="209"/>
      <c r="H400" s="212">
        <v>191.6</v>
      </c>
      <c r="I400" s="213"/>
      <c r="J400" s="209"/>
      <c r="K400" s="209"/>
      <c r="L400" s="214"/>
      <c r="M400" s="215"/>
      <c r="N400" s="216"/>
      <c r="O400" s="216"/>
      <c r="P400" s="216"/>
      <c r="Q400" s="216"/>
      <c r="R400" s="216"/>
      <c r="S400" s="216"/>
      <c r="T400" s="217"/>
      <c r="AT400" s="218" t="s">
        <v>239</v>
      </c>
      <c r="AU400" s="218" t="s">
        <v>83</v>
      </c>
      <c r="AV400" s="11" t="s">
        <v>83</v>
      </c>
      <c r="AW400" s="11" t="s">
        <v>35</v>
      </c>
      <c r="AX400" s="11" t="s">
        <v>80</v>
      </c>
      <c r="AY400" s="218" t="s">
        <v>138</v>
      </c>
    </row>
    <row r="401" spans="2:65" s="1" customFormat="1" ht="25.5" customHeight="1">
      <c r="B401" s="39"/>
      <c r="C401" s="190" t="s">
        <v>1001</v>
      </c>
      <c r="D401" s="190" t="s">
        <v>144</v>
      </c>
      <c r="E401" s="191" t="s">
        <v>585</v>
      </c>
      <c r="F401" s="192" t="s">
        <v>307</v>
      </c>
      <c r="G401" s="193" t="s">
        <v>308</v>
      </c>
      <c r="H401" s="194">
        <v>102.94</v>
      </c>
      <c r="I401" s="195">
        <v>50</v>
      </c>
      <c r="J401" s="194">
        <f>ROUND(I401*H401,2)</f>
        <v>5147</v>
      </c>
      <c r="K401" s="192" t="s">
        <v>148</v>
      </c>
      <c r="L401" s="59"/>
      <c r="M401" s="196" t="s">
        <v>22</v>
      </c>
      <c r="N401" s="197" t="s">
        <v>43</v>
      </c>
      <c r="O401" s="40"/>
      <c r="P401" s="198">
        <f>O401*H401</f>
        <v>0</v>
      </c>
      <c r="Q401" s="198">
        <v>0</v>
      </c>
      <c r="R401" s="198">
        <f>Q401*H401</f>
        <v>0</v>
      </c>
      <c r="S401" s="198">
        <v>0</v>
      </c>
      <c r="T401" s="199">
        <f>S401*H401</f>
        <v>0</v>
      </c>
      <c r="AR401" s="22" t="s">
        <v>161</v>
      </c>
      <c r="AT401" s="22" t="s">
        <v>144</v>
      </c>
      <c r="AU401" s="22" t="s">
        <v>83</v>
      </c>
      <c r="AY401" s="22" t="s">
        <v>138</v>
      </c>
      <c r="BE401" s="200">
        <f>IF(N401="základní",J401,0)</f>
        <v>5147</v>
      </c>
      <c r="BF401" s="200">
        <f>IF(N401="snížená",J401,0)</f>
        <v>0</v>
      </c>
      <c r="BG401" s="200">
        <f>IF(N401="zákl. přenesená",J401,0)</f>
        <v>0</v>
      </c>
      <c r="BH401" s="200">
        <f>IF(N401="sníž. přenesená",J401,0)</f>
        <v>0</v>
      </c>
      <c r="BI401" s="200">
        <f>IF(N401="nulová",J401,0)</f>
        <v>0</v>
      </c>
      <c r="BJ401" s="22" t="s">
        <v>80</v>
      </c>
      <c r="BK401" s="200">
        <f>ROUND(I401*H401,2)</f>
        <v>5147</v>
      </c>
      <c r="BL401" s="22" t="s">
        <v>161</v>
      </c>
      <c r="BM401" s="22" t="s">
        <v>1002</v>
      </c>
    </row>
    <row r="402" spans="2:47" s="1" customFormat="1" ht="108" hidden="1">
      <c r="B402" s="39"/>
      <c r="C402" s="61"/>
      <c r="D402" s="201" t="s">
        <v>213</v>
      </c>
      <c r="E402" s="61"/>
      <c r="F402" s="202" t="s">
        <v>587</v>
      </c>
      <c r="G402" s="61"/>
      <c r="H402" s="61"/>
      <c r="I402" s="161"/>
      <c r="J402" s="61"/>
      <c r="K402" s="61"/>
      <c r="L402" s="59"/>
      <c r="M402" s="203"/>
      <c r="N402" s="40"/>
      <c r="O402" s="40"/>
      <c r="P402" s="40"/>
      <c r="Q402" s="40"/>
      <c r="R402" s="40"/>
      <c r="S402" s="40"/>
      <c r="T402" s="76"/>
      <c r="AT402" s="22" t="s">
        <v>213</v>
      </c>
      <c r="AU402" s="22" t="s">
        <v>83</v>
      </c>
    </row>
    <row r="403" spans="2:47" s="1" customFormat="1" ht="40.5">
      <c r="B403" s="39"/>
      <c r="C403" s="61"/>
      <c r="D403" s="201" t="s">
        <v>154</v>
      </c>
      <c r="E403" s="61"/>
      <c r="F403" s="202" t="s">
        <v>1003</v>
      </c>
      <c r="G403" s="61"/>
      <c r="H403" s="61"/>
      <c r="I403" s="161"/>
      <c r="J403" s="61"/>
      <c r="K403" s="61"/>
      <c r="L403" s="59"/>
      <c r="M403" s="203"/>
      <c r="N403" s="40"/>
      <c r="O403" s="40"/>
      <c r="P403" s="40"/>
      <c r="Q403" s="40"/>
      <c r="R403" s="40"/>
      <c r="S403" s="40"/>
      <c r="T403" s="76"/>
      <c r="AT403" s="22" t="s">
        <v>154</v>
      </c>
      <c r="AU403" s="22" t="s">
        <v>83</v>
      </c>
    </row>
    <row r="404" spans="2:51" s="11" customFormat="1" ht="13.5">
      <c r="B404" s="208"/>
      <c r="C404" s="209"/>
      <c r="D404" s="201" t="s">
        <v>239</v>
      </c>
      <c r="E404" s="210" t="s">
        <v>22</v>
      </c>
      <c r="F404" s="211" t="s">
        <v>1004</v>
      </c>
      <c r="G404" s="209"/>
      <c r="H404" s="212">
        <v>102.94</v>
      </c>
      <c r="I404" s="213"/>
      <c r="J404" s="209"/>
      <c r="K404" s="209"/>
      <c r="L404" s="214"/>
      <c r="M404" s="215"/>
      <c r="N404" s="216"/>
      <c r="O404" s="216"/>
      <c r="P404" s="216"/>
      <c r="Q404" s="216"/>
      <c r="R404" s="216"/>
      <c r="S404" s="216"/>
      <c r="T404" s="217"/>
      <c r="AT404" s="218" t="s">
        <v>239</v>
      </c>
      <c r="AU404" s="218" t="s">
        <v>83</v>
      </c>
      <c r="AV404" s="11" t="s">
        <v>83</v>
      </c>
      <c r="AW404" s="11" t="s">
        <v>35</v>
      </c>
      <c r="AX404" s="11" t="s">
        <v>80</v>
      </c>
      <c r="AY404" s="218" t="s">
        <v>138</v>
      </c>
    </row>
    <row r="405" spans="2:63" s="10" customFormat="1" ht="29.85" customHeight="1">
      <c r="B405" s="174"/>
      <c r="C405" s="175"/>
      <c r="D405" s="176" t="s">
        <v>71</v>
      </c>
      <c r="E405" s="188" t="s">
        <v>592</v>
      </c>
      <c r="F405" s="188" t="s">
        <v>593</v>
      </c>
      <c r="G405" s="175"/>
      <c r="H405" s="175"/>
      <c r="I405" s="178"/>
      <c r="J405" s="189">
        <f>BK405</f>
        <v>92924.02</v>
      </c>
      <c r="K405" s="175"/>
      <c r="L405" s="180"/>
      <c r="M405" s="181"/>
      <c r="N405" s="182"/>
      <c r="O405" s="182"/>
      <c r="P405" s="183">
        <f>SUM(P406:P407)</f>
        <v>0</v>
      </c>
      <c r="Q405" s="182"/>
      <c r="R405" s="183">
        <f>SUM(R406:R407)</f>
        <v>0</v>
      </c>
      <c r="S405" s="182"/>
      <c r="T405" s="184">
        <f>SUM(T406:T407)</f>
        <v>0</v>
      </c>
      <c r="AR405" s="185" t="s">
        <v>80</v>
      </c>
      <c r="AT405" s="186" t="s">
        <v>71</v>
      </c>
      <c r="AU405" s="186" t="s">
        <v>80</v>
      </c>
      <c r="AY405" s="185" t="s">
        <v>138</v>
      </c>
      <c r="BK405" s="187">
        <f>SUM(BK406:BK407)</f>
        <v>92924.02</v>
      </c>
    </row>
    <row r="406" spans="2:65" s="1" customFormat="1" ht="25.5" customHeight="1">
      <c r="B406" s="39"/>
      <c r="C406" s="190" t="s">
        <v>1005</v>
      </c>
      <c r="D406" s="190" t="s">
        <v>144</v>
      </c>
      <c r="E406" s="191" t="s">
        <v>595</v>
      </c>
      <c r="F406" s="192" t="s">
        <v>596</v>
      </c>
      <c r="G406" s="193" t="s">
        <v>308</v>
      </c>
      <c r="H406" s="194">
        <v>358.78</v>
      </c>
      <c r="I406" s="195">
        <v>259</v>
      </c>
      <c r="J406" s="194">
        <f>ROUND(I406*H406,2)</f>
        <v>92924.02</v>
      </c>
      <c r="K406" s="192" t="s">
        <v>148</v>
      </c>
      <c r="L406" s="59"/>
      <c r="M406" s="196" t="s">
        <v>22</v>
      </c>
      <c r="N406" s="197" t="s">
        <v>43</v>
      </c>
      <c r="O406" s="40"/>
      <c r="P406" s="198">
        <f>O406*H406</f>
        <v>0</v>
      </c>
      <c r="Q406" s="198">
        <v>0</v>
      </c>
      <c r="R406" s="198">
        <f>Q406*H406</f>
        <v>0</v>
      </c>
      <c r="S406" s="198">
        <v>0</v>
      </c>
      <c r="T406" s="199">
        <f>S406*H406</f>
        <v>0</v>
      </c>
      <c r="AR406" s="22" t="s">
        <v>161</v>
      </c>
      <c r="AT406" s="22" t="s">
        <v>144</v>
      </c>
      <c r="AU406" s="22" t="s">
        <v>83</v>
      </c>
      <c r="AY406" s="22" t="s">
        <v>138</v>
      </c>
      <c r="BE406" s="200">
        <f>IF(N406="základní",J406,0)</f>
        <v>92924.02</v>
      </c>
      <c r="BF406" s="200">
        <f>IF(N406="snížená",J406,0)</f>
        <v>0</v>
      </c>
      <c r="BG406" s="200">
        <f>IF(N406="zákl. přenesená",J406,0)</f>
        <v>0</v>
      </c>
      <c r="BH406" s="200">
        <f>IF(N406="sníž. přenesená",J406,0)</f>
        <v>0</v>
      </c>
      <c r="BI406" s="200">
        <f>IF(N406="nulová",J406,0)</f>
        <v>0</v>
      </c>
      <c r="BJ406" s="22" t="s">
        <v>80</v>
      </c>
      <c r="BK406" s="200">
        <f>ROUND(I406*H406,2)</f>
        <v>92924.02</v>
      </c>
      <c r="BL406" s="22" t="s">
        <v>161</v>
      </c>
      <c r="BM406" s="22" t="s">
        <v>1006</v>
      </c>
    </row>
    <row r="407" spans="2:47" s="1" customFormat="1" ht="40.5" hidden="1">
      <c r="B407" s="39"/>
      <c r="C407" s="61"/>
      <c r="D407" s="201" t="s">
        <v>213</v>
      </c>
      <c r="E407" s="61"/>
      <c r="F407" s="202" t="s">
        <v>598</v>
      </c>
      <c r="G407" s="61"/>
      <c r="H407" s="61"/>
      <c r="I407" s="161"/>
      <c r="J407" s="61"/>
      <c r="K407" s="61"/>
      <c r="L407" s="59"/>
      <c r="M407" s="203"/>
      <c r="N407" s="40"/>
      <c r="O407" s="40"/>
      <c r="P407" s="40"/>
      <c r="Q407" s="40"/>
      <c r="R407" s="40"/>
      <c r="S407" s="40"/>
      <c r="T407" s="76"/>
      <c r="AT407" s="22" t="s">
        <v>213</v>
      </c>
      <c r="AU407" s="22" t="s">
        <v>83</v>
      </c>
    </row>
    <row r="408" spans="2:63" s="10" customFormat="1" ht="37.35" customHeight="1">
      <c r="B408" s="174"/>
      <c r="C408" s="175"/>
      <c r="D408" s="176" t="s">
        <v>71</v>
      </c>
      <c r="E408" s="177" t="s">
        <v>599</v>
      </c>
      <c r="F408" s="177" t="s">
        <v>600</v>
      </c>
      <c r="G408" s="175"/>
      <c r="H408" s="175"/>
      <c r="I408" s="178"/>
      <c r="J408" s="179">
        <f>BK408</f>
        <v>47759.85</v>
      </c>
      <c r="K408" s="175"/>
      <c r="L408" s="180"/>
      <c r="M408" s="181"/>
      <c r="N408" s="182"/>
      <c r="O408" s="182"/>
      <c r="P408" s="183">
        <f>SUM(P409:P431)</f>
        <v>0</v>
      </c>
      <c r="Q408" s="182"/>
      <c r="R408" s="183">
        <f>SUM(R409:R431)</f>
        <v>0.052123</v>
      </c>
      <c r="S408" s="182"/>
      <c r="T408" s="184">
        <f>SUM(T409:T431)</f>
        <v>0</v>
      </c>
      <c r="AR408" s="185" t="s">
        <v>80</v>
      </c>
      <c r="AT408" s="186" t="s">
        <v>71</v>
      </c>
      <c r="AU408" s="186" t="s">
        <v>72</v>
      </c>
      <c r="AY408" s="185" t="s">
        <v>138</v>
      </c>
      <c r="BK408" s="187">
        <f>SUM(BK409:BK431)</f>
        <v>47759.85</v>
      </c>
    </row>
    <row r="409" spans="2:65" s="1" customFormat="1" ht="38.25" customHeight="1">
      <c r="B409" s="39"/>
      <c r="C409" s="190" t="s">
        <v>1007</v>
      </c>
      <c r="D409" s="190" t="s">
        <v>144</v>
      </c>
      <c r="E409" s="191" t="s">
        <v>224</v>
      </c>
      <c r="F409" s="192" t="s">
        <v>225</v>
      </c>
      <c r="G409" s="193" t="s">
        <v>226</v>
      </c>
      <c r="H409" s="194">
        <v>55.5</v>
      </c>
      <c r="I409" s="195">
        <v>89</v>
      </c>
      <c r="J409" s="194">
        <f>ROUND(I409*H409,2)</f>
        <v>4939.5</v>
      </c>
      <c r="K409" s="192" t="s">
        <v>148</v>
      </c>
      <c r="L409" s="59"/>
      <c r="M409" s="196" t="s">
        <v>22</v>
      </c>
      <c r="N409" s="197" t="s">
        <v>43</v>
      </c>
      <c r="O409" s="40"/>
      <c r="P409" s="198">
        <f>O409*H409</f>
        <v>0</v>
      </c>
      <c r="Q409" s="198">
        <v>0</v>
      </c>
      <c r="R409" s="198">
        <f>Q409*H409</f>
        <v>0</v>
      </c>
      <c r="S409" s="198">
        <v>0</v>
      </c>
      <c r="T409" s="199">
        <f>S409*H409</f>
        <v>0</v>
      </c>
      <c r="AR409" s="22" t="s">
        <v>161</v>
      </c>
      <c r="AT409" s="22" t="s">
        <v>144</v>
      </c>
      <c r="AU409" s="22" t="s">
        <v>80</v>
      </c>
      <c r="AY409" s="22" t="s">
        <v>138</v>
      </c>
      <c r="BE409" s="200">
        <f>IF(N409="základní",J409,0)</f>
        <v>4939.5</v>
      </c>
      <c r="BF409" s="200">
        <f>IF(N409="snížená",J409,0)</f>
        <v>0</v>
      </c>
      <c r="BG409" s="200">
        <f>IF(N409="zákl. přenesená",J409,0)</f>
        <v>0</v>
      </c>
      <c r="BH409" s="200">
        <f>IF(N409="sníž. přenesená",J409,0)</f>
        <v>0</v>
      </c>
      <c r="BI409" s="200">
        <f>IF(N409="nulová",J409,0)</f>
        <v>0</v>
      </c>
      <c r="BJ409" s="22" t="s">
        <v>80</v>
      </c>
      <c r="BK409" s="200">
        <f>ROUND(I409*H409,2)</f>
        <v>4939.5</v>
      </c>
      <c r="BL409" s="22" t="s">
        <v>161</v>
      </c>
      <c r="BM409" s="22" t="s">
        <v>1008</v>
      </c>
    </row>
    <row r="410" spans="2:47" s="1" customFormat="1" ht="337.5" hidden="1">
      <c r="B410" s="39"/>
      <c r="C410" s="61"/>
      <c r="D410" s="201" t="s">
        <v>213</v>
      </c>
      <c r="E410" s="61"/>
      <c r="F410" s="202" t="s">
        <v>228</v>
      </c>
      <c r="G410" s="61"/>
      <c r="H410" s="61"/>
      <c r="I410" s="161"/>
      <c r="J410" s="61"/>
      <c r="K410" s="61"/>
      <c r="L410" s="59"/>
      <c r="M410" s="203"/>
      <c r="N410" s="40"/>
      <c r="O410" s="40"/>
      <c r="P410" s="40"/>
      <c r="Q410" s="40"/>
      <c r="R410" s="40"/>
      <c r="S410" s="40"/>
      <c r="T410" s="76"/>
      <c r="AT410" s="22" t="s">
        <v>213</v>
      </c>
      <c r="AU410" s="22" t="s">
        <v>80</v>
      </c>
    </row>
    <row r="411" spans="2:47" s="1" customFormat="1" ht="27">
      <c r="B411" s="39"/>
      <c r="C411" s="61"/>
      <c r="D411" s="201" t="s">
        <v>154</v>
      </c>
      <c r="E411" s="61"/>
      <c r="F411" s="202" t="s">
        <v>603</v>
      </c>
      <c r="G411" s="61"/>
      <c r="H411" s="61"/>
      <c r="I411" s="161"/>
      <c r="J411" s="61"/>
      <c r="K411" s="61"/>
      <c r="L411" s="59"/>
      <c r="M411" s="203"/>
      <c r="N411" s="40"/>
      <c r="O411" s="40"/>
      <c r="P411" s="40"/>
      <c r="Q411" s="40"/>
      <c r="R411" s="40"/>
      <c r="S411" s="40"/>
      <c r="T411" s="76"/>
      <c r="AT411" s="22" t="s">
        <v>154</v>
      </c>
      <c r="AU411" s="22" t="s">
        <v>80</v>
      </c>
    </row>
    <row r="412" spans="2:65" s="1" customFormat="1" ht="38.25" customHeight="1">
      <c r="B412" s="39"/>
      <c r="C412" s="190" t="s">
        <v>1009</v>
      </c>
      <c r="D412" s="190" t="s">
        <v>144</v>
      </c>
      <c r="E412" s="191" t="s">
        <v>230</v>
      </c>
      <c r="F412" s="192" t="s">
        <v>231</v>
      </c>
      <c r="G412" s="193" t="s">
        <v>226</v>
      </c>
      <c r="H412" s="194">
        <v>55.5</v>
      </c>
      <c r="I412" s="195">
        <v>36</v>
      </c>
      <c r="J412" s="194">
        <f>ROUND(I412*H412,2)</f>
        <v>1998</v>
      </c>
      <c r="K412" s="192" t="s">
        <v>148</v>
      </c>
      <c r="L412" s="59"/>
      <c r="M412" s="196" t="s">
        <v>22</v>
      </c>
      <c r="N412" s="197" t="s">
        <v>43</v>
      </c>
      <c r="O412" s="40"/>
      <c r="P412" s="198">
        <f>O412*H412</f>
        <v>0</v>
      </c>
      <c r="Q412" s="198">
        <v>0</v>
      </c>
      <c r="R412" s="198">
        <f>Q412*H412</f>
        <v>0</v>
      </c>
      <c r="S412" s="198">
        <v>0</v>
      </c>
      <c r="T412" s="199">
        <f>S412*H412</f>
        <v>0</v>
      </c>
      <c r="AR412" s="22" t="s">
        <v>161</v>
      </c>
      <c r="AT412" s="22" t="s">
        <v>144</v>
      </c>
      <c r="AU412" s="22" t="s">
        <v>80</v>
      </c>
      <c r="AY412" s="22" t="s">
        <v>138</v>
      </c>
      <c r="BE412" s="200">
        <f>IF(N412="základní",J412,0)</f>
        <v>1998</v>
      </c>
      <c r="BF412" s="200">
        <f>IF(N412="snížená",J412,0)</f>
        <v>0</v>
      </c>
      <c r="BG412" s="200">
        <f>IF(N412="zákl. přenesená",J412,0)</f>
        <v>0</v>
      </c>
      <c r="BH412" s="200">
        <f>IF(N412="sníž. přenesená",J412,0)</f>
        <v>0</v>
      </c>
      <c r="BI412" s="200">
        <f>IF(N412="nulová",J412,0)</f>
        <v>0</v>
      </c>
      <c r="BJ412" s="22" t="s">
        <v>80</v>
      </c>
      <c r="BK412" s="200">
        <f>ROUND(I412*H412,2)</f>
        <v>1998</v>
      </c>
      <c r="BL412" s="22" t="s">
        <v>161</v>
      </c>
      <c r="BM412" s="22" t="s">
        <v>1010</v>
      </c>
    </row>
    <row r="413" spans="2:47" s="1" customFormat="1" ht="337.5" hidden="1">
      <c r="B413" s="39"/>
      <c r="C413" s="61"/>
      <c r="D413" s="201" t="s">
        <v>213</v>
      </c>
      <c r="E413" s="61"/>
      <c r="F413" s="202" t="s">
        <v>228</v>
      </c>
      <c r="G413" s="61"/>
      <c r="H413" s="61"/>
      <c r="I413" s="161"/>
      <c r="J413" s="61"/>
      <c r="K413" s="61"/>
      <c r="L413" s="59"/>
      <c r="M413" s="203"/>
      <c r="N413" s="40"/>
      <c r="O413" s="40"/>
      <c r="P413" s="40"/>
      <c r="Q413" s="40"/>
      <c r="R413" s="40"/>
      <c r="S413" s="40"/>
      <c r="T413" s="76"/>
      <c r="AT413" s="22" t="s">
        <v>213</v>
      </c>
      <c r="AU413" s="22" t="s">
        <v>80</v>
      </c>
    </row>
    <row r="414" spans="2:47" s="1" customFormat="1" ht="27">
      <c r="B414" s="39"/>
      <c r="C414" s="61"/>
      <c r="D414" s="201" t="s">
        <v>154</v>
      </c>
      <c r="E414" s="61"/>
      <c r="F414" s="202" t="s">
        <v>607</v>
      </c>
      <c r="G414" s="61"/>
      <c r="H414" s="61"/>
      <c r="I414" s="161"/>
      <c r="J414" s="61"/>
      <c r="K414" s="61"/>
      <c r="L414" s="59"/>
      <c r="M414" s="203"/>
      <c r="N414" s="40"/>
      <c r="O414" s="40"/>
      <c r="P414" s="40"/>
      <c r="Q414" s="40"/>
      <c r="R414" s="40"/>
      <c r="S414" s="40"/>
      <c r="T414" s="76"/>
      <c r="AT414" s="22" t="s">
        <v>154</v>
      </c>
      <c r="AU414" s="22" t="s">
        <v>80</v>
      </c>
    </row>
    <row r="415" spans="2:65" s="1" customFormat="1" ht="38.25" customHeight="1">
      <c r="B415" s="39"/>
      <c r="C415" s="190" t="s">
        <v>1011</v>
      </c>
      <c r="D415" s="190" t="s">
        <v>144</v>
      </c>
      <c r="E415" s="191" t="s">
        <v>279</v>
      </c>
      <c r="F415" s="192" t="s">
        <v>280</v>
      </c>
      <c r="G415" s="193" t="s">
        <v>226</v>
      </c>
      <c r="H415" s="194">
        <v>55.5</v>
      </c>
      <c r="I415" s="195">
        <v>98</v>
      </c>
      <c r="J415" s="194">
        <f>ROUND(I415*H415,2)</f>
        <v>5439</v>
      </c>
      <c r="K415" s="192" t="s">
        <v>148</v>
      </c>
      <c r="L415" s="59"/>
      <c r="M415" s="196" t="s">
        <v>22</v>
      </c>
      <c r="N415" s="197" t="s">
        <v>43</v>
      </c>
      <c r="O415" s="40"/>
      <c r="P415" s="198">
        <f>O415*H415</f>
        <v>0</v>
      </c>
      <c r="Q415" s="198">
        <v>0</v>
      </c>
      <c r="R415" s="198">
        <f>Q415*H415</f>
        <v>0</v>
      </c>
      <c r="S415" s="198">
        <v>0</v>
      </c>
      <c r="T415" s="199">
        <f>S415*H415</f>
        <v>0</v>
      </c>
      <c r="AR415" s="22" t="s">
        <v>161</v>
      </c>
      <c r="AT415" s="22" t="s">
        <v>144</v>
      </c>
      <c r="AU415" s="22" t="s">
        <v>80</v>
      </c>
      <c r="AY415" s="22" t="s">
        <v>138</v>
      </c>
      <c r="BE415" s="200">
        <f>IF(N415="základní",J415,0)</f>
        <v>5439</v>
      </c>
      <c r="BF415" s="200">
        <f>IF(N415="snížená",J415,0)</f>
        <v>0</v>
      </c>
      <c r="BG415" s="200">
        <f>IF(N415="zákl. přenesená",J415,0)</f>
        <v>0</v>
      </c>
      <c r="BH415" s="200">
        <f>IF(N415="sníž. přenesená",J415,0)</f>
        <v>0</v>
      </c>
      <c r="BI415" s="200">
        <f>IF(N415="nulová",J415,0)</f>
        <v>0</v>
      </c>
      <c r="BJ415" s="22" t="s">
        <v>80</v>
      </c>
      <c r="BK415" s="200">
        <f>ROUND(I415*H415,2)</f>
        <v>5439</v>
      </c>
      <c r="BL415" s="22" t="s">
        <v>161</v>
      </c>
      <c r="BM415" s="22" t="s">
        <v>1012</v>
      </c>
    </row>
    <row r="416" spans="2:47" s="1" customFormat="1" ht="243" hidden="1">
      <c r="B416" s="39"/>
      <c r="C416" s="61"/>
      <c r="D416" s="201" t="s">
        <v>213</v>
      </c>
      <c r="E416" s="61"/>
      <c r="F416" s="202" t="s">
        <v>282</v>
      </c>
      <c r="G416" s="61"/>
      <c r="H416" s="61"/>
      <c r="I416" s="161"/>
      <c r="J416" s="61"/>
      <c r="K416" s="61"/>
      <c r="L416" s="59"/>
      <c r="M416" s="203"/>
      <c r="N416" s="40"/>
      <c r="O416" s="40"/>
      <c r="P416" s="40"/>
      <c r="Q416" s="40"/>
      <c r="R416" s="40"/>
      <c r="S416" s="40"/>
      <c r="T416" s="76"/>
      <c r="AT416" s="22" t="s">
        <v>213</v>
      </c>
      <c r="AU416" s="22" t="s">
        <v>80</v>
      </c>
    </row>
    <row r="417" spans="2:47" s="1" customFormat="1" ht="27">
      <c r="B417" s="39"/>
      <c r="C417" s="61"/>
      <c r="D417" s="201" t="s">
        <v>154</v>
      </c>
      <c r="E417" s="61"/>
      <c r="F417" s="202" t="s">
        <v>610</v>
      </c>
      <c r="G417" s="61"/>
      <c r="H417" s="61"/>
      <c r="I417" s="161"/>
      <c r="J417" s="61"/>
      <c r="K417" s="61"/>
      <c r="L417" s="59"/>
      <c r="M417" s="203"/>
      <c r="N417" s="40"/>
      <c r="O417" s="40"/>
      <c r="P417" s="40"/>
      <c r="Q417" s="40"/>
      <c r="R417" s="40"/>
      <c r="S417" s="40"/>
      <c r="T417" s="76"/>
      <c r="AT417" s="22" t="s">
        <v>154</v>
      </c>
      <c r="AU417" s="22" t="s">
        <v>80</v>
      </c>
    </row>
    <row r="418" spans="2:65" s="1" customFormat="1" ht="51" customHeight="1">
      <c r="B418" s="39"/>
      <c r="C418" s="190" t="s">
        <v>1013</v>
      </c>
      <c r="D418" s="190" t="s">
        <v>144</v>
      </c>
      <c r="E418" s="191" t="s">
        <v>293</v>
      </c>
      <c r="F418" s="192" t="s">
        <v>294</v>
      </c>
      <c r="G418" s="193" t="s">
        <v>226</v>
      </c>
      <c r="H418" s="194">
        <v>333</v>
      </c>
      <c r="I418" s="195">
        <v>5</v>
      </c>
      <c r="J418" s="194">
        <f>ROUND(I418*H418,2)</f>
        <v>1665</v>
      </c>
      <c r="K418" s="192" t="s">
        <v>148</v>
      </c>
      <c r="L418" s="59"/>
      <c r="M418" s="196" t="s">
        <v>22</v>
      </c>
      <c r="N418" s="197" t="s">
        <v>43</v>
      </c>
      <c r="O418" s="40"/>
      <c r="P418" s="198">
        <f>O418*H418</f>
        <v>0</v>
      </c>
      <c r="Q418" s="198">
        <v>0</v>
      </c>
      <c r="R418" s="198">
        <f>Q418*H418</f>
        <v>0</v>
      </c>
      <c r="S418" s="198">
        <v>0</v>
      </c>
      <c r="T418" s="199">
        <f>S418*H418</f>
        <v>0</v>
      </c>
      <c r="AR418" s="22" t="s">
        <v>161</v>
      </c>
      <c r="AT418" s="22" t="s">
        <v>144</v>
      </c>
      <c r="AU418" s="22" t="s">
        <v>80</v>
      </c>
      <c r="AY418" s="22" t="s">
        <v>138</v>
      </c>
      <c r="BE418" s="200">
        <f>IF(N418="základní",J418,0)</f>
        <v>1665</v>
      </c>
      <c r="BF418" s="200">
        <f>IF(N418="snížená",J418,0)</f>
        <v>0</v>
      </c>
      <c r="BG418" s="200">
        <f>IF(N418="zákl. přenesená",J418,0)</f>
        <v>0</v>
      </c>
      <c r="BH418" s="200">
        <f>IF(N418="sníž. přenesená",J418,0)</f>
        <v>0</v>
      </c>
      <c r="BI418" s="200">
        <f>IF(N418="nulová",J418,0)</f>
        <v>0</v>
      </c>
      <c r="BJ418" s="22" t="s">
        <v>80</v>
      </c>
      <c r="BK418" s="200">
        <f>ROUND(I418*H418,2)</f>
        <v>1665</v>
      </c>
      <c r="BL418" s="22" t="s">
        <v>161</v>
      </c>
      <c r="BM418" s="22" t="s">
        <v>1014</v>
      </c>
    </row>
    <row r="419" spans="2:47" s="1" customFormat="1" ht="243" hidden="1">
      <c r="B419" s="39"/>
      <c r="C419" s="61"/>
      <c r="D419" s="201" t="s">
        <v>213</v>
      </c>
      <c r="E419" s="61"/>
      <c r="F419" s="202" t="s">
        <v>282</v>
      </c>
      <c r="G419" s="61"/>
      <c r="H419" s="61"/>
      <c r="I419" s="161"/>
      <c r="J419" s="61"/>
      <c r="K419" s="61"/>
      <c r="L419" s="59"/>
      <c r="M419" s="203"/>
      <c r="N419" s="40"/>
      <c r="O419" s="40"/>
      <c r="P419" s="40"/>
      <c r="Q419" s="40"/>
      <c r="R419" s="40"/>
      <c r="S419" s="40"/>
      <c r="T419" s="76"/>
      <c r="AT419" s="22" t="s">
        <v>213</v>
      </c>
      <c r="AU419" s="22" t="s">
        <v>80</v>
      </c>
    </row>
    <row r="420" spans="2:47" s="1" customFormat="1" ht="27">
      <c r="B420" s="39"/>
      <c r="C420" s="61"/>
      <c r="D420" s="201" t="s">
        <v>154</v>
      </c>
      <c r="E420" s="61"/>
      <c r="F420" s="202" t="s">
        <v>299</v>
      </c>
      <c r="G420" s="61"/>
      <c r="H420" s="61"/>
      <c r="I420" s="161"/>
      <c r="J420" s="61"/>
      <c r="K420" s="61"/>
      <c r="L420" s="59"/>
      <c r="M420" s="203"/>
      <c r="N420" s="40"/>
      <c r="O420" s="40"/>
      <c r="P420" s="40"/>
      <c r="Q420" s="40"/>
      <c r="R420" s="40"/>
      <c r="S420" s="40"/>
      <c r="T420" s="76"/>
      <c r="AT420" s="22" t="s">
        <v>154</v>
      </c>
      <c r="AU420" s="22" t="s">
        <v>80</v>
      </c>
    </row>
    <row r="421" spans="2:51" s="11" customFormat="1" ht="13.5">
      <c r="B421" s="208"/>
      <c r="C421" s="209"/>
      <c r="D421" s="201" t="s">
        <v>239</v>
      </c>
      <c r="E421" s="210" t="s">
        <v>22</v>
      </c>
      <c r="F421" s="211" t="s">
        <v>1015</v>
      </c>
      <c r="G421" s="209"/>
      <c r="H421" s="212">
        <v>333</v>
      </c>
      <c r="I421" s="213"/>
      <c r="J421" s="209"/>
      <c r="K421" s="209"/>
      <c r="L421" s="214"/>
      <c r="M421" s="215"/>
      <c r="N421" s="216"/>
      <c r="O421" s="216"/>
      <c r="P421" s="216"/>
      <c r="Q421" s="216"/>
      <c r="R421" s="216"/>
      <c r="S421" s="216"/>
      <c r="T421" s="217"/>
      <c r="AT421" s="218" t="s">
        <v>239</v>
      </c>
      <c r="AU421" s="218" t="s">
        <v>80</v>
      </c>
      <c r="AV421" s="11" t="s">
        <v>83</v>
      </c>
      <c r="AW421" s="11" t="s">
        <v>35</v>
      </c>
      <c r="AX421" s="11" t="s">
        <v>80</v>
      </c>
      <c r="AY421" s="218" t="s">
        <v>138</v>
      </c>
    </row>
    <row r="422" spans="2:65" s="1" customFormat="1" ht="25.5" customHeight="1">
      <c r="B422" s="39"/>
      <c r="C422" s="190" t="s">
        <v>1016</v>
      </c>
      <c r="D422" s="190" t="s">
        <v>144</v>
      </c>
      <c r="E422" s="191" t="s">
        <v>615</v>
      </c>
      <c r="F422" s="192" t="s">
        <v>307</v>
      </c>
      <c r="G422" s="193" t="s">
        <v>308</v>
      </c>
      <c r="H422" s="194">
        <v>105.45</v>
      </c>
      <c r="I422" s="195">
        <v>50</v>
      </c>
      <c r="J422" s="194">
        <f>ROUND(I422*H422,2)</f>
        <v>5272.5</v>
      </c>
      <c r="K422" s="192" t="s">
        <v>148</v>
      </c>
      <c r="L422" s="59"/>
      <c r="M422" s="196" t="s">
        <v>22</v>
      </c>
      <c r="N422" s="197" t="s">
        <v>43</v>
      </c>
      <c r="O422" s="40"/>
      <c r="P422" s="198">
        <f>O422*H422</f>
        <v>0</v>
      </c>
      <c r="Q422" s="198">
        <v>0</v>
      </c>
      <c r="R422" s="198">
        <f>Q422*H422</f>
        <v>0</v>
      </c>
      <c r="S422" s="198">
        <v>0</v>
      </c>
      <c r="T422" s="199">
        <f>S422*H422</f>
        <v>0</v>
      </c>
      <c r="AR422" s="22" t="s">
        <v>161</v>
      </c>
      <c r="AT422" s="22" t="s">
        <v>144</v>
      </c>
      <c r="AU422" s="22" t="s">
        <v>80</v>
      </c>
      <c r="AY422" s="22" t="s">
        <v>138</v>
      </c>
      <c r="BE422" s="200">
        <f>IF(N422="základní",J422,0)</f>
        <v>5272.5</v>
      </c>
      <c r="BF422" s="200">
        <f>IF(N422="snížená",J422,0)</f>
        <v>0</v>
      </c>
      <c r="BG422" s="200">
        <f>IF(N422="zákl. přenesená",J422,0)</f>
        <v>0</v>
      </c>
      <c r="BH422" s="200">
        <f>IF(N422="sníž. přenesená",J422,0)</f>
        <v>0</v>
      </c>
      <c r="BI422" s="200">
        <f>IF(N422="nulová",J422,0)</f>
        <v>0</v>
      </c>
      <c r="BJ422" s="22" t="s">
        <v>80</v>
      </c>
      <c r="BK422" s="200">
        <f>ROUND(I422*H422,2)</f>
        <v>5272.5</v>
      </c>
      <c r="BL422" s="22" t="s">
        <v>161</v>
      </c>
      <c r="BM422" s="22" t="s">
        <v>1017</v>
      </c>
    </row>
    <row r="423" spans="2:47" s="1" customFormat="1" ht="40.5" hidden="1">
      <c r="B423" s="39"/>
      <c r="C423" s="61"/>
      <c r="D423" s="201" t="s">
        <v>213</v>
      </c>
      <c r="E423" s="61"/>
      <c r="F423" s="202" t="s">
        <v>310</v>
      </c>
      <c r="G423" s="61"/>
      <c r="H423" s="61"/>
      <c r="I423" s="161"/>
      <c r="J423" s="61"/>
      <c r="K423" s="61"/>
      <c r="L423" s="59"/>
      <c r="M423" s="203"/>
      <c r="N423" s="40"/>
      <c r="O423" s="40"/>
      <c r="P423" s="40"/>
      <c r="Q423" s="40"/>
      <c r="R423" s="40"/>
      <c r="S423" s="40"/>
      <c r="T423" s="76"/>
      <c r="AT423" s="22" t="s">
        <v>213</v>
      </c>
      <c r="AU423" s="22" t="s">
        <v>80</v>
      </c>
    </row>
    <row r="424" spans="2:47" s="1" customFormat="1" ht="27">
      <c r="B424" s="39"/>
      <c r="C424" s="61"/>
      <c r="D424" s="201" t="s">
        <v>154</v>
      </c>
      <c r="E424" s="61"/>
      <c r="F424" s="202" t="s">
        <v>617</v>
      </c>
      <c r="G424" s="61"/>
      <c r="H424" s="61"/>
      <c r="I424" s="161"/>
      <c r="J424" s="61"/>
      <c r="K424" s="61"/>
      <c r="L424" s="59"/>
      <c r="M424" s="203"/>
      <c r="N424" s="40"/>
      <c r="O424" s="40"/>
      <c r="P424" s="40"/>
      <c r="Q424" s="40"/>
      <c r="R424" s="40"/>
      <c r="S424" s="40"/>
      <c r="T424" s="76"/>
      <c r="AT424" s="22" t="s">
        <v>154</v>
      </c>
      <c r="AU424" s="22" t="s">
        <v>80</v>
      </c>
    </row>
    <row r="425" spans="2:51" s="11" customFormat="1" ht="13.5">
      <c r="B425" s="208"/>
      <c r="C425" s="209"/>
      <c r="D425" s="201" t="s">
        <v>239</v>
      </c>
      <c r="E425" s="210" t="s">
        <v>22</v>
      </c>
      <c r="F425" s="211" t="s">
        <v>1018</v>
      </c>
      <c r="G425" s="209"/>
      <c r="H425" s="212">
        <v>105.45</v>
      </c>
      <c r="I425" s="213"/>
      <c r="J425" s="209"/>
      <c r="K425" s="209"/>
      <c r="L425" s="214"/>
      <c r="M425" s="215"/>
      <c r="N425" s="216"/>
      <c r="O425" s="216"/>
      <c r="P425" s="216"/>
      <c r="Q425" s="216"/>
      <c r="R425" s="216"/>
      <c r="S425" s="216"/>
      <c r="T425" s="217"/>
      <c r="AT425" s="218" t="s">
        <v>239</v>
      </c>
      <c r="AU425" s="218" t="s">
        <v>80</v>
      </c>
      <c r="AV425" s="11" t="s">
        <v>83</v>
      </c>
      <c r="AW425" s="11" t="s">
        <v>35</v>
      </c>
      <c r="AX425" s="11" t="s">
        <v>80</v>
      </c>
      <c r="AY425" s="218" t="s">
        <v>138</v>
      </c>
    </row>
    <row r="426" spans="2:65" s="1" customFormat="1" ht="25.5" customHeight="1">
      <c r="B426" s="39"/>
      <c r="C426" s="190" t="s">
        <v>1019</v>
      </c>
      <c r="D426" s="190" t="s">
        <v>144</v>
      </c>
      <c r="E426" s="191" t="s">
        <v>620</v>
      </c>
      <c r="F426" s="192" t="s">
        <v>621</v>
      </c>
      <c r="G426" s="193" t="s">
        <v>211</v>
      </c>
      <c r="H426" s="194">
        <v>221.8</v>
      </c>
      <c r="I426" s="195">
        <v>113.75</v>
      </c>
      <c r="J426" s="194">
        <f>ROUND(I426*H426,2)</f>
        <v>25229.75</v>
      </c>
      <c r="K426" s="192" t="s">
        <v>22</v>
      </c>
      <c r="L426" s="59"/>
      <c r="M426" s="196" t="s">
        <v>22</v>
      </c>
      <c r="N426" s="197" t="s">
        <v>43</v>
      </c>
      <c r="O426" s="40"/>
      <c r="P426" s="198">
        <f>O426*H426</f>
        <v>0</v>
      </c>
      <c r="Q426" s="198">
        <v>0</v>
      </c>
      <c r="R426" s="198">
        <f>Q426*H426</f>
        <v>0</v>
      </c>
      <c r="S426" s="198">
        <v>0</v>
      </c>
      <c r="T426" s="199">
        <f>S426*H426</f>
        <v>0</v>
      </c>
      <c r="AR426" s="22" t="s">
        <v>161</v>
      </c>
      <c r="AT426" s="22" t="s">
        <v>144</v>
      </c>
      <c r="AU426" s="22" t="s">
        <v>80</v>
      </c>
      <c r="AY426" s="22" t="s">
        <v>138</v>
      </c>
      <c r="BE426" s="200">
        <f>IF(N426="základní",J426,0)</f>
        <v>25229.75</v>
      </c>
      <c r="BF426" s="200">
        <f>IF(N426="snížená",J426,0)</f>
        <v>0</v>
      </c>
      <c r="BG426" s="200">
        <f>IF(N426="zákl. přenesená",J426,0)</f>
        <v>0</v>
      </c>
      <c r="BH426" s="200">
        <f>IF(N426="sníž. přenesená",J426,0)</f>
        <v>0</v>
      </c>
      <c r="BI426" s="200">
        <f>IF(N426="nulová",J426,0)</f>
        <v>0</v>
      </c>
      <c r="BJ426" s="22" t="s">
        <v>80</v>
      </c>
      <c r="BK426" s="200">
        <f>ROUND(I426*H426,2)</f>
        <v>25229.75</v>
      </c>
      <c r="BL426" s="22" t="s">
        <v>161</v>
      </c>
      <c r="BM426" s="22" t="s">
        <v>1020</v>
      </c>
    </row>
    <row r="427" spans="2:47" s="1" customFormat="1" ht="27">
      <c r="B427" s="39"/>
      <c r="C427" s="61"/>
      <c r="D427" s="201" t="s">
        <v>154</v>
      </c>
      <c r="E427" s="61"/>
      <c r="F427" s="202" t="s">
        <v>623</v>
      </c>
      <c r="G427" s="61"/>
      <c r="H427" s="61"/>
      <c r="I427" s="161"/>
      <c r="J427" s="61"/>
      <c r="K427" s="61"/>
      <c r="L427" s="59"/>
      <c r="M427" s="203"/>
      <c r="N427" s="40"/>
      <c r="O427" s="40"/>
      <c r="P427" s="40"/>
      <c r="Q427" s="40"/>
      <c r="R427" s="40"/>
      <c r="S427" s="40"/>
      <c r="T427" s="76"/>
      <c r="AT427" s="22" t="s">
        <v>154</v>
      </c>
      <c r="AU427" s="22" t="s">
        <v>80</v>
      </c>
    </row>
    <row r="428" spans="2:51" s="11" customFormat="1" ht="13.5">
      <c r="B428" s="208"/>
      <c r="C428" s="209"/>
      <c r="D428" s="201" t="s">
        <v>239</v>
      </c>
      <c r="E428" s="210" t="s">
        <v>22</v>
      </c>
      <c r="F428" s="211" t="s">
        <v>1021</v>
      </c>
      <c r="G428" s="209"/>
      <c r="H428" s="212">
        <v>221.8</v>
      </c>
      <c r="I428" s="213"/>
      <c r="J428" s="209"/>
      <c r="K428" s="209"/>
      <c r="L428" s="214"/>
      <c r="M428" s="215"/>
      <c r="N428" s="216"/>
      <c r="O428" s="216"/>
      <c r="P428" s="216"/>
      <c r="Q428" s="216"/>
      <c r="R428" s="216"/>
      <c r="S428" s="216"/>
      <c r="T428" s="217"/>
      <c r="AT428" s="218" t="s">
        <v>239</v>
      </c>
      <c r="AU428" s="218" t="s">
        <v>80</v>
      </c>
      <c r="AV428" s="11" t="s">
        <v>83</v>
      </c>
      <c r="AW428" s="11" t="s">
        <v>35</v>
      </c>
      <c r="AX428" s="11" t="s">
        <v>80</v>
      </c>
      <c r="AY428" s="218" t="s">
        <v>138</v>
      </c>
    </row>
    <row r="429" spans="2:65" s="1" customFormat="1" ht="25.5" customHeight="1">
      <c r="B429" s="39"/>
      <c r="C429" s="190" t="s">
        <v>1022</v>
      </c>
      <c r="D429" s="190" t="s">
        <v>144</v>
      </c>
      <c r="E429" s="191" t="s">
        <v>626</v>
      </c>
      <c r="F429" s="192" t="s">
        <v>627</v>
      </c>
      <c r="G429" s="193" t="s">
        <v>211</v>
      </c>
      <c r="H429" s="194">
        <v>110.9</v>
      </c>
      <c r="I429" s="195">
        <v>29</v>
      </c>
      <c r="J429" s="194">
        <f>ROUND(I429*H429,2)</f>
        <v>3216.1</v>
      </c>
      <c r="K429" s="192" t="s">
        <v>148</v>
      </c>
      <c r="L429" s="59"/>
      <c r="M429" s="196" t="s">
        <v>22</v>
      </c>
      <c r="N429" s="197" t="s">
        <v>43</v>
      </c>
      <c r="O429" s="40"/>
      <c r="P429" s="198">
        <f>O429*H429</f>
        <v>0</v>
      </c>
      <c r="Q429" s="198">
        <v>0.00047</v>
      </c>
      <c r="R429" s="198">
        <f>Q429*H429</f>
        <v>0.052123</v>
      </c>
      <c r="S429" s="198">
        <v>0</v>
      </c>
      <c r="T429" s="199">
        <f>S429*H429</f>
        <v>0</v>
      </c>
      <c r="AR429" s="22" t="s">
        <v>161</v>
      </c>
      <c r="AT429" s="22" t="s">
        <v>144</v>
      </c>
      <c r="AU429" s="22" t="s">
        <v>80</v>
      </c>
      <c r="AY429" s="22" t="s">
        <v>138</v>
      </c>
      <c r="BE429" s="200">
        <f>IF(N429="základní",J429,0)</f>
        <v>3216.1</v>
      </c>
      <c r="BF429" s="200">
        <f>IF(N429="snížená",J429,0)</f>
        <v>0</v>
      </c>
      <c r="BG429" s="200">
        <f>IF(N429="zákl. přenesená",J429,0)</f>
        <v>0</v>
      </c>
      <c r="BH429" s="200">
        <f>IF(N429="sníž. přenesená",J429,0)</f>
        <v>0</v>
      </c>
      <c r="BI429" s="200">
        <f>IF(N429="nulová",J429,0)</f>
        <v>0</v>
      </c>
      <c r="BJ429" s="22" t="s">
        <v>80</v>
      </c>
      <c r="BK429" s="200">
        <f>ROUND(I429*H429,2)</f>
        <v>3216.1</v>
      </c>
      <c r="BL429" s="22" t="s">
        <v>161</v>
      </c>
      <c r="BM429" s="22" t="s">
        <v>1023</v>
      </c>
    </row>
    <row r="430" spans="2:47" s="1" customFormat="1" ht="40.5" hidden="1">
      <c r="B430" s="39"/>
      <c r="C430" s="61"/>
      <c r="D430" s="201" t="s">
        <v>213</v>
      </c>
      <c r="E430" s="61"/>
      <c r="F430" s="202" t="s">
        <v>503</v>
      </c>
      <c r="G430" s="61"/>
      <c r="H430" s="61"/>
      <c r="I430" s="161"/>
      <c r="J430" s="61"/>
      <c r="K430" s="61"/>
      <c r="L430" s="59"/>
      <c r="M430" s="203"/>
      <c r="N430" s="40"/>
      <c r="O430" s="40"/>
      <c r="P430" s="40"/>
      <c r="Q430" s="40"/>
      <c r="R430" s="40"/>
      <c r="S430" s="40"/>
      <c r="T430" s="76"/>
      <c r="AT430" s="22" t="s">
        <v>213</v>
      </c>
      <c r="AU430" s="22" t="s">
        <v>80</v>
      </c>
    </row>
    <row r="431" spans="2:47" s="1" customFormat="1" ht="27">
      <c r="B431" s="39"/>
      <c r="C431" s="61"/>
      <c r="D431" s="201" t="s">
        <v>154</v>
      </c>
      <c r="E431" s="61"/>
      <c r="F431" s="202" t="s">
        <v>629</v>
      </c>
      <c r="G431" s="61"/>
      <c r="H431" s="61"/>
      <c r="I431" s="161"/>
      <c r="J431" s="61"/>
      <c r="K431" s="61"/>
      <c r="L431" s="59"/>
      <c r="M431" s="203"/>
      <c r="N431" s="40"/>
      <c r="O431" s="40"/>
      <c r="P431" s="40"/>
      <c r="Q431" s="40"/>
      <c r="R431" s="40"/>
      <c r="S431" s="40"/>
      <c r="T431" s="76"/>
      <c r="AT431" s="22" t="s">
        <v>154</v>
      </c>
      <c r="AU431" s="22" t="s">
        <v>80</v>
      </c>
    </row>
    <row r="432" spans="2:63" s="10" customFormat="1" ht="37.35" customHeight="1">
      <c r="B432" s="174"/>
      <c r="C432" s="175"/>
      <c r="D432" s="176" t="s">
        <v>71</v>
      </c>
      <c r="E432" s="177" t="s">
        <v>630</v>
      </c>
      <c r="F432" s="177" t="s">
        <v>631</v>
      </c>
      <c r="G432" s="175"/>
      <c r="H432" s="175"/>
      <c r="I432" s="178"/>
      <c r="J432" s="179">
        <f>BK432</f>
        <v>1038990.4899999998</v>
      </c>
      <c r="K432" s="175"/>
      <c r="L432" s="180"/>
      <c r="M432" s="181"/>
      <c r="N432" s="182"/>
      <c r="O432" s="182"/>
      <c r="P432" s="183">
        <f>SUM(P433:P486)</f>
        <v>0</v>
      </c>
      <c r="Q432" s="182"/>
      <c r="R432" s="183">
        <f>SUM(R433:R486)</f>
        <v>212.83038499999998</v>
      </c>
      <c r="S432" s="182"/>
      <c r="T432" s="184">
        <f>SUM(T433:T486)</f>
        <v>0</v>
      </c>
      <c r="AR432" s="185" t="s">
        <v>156</v>
      </c>
      <c r="AT432" s="186" t="s">
        <v>71</v>
      </c>
      <c r="AU432" s="186" t="s">
        <v>72</v>
      </c>
      <c r="AY432" s="185" t="s">
        <v>138</v>
      </c>
      <c r="BK432" s="187">
        <f>SUM(BK433:BK486)</f>
        <v>1038990.4899999998</v>
      </c>
    </row>
    <row r="433" spans="2:65" s="1" customFormat="1" ht="16.5" customHeight="1">
      <c r="B433" s="39"/>
      <c r="C433" s="229" t="s">
        <v>1024</v>
      </c>
      <c r="D433" s="229" t="s">
        <v>633</v>
      </c>
      <c r="E433" s="230" t="s">
        <v>634</v>
      </c>
      <c r="F433" s="231" t="s">
        <v>635</v>
      </c>
      <c r="G433" s="232" t="s">
        <v>636</v>
      </c>
      <c r="H433" s="233">
        <v>20.28</v>
      </c>
      <c r="I433" s="234">
        <v>155</v>
      </c>
      <c r="J433" s="233">
        <f>ROUND(I433*H433,2)</f>
        <v>3143.4</v>
      </c>
      <c r="K433" s="231" t="s">
        <v>148</v>
      </c>
      <c r="L433" s="235"/>
      <c r="M433" s="236" t="s">
        <v>22</v>
      </c>
      <c r="N433" s="237" t="s">
        <v>43</v>
      </c>
      <c r="O433" s="40"/>
      <c r="P433" s="198">
        <f>O433*H433</f>
        <v>0</v>
      </c>
      <c r="Q433" s="198">
        <v>0.001</v>
      </c>
      <c r="R433" s="198">
        <f>Q433*H433</f>
        <v>0.020280000000000003</v>
      </c>
      <c r="S433" s="198">
        <v>0</v>
      </c>
      <c r="T433" s="199">
        <f>S433*H433</f>
        <v>0</v>
      </c>
      <c r="AR433" s="22" t="s">
        <v>637</v>
      </c>
      <c r="AT433" s="22" t="s">
        <v>633</v>
      </c>
      <c r="AU433" s="22" t="s">
        <v>80</v>
      </c>
      <c r="AY433" s="22" t="s">
        <v>138</v>
      </c>
      <c r="BE433" s="200">
        <f>IF(N433="základní",J433,0)</f>
        <v>3143.4</v>
      </c>
      <c r="BF433" s="200">
        <f>IF(N433="snížená",J433,0)</f>
        <v>0</v>
      </c>
      <c r="BG433" s="200">
        <f>IF(N433="zákl. přenesená",J433,0)</f>
        <v>0</v>
      </c>
      <c r="BH433" s="200">
        <f>IF(N433="sníž. přenesená",J433,0)</f>
        <v>0</v>
      </c>
      <c r="BI433" s="200">
        <f>IF(N433="nulová",J433,0)</f>
        <v>0</v>
      </c>
      <c r="BJ433" s="22" t="s">
        <v>80</v>
      </c>
      <c r="BK433" s="200">
        <f>ROUND(I433*H433,2)</f>
        <v>3143.4</v>
      </c>
      <c r="BL433" s="22" t="s">
        <v>546</v>
      </c>
      <c r="BM433" s="22" t="s">
        <v>1025</v>
      </c>
    </row>
    <row r="434" spans="2:47" s="1" customFormat="1" ht="40.5">
      <c r="B434" s="39"/>
      <c r="C434" s="61"/>
      <c r="D434" s="201" t="s">
        <v>154</v>
      </c>
      <c r="E434" s="61"/>
      <c r="F434" s="202" t="s">
        <v>639</v>
      </c>
      <c r="G434" s="61"/>
      <c r="H434" s="61"/>
      <c r="I434" s="161"/>
      <c r="J434" s="61"/>
      <c r="K434" s="61"/>
      <c r="L434" s="59"/>
      <c r="M434" s="203"/>
      <c r="N434" s="40"/>
      <c r="O434" s="40"/>
      <c r="P434" s="40"/>
      <c r="Q434" s="40"/>
      <c r="R434" s="40"/>
      <c r="S434" s="40"/>
      <c r="T434" s="76"/>
      <c r="AT434" s="22" t="s">
        <v>154</v>
      </c>
      <c r="AU434" s="22" t="s">
        <v>80</v>
      </c>
    </row>
    <row r="435" spans="2:51" s="11" customFormat="1" ht="13.5">
      <c r="B435" s="208"/>
      <c r="C435" s="209"/>
      <c r="D435" s="201" t="s">
        <v>239</v>
      </c>
      <c r="E435" s="210" t="s">
        <v>22</v>
      </c>
      <c r="F435" s="211" t="s">
        <v>1026</v>
      </c>
      <c r="G435" s="209"/>
      <c r="H435" s="212">
        <v>20.28</v>
      </c>
      <c r="I435" s="213"/>
      <c r="J435" s="209"/>
      <c r="K435" s="209"/>
      <c r="L435" s="214"/>
      <c r="M435" s="215"/>
      <c r="N435" s="216"/>
      <c r="O435" s="216"/>
      <c r="P435" s="216"/>
      <c r="Q435" s="216"/>
      <c r="R435" s="216"/>
      <c r="S435" s="216"/>
      <c r="T435" s="217"/>
      <c r="AT435" s="218" t="s">
        <v>239</v>
      </c>
      <c r="AU435" s="218" t="s">
        <v>80</v>
      </c>
      <c r="AV435" s="11" t="s">
        <v>83</v>
      </c>
      <c r="AW435" s="11" t="s">
        <v>35</v>
      </c>
      <c r="AX435" s="11" t="s">
        <v>80</v>
      </c>
      <c r="AY435" s="218" t="s">
        <v>138</v>
      </c>
    </row>
    <row r="436" spans="2:65" s="1" customFormat="1" ht="16.5" customHeight="1">
      <c r="B436" s="39"/>
      <c r="C436" s="229" t="s">
        <v>1027</v>
      </c>
      <c r="D436" s="229" t="s">
        <v>633</v>
      </c>
      <c r="E436" s="230" t="s">
        <v>642</v>
      </c>
      <c r="F436" s="231" t="s">
        <v>643</v>
      </c>
      <c r="G436" s="232" t="s">
        <v>226</v>
      </c>
      <c r="H436" s="233">
        <v>67.6</v>
      </c>
      <c r="I436" s="234">
        <v>450</v>
      </c>
      <c r="J436" s="233">
        <f>ROUND(I436*H436,2)</f>
        <v>30420</v>
      </c>
      <c r="K436" s="231" t="s">
        <v>22</v>
      </c>
      <c r="L436" s="235"/>
      <c r="M436" s="236" t="s">
        <v>22</v>
      </c>
      <c r="N436" s="237" t="s">
        <v>43</v>
      </c>
      <c r="O436" s="40"/>
      <c r="P436" s="198">
        <f>O436*H436</f>
        <v>0</v>
      </c>
      <c r="Q436" s="198">
        <v>0</v>
      </c>
      <c r="R436" s="198">
        <f>Q436*H436</f>
        <v>0</v>
      </c>
      <c r="S436" s="198">
        <v>0</v>
      </c>
      <c r="T436" s="199">
        <f>S436*H436</f>
        <v>0</v>
      </c>
      <c r="AR436" s="22" t="s">
        <v>180</v>
      </c>
      <c r="AT436" s="22" t="s">
        <v>633</v>
      </c>
      <c r="AU436" s="22" t="s">
        <v>80</v>
      </c>
      <c r="AY436" s="22" t="s">
        <v>138</v>
      </c>
      <c r="BE436" s="200">
        <f>IF(N436="základní",J436,0)</f>
        <v>30420</v>
      </c>
      <c r="BF436" s="200">
        <f>IF(N436="snížená",J436,0)</f>
        <v>0</v>
      </c>
      <c r="BG436" s="200">
        <f>IF(N436="zákl. přenesená",J436,0)</f>
        <v>0</v>
      </c>
      <c r="BH436" s="200">
        <f>IF(N436="sníž. přenesená",J436,0)</f>
        <v>0</v>
      </c>
      <c r="BI436" s="200">
        <f>IF(N436="nulová",J436,0)</f>
        <v>0</v>
      </c>
      <c r="BJ436" s="22" t="s">
        <v>80</v>
      </c>
      <c r="BK436" s="200">
        <f>ROUND(I436*H436,2)</f>
        <v>30420</v>
      </c>
      <c r="BL436" s="22" t="s">
        <v>161</v>
      </c>
      <c r="BM436" s="22" t="s">
        <v>1028</v>
      </c>
    </row>
    <row r="437" spans="2:47" s="1" customFormat="1" ht="27">
      <c r="B437" s="39"/>
      <c r="C437" s="61"/>
      <c r="D437" s="201" t="s">
        <v>154</v>
      </c>
      <c r="E437" s="61"/>
      <c r="F437" s="202" t="s">
        <v>344</v>
      </c>
      <c r="G437" s="61"/>
      <c r="H437" s="61"/>
      <c r="I437" s="161"/>
      <c r="J437" s="61"/>
      <c r="K437" s="61"/>
      <c r="L437" s="59"/>
      <c r="M437" s="203"/>
      <c r="N437" s="40"/>
      <c r="O437" s="40"/>
      <c r="P437" s="40"/>
      <c r="Q437" s="40"/>
      <c r="R437" s="40"/>
      <c r="S437" s="40"/>
      <c r="T437" s="76"/>
      <c r="AT437" s="22" t="s">
        <v>154</v>
      </c>
      <c r="AU437" s="22" t="s">
        <v>80</v>
      </c>
    </row>
    <row r="438" spans="2:65" s="1" customFormat="1" ht="16.5" customHeight="1">
      <c r="B438" s="39"/>
      <c r="C438" s="229" t="s">
        <v>1029</v>
      </c>
      <c r="D438" s="229" t="s">
        <v>633</v>
      </c>
      <c r="E438" s="230" t="s">
        <v>647</v>
      </c>
      <c r="F438" s="231" t="s">
        <v>648</v>
      </c>
      <c r="G438" s="232" t="s">
        <v>426</v>
      </c>
      <c r="H438" s="233">
        <v>8</v>
      </c>
      <c r="I438" s="234">
        <v>1653</v>
      </c>
      <c r="J438" s="233">
        <f>ROUND(I438*H438,2)</f>
        <v>13224</v>
      </c>
      <c r="K438" s="231" t="s">
        <v>22</v>
      </c>
      <c r="L438" s="235"/>
      <c r="M438" s="236" t="s">
        <v>22</v>
      </c>
      <c r="N438" s="237" t="s">
        <v>43</v>
      </c>
      <c r="O438" s="40"/>
      <c r="P438" s="198">
        <f>O438*H438</f>
        <v>0</v>
      </c>
      <c r="Q438" s="198">
        <v>0.004</v>
      </c>
      <c r="R438" s="198">
        <f>Q438*H438</f>
        <v>0.032</v>
      </c>
      <c r="S438" s="198">
        <v>0</v>
      </c>
      <c r="T438" s="199">
        <f>S438*H438</f>
        <v>0</v>
      </c>
      <c r="AR438" s="22" t="s">
        <v>637</v>
      </c>
      <c r="AT438" s="22" t="s">
        <v>633</v>
      </c>
      <c r="AU438" s="22" t="s">
        <v>80</v>
      </c>
      <c r="AY438" s="22" t="s">
        <v>138</v>
      </c>
      <c r="BE438" s="200">
        <f>IF(N438="základní",J438,0)</f>
        <v>13224</v>
      </c>
      <c r="BF438" s="200">
        <f>IF(N438="snížená",J438,0)</f>
        <v>0</v>
      </c>
      <c r="BG438" s="200">
        <f>IF(N438="zákl. přenesená",J438,0)</f>
        <v>0</v>
      </c>
      <c r="BH438" s="200">
        <f>IF(N438="sníž. přenesená",J438,0)</f>
        <v>0</v>
      </c>
      <c r="BI438" s="200">
        <f>IF(N438="nulová",J438,0)</f>
        <v>0</v>
      </c>
      <c r="BJ438" s="22" t="s">
        <v>80</v>
      </c>
      <c r="BK438" s="200">
        <f>ROUND(I438*H438,2)</f>
        <v>13224</v>
      </c>
      <c r="BL438" s="22" t="s">
        <v>546</v>
      </c>
      <c r="BM438" s="22" t="s">
        <v>1030</v>
      </c>
    </row>
    <row r="439" spans="2:47" s="1" customFormat="1" ht="54">
      <c r="B439" s="39"/>
      <c r="C439" s="61"/>
      <c r="D439" s="201" t="s">
        <v>154</v>
      </c>
      <c r="E439" s="61"/>
      <c r="F439" s="202" t="s">
        <v>1031</v>
      </c>
      <c r="G439" s="61"/>
      <c r="H439" s="61"/>
      <c r="I439" s="161"/>
      <c r="J439" s="61"/>
      <c r="K439" s="61"/>
      <c r="L439" s="59"/>
      <c r="M439" s="203"/>
      <c r="N439" s="40"/>
      <c r="O439" s="40"/>
      <c r="P439" s="40"/>
      <c r="Q439" s="40"/>
      <c r="R439" s="40"/>
      <c r="S439" s="40"/>
      <c r="T439" s="76"/>
      <c r="AT439" s="22" t="s">
        <v>154</v>
      </c>
      <c r="AU439" s="22" t="s">
        <v>80</v>
      </c>
    </row>
    <row r="440" spans="2:51" s="12" customFormat="1" ht="13.5">
      <c r="B440" s="219"/>
      <c r="C440" s="220"/>
      <c r="D440" s="201" t="s">
        <v>239</v>
      </c>
      <c r="E440" s="221" t="s">
        <v>22</v>
      </c>
      <c r="F440" s="222" t="s">
        <v>1032</v>
      </c>
      <c r="G440" s="220"/>
      <c r="H440" s="221" t="s">
        <v>22</v>
      </c>
      <c r="I440" s="223"/>
      <c r="J440" s="220"/>
      <c r="K440" s="220"/>
      <c r="L440" s="224"/>
      <c r="M440" s="225"/>
      <c r="N440" s="226"/>
      <c r="O440" s="226"/>
      <c r="P440" s="226"/>
      <c r="Q440" s="226"/>
      <c r="R440" s="226"/>
      <c r="S440" s="226"/>
      <c r="T440" s="227"/>
      <c r="AT440" s="228" t="s">
        <v>239</v>
      </c>
      <c r="AU440" s="228" t="s">
        <v>80</v>
      </c>
      <c r="AV440" s="12" t="s">
        <v>80</v>
      </c>
      <c r="AW440" s="12" t="s">
        <v>35</v>
      </c>
      <c r="AX440" s="12" t="s">
        <v>72</v>
      </c>
      <c r="AY440" s="228" t="s">
        <v>138</v>
      </c>
    </row>
    <row r="441" spans="2:51" s="11" customFormat="1" ht="13.5">
      <c r="B441" s="208"/>
      <c r="C441" s="209"/>
      <c r="D441" s="201" t="s">
        <v>239</v>
      </c>
      <c r="E441" s="210" t="s">
        <v>22</v>
      </c>
      <c r="F441" s="211" t="s">
        <v>1033</v>
      </c>
      <c r="G441" s="209"/>
      <c r="H441" s="212">
        <v>8</v>
      </c>
      <c r="I441" s="213"/>
      <c r="J441" s="209"/>
      <c r="K441" s="209"/>
      <c r="L441" s="214"/>
      <c r="M441" s="215"/>
      <c r="N441" s="216"/>
      <c r="O441" s="216"/>
      <c r="P441" s="216"/>
      <c r="Q441" s="216"/>
      <c r="R441" s="216"/>
      <c r="S441" s="216"/>
      <c r="T441" s="217"/>
      <c r="AT441" s="218" t="s">
        <v>239</v>
      </c>
      <c r="AU441" s="218" t="s">
        <v>80</v>
      </c>
      <c r="AV441" s="11" t="s">
        <v>83</v>
      </c>
      <c r="AW441" s="11" t="s">
        <v>35</v>
      </c>
      <c r="AX441" s="11" t="s">
        <v>80</v>
      </c>
      <c r="AY441" s="218" t="s">
        <v>138</v>
      </c>
    </row>
    <row r="442" spans="2:65" s="1" customFormat="1" ht="16.5" customHeight="1">
      <c r="B442" s="39"/>
      <c r="C442" s="229" t="s">
        <v>1034</v>
      </c>
      <c r="D442" s="229" t="s">
        <v>633</v>
      </c>
      <c r="E442" s="230" t="s">
        <v>654</v>
      </c>
      <c r="F442" s="231" t="s">
        <v>655</v>
      </c>
      <c r="G442" s="232" t="s">
        <v>426</v>
      </c>
      <c r="H442" s="233">
        <v>7</v>
      </c>
      <c r="I442" s="234">
        <v>845</v>
      </c>
      <c r="J442" s="233">
        <f>ROUND(I442*H442,2)</f>
        <v>5915</v>
      </c>
      <c r="K442" s="231" t="s">
        <v>148</v>
      </c>
      <c r="L442" s="235"/>
      <c r="M442" s="236" t="s">
        <v>22</v>
      </c>
      <c r="N442" s="237" t="s">
        <v>43</v>
      </c>
      <c r="O442" s="40"/>
      <c r="P442" s="198">
        <f>O442*H442</f>
        <v>0</v>
      </c>
      <c r="Q442" s="198">
        <v>0.0061</v>
      </c>
      <c r="R442" s="198">
        <f>Q442*H442</f>
        <v>0.0427</v>
      </c>
      <c r="S442" s="198">
        <v>0</v>
      </c>
      <c r="T442" s="199">
        <f>S442*H442</f>
        <v>0</v>
      </c>
      <c r="AR442" s="22" t="s">
        <v>637</v>
      </c>
      <c r="AT442" s="22" t="s">
        <v>633</v>
      </c>
      <c r="AU442" s="22" t="s">
        <v>80</v>
      </c>
      <c r="AY442" s="22" t="s">
        <v>138</v>
      </c>
      <c r="BE442" s="200">
        <f>IF(N442="základní",J442,0)</f>
        <v>5915</v>
      </c>
      <c r="BF442" s="200">
        <f>IF(N442="snížená",J442,0)</f>
        <v>0</v>
      </c>
      <c r="BG442" s="200">
        <f>IF(N442="zákl. přenesená",J442,0)</f>
        <v>0</v>
      </c>
      <c r="BH442" s="200">
        <f>IF(N442="sníž. přenesená",J442,0)</f>
        <v>0</v>
      </c>
      <c r="BI442" s="200">
        <f>IF(N442="nulová",J442,0)</f>
        <v>0</v>
      </c>
      <c r="BJ442" s="22" t="s">
        <v>80</v>
      </c>
      <c r="BK442" s="200">
        <f>ROUND(I442*H442,2)</f>
        <v>5915</v>
      </c>
      <c r="BL442" s="22" t="s">
        <v>546</v>
      </c>
      <c r="BM442" s="22" t="s">
        <v>1035</v>
      </c>
    </row>
    <row r="443" spans="2:47" s="1" customFormat="1" ht="27">
      <c r="B443" s="39"/>
      <c r="C443" s="61"/>
      <c r="D443" s="201" t="s">
        <v>154</v>
      </c>
      <c r="E443" s="61"/>
      <c r="F443" s="202" t="s">
        <v>657</v>
      </c>
      <c r="G443" s="61"/>
      <c r="H443" s="61"/>
      <c r="I443" s="161"/>
      <c r="J443" s="61"/>
      <c r="K443" s="61"/>
      <c r="L443" s="59"/>
      <c r="M443" s="203"/>
      <c r="N443" s="40"/>
      <c r="O443" s="40"/>
      <c r="P443" s="40"/>
      <c r="Q443" s="40"/>
      <c r="R443" s="40"/>
      <c r="S443" s="40"/>
      <c r="T443" s="76"/>
      <c r="AT443" s="22" t="s">
        <v>154</v>
      </c>
      <c r="AU443" s="22" t="s">
        <v>80</v>
      </c>
    </row>
    <row r="444" spans="2:65" s="1" customFormat="1" ht="16.5" customHeight="1">
      <c r="B444" s="39"/>
      <c r="C444" s="229" t="s">
        <v>1036</v>
      </c>
      <c r="D444" s="229" t="s">
        <v>633</v>
      </c>
      <c r="E444" s="230" t="s">
        <v>659</v>
      </c>
      <c r="F444" s="231" t="s">
        <v>660</v>
      </c>
      <c r="G444" s="232" t="s">
        <v>308</v>
      </c>
      <c r="H444" s="233">
        <v>1.57</v>
      </c>
      <c r="I444" s="234">
        <v>421.5</v>
      </c>
      <c r="J444" s="233">
        <f>ROUND(I444*H444,2)</f>
        <v>661.76</v>
      </c>
      <c r="K444" s="231" t="s">
        <v>148</v>
      </c>
      <c r="L444" s="235"/>
      <c r="M444" s="236" t="s">
        <v>22</v>
      </c>
      <c r="N444" s="237" t="s">
        <v>43</v>
      </c>
      <c r="O444" s="40"/>
      <c r="P444" s="198">
        <f>O444*H444</f>
        <v>0</v>
      </c>
      <c r="Q444" s="198">
        <v>1</v>
      </c>
      <c r="R444" s="198">
        <f>Q444*H444</f>
        <v>1.57</v>
      </c>
      <c r="S444" s="198">
        <v>0</v>
      </c>
      <c r="T444" s="199">
        <f>S444*H444</f>
        <v>0</v>
      </c>
      <c r="AR444" s="22" t="s">
        <v>637</v>
      </c>
      <c r="AT444" s="22" t="s">
        <v>633</v>
      </c>
      <c r="AU444" s="22" t="s">
        <v>80</v>
      </c>
      <c r="AY444" s="22" t="s">
        <v>138</v>
      </c>
      <c r="BE444" s="200">
        <f>IF(N444="základní",J444,0)</f>
        <v>661.76</v>
      </c>
      <c r="BF444" s="200">
        <f>IF(N444="snížená",J444,0)</f>
        <v>0</v>
      </c>
      <c r="BG444" s="200">
        <f>IF(N444="zákl. přenesená",J444,0)</f>
        <v>0</v>
      </c>
      <c r="BH444" s="200">
        <f>IF(N444="sníž. přenesená",J444,0)</f>
        <v>0</v>
      </c>
      <c r="BI444" s="200">
        <f>IF(N444="nulová",J444,0)</f>
        <v>0</v>
      </c>
      <c r="BJ444" s="22" t="s">
        <v>80</v>
      </c>
      <c r="BK444" s="200">
        <f>ROUND(I444*H444,2)</f>
        <v>661.76</v>
      </c>
      <c r="BL444" s="22" t="s">
        <v>546</v>
      </c>
      <c r="BM444" s="22" t="s">
        <v>1037</v>
      </c>
    </row>
    <row r="445" spans="2:47" s="1" customFormat="1" ht="40.5">
      <c r="B445" s="39"/>
      <c r="C445" s="61"/>
      <c r="D445" s="201" t="s">
        <v>154</v>
      </c>
      <c r="E445" s="61"/>
      <c r="F445" s="202" t="s">
        <v>662</v>
      </c>
      <c r="G445" s="61"/>
      <c r="H445" s="61"/>
      <c r="I445" s="161"/>
      <c r="J445" s="61"/>
      <c r="K445" s="61"/>
      <c r="L445" s="59"/>
      <c r="M445" s="203"/>
      <c r="N445" s="40"/>
      <c r="O445" s="40"/>
      <c r="P445" s="40"/>
      <c r="Q445" s="40"/>
      <c r="R445" s="40"/>
      <c r="S445" s="40"/>
      <c r="T445" s="76"/>
      <c r="AT445" s="22" t="s">
        <v>154</v>
      </c>
      <c r="AU445" s="22" t="s">
        <v>80</v>
      </c>
    </row>
    <row r="446" spans="2:51" s="11" customFormat="1" ht="13.5">
      <c r="B446" s="208"/>
      <c r="C446" s="209"/>
      <c r="D446" s="201" t="s">
        <v>239</v>
      </c>
      <c r="E446" s="210" t="s">
        <v>22</v>
      </c>
      <c r="F446" s="211" t="s">
        <v>1038</v>
      </c>
      <c r="G446" s="209"/>
      <c r="H446" s="212">
        <v>1.57</v>
      </c>
      <c r="I446" s="213"/>
      <c r="J446" s="209"/>
      <c r="K446" s="209"/>
      <c r="L446" s="214"/>
      <c r="M446" s="215"/>
      <c r="N446" s="216"/>
      <c r="O446" s="216"/>
      <c r="P446" s="216"/>
      <c r="Q446" s="216"/>
      <c r="R446" s="216"/>
      <c r="S446" s="216"/>
      <c r="T446" s="217"/>
      <c r="AT446" s="218" t="s">
        <v>239</v>
      </c>
      <c r="AU446" s="218" t="s">
        <v>80</v>
      </c>
      <c r="AV446" s="11" t="s">
        <v>83</v>
      </c>
      <c r="AW446" s="11" t="s">
        <v>35</v>
      </c>
      <c r="AX446" s="11" t="s">
        <v>80</v>
      </c>
      <c r="AY446" s="218" t="s">
        <v>138</v>
      </c>
    </row>
    <row r="447" spans="2:65" s="1" customFormat="1" ht="16.5" customHeight="1">
      <c r="B447" s="39"/>
      <c r="C447" s="229" t="s">
        <v>1039</v>
      </c>
      <c r="D447" s="229" t="s">
        <v>633</v>
      </c>
      <c r="E447" s="230" t="s">
        <v>665</v>
      </c>
      <c r="F447" s="231" t="s">
        <v>666</v>
      </c>
      <c r="G447" s="232" t="s">
        <v>308</v>
      </c>
      <c r="H447" s="233">
        <v>0.42</v>
      </c>
      <c r="I447" s="234">
        <v>4845</v>
      </c>
      <c r="J447" s="233">
        <f>ROUND(I447*H447,2)</f>
        <v>2034.9</v>
      </c>
      <c r="K447" s="231" t="s">
        <v>148</v>
      </c>
      <c r="L447" s="235"/>
      <c r="M447" s="236" t="s">
        <v>22</v>
      </c>
      <c r="N447" s="237" t="s">
        <v>43</v>
      </c>
      <c r="O447" s="40"/>
      <c r="P447" s="198">
        <f>O447*H447</f>
        <v>0</v>
      </c>
      <c r="Q447" s="198">
        <v>1</v>
      </c>
      <c r="R447" s="198">
        <f>Q447*H447</f>
        <v>0.42</v>
      </c>
      <c r="S447" s="198">
        <v>0</v>
      </c>
      <c r="T447" s="199">
        <f>S447*H447</f>
        <v>0</v>
      </c>
      <c r="AR447" s="22" t="s">
        <v>637</v>
      </c>
      <c r="AT447" s="22" t="s">
        <v>633</v>
      </c>
      <c r="AU447" s="22" t="s">
        <v>80</v>
      </c>
      <c r="AY447" s="22" t="s">
        <v>138</v>
      </c>
      <c r="BE447" s="200">
        <f>IF(N447="základní",J447,0)</f>
        <v>2034.9</v>
      </c>
      <c r="BF447" s="200">
        <f>IF(N447="snížená",J447,0)</f>
        <v>0</v>
      </c>
      <c r="BG447" s="200">
        <f>IF(N447="zákl. přenesená",J447,0)</f>
        <v>0</v>
      </c>
      <c r="BH447" s="200">
        <f>IF(N447="sníž. přenesená",J447,0)</f>
        <v>0</v>
      </c>
      <c r="BI447" s="200">
        <f>IF(N447="nulová",J447,0)</f>
        <v>0</v>
      </c>
      <c r="BJ447" s="22" t="s">
        <v>80</v>
      </c>
      <c r="BK447" s="200">
        <f>ROUND(I447*H447,2)</f>
        <v>2034.9</v>
      </c>
      <c r="BL447" s="22" t="s">
        <v>546</v>
      </c>
      <c r="BM447" s="22" t="s">
        <v>1040</v>
      </c>
    </row>
    <row r="448" spans="2:47" s="1" customFormat="1" ht="40.5">
      <c r="B448" s="39"/>
      <c r="C448" s="61"/>
      <c r="D448" s="201" t="s">
        <v>154</v>
      </c>
      <c r="E448" s="61"/>
      <c r="F448" s="202" t="s">
        <v>668</v>
      </c>
      <c r="G448" s="61"/>
      <c r="H448" s="61"/>
      <c r="I448" s="161"/>
      <c r="J448" s="61"/>
      <c r="K448" s="61"/>
      <c r="L448" s="59"/>
      <c r="M448" s="203"/>
      <c r="N448" s="40"/>
      <c r="O448" s="40"/>
      <c r="P448" s="40"/>
      <c r="Q448" s="40"/>
      <c r="R448" s="40"/>
      <c r="S448" s="40"/>
      <c r="T448" s="76"/>
      <c r="AT448" s="22" t="s">
        <v>154</v>
      </c>
      <c r="AU448" s="22" t="s">
        <v>80</v>
      </c>
    </row>
    <row r="449" spans="2:51" s="11" customFormat="1" ht="13.5">
      <c r="B449" s="208"/>
      <c r="C449" s="209"/>
      <c r="D449" s="201" t="s">
        <v>239</v>
      </c>
      <c r="E449" s="210" t="s">
        <v>22</v>
      </c>
      <c r="F449" s="211" t="s">
        <v>1041</v>
      </c>
      <c r="G449" s="209"/>
      <c r="H449" s="212">
        <v>0.42</v>
      </c>
      <c r="I449" s="213"/>
      <c r="J449" s="209"/>
      <c r="K449" s="209"/>
      <c r="L449" s="214"/>
      <c r="M449" s="215"/>
      <c r="N449" s="216"/>
      <c r="O449" s="216"/>
      <c r="P449" s="216"/>
      <c r="Q449" s="216"/>
      <c r="R449" s="216"/>
      <c r="S449" s="216"/>
      <c r="T449" s="217"/>
      <c r="AT449" s="218" t="s">
        <v>239</v>
      </c>
      <c r="AU449" s="218" t="s">
        <v>80</v>
      </c>
      <c r="AV449" s="11" t="s">
        <v>83</v>
      </c>
      <c r="AW449" s="11" t="s">
        <v>35</v>
      </c>
      <c r="AX449" s="11" t="s">
        <v>80</v>
      </c>
      <c r="AY449" s="218" t="s">
        <v>138</v>
      </c>
    </row>
    <row r="450" spans="2:65" s="1" customFormat="1" ht="16.5" customHeight="1">
      <c r="B450" s="39"/>
      <c r="C450" s="229" t="s">
        <v>1042</v>
      </c>
      <c r="D450" s="229" t="s">
        <v>633</v>
      </c>
      <c r="E450" s="230" t="s">
        <v>1043</v>
      </c>
      <c r="F450" s="231" t="s">
        <v>1044</v>
      </c>
      <c r="G450" s="232" t="s">
        <v>359</v>
      </c>
      <c r="H450" s="233">
        <v>17.9</v>
      </c>
      <c r="I450" s="234">
        <v>1386</v>
      </c>
      <c r="J450" s="233">
        <f>ROUND(I450*H450,2)</f>
        <v>24809.4</v>
      </c>
      <c r="K450" s="231" t="s">
        <v>148</v>
      </c>
      <c r="L450" s="235"/>
      <c r="M450" s="236" t="s">
        <v>22</v>
      </c>
      <c r="N450" s="237" t="s">
        <v>43</v>
      </c>
      <c r="O450" s="40"/>
      <c r="P450" s="198">
        <f>O450*H450</f>
        <v>0</v>
      </c>
      <c r="Q450" s="198">
        <v>0.125</v>
      </c>
      <c r="R450" s="198">
        <f>Q450*H450</f>
        <v>2.2375</v>
      </c>
      <c r="S450" s="198">
        <v>0</v>
      </c>
      <c r="T450" s="199">
        <f>S450*H450</f>
        <v>0</v>
      </c>
      <c r="AR450" s="22" t="s">
        <v>637</v>
      </c>
      <c r="AT450" s="22" t="s">
        <v>633</v>
      </c>
      <c r="AU450" s="22" t="s">
        <v>80</v>
      </c>
      <c r="AY450" s="22" t="s">
        <v>138</v>
      </c>
      <c r="BE450" s="200">
        <f>IF(N450="základní",J450,0)</f>
        <v>24809.4</v>
      </c>
      <c r="BF450" s="200">
        <f>IF(N450="snížená",J450,0)</f>
        <v>0</v>
      </c>
      <c r="BG450" s="200">
        <f>IF(N450="zákl. přenesená",J450,0)</f>
        <v>0</v>
      </c>
      <c r="BH450" s="200">
        <f>IF(N450="sníž. přenesená",J450,0)</f>
        <v>0</v>
      </c>
      <c r="BI450" s="200">
        <f>IF(N450="nulová",J450,0)</f>
        <v>0</v>
      </c>
      <c r="BJ450" s="22" t="s">
        <v>80</v>
      </c>
      <c r="BK450" s="200">
        <f>ROUND(I450*H450,2)</f>
        <v>24809.4</v>
      </c>
      <c r="BL450" s="22" t="s">
        <v>546</v>
      </c>
      <c r="BM450" s="22" t="s">
        <v>1045</v>
      </c>
    </row>
    <row r="451" spans="2:47" s="1" customFormat="1" ht="54">
      <c r="B451" s="39"/>
      <c r="C451" s="61"/>
      <c r="D451" s="201" t="s">
        <v>154</v>
      </c>
      <c r="E451" s="61"/>
      <c r="F451" s="202" t="s">
        <v>1046</v>
      </c>
      <c r="G451" s="61"/>
      <c r="H451" s="61"/>
      <c r="I451" s="161"/>
      <c r="J451" s="61"/>
      <c r="K451" s="61"/>
      <c r="L451" s="59"/>
      <c r="M451" s="203"/>
      <c r="N451" s="40"/>
      <c r="O451" s="40"/>
      <c r="P451" s="40"/>
      <c r="Q451" s="40"/>
      <c r="R451" s="40"/>
      <c r="S451" s="40"/>
      <c r="T451" s="76"/>
      <c r="AT451" s="22" t="s">
        <v>154</v>
      </c>
      <c r="AU451" s="22" t="s">
        <v>80</v>
      </c>
    </row>
    <row r="452" spans="2:65" s="1" customFormat="1" ht="16.5" customHeight="1">
      <c r="B452" s="39"/>
      <c r="C452" s="229" t="s">
        <v>1047</v>
      </c>
      <c r="D452" s="229" t="s">
        <v>633</v>
      </c>
      <c r="E452" s="230" t="s">
        <v>1048</v>
      </c>
      <c r="F452" s="231" t="s">
        <v>1049</v>
      </c>
      <c r="G452" s="232" t="s">
        <v>359</v>
      </c>
      <c r="H452" s="233">
        <v>441.15</v>
      </c>
      <c r="I452" s="234">
        <v>1206</v>
      </c>
      <c r="J452" s="233">
        <f>ROUND(I452*H452,2)</f>
        <v>532026.9</v>
      </c>
      <c r="K452" s="231" t="s">
        <v>148</v>
      </c>
      <c r="L452" s="235"/>
      <c r="M452" s="236" t="s">
        <v>22</v>
      </c>
      <c r="N452" s="237" t="s">
        <v>43</v>
      </c>
      <c r="O452" s="40"/>
      <c r="P452" s="198">
        <f>O452*H452</f>
        <v>0</v>
      </c>
      <c r="Q452" s="198">
        <v>0.125</v>
      </c>
      <c r="R452" s="198">
        <f>Q452*H452</f>
        <v>55.14375</v>
      </c>
      <c r="S452" s="198">
        <v>0</v>
      </c>
      <c r="T452" s="199">
        <f>S452*H452</f>
        <v>0</v>
      </c>
      <c r="AR452" s="22" t="s">
        <v>637</v>
      </c>
      <c r="AT452" s="22" t="s">
        <v>633</v>
      </c>
      <c r="AU452" s="22" t="s">
        <v>80</v>
      </c>
      <c r="AY452" s="22" t="s">
        <v>138</v>
      </c>
      <c r="BE452" s="200">
        <f>IF(N452="základní",J452,0)</f>
        <v>532026.9</v>
      </c>
      <c r="BF452" s="200">
        <f>IF(N452="snížená",J452,0)</f>
        <v>0</v>
      </c>
      <c r="BG452" s="200">
        <f>IF(N452="zákl. přenesená",J452,0)</f>
        <v>0</v>
      </c>
      <c r="BH452" s="200">
        <f>IF(N452="sníž. přenesená",J452,0)</f>
        <v>0</v>
      </c>
      <c r="BI452" s="200">
        <f>IF(N452="nulová",J452,0)</f>
        <v>0</v>
      </c>
      <c r="BJ452" s="22" t="s">
        <v>80</v>
      </c>
      <c r="BK452" s="200">
        <f>ROUND(I452*H452,2)</f>
        <v>532026.9</v>
      </c>
      <c r="BL452" s="22" t="s">
        <v>546</v>
      </c>
      <c r="BM452" s="22" t="s">
        <v>1050</v>
      </c>
    </row>
    <row r="453" spans="2:47" s="1" customFormat="1" ht="54">
      <c r="B453" s="39"/>
      <c r="C453" s="61"/>
      <c r="D453" s="201" t="s">
        <v>154</v>
      </c>
      <c r="E453" s="61"/>
      <c r="F453" s="202" t="s">
        <v>1046</v>
      </c>
      <c r="G453" s="61"/>
      <c r="H453" s="61"/>
      <c r="I453" s="161"/>
      <c r="J453" s="61"/>
      <c r="K453" s="61"/>
      <c r="L453" s="59"/>
      <c r="M453" s="203"/>
      <c r="N453" s="40"/>
      <c r="O453" s="40"/>
      <c r="P453" s="40"/>
      <c r="Q453" s="40"/>
      <c r="R453" s="40"/>
      <c r="S453" s="40"/>
      <c r="T453" s="76"/>
      <c r="AT453" s="22" t="s">
        <v>154</v>
      </c>
      <c r="AU453" s="22" t="s">
        <v>80</v>
      </c>
    </row>
    <row r="454" spans="2:51" s="12" customFormat="1" ht="13.5">
      <c r="B454" s="219"/>
      <c r="C454" s="220"/>
      <c r="D454" s="201" t="s">
        <v>239</v>
      </c>
      <c r="E454" s="221" t="s">
        <v>22</v>
      </c>
      <c r="F454" s="222" t="s">
        <v>917</v>
      </c>
      <c r="G454" s="220"/>
      <c r="H454" s="221" t="s">
        <v>22</v>
      </c>
      <c r="I454" s="223"/>
      <c r="J454" s="220"/>
      <c r="K454" s="220"/>
      <c r="L454" s="224"/>
      <c r="M454" s="225"/>
      <c r="N454" s="226"/>
      <c r="O454" s="226"/>
      <c r="P454" s="226"/>
      <c r="Q454" s="226"/>
      <c r="R454" s="226"/>
      <c r="S454" s="226"/>
      <c r="T454" s="227"/>
      <c r="AT454" s="228" t="s">
        <v>239</v>
      </c>
      <c r="AU454" s="228" t="s">
        <v>80</v>
      </c>
      <c r="AV454" s="12" t="s">
        <v>80</v>
      </c>
      <c r="AW454" s="12" t="s">
        <v>35</v>
      </c>
      <c r="AX454" s="12" t="s">
        <v>72</v>
      </c>
      <c r="AY454" s="228" t="s">
        <v>138</v>
      </c>
    </row>
    <row r="455" spans="2:51" s="11" customFormat="1" ht="13.5">
      <c r="B455" s="208"/>
      <c r="C455" s="209"/>
      <c r="D455" s="201" t="s">
        <v>239</v>
      </c>
      <c r="E455" s="210" t="s">
        <v>22</v>
      </c>
      <c r="F455" s="211" t="s">
        <v>1051</v>
      </c>
      <c r="G455" s="209"/>
      <c r="H455" s="212">
        <v>441.15</v>
      </c>
      <c r="I455" s="213"/>
      <c r="J455" s="209"/>
      <c r="K455" s="209"/>
      <c r="L455" s="214"/>
      <c r="M455" s="215"/>
      <c r="N455" s="216"/>
      <c r="O455" s="216"/>
      <c r="P455" s="216"/>
      <c r="Q455" s="216"/>
      <c r="R455" s="216"/>
      <c r="S455" s="216"/>
      <c r="T455" s="217"/>
      <c r="AT455" s="218" t="s">
        <v>239</v>
      </c>
      <c r="AU455" s="218" t="s">
        <v>80</v>
      </c>
      <c r="AV455" s="11" t="s">
        <v>83</v>
      </c>
      <c r="AW455" s="11" t="s">
        <v>35</v>
      </c>
      <c r="AX455" s="11" t="s">
        <v>80</v>
      </c>
      <c r="AY455" s="218" t="s">
        <v>138</v>
      </c>
    </row>
    <row r="456" spans="2:65" s="1" customFormat="1" ht="16.5" customHeight="1">
      <c r="B456" s="39"/>
      <c r="C456" s="229" t="s">
        <v>1052</v>
      </c>
      <c r="D456" s="229" t="s">
        <v>633</v>
      </c>
      <c r="E456" s="230" t="s">
        <v>1053</v>
      </c>
      <c r="F456" s="231" t="s">
        <v>1054</v>
      </c>
      <c r="G456" s="232" t="s">
        <v>359</v>
      </c>
      <c r="H456" s="233">
        <v>530.3</v>
      </c>
      <c r="I456" s="234">
        <v>89</v>
      </c>
      <c r="J456" s="233">
        <f>ROUND(I456*H456,2)</f>
        <v>47196.7</v>
      </c>
      <c r="K456" s="231" t="s">
        <v>148</v>
      </c>
      <c r="L456" s="235"/>
      <c r="M456" s="236" t="s">
        <v>22</v>
      </c>
      <c r="N456" s="237" t="s">
        <v>43</v>
      </c>
      <c r="O456" s="40"/>
      <c r="P456" s="198">
        <f>O456*H456</f>
        <v>0</v>
      </c>
      <c r="Q456" s="198">
        <v>0.045</v>
      </c>
      <c r="R456" s="198">
        <f>Q456*H456</f>
        <v>23.8635</v>
      </c>
      <c r="S456" s="198">
        <v>0</v>
      </c>
      <c r="T456" s="199">
        <f>S456*H456</f>
        <v>0</v>
      </c>
      <c r="AR456" s="22" t="s">
        <v>637</v>
      </c>
      <c r="AT456" s="22" t="s">
        <v>633</v>
      </c>
      <c r="AU456" s="22" t="s">
        <v>80</v>
      </c>
      <c r="AY456" s="22" t="s">
        <v>138</v>
      </c>
      <c r="BE456" s="200">
        <f>IF(N456="základní",J456,0)</f>
        <v>47196.7</v>
      </c>
      <c r="BF456" s="200">
        <f>IF(N456="snížená",J456,0)</f>
        <v>0</v>
      </c>
      <c r="BG456" s="200">
        <f>IF(N456="zákl. přenesená",J456,0)</f>
        <v>0</v>
      </c>
      <c r="BH456" s="200">
        <f>IF(N456="sníž. přenesená",J456,0)</f>
        <v>0</v>
      </c>
      <c r="BI456" s="200">
        <f>IF(N456="nulová",J456,0)</f>
        <v>0</v>
      </c>
      <c r="BJ456" s="22" t="s">
        <v>80</v>
      </c>
      <c r="BK456" s="200">
        <f>ROUND(I456*H456,2)</f>
        <v>47196.7</v>
      </c>
      <c r="BL456" s="22" t="s">
        <v>546</v>
      </c>
      <c r="BM456" s="22" t="s">
        <v>1055</v>
      </c>
    </row>
    <row r="457" spans="2:47" s="1" customFormat="1" ht="27">
      <c r="B457" s="39"/>
      <c r="C457" s="61"/>
      <c r="D457" s="201" t="s">
        <v>154</v>
      </c>
      <c r="E457" s="61"/>
      <c r="F457" s="202" t="s">
        <v>1056</v>
      </c>
      <c r="G457" s="61"/>
      <c r="H457" s="61"/>
      <c r="I457" s="161"/>
      <c r="J457" s="61"/>
      <c r="K457" s="61"/>
      <c r="L457" s="59"/>
      <c r="M457" s="203"/>
      <c r="N457" s="40"/>
      <c r="O457" s="40"/>
      <c r="P457" s="40"/>
      <c r="Q457" s="40"/>
      <c r="R457" s="40"/>
      <c r="S457" s="40"/>
      <c r="T457" s="76"/>
      <c r="AT457" s="22" t="s">
        <v>154</v>
      </c>
      <c r="AU457" s="22" t="s">
        <v>80</v>
      </c>
    </row>
    <row r="458" spans="2:65" s="1" customFormat="1" ht="16.5" customHeight="1">
      <c r="B458" s="39"/>
      <c r="C458" s="229" t="s">
        <v>1057</v>
      </c>
      <c r="D458" s="229" t="s">
        <v>633</v>
      </c>
      <c r="E458" s="230" t="s">
        <v>1058</v>
      </c>
      <c r="F458" s="231" t="s">
        <v>1059</v>
      </c>
      <c r="G458" s="232" t="s">
        <v>359</v>
      </c>
      <c r="H458" s="233">
        <v>17.9</v>
      </c>
      <c r="I458" s="234">
        <v>129</v>
      </c>
      <c r="J458" s="233">
        <f>ROUND(I458*H458,2)</f>
        <v>2309.1</v>
      </c>
      <c r="K458" s="231" t="s">
        <v>148</v>
      </c>
      <c r="L458" s="235"/>
      <c r="M458" s="236" t="s">
        <v>22</v>
      </c>
      <c r="N458" s="237" t="s">
        <v>43</v>
      </c>
      <c r="O458" s="40"/>
      <c r="P458" s="198">
        <f>O458*H458</f>
        <v>0</v>
      </c>
      <c r="Q458" s="198">
        <v>0.102</v>
      </c>
      <c r="R458" s="198">
        <f>Q458*H458</f>
        <v>1.8257999999999996</v>
      </c>
      <c r="S458" s="198">
        <v>0</v>
      </c>
      <c r="T458" s="199">
        <f>S458*H458</f>
        <v>0</v>
      </c>
      <c r="AR458" s="22" t="s">
        <v>637</v>
      </c>
      <c r="AT458" s="22" t="s">
        <v>633</v>
      </c>
      <c r="AU458" s="22" t="s">
        <v>80</v>
      </c>
      <c r="AY458" s="22" t="s">
        <v>138</v>
      </c>
      <c r="BE458" s="200">
        <f>IF(N458="základní",J458,0)</f>
        <v>2309.1</v>
      </c>
      <c r="BF458" s="200">
        <f>IF(N458="snížená",J458,0)</f>
        <v>0</v>
      </c>
      <c r="BG458" s="200">
        <f>IF(N458="zákl. přenesená",J458,0)</f>
        <v>0</v>
      </c>
      <c r="BH458" s="200">
        <f>IF(N458="sníž. přenesená",J458,0)</f>
        <v>0</v>
      </c>
      <c r="BI458" s="200">
        <f>IF(N458="nulová",J458,0)</f>
        <v>0</v>
      </c>
      <c r="BJ458" s="22" t="s">
        <v>80</v>
      </c>
      <c r="BK458" s="200">
        <f>ROUND(I458*H458,2)</f>
        <v>2309.1</v>
      </c>
      <c r="BL458" s="22" t="s">
        <v>546</v>
      </c>
      <c r="BM458" s="22" t="s">
        <v>1060</v>
      </c>
    </row>
    <row r="459" spans="2:47" s="1" customFormat="1" ht="27">
      <c r="B459" s="39"/>
      <c r="C459" s="61"/>
      <c r="D459" s="201" t="s">
        <v>154</v>
      </c>
      <c r="E459" s="61"/>
      <c r="F459" s="202" t="s">
        <v>1061</v>
      </c>
      <c r="G459" s="61"/>
      <c r="H459" s="61"/>
      <c r="I459" s="161"/>
      <c r="J459" s="61"/>
      <c r="K459" s="61"/>
      <c r="L459" s="59"/>
      <c r="M459" s="203"/>
      <c r="N459" s="40"/>
      <c r="O459" s="40"/>
      <c r="P459" s="40"/>
      <c r="Q459" s="40"/>
      <c r="R459" s="40"/>
      <c r="S459" s="40"/>
      <c r="T459" s="76"/>
      <c r="AT459" s="22" t="s">
        <v>154</v>
      </c>
      <c r="AU459" s="22" t="s">
        <v>80</v>
      </c>
    </row>
    <row r="460" spans="2:65" s="1" customFormat="1" ht="25.5" customHeight="1">
      <c r="B460" s="39"/>
      <c r="C460" s="229" t="s">
        <v>1062</v>
      </c>
      <c r="D460" s="229" t="s">
        <v>633</v>
      </c>
      <c r="E460" s="230" t="s">
        <v>1063</v>
      </c>
      <c r="F460" s="231" t="s">
        <v>1064</v>
      </c>
      <c r="G460" s="232" t="s">
        <v>426</v>
      </c>
      <c r="H460" s="233">
        <v>559.33</v>
      </c>
      <c r="I460" s="234">
        <v>65</v>
      </c>
      <c r="J460" s="233">
        <f>ROUND(I460*H460,2)</f>
        <v>36356.45</v>
      </c>
      <c r="K460" s="231" t="s">
        <v>148</v>
      </c>
      <c r="L460" s="235"/>
      <c r="M460" s="236" t="s">
        <v>22</v>
      </c>
      <c r="N460" s="237" t="s">
        <v>43</v>
      </c>
      <c r="O460" s="40"/>
      <c r="P460" s="198">
        <f>O460*H460</f>
        <v>0</v>
      </c>
      <c r="Q460" s="198">
        <v>0.0095</v>
      </c>
      <c r="R460" s="198">
        <f>Q460*H460</f>
        <v>5.3136350000000006</v>
      </c>
      <c r="S460" s="198">
        <v>0</v>
      </c>
      <c r="T460" s="199">
        <f>S460*H460</f>
        <v>0</v>
      </c>
      <c r="AR460" s="22" t="s">
        <v>637</v>
      </c>
      <c r="AT460" s="22" t="s">
        <v>633</v>
      </c>
      <c r="AU460" s="22" t="s">
        <v>80</v>
      </c>
      <c r="AY460" s="22" t="s">
        <v>138</v>
      </c>
      <c r="BE460" s="200">
        <f>IF(N460="základní",J460,0)</f>
        <v>36356.45</v>
      </c>
      <c r="BF460" s="200">
        <f>IF(N460="snížená",J460,0)</f>
        <v>0</v>
      </c>
      <c r="BG460" s="200">
        <f>IF(N460="zákl. přenesená",J460,0)</f>
        <v>0</v>
      </c>
      <c r="BH460" s="200">
        <f>IF(N460="sníž. přenesená",J460,0)</f>
        <v>0</v>
      </c>
      <c r="BI460" s="200">
        <f>IF(N460="nulová",J460,0)</f>
        <v>0</v>
      </c>
      <c r="BJ460" s="22" t="s">
        <v>80</v>
      </c>
      <c r="BK460" s="200">
        <f>ROUND(I460*H460,2)</f>
        <v>36356.45</v>
      </c>
      <c r="BL460" s="22" t="s">
        <v>546</v>
      </c>
      <c r="BM460" s="22" t="s">
        <v>1065</v>
      </c>
    </row>
    <row r="461" spans="2:47" s="1" customFormat="1" ht="27">
      <c r="B461" s="39"/>
      <c r="C461" s="61"/>
      <c r="D461" s="201" t="s">
        <v>154</v>
      </c>
      <c r="E461" s="61"/>
      <c r="F461" s="202" t="s">
        <v>1066</v>
      </c>
      <c r="G461" s="61"/>
      <c r="H461" s="61"/>
      <c r="I461" s="161"/>
      <c r="J461" s="61"/>
      <c r="K461" s="61"/>
      <c r="L461" s="59"/>
      <c r="M461" s="203"/>
      <c r="N461" s="40"/>
      <c r="O461" s="40"/>
      <c r="P461" s="40"/>
      <c r="Q461" s="40"/>
      <c r="R461" s="40"/>
      <c r="S461" s="40"/>
      <c r="T461" s="76"/>
      <c r="AT461" s="22" t="s">
        <v>154</v>
      </c>
      <c r="AU461" s="22" t="s">
        <v>80</v>
      </c>
    </row>
    <row r="462" spans="2:51" s="11" customFormat="1" ht="13.5">
      <c r="B462" s="208"/>
      <c r="C462" s="209"/>
      <c r="D462" s="201" t="s">
        <v>239</v>
      </c>
      <c r="E462" s="210" t="s">
        <v>22</v>
      </c>
      <c r="F462" s="211" t="s">
        <v>1067</v>
      </c>
      <c r="G462" s="209"/>
      <c r="H462" s="212">
        <v>559.33</v>
      </c>
      <c r="I462" s="213"/>
      <c r="J462" s="209"/>
      <c r="K462" s="209"/>
      <c r="L462" s="214"/>
      <c r="M462" s="215"/>
      <c r="N462" s="216"/>
      <c r="O462" s="216"/>
      <c r="P462" s="216"/>
      <c r="Q462" s="216"/>
      <c r="R462" s="216"/>
      <c r="S462" s="216"/>
      <c r="T462" s="217"/>
      <c r="AT462" s="218" t="s">
        <v>239</v>
      </c>
      <c r="AU462" s="218" t="s">
        <v>80</v>
      </c>
      <c r="AV462" s="11" t="s">
        <v>83</v>
      </c>
      <c r="AW462" s="11" t="s">
        <v>35</v>
      </c>
      <c r="AX462" s="11" t="s">
        <v>80</v>
      </c>
      <c r="AY462" s="218" t="s">
        <v>138</v>
      </c>
    </row>
    <row r="463" spans="2:65" s="1" customFormat="1" ht="25.5" customHeight="1">
      <c r="B463" s="39"/>
      <c r="C463" s="229" t="s">
        <v>1068</v>
      </c>
      <c r="D463" s="229" t="s">
        <v>633</v>
      </c>
      <c r="E463" s="230" t="s">
        <v>1069</v>
      </c>
      <c r="F463" s="231" t="s">
        <v>1070</v>
      </c>
      <c r="G463" s="232" t="s">
        <v>426</v>
      </c>
      <c r="H463" s="233">
        <v>3.94</v>
      </c>
      <c r="I463" s="234">
        <v>65</v>
      </c>
      <c r="J463" s="233">
        <f>ROUND(I463*H463,2)</f>
        <v>256.1</v>
      </c>
      <c r="K463" s="231" t="s">
        <v>148</v>
      </c>
      <c r="L463" s="235"/>
      <c r="M463" s="236" t="s">
        <v>22</v>
      </c>
      <c r="N463" s="237" t="s">
        <v>43</v>
      </c>
      <c r="O463" s="40"/>
      <c r="P463" s="198">
        <f>O463*H463</f>
        <v>0</v>
      </c>
      <c r="Q463" s="198">
        <v>0.046</v>
      </c>
      <c r="R463" s="198">
        <f>Q463*H463</f>
        <v>0.18123999999999998</v>
      </c>
      <c r="S463" s="198">
        <v>0</v>
      </c>
      <c r="T463" s="199">
        <f>S463*H463</f>
        <v>0</v>
      </c>
      <c r="AR463" s="22" t="s">
        <v>637</v>
      </c>
      <c r="AT463" s="22" t="s">
        <v>633</v>
      </c>
      <c r="AU463" s="22" t="s">
        <v>80</v>
      </c>
      <c r="AY463" s="22" t="s">
        <v>138</v>
      </c>
      <c r="BE463" s="200">
        <f>IF(N463="základní",J463,0)</f>
        <v>256.1</v>
      </c>
      <c r="BF463" s="200">
        <f>IF(N463="snížená",J463,0)</f>
        <v>0</v>
      </c>
      <c r="BG463" s="200">
        <f>IF(N463="zákl. přenesená",J463,0)</f>
        <v>0</v>
      </c>
      <c r="BH463" s="200">
        <f>IF(N463="sníž. přenesená",J463,0)</f>
        <v>0</v>
      </c>
      <c r="BI463" s="200">
        <f>IF(N463="nulová",J463,0)</f>
        <v>0</v>
      </c>
      <c r="BJ463" s="22" t="s">
        <v>80</v>
      </c>
      <c r="BK463" s="200">
        <f>ROUND(I463*H463,2)</f>
        <v>256.1</v>
      </c>
      <c r="BL463" s="22" t="s">
        <v>546</v>
      </c>
      <c r="BM463" s="22" t="s">
        <v>1071</v>
      </c>
    </row>
    <row r="464" spans="2:47" s="1" customFormat="1" ht="27">
      <c r="B464" s="39"/>
      <c r="C464" s="61"/>
      <c r="D464" s="201" t="s">
        <v>154</v>
      </c>
      <c r="E464" s="61"/>
      <c r="F464" s="202" t="s">
        <v>1072</v>
      </c>
      <c r="G464" s="61"/>
      <c r="H464" s="61"/>
      <c r="I464" s="161"/>
      <c r="J464" s="61"/>
      <c r="K464" s="61"/>
      <c r="L464" s="59"/>
      <c r="M464" s="203"/>
      <c r="N464" s="40"/>
      <c r="O464" s="40"/>
      <c r="P464" s="40"/>
      <c r="Q464" s="40"/>
      <c r="R464" s="40"/>
      <c r="S464" s="40"/>
      <c r="T464" s="76"/>
      <c r="AT464" s="22" t="s">
        <v>154</v>
      </c>
      <c r="AU464" s="22" t="s">
        <v>80</v>
      </c>
    </row>
    <row r="465" spans="2:51" s="11" customFormat="1" ht="13.5">
      <c r="B465" s="208"/>
      <c r="C465" s="209"/>
      <c r="D465" s="201" t="s">
        <v>239</v>
      </c>
      <c r="E465" s="210" t="s">
        <v>22</v>
      </c>
      <c r="F465" s="211" t="s">
        <v>1073</v>
      </c>
      <c r="G465" s="209"/>
      <c r="H465" s="212">
        <v>3.94</v>
      </c>
      <c r="I465" s="213"/>
      <c r="J465" s="209"/>
      <c r="K465" s="209"/>
      <c r="L465" s="214"/>
      <c r="M465" s="215"/>
      <c r="N465" s="216"/>
      <c r="O465" s="216"/>
      <c r="P465" s="216"/>
      <c r="Q465" s="216"/>
      <c r="R465" s="216"/>
      <c r="S465" s="216"/>
      <c r="T465" s="217"/>
      <c r="AT465" s="218" t="s">
        <v>239</v>
      </c>
      <c r="AU465" s="218" t="s">
        <v>80</v>
      </c>
      <c r="AV465" s="11" t="s">
        <v>83</v>
      </c>
      <c r="AW465" s="11" t="s">
        <v>35</v>
      </c>
      <c r="AX465" s="11" t="s">
        <v>80</v>
      </c>
      <c r="AY465" s="218" t="s">
        <v>138</v>
      </c>
    </row>
    <row r="466" spans="2:65" s="1" customFormat="1" ht="16.5" customHeight="1">
      <c r="B466" s="39"/>
      <c r="C466" s="229" t="s">
        <v>1074</v>
      </c>
      <c r="D466" s="229" t="s">
        <v>633</v>
      </c>
      <c r="E466" s="230" t="s">
        <v>1075</v>
      </c>
      <c r="F466" s="231" t="s">
        <v>1076</v>
      </c>
      <c r="G466" s="232" t="s">
        <v>426</v>
      </c>
      <c r="H466" s="233">
        <v>179.09</v>
      </c>
      <c r="I466" s="234">
        <v>122</v>
      </c>
      <c r="J466" s="233">
        <f>ROUND(I466*H466,2)</f>
        <v>21848.98</v>
      </c>
      <c r="K466" s="231" t="s">
        <v>148</v>
      </c>
      <c r="L466" s="235"/>
      <c r="M466" s="236" t="s">
        <v>22</v>
      </c>
      <c r="N466" s="237" t="s">
        <v>43</v>
      </c>
      <c r="O466" s="40"/>
      <c r="P466" s="198">
        <f>O466*H466</f>
        <v>0</v>
      </c>
      <c r="Q466" s="198">
        <v>0.012</v>
      </c>
      <c r="R466" s="198">
        <f>Q466*H466</f>
        <v>2.14908</v>
      </c>
      <c r="S466" s="198">
        <v>0</v>
      </c>
      <c r="T466" s="199">
        <f>S466*H466</f>
        <v>0</v>
      </c>
      <c r="AR466" s="22" t="s">
        <v>637</v>
      </c>
      <c r="AT466" s="22" t="s">
        <v>633</v>
      </c>
      <c r="AU466" s="22" t="s">
        <v>80</v>
      </c>
      <c r="AY466" s="22" t="s">
        <v>138</v>
      </c>
      <c r="BE466" s="200">
        <f>IF(N466="základní",J466,0)</f>
        <v>21848.98</v>
      </c>
      <c r="BF466" s="200">
        <f>IF(N466="snížená",J466,0)</f>
        <v>0</v>
      </c>
      <c r="BG466" s="200">
        <f>IF(N466="zákl. přenesená",J466,0)</f>
        <v>0</v>
      </c>
      <c r="BH466" s="200">
        <f>IF(N466="sníž. přenesená",J466,0)</f>
        <v>0</v>
      </c>
      <c r="BI466" s="200">
        <f>IF(N466="nulová",J466,0)</f>
        <v>0</v>
      </c>
      <c r="BJ466" s="22" t="s">
        <v>80</v>
      </c>
      <c r="BK466" s="200">
        <f>ROUND(I466*H466,2)</f>
        <v>21848.98</v>
      </c>
      <c r="BL466" s="22" t="s">
        <v>546</v>
      </c>
      <c r="BM466" s="22" t="s">
        <v>1077</v>
      </c>
    </row>
    <row r="467" spans="2:47" s="1" customFormat="1" ht="27">
      <c r="B467" s="39"/>
      <c r="C467" s="61"/>
      <c r="D467" s="201" t="s">
        <v>154</v>
      </c>
      <c r="E467" s="61"/>
      <c r="F467" s="202" t="s">
        <v>1078</v>
      </c>
      <c r="G467" s="61"/>
      <c r="H467" s="61"/>
      <c r="I467" s="161"/>
      <c r="J467" s="61"/>
      <c r="K467" s="61"/>
      <c r="L467" s="59"/>
      <c r="M467" s="203"/>
      <c r="N467" s="40"/>
      <c r="O467" s="40"/>
      <c r="P467" s="40"/>
      <c r="Q467" s="40"/>
      <c r="R467" s="40"/>
      <c r="S467" s="40"/>
      <c r="T467" s="76"/>
      <c r="AT467" s="22" t="s">
        <v>154</v>
      </c>
      <c r="AU467" s="22" t="s">
        <v>80</v>
      </c>
    </row>
    <row r="468" spans="2:51" s="11" customFormat="1" ht="13.5">
      <c r="B468" s="208"/>
      <c r="C468" s="209"/>
      <c r="D468" s="201" t="s">
        <v>239</v>
      </c>
      <c r="E468" s="210" t="s">
        <v>22</v>
      </c>
      <c r="F468" s="211" t="s">
        <v>1079</v>
      </c>
      <c r="G468" s="209"/>
      <c r="H468" s="212">
        <v>179.09</v>
      </c>
      <c r="I468" s="213"/>
      <c r="J468" s="209"/>
      <c r="K468" s="209"/>
      <c r="L468" s="214"/>
      <c r="M468" s="215"/>
      <c r="N468" s="216"/>
      <c r="O468" s="216"/>
      <c r="P468" s="216"/>
      <c r="Q468" s="216"/>
      <c r="R468" s="216"/>
      <c r="S468" s="216"/>
      <c r="T468" s="217"/>
      <c r="AT468" s="218" t="s">
        <v>239</v>
      </c>
      <c r="AU468" s="218" t="s">
        <v>80</v>
      </c>
      <c r="AV468" s="11" t="s">
        <v>83</v>
      </c>
      <c r="AW468" s="11" t="s">
        <v>35</v>
      </c>
      <c r="AX468" s="11" t="s">
        <v>80</v>
      </c>
      <c r="AY468" s="218" t="s">
        <v>138</v>
      </c>
    </row>
    <row r="469" spans="2:65" s="1" customFormat="1" ht="16.5" customHeight="1">
      <c r="B469" s="39"/>
      <c r="C469" s="229" t="s">
        <v>1080</v>
      </c>
      <c r="D469" s="229" t="s">
        <v>633</v>
      </c>
      <c r="E469" s="230" t="s">
        <v>1081</v>
      </c>
      <c r="F469" s="231" t="s">
        <v>1082</v>
      </c>
      <c r="G469" s="232" t="s">
        <v>426</v>
      </c>
      <c r="H469" s="233">
        <v>12.5</v>
      </c>
      <c r="I469" s="234">
        <v>221</v>
      </c>
      <c r="J469" s="233">
        <f>ROUND(I469*H469,2)</f>
        <v>2762.5</v>
      </c>
      <c r="K469" s="231" t="s">
        <v>148</v>
      </c>
      <c r="L469" s="235"/>
      <c r="M469" s="236" t="s">
        <v>22</v>
      </c>
      <c r="N469" s="237" t="s">
        <v>43</v>
      </c>
      <c r="O469" s="40"/>
      <c r="P469" s="198">
        <f>O469*H469</f>
        <v>0</v>
      </c>
      <c r="Q469" s="198">
        <v>0.05</v>
      </c>
      <c r="R469" s="198">
        <f>Q469*H469</f>
        <v>0.625</v>
      </c>
      <c r="S469" s="198">
        <v>0</v>
      </c>
      <c r="T469" s="199">
        <f>S469*H469</f>
        <v>0</v>
      </c>
      <c r="AR469" s="22" t="s">
        <v>637</v>
      </c>
      <c r="AT469" s="22" t="s">
        <v>633</v>
      </c>
      <c r="AU469" s="22" t="s">
        <v>80</v>
      </c>
      <c r="AY469" s="22" t="s">
        <v>138</v>
      </c>
      <c r="BE469" s="200">
        <f>IF(N469="základní",J469,0)</f>
        <v>2762.5</v>
      </c>
      <c r="BF469" s="200">
        <f>IF(N469="snížená",J469,0)</f>
        <v>0</v>
      </c>
      <c r="BG469" s="200">
        <f>IF(N469="zákl. přenesená",J469,0)</f>
        <v>0</v>
      </c>
      <c r="BH469" s="200">
        <f>IF(N469="sníž. přenesená",J469,0)</f>
        <v>0</v>
      </c>
      <c r="BI469" s="200">
        <f>IF(N469="nulová",J469,0)</f>
        <v>0</v>
      </c>
      <c r="BJ469" s="22" t="s">
        <v>80</v>
      </c>
      <c r="BK469" s="200">
        <f>ROUND(I469*H469,2)</f>
        <v>2762.5</v>
      </c>
      <c r="BL469" s="22" t="s">
        <v>546</v>
      </c>
      <c r="BM469" s="22" t="s">
        <v>1083</v>
      </c>
    </row>
    <row r="470" spans="2:47" s="1" customFormat="1" ht="27">
      <c r="B470" s="39"/>
      <c r="C470" s="61"/>
      <c r="D470" s="201" t="s">
        <v>154</v>
      </c>
      <c r="E470" s="61"/>
      <c r="F470" s="202" t="s">
        <v>1078</v>
      </c>
      <c r="G470" s="61"/>
      <c r="H470" s="61"/>
      <c r="I470" s="161"/>
      <c r="J470" s="61"/>
      <c r="K470" s="61"/>
      <c r="L470" s="59"/>
      <c r="M470" s="203"/>
      <c r="N470" s="40"/>
      <c r="O470" s="40"/>
      <c r="P470" s="40"/>
      <c r="Q470" s="40"/>
      <c r="R470" s="40"/>
      <c r="S470" s="40"/>
      <c r="T470" s="76"/>
      <c r="AT470" s="22" t="s">
        <v>154</v>
      </c>
      <c r="AU470" s="22" t="s">
        <v>80</v>
      </c>
    </row>
    <row r="471" spans="2:51" s="11" customFormat="1" ht="13.5">
      <c r="B471" s="208"/>
      <c r="C471" s="209"/>
      <c r="D471" s="201" t="s">
        <v>239</v>
      </c>
      <c r="E471" s="210" t="s">
        <v>22</v>
      </c>
      <c r="F471" s="211" t="s">
        <v>1084</v>
      </c>
      <c r="G471" s="209"/>
      <c r="H471" s="212">
        <v>12.5</v>
      </c>
      <c r="I471" s="213"/>
      <c r="J471" s="209"/>
      <c r="K471" s="209"/>
      <c r="L471" s="214"/>
      <c r="M471" s="215"/>
      <c r="N471" s="216"/>
      <c r="O471" s="216"/>
      <c r="P471" s="216"/>
      <c r="Q471" s="216"/>
      <c r="R471" s="216"/>
      <c r="S471" s="216"/>
      <c r="T471" s="217"/>
      <c r="AT471" s="218" t="s">
        <v>239</v>
      </c>
      <c r="AU471" s="218" t="s">
        <v>80</v>
      </c>
      <c r="AV471" s="11" t="s">
        <v>83</v>
      </c>
      <c r="AW471" s="11" t="s">
        <v>35</v>
      </c>
      <c r="AX471" s="11" t="s">
        <v>80</v>
      </c>
      <c r="AY471" s="218" t="s">
        <v>138</v>
      </c>
    </row>
    <row r="472" spans="2:65" s="1" customFormat="1" ht="16.5" customHeight="1">
      <c r="B472" s="39"/>
      <c r="C472" s="229" t="s">
        <v>1085</v>
      </c>
      <c r="D472" s="229" t="s">
        <v>633</v>
      </c>
      <c r="E472" s="230" t="s">
        <v>1086</v>
      </c>
      <c r="F472" s="231" t="s">
        <v>1087</v>
      </c>
      <c r="G472" s="232" t="s">
        <v>211</v>
      </c>
      <c r="H472" s="233">
        <v>49.8</v>
      </c>
      <c r="I472" s="234">
        <v>599</v>
      </c>
      <c r="J472" s="233">
        <f>ROUND(I472*H472,2)</f>
        <v>29830.2</v>
      </c>
      <c r="K472" s="231" t="s">
        <v>22</v>
      </c>
      <c r="L472" s="235"/>
      <c r="M472" s="236" t="s">
        <v>22</v>
      </c>
      <c r="N472" s="237" t="s">
        <v>43</v>
      </c>
      <c r="O472" s="40"/>
      <c r="P472" s="198">
        <f>O472*H472</f>
        <v>0</v>
      </c>
      <c r="Q472" s="198">
        <v>0</v>
      </c>
      <c r="R472" s="198">
        <f>Q472*H472</f>
        <v>0</v>
      </c>
      <c r="S472" s="198">
        <v>0</v>
      </c>
      <c r="T472" s="199">
        <f>S472*H472</f>
        <v>0</v>
      </c>
      <c r="AR472" s="22" t="s">
        <v>637</v>
      </c>
      <c r="AT472" s="22" t="s">
        <v>633</v>
      </c>
      <c r="AU472" s="22" t="s">
        <v>80</v>
      </c>
      <c r="AY472" s="22" t="s">
        <v>138</v>
      </c>
      <c r="BE472" s="200">
        <f>IF(N472="základní",J472,0)</f>
        <v>29830.2</v>
      </c>
      <c r="BF472" s="200">
        <f>IF(N472="snížená",J472,0)</f>
        <v>0</v>
      </c>
      <c r="BG472" s="200">
        <f>IF(N472="zákl. přenesená",J472,0)</f>
        <v>0</v>
      </c>
      <c r="BH472" s="200">
        <f>IF(N472="sníž. přenesená",J472,0)</f>
        <v>0</v>
      </c>
      <c r="BI472" s="200">
        <f>IF(N472="nulová",J472,0)</f>
        <v>0</v>
      </c>
      <c r="BJ472" s="22" t="s">
        <v>80</v>
      </c>
      <c r="BK472" s="200">
        <f>ROUND(I472*H472,2)</f>
        <v>29830.2</v>
      </c>
      <c r="BL472" s="22" t="s">
        <v>546</v>
      </c>
      <c r="BM472" s="22" t="s">
        <v>1088</v>
      </c>
    </row>
    <row r="473" spans="2:47" s="1" customFormat="1" ht="27">
      <c r="B473" s="39"/>
      <c r="C473" s="61"/>
      <c r="D473" s="201" t="s">
        <v>154</v>
      </c>
      <c r="E473" s="61"/>
      <c r="F473" s="202" t="s">
        <v>1089</v>
      </c>
      <c r="G473" s="61"/>
      <c r="H473" s="61"/>
      <c r="I473" s="161"/>
      <c r="J473" s="61"/>
      <c r="K473" s="61"/>
      <c r="L473" s="59"/>
      <c r="M473" s="203"/>
      <c r="N473" s="40"/>
      <c r="O473" s="40"/>
      <c r="P473" s="40"/>
      <c r="Q473" s="40"/>
      <c r="R473" s="40"/>
      <c r="S473" s="40"/>
      <c r="T473" s="76"/>
      <c r="AT473" s="22" t="s">
        <v>154</v>
      </c>
      <c r="AU473" s="22" t="s">
        <v>80</v>
      </c>
    </row>
    <row r="474" spans="2:65" s="1" customFormat="1" ht="16.5" customHeight="1">
      <c r="B474" s="39"/>
      <c r="C474" s="229" t="s">
        <v>1090</v>
      </c>
      <c r="D474" s="229" t="s">
        <v>633</v>
      </c>
      <c r="E474" s="230" t="s">
        <v>1091</v>
      </c>
      <c r="F474" s="231" t="s">
        <v>1092</v>
      </c>
      <c r="G474" s="232" t="s">
        <v>211</v>
      </c>
      <c r="H474" s="233">
        <v>4.5</v>
      </c>
      <c r="I474" s="234">
        <v>509</v>
      </c>
      <c r="J474" s="233">
        <f>ROUND(I474*H474,2)</f>
        <v>2290.5</v>
      </c>
      <c r="K474" s="231" t="s">
        <v>22</v>
      </c>
      <c r="L474" s="235"/>
      <c r="M474" s="236" t="s">
        <v>22</v>
      </c>
      <c r="N474" s="237" t="s">
        <v>43</v>
      </c>
      <c r="O474" s="40"/>
      <c r="P474" s="198">
        <f>O474*H474</f>
        <v>0</v>
      </c>
      <c r="Q474" s="198">
        <v>0</v>
      </c>
      <c r="R474" s="198">
        <f>Q474*H474</f>
        <v>0</v>
      </c>
      <c r="S474" s="198">
        <v>0</v>
      </c>
      <c r="T474" s="199">
        <f>S474*H474</f>
        <v>0</v>
      </c>
      <c r="AR474" s="22" t="s">
        <v>637</v>
      </c>
      <c r="AT474" s="22" t="s">
        <v>633</v>
      </c>
      <c r="AU474" s="22" t="s">
        <v>80</v>
      </c>
      <c r="AY474" s="22" t="s">
        <v>138</v>
      </c>
      <c r="BE474" s="200">
        <f>IF(N474="základní",J474,0)</f>
        <v>2290.5</v>
      </c>
      <c r="BF474" s="200">
        <f>IF(N474="snížená",J474,0)</f>
        <v>0</v>
      </c>
      <c r="BG474" s="200">
        <f>IF(N474="zákl. přenesená",J474,0)</f>
        <v>0</v>
      </c>
      <c r="BH474" s="200">
        <f>IF(N474="sníž. přenesená",J474,0)</f>
        <v>0</v>
      </c>
      <c r="BI474" s="200">
        <f>IF(N474="nulová",J474,0)</f>
        <v>0</v>
      </c>
      <c r="BJ474" s="22" t="s">
        <v>80</v>
      </c>
      <c r="BK474" s="200">
        <f>ROUND(I474*H474,2)</f>
        <v>2290.5</v>
      </c>
      <c r="BL474" s="22" t="s">
        <v>546</v>
      </c>
      <c r="BM474" s="22" t="s">
        <v>1093</v>
      </c>
    </row>
    <row r="475" spans="2:47" s="1" customFormat="1" ht="54">
      <c r="B475" s="39"/>
      <c r="C475" s="61"/>
      <c r="D475" s="201" t="s">
        <v>154</v>
      </c>
      <c r="E475" s="61"/>
      <c r="F475" s="202" t="s">
        <v>1094</v>
      </c>
      <c r="G475" s="61"/>
      <c r="H475" s="61"/>
      <c r="I475" s="161"/>
      <c r="J475" s="61"/>
      <c r="K475" s="61"/>
      <c r="L475" s="59"/>
      <c r="M475" s="203"/>
      <c r="N475" s="40"/>
      <c r="O475" s="40"/>
      <c r="P475" s="40"/>
      <c r="Q475" s="40"/>
      <c r="R475" s="40"/>
      <c r="S475" s="40"/>
      <c r="T475" s="76"/>
      <c r="AT475" s="22" t="s">
        <v>154</v>
      </c>
      <c r="AU475" s="22" t="s">
        <v>80</v>
      </c>
    </row>
    <row r="476" spans="2:65" s="1" customFormat="1" ht="16.5" customHeight="1">
      <c r="B476" s="39"/>
      <c r="C476" s="229" t="s">
        <v>1095</v>
      </c>
      <c r="D476" s="229" t="s">
        <v>633</v>
      </c>
      <c r="E476" s="230" t="s">
        <v>1096</v>
      </c>
      <c r="F476" s="231" t="s">
        <v>1097</v>
      </c>
      <c r="G476" s="232" t="s">
        <v>211</v>
      </c>
      <c r="H476" s="233">
        <v>720</v>
      </c>
      <c r="I476" s="234">
        <v>180</v>
      </c>
      <c r="J476" s="233">
        <f>ROUND(I476*H476,2)</f>
        <v>129600</v>
      </c>
      <c r="K476" s="231" t="s">
        <v>148</v>
      </c>
      <c r="L476" s="235"/>
      <c r="M476" s="236" t="s">
        <v>22</v>
      </c>
      <c r="N476" s="237" t="s">
        <v>43</v>
      </c>
      <c r="O476" s="40"/>
      <c r="P476" s="198">
        <f>O476*H476</f>
        <v>0</v>
      </c>
      <c r="Q476" s="198">
        <v>0.131</v>
      </c>
      <c r="R476" s="198">
        <f>Q476*H476</f>
        <v>94.32000000000001</v>
      </c>
      <c r="S476" s="198">
        <v>0</v>
      </c>
      <c r="T476" s="199">
        <f>S476*H476</f>
        <v>0</v>
      </c>
      <c r="AR476" s="22" t="s">
        <v>637</v>
      </c>
      <c r="AT476" s="22" t="s">
        <v>633</v>
      </c>
      <c r="AU476" s="22" t="s">
        <v>80</v>
      </c>
      <c r="AY476" s="22" t="s">
        <v>138</v>
      </c>
      <c r="BE476" s="200">
        <f>IF(N476="základní",J476,0)</f>
        <v>129600</v>
      </c>
      <c r="BF476" s="200">
        <f>IF(N476="snížená",J476,0)</f>
        <v>0</v>
      </c>
      <c r="BG476" s="200">
        <f>IF(N476="zákl. přenesená",J476,0)</f>
        <v>0</v>
      </c>
      <c r="BH476" s="200">
        <f>IF(N476="sníž. přenesená",J476,0)</f>
        <v>0</v>
      </c>
      <c r="BI476" s="200">
        <f>IF(N476="nulová",J476,0)</f>
        <v>0</v>
      </c>
      <c r="BJ476" s="22" t="s">
        <v>80</v>
      </c>
      <c r="BK476" s="200">
        <f>ROUND(I476*H476,2)</f>
        <v>129600</v>
      </c>
      <c r="BL476" s="22" t="s">
        <v>546</v>
      </c>
      <c r="BM476" s="22" t="s">
        <v>1098</v>
      </c>
    </row>
    <row r="477" spans="2:47" s="1" customFormat="1" ht="40.5">
      <c r="B477" s="39"/>
      <c r="C477" s="61"/>
      <c r="D477" s="201" t="s">
        <v>154</v>
      </c>
      <c r="E477" s="61"/>
      <c r="F477" s="202" t="s">
        <v>1099</v>
      </c>
      <c r="G477" s="61"/>
      <c r="H477" s="61"/>
      <c r="I477" s="161"/>
      <c r="J477" s="61"/>
      <c r="K477" s="61"/>
      <c r="L477" s="59"/>
      <c r="M477" s="203"/>
      <c r="N477" s="40"/>
      <c r="O477" s="40"/>
      <c r="P477" s="40"/>
      <c r="Q477" s="40"/>
      <c r="R477" s="40"/>
      <c r="S477" s="40"/>
      <c r="T477" s="76"/>
      <c r="AT477" s="22" t="s">
        <v>154</v>
      </c>
      <c r="AU477" s="22" t="s">
        <v>80</v>
      </c>
    </row>
    <row r="478" spans="2:65" s="1" customFormat="1" ht="16.5" customHeight="1">
      <c r="B478" s="39"/>
      <c r="C478" s="229" t="s">
        <v>1100</v>
      </c>
      <c r="D478" s="229" t="s">
        <v>633</v>
      </c>
      <c r="E478" s="230" t="s">
        <v>1101</v>
      </c>
      <c r="F478" s="231" t="s">
        <v>1102</v>
      </c>
      <c r="G478" s="232" t="s">
        <v>211</v>
      </c>
      <c r="H478" s="233">
        <v>137.1</v>
      </c>
      <c r="I478" s="234">
        <v>226</v>
      </c>
      <c r="J478" s="233">
        <f>ROUND(I478*H478,2)</f>
        <v>30984.6</v>
      </c>
      <c r="K478" s="231" t="s">
        <v>148</v>
      </c>
      <c r="L478" s="235"/>
      <c r="M478" s="236" t="s">
        <v>22</v>
      </c>
      <c r="N478" s="237" t="s">
        <v>43</v>
      </c>
      <c r="O478" s="40"/>
      <c r="P478" s="198">
        <f>O478*H478</f>
        <v>0</v>
      </c>
      <c r="Q478" s="198">
        <v>0.176</v>
      </c>
      <c r="R478" s="198">
        <f>Q478*H478</f>
        <v>24.129599999999996</v>
      </c>
      <c r="S478" s="198">
        <v>0</v>
      </c>
      <c r="T478" s="199">
        <f>S478*H478</f>
        <v>0</v>
      </c>
      <c r="AR478" s="22" t="s">
        <v>637</v>
      </c>
      <c r="AT478" s="22" t="s">
        <v>633</v>
      </c>
      <c r="AU478" s="22" t="s">
        <v>80</v>
      </c>
      <c r="AY478" s="22" t="s">
        <v>138</v>
      </c>
      <c r="BE478" s="200">
        <f>IF(N478="základní",J478,0)</f>
        <v>30984.6</v>
      </c>
      <c r="BF478" s="200">
        <f>IF(N478="snížená",J478,0)</f>
        <v>0</v>
      </c>
      <c r="BG478" s="200">
        <f>IF(N478="zákl. přenesená",J478,0)</f>
        <v>0</v>
      </c>
      <c r="BH478" s="200">
        <f>IF(N478="sníž. přenesená",J478,0)</f>
        <v>0</v>
      </c>
      <c r="BI478" s="200">
        <f>IF(N478="nulová",J478,0)</f>
        <v>0</v>
      </c>
      <c r="BJ478" s="22" t="s">
        <v>80</v>
      </c>
      <c r="BK478" s="200">
        <f>ROUND(I478*H478,2)</f>
        <v>30984.6</v>
      </c>
      <c r="BL478" s="22" t="s">
        <v>546</v>
      </c>
      <c r="BM478" s="22" t="s">
        <v>1103</v>
      </c>
    </row>
    <row r="479" spans="2:47" s="1" customFormat="1" ht="40.5">
      <c r="B479" s="39"/>
      <c r="C479" s="61"/>
      <c r="D479" s="201" t="s">
        <v>154</v>
      </c>
      <c r="E479" s="61"/>
      <c r="F479" s="202" t="s">
        <v>1104</v>
      </c>
      <c r="G479" s="61"/>
      <c r="H479" s="61"/>
      <c r="I479" s="161"/>
      <c r="J479" s="61"/>
      <c r="K479" s="61"/>
      <c r="L479" s="59"/>
      <c r="M479" s="203"/>
      <c r="N479" s="40"/>
      <c r="O479" s="40"/>
      <c r="P479" s="40"/>
      <c r="Q479" s="40"/>
      <c r="R479" s="40"/>
      <c r="S479" s="40"/>
      <c r="T479" s="76"/>
      <c r="AT479" s="22" t="s">
        <v>154</v>
      </c>
      <c r="AU479" s="22" t="s">
        <v>80</v>
      </c>
    </row>
    <row r="480" spans="2:65" s="1" customFormat="1" ht="16.5" customHeight="1">
      <c r="B480" s="39"/>
      <c r="C480" s="229" t="s">
        <v>1105</v>
      </c>
      <c r="D480" s="229" t="s">
        <v>633</v>
      </c>
      <c r="E480" s="230" t="s">
        <v>1106</v>
      </c>
      <c r="F480" s="231" t="s">
        <v>1107</v>
      </c>
      <c r="G480" s="232" t="s">
        <v>211</v>
      </c>
      <c r="H480" s="233">
        <v>7.3</v>
      </c>
      <c r="I480" s="234">
        <v>442</v>
      </c>
      <c r="J480" s="233">
        <f>ROUND(I480*H480,2)</f>
        <v>3226.6</v>
      </c>
      <c r="K480" s="231" t="s">
        <v>148</v>
      </c>
      <c r="L480" s="235"/>
      <c r="M480" s="236" t="s">
        <v>22</v>
      </c>
      <c r="N480" s="237" t="s">
        <v>43</v>
      </c>
      <c r="O480" s="40"/>
      <c r="P480" s="198">
        <f>O480*H480</f>
        <v>0</v>
      </c>
      <c r="Q480" s="198">
        <v>0.131</v>
      </c>
      <c r="R480" s="198">
        <f>Q480*H480</f>
        <v>0.9563</v>
      </c>
      <c r="S480" s="198">
        <v>0</v>
      </c>
      <c r="T480" s="199">
        <f>S480*H480</f>
        <v>0</v>
      </c>
      <c r="AR480" s="22" t="s">
        <v>637</v>
      </c>
      <c r="AT480" s="22" t="s">
        <v>633</v>
      </c>
      <c r="AU480" s="22" t="s">
        <v>80</v>
      </c>
      <c r="AY480" s="22" t="s">
        <v>138</v>
      </c>
      <c r="BE480" s="200">
        <f>IF(N480="základní",J480,0)</f>
        <v>3226.6</v>
      </c>
      <c r="BF480" s="200">
        <f>IF(N480="snížená",J480,0)</f>
        <v>0</v>
      </c>
      <c r="BG480" s="200">
        <f>IF(N480="zákl. přenesená",J480,0)</f>
        <v>0</v>
      </c>
      <c r="BH480" s="200">
        <f>IF(N480="sníž. přenesená",J480,0)</f>
        <v>0</v>
      </c>
      <c r="BI480" s="200">
        <f>IF(N480="nulová",J480,0)</f>
        <v>0</v>
      </c>
      <c r="BJ480" s="22" t="s">
        <v>80</v>
      </c>
      <c r="BK480" s="200">
        <f>ROUND(I480*H480,2)</f>
        <v>3226.6</v>
      </c>
      <c r="BL480" s="22" t="s">
        <v>546</v>
      </c>
      <c r="BM480" s="22" t="s">
        <v>1108</v>
      </c>
    </row>
    <row r="481" spans="2:47" s="1" customFormat="1" ht="40.5">
      <c r="B481" s="39"/>
      <c r="C481" s="61"/>
      <c r="D481" s="201" t="s">
        <v>154</v>
      </c>
      <c r="E481" s="61"/>
      <c r="F481" s="202" t="s">
        <v>1109</v>
      </c>
      <c r="G481" s="61"/>
      <c r="H481" s="61"/>
      <c r="I481" s="161"/>
      <c r="J481" s="61"/>
      <c r="K481" s="61"/>
      <c r="L481" s="59"/>
      <c r="M481" s="203"/>
      <c r="N481" s="40"/>
      <c r="O481" s="40"/>
      <c r="P481" s="40"/>
      <c r="Q481" s="40"/>
      <c r="R481" s="40"/>
      <c r="S481" s="40"/>
      <c r="T481" s="76"/>
      <c r="AT481" s="22" t="s">
        <v>154</v>
      </c>
      <c r="AU481" s="22" t="s">
        <v>80</v>
      </c>
    </row>
    <row r="482" spans="2:65" s="1" customFormat="1" ht="16.5" customHeight="1">
      <c r="B482" s="39"/>
      <c r="C482" s="229" t="s">
        <v>1110</v>
      </c>
      <c r="D482" s="229" t="s">
        <v>633</v>
      </c>
      <c r="E482" s="230" t="s">
        <v>1111</v>
      </c>
      <c r="F482" s="231" t="s">
        <v>1112</v>
      </c>
      <c r="G482" s="232" t="s">
        <v>211</v>
      </c>
      <c r="H482" s="233">
        <v>2.24</v>
      </c>
      <c r="I482" s="234">
        <v>285</v>
      </c>
      <c r="J482" s="233">
        <f>ROUND(I482*H482,2)</f>
        <v>638.4</v>
      </c>
      <c r="K482" s="231" t="s">
        <v>22</v>
      </c>
      <c r="L482" s="235"/>
      <c r="M482" s="236" t="s">
        <v>22</v>
      </c>
      <c r="N482" s="237" t="s">
        <v>43</v>
      </c>
      <c r="O482" s="40"/>
      <c r="P482" s="198">
        <f>O482*H482</f>
        <v>0</v>
      </c>
      <c r="Q482" s="198">
        <v>0</v>
      </c>
      <c r="R482" s="198">
        <f>Q482*H482</f>
        <v>0</v>
      </c>
      <c r="S482" s="198">
        <v>0</v>
      </c>
      <c r="T482" s="199">
        <f>S482*H482</f>
        <v>0</v>
      </c>
      <c r="AR482" s="22" t="s">
        <v>637</v>
      </c>
      <c r="AT482" s="22" t="s">
        <v>633</v>
      </c>
      <c r="AU482" s="22" t="s">
        <v>80</v>
      </c>
      <c r="AY482" s="22" t="s">
        <v>138</v>
      </c>
      <c r="BE482" s="200">
        <f>IF(N482="základní",J482,0)</f>
        <v>638.4</v>
      </c>
      <c r="BF482" s="200">
        <f>IF(N482="snížená",J482,0)</f>
        <v>0</v>
      </c>
      <c r="BG482" s="200">
        <f>IF(N482="zákl. přenesená",J482,0)</f>
        <v>0</v>
      </c>
      <c r="BH482" s="200">
        <f>IF(N482="sníž. přenesená",J482,0)</f>
        <v>0</v>
      </c>
      <c r="BI482" s="200">
        <f>IF(N482="nulová",J482,0)</f>
        <v>0</v>
      </c>
      <c r="BJ482" s="22" t="s">
        <v>80</v>
      </c>
      <c r="BK482" s="200">
        <f>ROUND(I482*H482,2)</f>
        <v>638.4</v>
      </c>
      <c r="BL482" s="22" t="s">
        <v>546</v>
      </c>
      <c r="BM482" s="22" t="s">
        <v>1113</v>
      </c>
    </row>
    <row r="483" spans="2:47" s="1" customFormat="1" ht="27">
      <c r="B483" s="39"/>
      <c r="C483" s="61"/>
      <c r="D483" s="201" t="s">
        <v>154</v>
      </c>
      <c r="E483" s="61"/>
      <c r="F483" s="202" t="s">
        <v>1114</v>
      </c>
      <c r="G483" s="61"/>
      <c r="H483" s="61"/>
      <c r="I483" s="161"/>
      <c r="J483" s="61"/>
      <c r="K483" s="61"/>
      <c r="L483" s="59"/>
      <c r="M483" s="203"/>
      <c r="N483" s="40"/>
      <c r="O483" s="40"/>
      <c r="P483" s="40"/>
      <c r="Q483" s="40"/>
      <c r="R483" s="40"/>
      <c r="S483" s="40"/>
      <c r="T483" s="76"/>
      <c r="AT483" s="22" t="s">
        <v>154</v>
      </c>
      <c r="AU483" s="22" t="s">
        <v>80</v>
      </c>
    </row>
    <row r="484" spans="2:51" s="11" customFormat="1" ht="13.5">
      <c r="B484" s="208"/>
      <c r="C484" s="209"/>
      <c r="D484" s="201" t="s">
        <v>239</v>
      </c>
      <c r="E484" s="210" t="s">
        <v>22</v>
      </c>
      <c r="F484" s="211" t="s">
        <v>1115</v>
      </c>
      <c r="G484" s="209"/>
      <c r="H484" s="212">
        <v>2.24</v>
      </c>
      <c r="I484" s="213"/>
      <c r="J484" s="209"/>
      <c r="K484" s="209"/>
      <c r="L484" s="214"/>
      <c r="M484" s="215"/>
      <c r="N484" s="216"/>
      <c r="O484" s="216"/>
      <c r="P484" s="216"/>
      <c r="Q484" s="216"/>
      <c r="R484" s="216"/>
      <c r="S484" s="216"/>
      <c r="T484" s="217"/>
      <c r="AT484" s="218" t="s">
        <v>239</v>
      </c>
      <c r="AU484" s="218" t="s">
        <v>80</v>
      </c>
      <c r="AV484" s="11" t="s">
        <v>83</v>
      </c>
      <c r="AW484" s="11" t="s">
        <v>35</v>
      </c>
      <c r="AX484" s="11" t="s">
        <v>80</v>
      </c>
      <c r="AY484" s="218" t="s">
        <v>138</v>
      </c>
    </row>
    <row r="485" spans="2:65" s="1" customFormat="1" ht="16.5" customHeight="1">
      <c r="B485" s="39"/>
      <c r="C485" s="229" t="s">
        <v>1116</v>
      </c>
      <c r="D485" s="229" t="s">
        <v>633</v>
      </c>
      <c r="E485" s="230" t="s">
        <v>1117</v>
      </c>
      <c r="F485" s="231" t="s">
        <v>1118</v>
      </c>
      <c r="G485" s="232" t="s">
        <v>172</v>
      </c>
      <c r="H485" s="233">
        <v>1</v>
      </c>
      <c r="I485" s="234">
        <v>119455</v>
      </c>
      <c r="J485" s="233">
        <f>ROUND(I485*H485,2)</f>
        <v>119455</v>
      </c>
      <c r="K485" s="231" t="s">
        <v>22</v>
      </c>
      <c r="L485" s="235"/>
      <c r="M485" s="236" t="s">
        <v>22</v>
      </c>
      <c r="N485" s="237" t="s">
        <v>43</v>
      </c>
      <c r="O485" s="40"/>
      <c r="P485" s="198">
        <f>O485*H485</f>
        <v>0</v>
      </c>
      <c r="Q485" s="198">
        <v>0</v>
      </c>
      <c r="R485" s="198">
        <f>Q485*H485</f>
        <v>0</v>
      </c>
      <c r="S485" s="198">
        <v>0</v>
      </c>
      <c r="T485" s="199">
        <f>S485*H485</f>
        <v>0</v>
      </c>
      <c r="AR485" s="22" t="s">
        <v>180</v>
      </c>
      <c r="AT485" s="22" t="s">
        <v>633</v>
      </c>
      <c r="AU485" s="22" t="s">
        <v>80</v>
      </c>
      <c r="AY485" s="22" t="s">
        <v>138</v>
      </c>
      <c r="BE485" s="200">
        <f>IF(N485="základní",J485,0)</f>
        <v>119455</v>
      </c>
      <c r="BF485" s="200">
        <f>IF(N485="snížená",J485,0)</f>
        <v>0</v>
      </c>
      <c r="BG485" s="200">
        <f>IF(N485="zákl. přenesená",J485,0)</f>
        <v>0</v>
      </c>
      <c r="BH485" s="200">
        <f>IF(N485="sníž. přenesená",J485,0)</f>
        <v>0</v>
      </c>
      <c r="BI485" s="200">
        <f>IF(N485="nulová",J485,0)</f>
        <v>0</v>
      </c>
      <c r="BJ485" s="22" t="s">
        <v>80</v>
      </c>
      <c r="BK485" s="200">
        <f>ROUND(I485*H485,2)</f>
        <v>119455</v>
      </c>
      <c r="BL485" s="22" t="s">
        <v>161</v>
      </c>
      <c r="BM485" s="22" t="s">
        <v>1119</v>
      </c>
    </row>
    <row r="486" spans="2:47" s="1" customFormat="1" ht="27">
      <c r="B486" s="39"/>
      <c r="C486" s="61"/>
      <c r="D486" s="201" t="s">
        <v>154</v>
      </c>
      <c r="E486" s="61"/>
      <c r="F486" s="202" t="s">
        <v>1120</v>
      </c>
      <c r="G486" s="61"/>
      <c r="H486" s="61"/>
      <c r="I486" s="161"/>
      <c r="J486" s="61"/>
      <c r="K486" s="61"/>
      <c r="L486" s="59"/>
      <c r="M486" s="238"/>
      <c r="N486" s="205"/>
      <c r="O486" s="205"/>
      <c r="P486" s="205"/>
      <c r="Q486" s="205"/>
      <c r="R486" s="205"/>
      <c r="S486" s="205"/>
      <c r="T486" s="239"/>
      <c r="AT486" s="22" t="s">
        <v>154</v>
      </c>
      <c r="AU486" s="22" t="s">
        <v>80</v>
      </c>
    </row>
    <row r="487" spans="2:12" s="1" customFormat="1" ht="6.95" customHeight="1">
      <c r="B487" s="54"/>
      <c r="C487" s="55"/>
      <c r="D487" s="55"/>
      <c r="E487" s="55"/>
      <c r="F487" s="55"/>
      <c r="G487" s="55"/>
      <c r="H487" s="55"/>
      <c r="I487" s="137"/>
      <c r="J487" s="55"/>
      <c r="K487" s="55"/>
      <c r="L487" s="59"/>
    </row>
  </sheetData>
  <sheetProtection algorithmName="SHA-512" hashValue="TdeSiehPysX7YzXgvewNsoJNCfNTzrsW1ylsNdoFBOvHMb/fYRWISAYyCzl7/wA4vgiJkTAolNsNtrXW5kjyZA==" saltValue="U7NHP8OU+YzDrWoSBfLrNOBTjpccEgsXg6DzxwgyI/Js4YFQYn+zNkihbC+JFy5JmboTnvC5C9EXcyTzyWBX9Q==" spinCount="100000" sheet="1" objects="1" scenarios="1" formatColumns="0" formatRows="0" autoFilter="0"/>
  <autoFilter ref="C86:K486"/>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31496062992125984" right="0.31496062992125984" top="0.3937007874015748" bottom="0.3937007874015748" header="0.31496062992125984" footer="0.31496062992125984"/>
  <pageSetup blackAndWhite="1" fitToHeight="100" fitToWidth="1" horizontalDpi="600" verticalDpi="600" orientation="portrait" paperSize="9" scale="75"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R155"/>
  <sheetViews>
    <sheetView showGridLines="0" workbookViewId="0" topLeftCell="A1">
      <pane ySplit="1" topLeftCell="A76" activePane="bottomLeft" state="frozen"/>
      <selection pane="bottomLeft" activeCell="I82" sqref="I8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101</v>
      </c>
      <c r="G1" s="345" t="s">
        <v>102</v>
      </c>
      <c r="H1" s="345"/>
      <c r="I1" s="113"/>
      <c r="J1" s="112" t="s">
        <v>103</v>
      </c>
      <c r="K1" s="111" t="s">
        <v>104</v>
      </c>
      <c r="L1" s="112" t="s">
        <v>105</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7"/>
      <c r="M2" s="337"/>
      <c r="N2" s="337"/>
      <c r="O2" s="337"/>
      <c r="P2" s="337"/>
      <c r="Q2" s="337"/>
      <c r="R2" s="337"/>
      <c r="S2" s="337"/>
      <c r="T2" s="337"/>
      <c r="U2" s="337"/>
      <c r="V2" s="337"/>
      <c r="AT2" s="22" t="s">
        <v>94</v>
      </c>
    </row>
    <row r="3" spans="2:46" ht="6.95" customHeight="1">
      <c r="B3" s="23"/>
      <c r="C3" s="24"/>
      <c r="D3" s="24"/>
      <c r="E3" s="24"/>
      <c r="F3" s="24"/>
      <c r="G3" s="24"/>
      <c r="H3" s="24"/>
      <c r="I3" s="114"/>
      <c r="J3" s="24"/>
      <c r="K3" s="25"/>
      <c r="AT3" s="22" t="s">
        <v>83</v>
      </c>
    </row>
    <row r="4" spans="2:46" ht="36.95" customHeight="1">
      <c r="B4" s="26"/>
      <c r="C4" s="27"/>
      <c r="D4" s="28" t="s">
        <v>106</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17</v>
      </c>
      <c r="E6" s="27"/>
      <c r="F6" s="27"/>
      <c r="G6" s="27"/>
      <c r="H6" s="27"/>
      <c r="I6" s="115"/>
      <c r="J6" s="27"/>
      <c r="K6" s="29"/>
    </row>
    <row r="7" spans="2:11" ht="16.5" customHeight="1">
      <c r="B7" s="26"/>
      <c r="C7" s="27"/>
      <c r="D7" s="27"/>
      <c r="E7" s="346" t="str">
        <f>'Rekapitulace stavby'!K6</f>
        <v>STARÝ PLZENEC- RADYŇSKÁ UL., CHODNÍK 2. ETAPA (ÚSEK KOLLÁROVA - VÝROVNA)</v>
      </c>
      <c r="F7" s="347"/>
      <c r="G7" s="347"/>
      <c r="H7" s="347"/>
      <c r="I7" s="115"/>
      <c r="J7" s="27"/>
      <c r="K7" s="29"/>
    </row>
    <row r="8" spans="2:11" s="1" customFormat="1" ht="15">
      <c r="B8" s="39"/>
      <c r="C8" s="40"/>
      <c r="D8" s="35" t="s">
        <v>107</v>
      </c>
      <c r="E8" s="40"/>
      <c r="F8" s="40"/>
      <c r="G8" s="40"/>
      <c r="H8" s="40"/>
      <c r="I8" s="116"/>
      <c r="J8" s="40"/>
      <c r="K8" s="43"/>
    </row>
    <row r="9" spans="2:11" s="1" customFormat="1" ht="36.95" customHeight="1">
      <c r="B9" s="39"/>
      <c r="C9" s="40"/>
      <c r="D9" s="40"/>
      <c r="E9" s="348" t="s">
        <v>1121</v>
      </c>
      <c r="F9" s="349"/>
      <c r="G9" s="349"/>
      <c r="H9" s="349"/>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19</v>
      </c>
      <c r="E11" s="40"/>
      <c r="F11" s="33" t="s">
        <v>20</v>
      </c>
      <c r="G11" s="40"/>
      <c r="H11" s="40"/>
      <c r="I11" s="117" t="s">
        <v>21</v>
      </c>
      <c r="J11" s="33" t="s">
        <v>22</v>
      </c>
      <c r="K11" s="43"/>
    </row>
    <row r="12" spans="2:11" s="1" customFormat="1" ht="14.45" customHeight="1">
      <c r="B12" s="39"/>
      <c r="C12" s="40"/>
      <c r="D12" s="35" t="s">
        <v>23</v>
      </c>
      <c r="E12" s="40"/>
      <c r="F12" s="33" t="s">
        <v>24</v>
      </c>
      <c r="G12" s="40"/>
      <c r="H12" s="40"/>
      <c r="I12" s="117" t="s">
        <v>25</v>
      </c>
      <c r="J12" s="118" t="str">
        <f>'Rekapitulace stavby'!AN8</f>
        <v>11. 12. 2018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197</v>
      </c>
      <c r="K14" s="43"/>
    </row>
    <row r="15" spans="2:11" s="1" customFormat="1" ht="18" customHeight="1">
      <c r="B15" s="39"/>
      <c r="C15" s="40"/>
      <c r="D15" s="40"/>
      <c r="E15" s="33" t="s">
        <v>198</v>
      </c>
      <c r="F15" s="40"/>
      <c r="G15" s="40"/>
      <c r="H15" s="40"/>
      <c r="I15" s="117" t="s">
        <v>29</v>
      </c>
      <c r="J15" s="33" t="s">
        <v>22</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
        <v>33</v>
      </c>
      <c r="K20" s="43"/>
    </row>
    <row r="21" spans="2:11" s="1" customFormat="1" ht="18" customHeight="1">
      <c r="B21" s="39"/>
      <c r="C21" s="40"/>
      <c r="D21" s="40"/>
      <c r="E21" s="33" t="s">
        <v>34</v>
      </c>
      <c r="F21" s="40"/>
      <c r="G21" s="40"/>
      <c r="H21" s="40"/>
      <c r="I21" s="117" t="s">
        <v>29</v>
      </c>
      <c r="J21" s="33" t="s">
        <v>22</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85.5" customHeight="1">
      <c r="B24" s="119"/>
      <c r="C24" s="120"/>
      <c r="D24" s="120"/>
      <c r="E24" s="324" t="s">
        <v>111</v>
      </c>
      <c r="F24" s="324"/>
      <c r="G24" s="324"/>
      <c r="H24" s="324"/>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ROUND(J79,2)</f>
        <v>83513.78</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ROUND(SUM(BE79:BE154),2)</f>
        <v>83513.78</v>
      </c>
      <c r="G30" s="40"/>
      <c r="H30" s="40"/>
      <c r="I30" s="129">
        <v>0.21</v>
      </c>
      <c r="J30" s="128">
        <f>ROUND(ROUND((SUM(BE79:BE154)),2)*I30,2)</f>
        <v>17537.89</v>
      </c>
      <c r="K30" s="43"/>
    </row>
    <row r="31" spans="2:11" s="1" customFormat="1" ht="14.45" customHeight="1">
      <c r="B31" s="39"/>
      <c r="C31" s="40"/>
      <c r="D31" s="40"/>
      <c r="E31" s="47" t="s">
        <v>44</v>
      </c>
      <c r="F31" s="128">
        <f>ROUND(SUM(BF79:BF154),2)</f>
        <v>0</v>
      </c>
      <c r="G31" s="40"/>
      <c r="H31" s="40"/>
      <c r="I31" s="129">
        <v>0.15</v>
      </c>
      <c r="J31" s="128">
        <f>ROUND(ROUND((SUM(BF79:BF154)),2)*I31,2)</f>
        <v>0</v>
      </c>
      <c r="K31" s="43"/>
    </row>
    <row r="32" spans="2:11" s="1" customFormat="1" ht="14.45" customHeight="1" hidden="1">
      <c r="B32" s="39"/>
      <c r="C32" s="40"/>
      <c r="D32" s="40"/>
      <c r="E32" s="47" t="s">
        <v>45</v>
      </c>
      <c r="F32" s="128">
        <f>ROUND(SUM(BG79:BG154),2)</f>
        <v>0</v>
      </c>
      <c r="G32" s="40"/>
      <c r="H32" s="40"/>
      <c r="I32" s="129">
        <v>0.21</v>
      </c>
      <c r="J32" s="128">
        <v>0</v>
      </c>
      <c r="K32" s="43"/>
    </row>
    <row r="33" spans="2:11" s="1" customFormat="1" ht="14.45" customHeight="1" hidden="1">
      <c r="B33" s="39"/>
      <c r="C33" s="40"/>
      <c r="D33" s="40"/>
      <c r="E33" s="47" t="s">
        <v>46</v>
      </c>
      <c r="F33" s="128">
        <f>ROUND(SUM(BH79:BH154),2)</f>
        <v>0</v>
      </c>
      <c r="G33" s="40"/>
      <c r="H33" s="40"/>
      <c r="I33" s="129">
        <v>0.15</v>
      </c>
      <c r="J33" s="128">
        <v>0</v>
      </c>
      <c r="K33" s="43"/>
    </row>
    <row r="34" spans="2:11" s="1" customFormat="1" ht="14.45" customHeight="1" hidden="1">
      <c r="B34" s="39"/>
      <c r="C34" s="40"/>
      <c r="D34" s="40"/>
      <c r="E34" s="47" t="s">
        <v>47</v>
      </c>
      <c r="F34" s="128">
        <f>ROUND(SUM(BI79:BI154),2)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101051.67</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112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17</v>
      </c>
      <c r="D44" s="40"/>
      <c r="E44" s="40"/>
      <c r="F44" s="40"/>
      <c r="G44" s="40"/>
      <c r="H44" s="40"/>
      <c r="I44" s="116"/>
      <c r="J44" s="40"/>
      <c r="K44" s="43"/>
    </row>
    <row r="45" spans="2:11" s="1" customFormat="1" ht="16.5" customHeight="1">
      <c r="B45" s="39"/>
      <c r="C45" s="40"/>
      <c r="D45" s="40"/>
      <c r="E45" s="346" t="str">
        <f>E7</f>
        <v>STARÝ PLZENEC- RADYŇSKÁ UL., CHODNÍK 2. ETAPA (ÚSEK KOLLÁROVA - VÝROVNA)</v>
      </c>
      <c r="F45" s="347"/>
      <c r="G45" s="347"/>
      <c r="H45" s="347"/>
      <c r="I45" s="116"/>
      <c r="J45" s="40"/>
      <c r="K45" s="43"/>
    </row>
    <row r="46" spans="2:11" s="1" customFormat="1" ht="14.45" customHeight="1">
      <c r="B46" s="39"/>
      <c r="C46" s="35" t="s">
        <v>107</v>
      </c>
      <c r="D46" s="40"/>
      <c r="E46" s="40"/>
      <c r="F46" s="40"/>
      <c r="G46" s="40"/>
      <c r="H46" s="40"/>
      <c r="I46" s="116"/>
      <c r="J46" s="40"/>
      <c r="K46" s="43"/>
    </row>
    <row r="47" spans="2:11" s="1" customFormat="1" ht="17.25" customHeight="1">
      <c r="B47" s="39"/>
      <c r="C47" s="40"/>
      <c r="D47" s="40"/>
      <c r="E47" s="348" t="str">
        <f>E9</f>
        <v>SO 151 - DOPRAVNĚ INŽENÝRSKÁ OPATŘENÍ</v>
      </c>
      <c r="F47" s="349"/>
      <c r="G47" s="349"/>
      <c r="H47" s="349"/>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11. 12. 2018</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Správa a údržba silnic Plzeňského kraje, příspěvko</v>
      </c>
      <c r="G51" s="40"/>
      <c r="H51" s="40"/>
      <c r="I51" s="117" t="s">
        <v>32</v>
      </c>
      <c r="J51" s="324" t="str">
        <f>E21</f>
        <v>D PROJEKT PLZEŇ Nedvěd s.r.o.</v>
      </c>
      <c r="K51" s="43"/>
    </row>
    <row r="52" spans="2:11" s="1" customFormat="1" ht="14.45" customHeight="1">
      <c r="B52" s="39"/>
      <c r="C52" s="35" t="s">
        <v>30</v>
      </c>
      <c r="D52" s="40"/>
      <c r="E52" s="40"/>
      <c r="F52" s="33" t="str">
        <f>IF(E18="","",E18)</f>
        <v/>
      </c>
      <c r="G52" s="40"/>
      <c r="H52" s="40"/>
      <c r="I52" s="116"/>
      <c r="J52" s="341"/>
      <c r="K52" s="43"/>
    </row>
    <row r="53" spans="2:11" s="1" customFormat="1" ht="10.35" customHeight="1">
      <c r="B53" s="39"/>
      <c r="C53" s="40"/>
      <c r="D53" s="40"/>
      <c r="E53" s="40"/>
      <c r="F53" s="40"/>
      <c r="G53" s="40"/>
      <c r="H53" s="40"/>
      <c r="I53" s="116"/>
      <c r="J53" s="40"/>
      <c r="K53" s="43"/>
    </row>
    <row r="54" spans="2:11" s="1" customFormat="1" ht="29.25" customHeight="1">
      <c r="B54" s="39"/>
      <c r="C54" s="142" t="s">
        <v>113</v>
      </c>
      <c r="D54" s="130"/>
      <c r="E54" s="130"/>
      <c r="F54" s="130"/>
      <c r="G54" s="130"/>
      <c r="H54" s="130"/>
      <c r="I54" s="143"/>
      <c r="J54" s="144" t="s">
        <v>114</v>
      </c>
      <c r="K54" s="145"/>
    </row>
    <row r="55" spans="2:11" s="1" customFormat="1" ht="10.35" customHeight="1">
      <c r="B55" s="39"/>
      <c r="C55" s="40"/>
      <c r="D55" s="40"/>
      <c r="E55" s="40"/>
      <c r="F55" s="40"/>
      <c r="G55" s="40"/>
      <c r="H55" s="40"/>
      <c r="I55" s="116"/>
      <c r="J55" s="40"/>
      <c r="K55" s="43"/>
    </row>
    <row r="56" spans="2:47" s="1" customFormat="1" ht="29.25" customHeight="1">
      <c r="B56" s="39"/>
      <c r="C56" s="146" t="s">
        <v>115</v>
      </c>
      <c r="D56" s="40"/>
      <c r="E56" s="40"/>
      <c r="F56" s="40"/>
      <c r="G56" s="40"/>
      <c r="H56" s="40"/>
      <c r="I56" s="116"/>
      <c r="J56" s="126">
        <f>J79</f>
        <v>83513.78</v>
      </c>
      <c r="K56" s="43"/>
      <c r="AU56" s="22" t="s">
        <v>116</v>
      </c>
    </row>
    <row r="57" spans="2:11" s="7" customFormat="1" ht="24.95" customHeight="1">
      <c r="B57" s="147"/>
      <c r="C57" s="148"/>
      <c r="D57" s="149" t="s">
        <v>117</v>
      </c>
      <c r="E57" s="150"/>
      <c r="F57" s="150"/>
      <c r="G57" s="150"/>
      <c r="H57" s="150"/>
      <c r="I57" s="151"/>
      <c r="J57" s="152">
        <f>J80</f>
        <v>83513.78</v>
      </c>
      <c r="K57" s="153"/>
    </row>
    <row r="58" spans="2:11" s="8" customFormat="1" ht="19.9" customHeight="1">
      <c r="B58" s="154"/>
      <c r="C58" s="155"/>
      <c r="D58" s="156" t="s">
        <v>203</v>
      </c>
      <c r="E58" s="157"/>
      <c r="F58" s="157"/>
      <c r="G58" s="157"/>
      <c r="H58" s="157"/>
      <c r="I58" s="158"/>
      <c r="J58" s="159">
        <f>J81</f>
        <v>83508.6</v>
      </c>
      <c r="K58" s="160"/>
    </row>
    <row r="59" spans="2:11" s="8" customFormat="1" ht="19.9" customHeight="1">
      <c r="B59" s="154"/>
      <c r="C59" s="155"/>
      <c r="D59" s="156" t="s">
        <v>205</v>
      </c>
      <c r="E59" s="157"/>
      <c r="F59" s="157"/>
      <c r="G59" s="157"/>
      <c r="H59" s="157"/>
      <c r="I59" s="158"/>
      <c r="J59" s="159">
        <f>J152</f>
        <v>5.18</v>
      </c>
      <c r="K59" s="160"/>
    </row>
    <row r="60" spans="2:11" s="1" customFormat="1" ht="21.75" customHeight="1">
      <c r="B60" s="39"/>
      <c r="C60" s="40"/>
      <c r="D60" s="40"/>
      <c r="E60" s="40"/>
      <c r="F60" s="40"/>
      <c r="G60" s="40"/>
      <c r="H60" s="40"/>
      <c r="I60" s="116"/>
      <c r="J60" s="40"/>
      <c r="K60" s="43"/>
    </row>
    <row r="61" spans="2:11" s="1" customFormat="1" ht="6.95" customHeight="1">
      <c r="B61" s="54"/>
      <c r="C61" s="55"/>
      <c r="D61" s="55"/>
      <c r="E61" s="55"/>
      <c r="F61" s="55"/>
      <c r="G61" s="55"/>
      <c r="H61" s="55"/>
      <c r="I61" s="137"/>
      <c r="J61" s="55"/>
      <c r="K61" s="56"/>
    </row>
    <row r="65" spans="2:12" s="1" customFormat="1" ht="6.95" customHeight="1">
      <c r="B65" s="57"/>
      <c r="C65" s="58"/>
      <c r="D65" s="58"/>
      <c r="E65" s="58"/>
      <c r="F65" s="58"/>
      <c r="G65" s="58"/>
      <c r="H65" s="58"/>
      <c r="I65" s="140"/>
      <c r="J65" s="58"/>
      <c r="K65" s="58"/>
      <c r="L65" s="59"/>
    </row>
    <row r="66" spans="2:12" s="1" customFormat="1" ht="36.95" customHeight="1">
      <c r="B66" s="39"/>
      <c r="C66" s="60" t="s">
        <v>122</v>
      </c>
      <c r="D66" s="61"/>
      <c r="E66" s="61"/>
      <c r="F66" s="61"/>
      <c r="G66" s="61"/>
      <c r="H66" s="61"/>
      <c r="I66" s="161"/>
      <c r="J66" s="61"/>
      <c r="K66" s="61"/>
      <c r="L66" s="59"/>
    </row>
    <row r="67" spans="2:12" s="1" customFormat="1" ht="6.95" customHeight="1">
      <c r="B67" s="39"/>
      <c r="C67" s="61"/>
      <c r="D67" s="61"/>
      <c r="E67" s="61"/>
      <c r="F67" s="61"/>
      <c r="G67" s="61"/>
      <c r="H67" s="61"/>
      <c r="I67" s="161"/>
      <c r="J67" s="61"/>
      <c r="K67" s="61"/>
      <c r="L67" s="59"/>
    </row>
    <row r="68" spans="2:12" s="1" customFormat="1" ht="14.45" customHeight="1">
      <c r="B68" s="39"/>
      <c r="C68" s="63" t="s">
        <v>17</v>
      </c>
      <c r="D68" s="61"/>
      <c r="E68" s="61"/>
      <c r="F68" s="61"/>
      <c r="G68" s="61"/>
      <c r="H68" s="61"/>
      <c r="I68" s="161"/>
      <c r="J68" s="61"/>
      <c r="K68" s="61"/>
      <c r="L68" s="59"/>
    </row>
    <row r="69" spans="2:12" s="1" customFormat="1" ht="16.5" customHeight="1">
      <c r="B69" s="39"/>
      <c r="C69" s="61"/>
      <c r="D69" s="61"/>
      <c r="E69" s="342" t="str">
        <f>E7</f>
        <v>STARÝ PLZENEC- RADYŇSKÁ UL., CHODNÍK 2. ETAPA (ÚSEK KOLLÁROVA - VÝROVNA)</v>
      </c>
      <c r="F69" s="343"/>
      <c r="G69" s="343"/>
      <c r="H69" s="343"/>
      <c r="I69" s="161"/>
      <c r="J69" s="61"/>
      <c r="K69" s="61"/>
      <c r="L69" s="59"/>
    </row>
    <row r="70" spans="2:12" s="1" customFormat="1" ht="14.45" customHeight="1">
      <c r="B70" s="39"/>
      <c r="C70" s="63" t="s">
        <v>107</v>
      </c>
      <c r="D70" s="61"/>
      <c r="E70" s="61"/>
      <c r="F70" s="61"/>
      <c r="G70" s="61"/>
      <c r="H70" s="61"/>
      <c r="I70" s="161"/>
      <c r="J70" s="61"/>
      <c r="K70" s="61"/>
      <c r="L70" s="59"/>
    </row>
    <row r="71" spans="2:12" s="1" customFormat="1" ht="17.25" customHeight="1">
      <c r="B71" s="39"/>
      <c r="C71" s="61"/>
      <c r="D71" s="61"/>
      <c r="E71" s="315" t="str">
        <f>E9</f>
        <v>SO 151 - DOPRAVNĚ INŽENÝRSKÁ OPATŘENÍ</v>
      </c>
      <c r="F71" s="344"/>
      <c r="G71" s="344"/>
      <c r="H71" s="344"/>
      <c r="I71" s="161"/>
      <c r="J71" s="61"/>
      <c r="K71" s="61"/>
      <c r="L71" s="59"/>
    </row>
    <row r="72" spans="2:12" s="1" customFormat="1" ht="6.95" customHeight="1">
      <c r="B72" s="39"/>
      <c r="C72" s="61"/>
      <c r="D72" s="61"/>
      <c r="E72" s="61"/>
      <c r="F72" s="61"/>
      <c r="G72" s="61"/>
      <c r="H72" s="61"/>
      <c r="I72" s="161"/>
      <c r="J72" s="61"/>
      <c r="K72" s="61"/>
      <c r="L72" s="59"/>
    </row>
    <row r="73" spans="2:12" s="1" customFormat="1" ht="18" customHeight="1">
      <c r="B73" s="39"/>
      <c r="C73" s="63" t="s">
        <v>23</v>
      </c>
      <c r="D73" s="61"/>
      <c r="E73" s="61"/>
      <c r="F73" s="162" t="str">
        <f>F12</f>
        <v xml:space="preserve"> </v>
      </c>
      <c r="G73" s="61"/>
      <c r="H73" s="61"/>
      <c r="I73" s="163" t="s">
        <v>25</v>
      </c>
      <c r="J73" s="71" t="str">
        <f>IF(J12="","",J12)</f>
        <v>11. 12. 2018</v>
      </c>
      <c r="K73" s="61"/>
      <c r="L73" s="59"/>
    </row>
    <row r="74" spans="2:12" s="1" customFormat="1" ht="6.95" customHeight="1">
      <c r="B74" s="39"/>
      <c r="C74" s="61"/>
      <c r="D74" s="61"/>
      <c r="E74" s="61"/>
      <c r="F74" s="61"/>
      <c r="G74" s="61"/>
      <c r="H74" s="61"/>
      <c r="I74" s="161"/>
      <c r="J74" s="61"/>
      <c r="K74" s="61"/>
      <c r="L74" s="59"/>
    </row>
    <row r="75" spans="2:12" s="1" customFormat="1" ht="15">
      <c r="B75" s="39"/>
      <c r="C75" s="63" t="s">
        <v>27</v>
      </c>
      <c r="D75" s="61"/>
      <c r="E75" s="61"/>
      <c r="F75" s="162" t="str">
        <f>E15</f>
        <v>Správa a údržba silnic Plzeňského kraje, příspěvko</v>
      </c>
      <c r="G75" s="61"/>
      <c r="H75" s="61"/>
      <c r="I75" s="163" t="s">
        <v>32</v>
      </c>
      <c r="J75" s="162" t="str">
        <f>E21</f>
        <v>D PROJEKT PLZEŇ Nedvěd s.r.o.</v>
      </c>
      <c r="K75" s="61"/>
      <c r="L75" s="59"/>
    </row>
    <row r="76" spans="2:12" s="1" customFormat="1" ht="14.45" customHeight="1">
      <c r="B76" s="39"/>
      <c r="C76" s="63" t="s">
        <v>30</v>
      </c>
      <c r="D76" s="61"/>
      <c r="E76" s="61"/>
      <c r="F76" s="162" t="str">
        <f>IF(E18="","",E18)</f>
        <v/>
      </c>
      <c r="G76" s="61"/>
      <c r="H76" s="61"/>
      <c r="I76" s="161"/>
      <c r="J76" s="61"/>
      <c r="K76" s="61"/>
      <c r="L76" s="59"/>
    </row>
    <row r="77" spans="2:12" s="1" customFormat="1" ht="10.35" customHeight="1">
      <c r="B77" s="39"/>
      <c r="C77" s="61"/>
      <c r="D77" s="61"/>
      <c r="E77" s="61"/>
      <c r="F77" s="61"/>
      <c r="G77" s="61"/>
      <c r="H77" s="61"/>
      <c r="I77" s="161"/>
      <c r="J77" s="61"/>
      <c r="K77" s="61"/>
      <c r="L77" s="59"/>
    </row>
    <row r="78" spans="2:20" s="9" customFormat="1" ht="29.25" customHeight="1">
      <c r="B78" s="164"/>
      <c r="C78" s="165" t="s">
        <v>123</v>
      </c>
      <c r="D78" s="166" t="s">
        <v>57</v>
      </c>
      <c r="E78" s="166" t="s">
        <v>53</v>
      </c>
      <c r="F78" s="166" t="s">
        <v>124</v>
      </c>
      <c r="G78" s="166" t="s">
        <v>125</v>
      </c>
      <c r="H78" s="166" t="s">
        <v>126</v>
      </c>
      <c r="I78" s="167" t="s">
        <v>127</v>
      </c>
      <c r="J78" s="166" t="s">
        <v>114</v>
      </c>
      <c r="K78" s="168" t="s">
        <v>128</v>
      </c>
      <c r="L78" s="169"/>
      <c r="M78" s="79" t="s">
        <v>129</v>
      </c>
      <c r="N78" s="80" t="s">
        <v>42</v>
      </c>
      <c r="O78" s="80" t="s">
        <v>130</v>
      </c>
      <c r="P78" s="80" t="s">
        <v>131</v>
      </c>
      <c r="Q78" s="80" t="s">
        <v>132</v>
      </c>
      <c r="R78" s="80" t="s">
        <v>133</v>
      </c>
      <c r="S78" s="80" t="s">
        <v>134</v>
      </c>
      <c r="T78" s="81" t="s">
        <v>135</v>
      </c>
    </row>
    <row r="79" spans="2:63" s="1" customFormat="1" ht="29.25" customHeight="1">
      <c r="B79" s="39"/>
      <c r="C79" s="85" t="s">
        <v>115</v>
      </c>
      <c r="D79" s="61"/>
      <c r="E79" s="61"/>
      <c r="F79" s="61"/>
      <c r="G79" s="61"/>
      <c r="H79" s="61"/>
      <c r="I79" s="161"/>
      <c r="J79" s="170">
        <f>BK79</f>
        <v>83513.78</v>
      </c>
      <c r="K79" s="61"/>
      <c r="L79" s="59"/>
      <c r="M79" s="82"/>
      <c r="N79" s="83"/>
      <c r="O79" s="83"/>
      <c r="P79" s="171">
        <f>P80</f>
        <v>0</v>
      </c>
      <c r="Q79" s="83"/>
      <c r="R79" s="171">
        <f>R80</f>
        <v>0.017519999999999997</v>
      </c>
      <c r="S79" s="83"/>
      <c r="T79" s="172">
        <f>T80</f>
        <v>0</v>
      </c>
      <c r="AT79" s="22" t="s">
        <v>71</v>
      </c>
      <c r="AU79" s="22" t="s">
        <v>116</v>
      </c>
      <c r="BK79" s="173">
        <f>BK80</f>
        <v>83513.78</v>
      </c>
    </row>
    <row r="80" spans="2:63" s="10" customFormat="1" ht="37.35" customHeight="1">
      <c r="B80" s="174"/>
      <c r="C80" s="175"/>
      <c r="D80" s="176" t="s">
        <v>71</v>
      </c>
      <c r="E80" s="177" t="s">
        <v>136</v>
      </c>
      <c r="F80" s="177" t="s">
        <v>137</v>
      </c>
      <c r="G80" s="175"/>
      <c r="H80" s="175"/>
      <c r="I80" s="178"/>
      <c r="J80" s="179">
        <f>BK80</f>
        <v>83513.78</v>
      </c>
      <c r="K80" s="175"/>
      <c r="L80" s="180"/>
      <c r="M80" s="181"/>
      <c r="N80" s="182"/>
      <c r="O80" s="182"/>
      <c r="P80" s="183">
        <f>P81+P152</f>
        <v>0</v>
      </c>
      <c r="Q80" s="182"/>
      <c r="R80" s="183">
        <f>R81+R152</f>
        <v>0.017519999999999997</v>
      </c>
      <c r="S80" s="182"/>
      <c r="T80" s="184">
        <f>T81+T152</f>
        <v>0</v>
      </c>
      <c r="AR80" s="185" t="s">
        <v>80</v>
      </c>
      <c r="AT80" s="186" t="s">
        <v>71</v>
      </c>
      <c r="AU80" s="186" t="s">
        <v>72</v>
      </c>
      <c r="AY80" s="185" t="s">
        <v>138</v>
      </c>
      <c r="BK80" s="187">
        <f>BK81+BK152</f>
        <v>83513.78</v>
      </c>
    </row>
    <row r="81" spans="2:63" s="10" customFormat="1" ht="19.9" customHeight="1">
      <c r="B81" s="174"/>
      <c r="C81" s="175"/>
      <c r="D81" s="176" t="s">
        <v>71</v>
      </c>
      <c r="E81" s="188" t="s">
        <v>185</v>
      </c>
      <c r="F81" s="188" t="s">
        <v>442</v>
      </c>
      <c r="G81" s="175"/>
      <c r="H81" s="175"/>
      <c r="I81" s="178"/>
      <c r="J81" s="189">
        <f>BK81</f>
        <v>83508.6</v>
      </c>
      <c r="K81" s="175"/>
      <c r="L81" s="180"/>
      <c r="M81" s="181"/>
      <c r="N81" s="182"/>
      <c r="O81" s="182"/>
      <c r="P81" s="183">
        <f>SUM(P82:P151)</f>
        <v>0</v>
      </c>
      <c r="Q81" s="182"/>
      <c r="R81" s="183">
        <f>SUM(R82:R151)</f>
        <v>0.017519999999999997</v>
      </c>
      <c r="S81" s="182"/>
      <c r="T81" s="184">
        <f>SUM(T82:T151)</f>
        <v>0</v>
      </c>
      <c r="AR81" s="185" t="s">
        <v>80</v>
      </c>
      <c r="AT81" s="186" t="s">
        <v>71</v>
      </c>
      <c r="AU81" s="186" t="s">
        <v>80</v>
      </c>
      <c r="AY81" s="185" t="s">
        <v>138</v>
      </c>
      <c r="BK81" s="187">
        <f>SUM(BK82:BK151)</f>
        <v>83508.6</v>
      </c>
    </row>
    <row r="82" spans="2:65" s="1" customFormat="1" ht="25.5" customHeight="1">
      <c r="B82" s="39"/>
      <c r="C82" s="190" t="s">
        <v>80</v>
      </c>
      <c r="D82" s="190" t="s">
        <v>144</v>
      </c>
      <c r="E82" s="191" t="s">
        <v>1122</v>
      </c>
      <c r="F82" s="192" t="s">
        <v>1123</v>
      </c>
      <c r="G82" s="193" t="s">
        <v>426</v>
      </c>
      <c r="H82" s="194">
        <v>100</v>
      </c>
      <c r="I82" s="195">
        <v>85</v>
      </c>
      <c r="J82" s="194">
        <f>ROUND(I82*H82,2)</f>
        <v>8500</v>
      </c>
      <c r="K82" s="192" t="s">
        <v>148</v>
      </c>
      <c r="L82" s="59"/>
      <c r="M82" s="196" t="s">
        <v>22</v>
      </c>
      <c r="N82" s="197" t="s">
        <v>43</v>
      </c>
      <c r="O82" s="40"/>
      <c r="P82" s="198">
        <f>O82*H82</f>
        <v>0</v>
      </c>
      <c r="Q82" s="198">
        <v>0</v>
      </c>
      <c r="R82" s="198">
        <f>Q82*H82</f>
        <v>0</v>
      </c>
      <c r="S82" s="198">
        <v>0</v>
      </c>
      <c r="T82" s="199">
        <f>S82*H82</f>
        <v>0</v>
      </c>
      <c r="AR82" s="22" t="s">
        <v>161</v>
      </c>
      <c r="AT82" s="22" t="s">
        <v>144</v>
      </c>
      <c r="AU82" s="22" t="s">
        <v>83</v>
      </c>
      <c r="AY82" s="22" t="s">
        <v>138</v>
      </c>
      <c r="BE82" s="200">
        <f>IF(N82="základní",J82,0)</f>
        <v>8500</v>
      </c>
      <c r="BF82" s="200">
        <f>IF(N82="snížená",J82,0)</f>
        <v>0</v>
      </c>
      <c r="BG82" s="200">
        <f>IF(N82="zákl. přenesená",J82,0)</f>
        <v>0</v>
      </c>
      <c r="BH82" s="200">
        <f>IF(N82="sníž. přenesená",J82,0)</f>
        <v>0</v>
      </c>
      <c r="BI82" s="200">
        <f>IF(N82="nulová",J82,0)</f>
        <v>0</v>
      </c>
      <c r="BJ82" s="22" t="s">
        <v>80</v>
      </c>
      <c r="BK82" s="200">
        <f>ROUND(I82*H82,2)</f>
        <v>8500</v>
      </c>
      <c r="BL82" s="22" t="s">
        <v>161</v>
      </c>
      <c r="BM82" s="22" t="s">
        <v>1124</v>
      </c>
    </row>
    <row r="83" spans="2:47" s="1" customFormat="1" ht="40.5" hidden="1">
      <c r="B83" s="39"/>
      <c r="C83" s="61"/>
      <c r="D83" s="201" t="s">
        <v>213</v>
      </c>
      <c r="E83" s="61"/>
      <c r="F83" s="202" t="s">
        <v>1125</v>
      </c>
      <c r="G83" s="61"/>
      <c r="H83" s="61"/>
      <c r="I83" s="161"/>
      <c r="J83" s="61"/>
      <c r="K83" s="61"/>
      <c r="L83" s="59"/>
      <c r="M83" s="203"/>
      <c r="N83" s="40"/>
      <c r="O83" s="40"/>
      <c r="P83" s="40"/>
      <c r="Q83" s="40"/>
      <c r="R83" s="40"/>
      <c r="S83" s="40"/>
      <c r="T83" s="76"/>
      <c r="AT83" s="22" t="s">
        <v>213</v>
      </c>
      <c r="AU83" s="22" t="s">
        <v>83</v>
      </c>
    </row>
    <row r="84" spans="2:47" s="1" customFormat="1" ht="108">
      <c r="B84" s="39"/>
      <c r="C84" s="61"/>
      <c r="D84" s="201" t="s">
        <v>154</v>
      </c>
      <c r="E84" s="61"/>
      <c r="F84" s="202" t="s">
        <v>1126</v>
      </c>
      <c r="G84" s="61"/>
      <c r="H84" s="61"/>
      <c r="I84" s="161"/>
      <c r="J84" s="61"/>
      <c r="K84" s="61"/>
      <c r="L84" s="59"/>
      <c r="M84" s="203"/>
      <c r="N84" s="40"/>
      <c r="O84" s="40"/>
      <c r="P84" s="40"/>
      <c r="Q84" s="40"/>
      <c r="R84" s="40"/>
      <c r="S84" s="40"/>
      <c r="T84" s="76"/>
      <c r="AT84" s="22" t="s">
        <v>154</v>
      </c>
      <c r="AU84" s="22" t="s">
        <v>83</v>
      </c>
    </row>
    <row r="85" spans="2:51" s="11" customFormat="1" ht="13.5">
      <c r="B85" s="208"/>
      <c r="C85" s="209"/>
      <c r="D85" s="201" t="s">
        <v>239</v>
      </c>
      <c r="E85" s="210" t="s">
        <v>22</v>
      </c>
      <c r="F85" s="211" t="s">
        <v>1127</v>
      </c>
      <c r="G85" s="209"/>
      <c r="H85" s="212">
        <v>100</v>
      </c>
      <c r="I85" s="213"/>
      <c r="J85" s="209"/>
      <c r="K85" s="209"/>
      <c r="L85" s="214"/>
      <c r="M85" s="215"/>
      <c r="N85" s="216"/>
      <c r="O85" s="216"/>
      <c r="P85" s="216"/>
      <c r="Q85" s="216"/>
      <c r="R85" s="216"/>
      <c r="S85" s="216"/>
      <c r="T85" s="217"/>
      <c r="AT85" s="218" t="s">
        <v>239</v>
      </c>
      <c r="AU85" s="218" t="s">
        <v>83</v>
      </c>
      <c r="AV85" s="11" t="s">
        <v>83</v>
      </c>
      <c r="AW85" s="11" t="s">
        <v>35</v>
      </c>
      <c r="AX85" s="11" t="s">
        <v>80</v>
      </c>
      <c r="AY85" s="218" t="s">
        <v>138</v>
      </c>
    </row>
    <row r="86" spans="2:65" s="1" customFormat="1" ht="25.5" customHeight="1">
      <c r="B86" s="39"/>
      <c r="C86" s="190" t="s">
        <v>83</v>
      </c>
      <c r="D86" s="190" t="s">
        <v>144</v>
      </c>
      <c r="E86" s="191" t="s">
        <v>1128</v>
      </c>
      <c r="F86" s="192" t="s">
        <v>1129</v>
      </c>
      <c r="G86" s="193" t="s">
        <v>426</v>
      </c>
      <c r="H86" s="194">
        <v>1515</v>
      </c>
      <c r="I86" s="195">
        <v>5</v>
      </c>
      <c r="J86" s="194">
        <f>ROUND(I86*H86,2)</f>
        <v>7575</v>
      </c>
      <c r="K86" s="192" t="s">
        <v>148</v>
      </c>
      <c r="L86" s="59"/>
      <c r="M86" s="196" t="s">
        <v>22</v>
      </c>
      <c r="N86" s="197" t="s">
        <v>43</v>
      </c>
      <c r="O86" s="40"/>
      <c r="P86" s="198">
        <f>O86*H86</f>
        <v>0</v>
      </c>
      <c r="Q86" s="198">
        <v>0</v>
      </c>
      <c r="R86" s="198">
        <f>Q86*H86</f>
        <v>0</v>
      </c>
      <c r="S86" s="198">
        <v>0</v>
      </c>
      <c r="T86" s="199">
        <f>S86*H86</f>
        <v>0</v>
      </c>
      <c r="AR86" s="22" t="s">
        <v>161</v>
      </c>
      <c r="AT86" s="22" t="s">
        <v>144</v>
      </c>
      <c r="AU86" s="22" t="s">
        <v>83</v>
      </c>
      <c r="AY86" s="22" t="s">
        <v>138</v>
      </c>
      <c r="BE86" s="200">
        <f>IF(N86="základní",J86,0)</f>
        <v>7575</v>
      </c>
      <c r="BF86" s="200">
        <f>IF(N86="snížená",J86,0)</f>
        <v>0</v>
      </c>
      <c r="BG86" s="200">
        <f>IF(N86="zákl. přenesená",J86,0)</f>
        <v>0</v>
      </c>
      <c r="BH86" s="200">
        <f>IF(N86="sníž. přenesená",J86,0)</f>
        <v>0</v>
      </c>
      <c r="BI86" s="200">
        <f>IF(N86="nulová",J86,0)</f>
        <v>0</v>
      </c>
      <c r="BJ86" s="22" t="s">
        <v>80</v>
      </c>
      <c r="BK86" s="200">
        <f>ROUND(I86*H86,2)</f>
        <v>7575</v>
      </c>
      <c r="BL86" s="22" t="s">
        <v>161</v>
      </c>
      <c r="BM86" s="22" t="s">
        <v>1130</v>
      </c>
    </row>
    <row r="87" spans="2:47" s="1" customFormat="1" ht="40.5" hidden="1">
      <c r="B87" s="39"/>
      <c r="C87" s="61"/>
      <c r="D87" s="201" t="s">
        <v>213</v>
      </c>
      <c r="E87" s="61"/>
      <c r="F87" s="202" t="s">
        <v>1125</v>
      </c>
      <c r="G87" s="61"/>
      <c r="H87" s="61"/>
      <c r="I87" s="161"/>
      <c r="J87" s="61"/>
      <c r="K87" s="61"/>
      <c r="L87" s="59"/>
      <c r="M87" s="203"/>
      <c r="N87" s="40"/>
      <c r="O87" s="40"/>
      <c r="P87" s="40"/>
      <c r="Q87" s="40"/>
      <c r="R87" s="40"/>
      <c r="S87" s="40"/>
      <c r="T87" s="76"/>
      <c r="AT87" s="22" t="s">
        <v>213</v>
      </c>
      <c r="AU87" s="22" t="s">
        <v>83</v>
      </c>
    </row>
    <row r="88" spans="2:47" s="1" customFormat="1" ht="108">
      <c r="B88" s="39"/>
      <c r="C88" s="61"/>
      <c r="D88" s="201" t="s">
        <v>154</v>
      </c>
      <c r="E88" s="61"/>
      <c r="F88" s="202" t="s">
        <v>1126</v>
      </c>
      <c r="G88" s="61"/>
      <c r="H88" s="61"/>
      <c r="I88" s="161"/>
      <c r="J88" s="61"/>
      <c r="K88" s="61"/>
      <c r="L88" s="59"/>
      <c r="M88" s="203"/>
      <c r="N88" s="40"/>
      <c r="O88" s="40"/>
      <c r="P88" s="40"/>
      <c r="Q88" s="40"/>
      <c r="R88" s="40"/>
      <c r="S88" s="40"/>
      <c r="T88" s="76"/>
      <c r="AT88" s="22" t="s">
        <v>154</v>
      </c>
      <c r="AU88" s="22" t="s">
        <v>83</v>
      </c>
    </row>
    <row r="89" spans="2:51" s="11" customFormat="1" ht="13.5">
      <c r="B89" s="208"/>
      <c r="C89" s="209"/>
      <c r="D89" s="201" t="s">
        <v>239</v>
      </c>
      <c r="E89" s="210" t="s">
        <v>22</v>
      </c>
      <c r="F89" s="211" t="s">
        <v>1131</v>
      </c>
      <c r="G89" s="209"/>
      <c r="H89" s="212">
        <v>1515</v>
      </c>
      <c r="I89" s="213"/>
      <c r="J89" s="209"/>
      <c r="K89" s="209"/>
      <c r="L89" s="214"/>
      <c r="M89" s="215"/>
      <c r="N89" s="216"/>
      <c r="O89" s="216"/>
      <c r="P89" s="216"/>
      <c r="Q89" s="216"/>
      <c r="R89" s="216"/>
      <c r="S89" s="216"/>
      <c r="T89" s="217"/>
      <c r="AT89" s="218" t="s">
        <v>239</v>
      </c>
      <c r="AU89" s="218" t="s">
        <v>83</v>
      </c>
      <c r="AV89" s="11" t="s">
        <v>83</v>
      </c>
      <c r="AW89" s="11" t="s">
        <v>35</v>
      </c>
      <c r="AX89" s="11" t="s">
        <v>80</v>
      </c>
      <c r="AY89" s="218" t="s">
        <v>138</v>
      </c>
    </row>
    <row r="90" spans="2:65" s="1" customFormat="1" ht="16.5" customHeight="1">
      <c r="B90" s="39"/>
      <c r="C90" s="190" t="s">
        <v>156</v>
      </c>
      <c r="D90" s="190" t="s">
        <v>144</v>
      </c>
      <c r="E90" s="191" t="s">
        <v>1132</v>
      </c>
      <c r="F90" s="192" t="s">
        <v>1133</v>
      </c>
      <c r="G90" s="193" t="s">
        <v>426</v>
      </c>
      <c r="H90" s="194">
        <v>8</v>
      </c>
      <c r="I90" s="195">
        <v>125</v>
      </c>
      <c r="J90" s="194">
        <f>ROUND(I90*H90,2)</f>
        <v>1000</v>
      </c>
      <c r="K90" s="192" t="s">
        <v>148</v>
      </c>
      <c r="L90" s="59"/>
      <c r="M90" s="196" t="s">
        <v>22</v>
      </c>
      <c r="N90" s="197" t="s">
        <v>43</v>
      </c>
      <c r="O90" s="40"/>
      <c r="P90" s="198">
        <f>O90*H90</f>
        <v>0</v>
      </c>
      <c r="Q90" s="198">
        <v>0</v>
      </c>
      <c r="R90" s="198">
        <f>Q90*H90</f>
        <v>0</v>
      </c>
      <c r="S90" s="198">
        <v>0</v>
      </c>
      <c r="T90" s="199">
        <f>S90*H90</f>
        <v>0</v>
      </c>
      <c r="AR90" s="22" t="s">
        <v>161</v>
      </c>
      <c r="AT90" s="22" t="s">
        <v>144</v>
      </c>
      <c r="AU90" s="22" t="s">
        <v>83</v>
      </c>
      <c r="AY90" s="22" t="s">
        <v>138</v>
      </c>
      <c r="BE90" s="200">
        <f>IF(N90="základní",J90,0)</f>
        <v>1000</v>
      </c>
      <c r="BF90" s="200">
        <f>IF(N90="snížená",J90,0)</f>
        <v>0</v>
      </c>
      <c r="BG90" s="200">
        <f>IF(N90="zákl. přenesená",J90,0)</f>
        <v>0</v>
      </c>
      <c r="BH90" s="200">
        <f>IF(N90="sníž. přenesená",J90,0)</f>
        <v>0</v>
      </c>
      <c r="BI90" s="200">
        <f>IF(N90="nulová",J90,0)</f>
        <v>0</v>
      </c>
      <c r="BJ90" s="22" t="s">
        <v>80</v>
      </c>
      <c r="BK90" s="200">
        <f>ROUND(I90*H90,2)</f>
        <v>1000</v>
      </c>
      <c r="BL90" s="22" t="s">
        <v>161</v>
      </c>
      <c r="BM90" s="22" t="s">
        <v>1134</v>
      </c>
    </row>
    <row r="91" spans="2:47" s="1" customFormat="1" ht="67.5" hidden="1">
      <c r="B91" s="39"/>
      <c r="C91" s="61"/>
      <c r="D91" s="201" t="s">
        <v>213</v>
      </c>
      <c r="E91" s="61"/>
      <c r="F91" s="202" t="s">
        <v>1135</v>
      </c>
      <c r="G91" s="61"/>
      <c r="H91" s="61"/>
      <c r="I91" s="161"/>
      <c r="J91" s="61"/>
      <c r="K91" s="61"/>
      <c r="L91" s="59"/>
      <c r="M91" s="203"/>
      <c r="N91" s="40"/>
      <c r="O91" s="40"/>
      <c r="P91" s="40"/>
      <c r="Q91" s="40"/>
      <c r="R91" s="40"/>
      <c r="S91" s="40"/>
      <c r="T91" s="76"/>
      <c r="AT91" s="22" t="s">
        <v>213</v>
      </c>
      <c r="AU91" s="22" t="s">
        <v>83</v>
      </c>
    </row>
    <row r="92" spans="2:47" s="1" customFormat="1" ht="94.5">
      <c r="B92" s="39"/>
      <c r="C92" s="61"/>
      <c r="D92" s="201" t="s">
        <v>154</v>
      </c>
      <c r="E92" s="61"/>
      <c r="F92" s="202" t="s">
        <v>1136</v>
      </c>
      <c r="G92" s="61"/>
      <c r="H92" s="61"/>
      <c r="I92" s="161"/>
      <c r="J92" s="61"/>
      <c r="K92" s="61"/>
      <c r="L92" s="59"/>
      <c r="M92" s="203"/>
      <c r="N92" s="40"/>
      <c r="O92" s="40"/>
      <c r="P92" s="40"/>
      <c r="Q92" s="40"/>
      <c r="R92" s="40"/>
      <c r="S92" s="40"/>
      <c r="T92" s="76"/>
      <c r="AT92" s="22" t="s">
        <v>154</v>
      </c>
      <c r="AU92" s="22" t="s">
        <v>83</v>
      </c>
    </row>
    <row r="93" spans="2:51" s="11" customFormat="1" ht="13.5">
      <c r="B93" s="208"/>
      <c r="C93" s="209"/>
      <c r="D93" s="201" t="s">
        <v>239</v>
      </c>
      <c r="E93" s="210" t="s">
        <v>22</v>
      </c>
      <c r="F93" s="211" t="s">
        <v>1137</v>
      </c>
      <c r="G93" s="209"/>
      <c r="H93" s="212">
        <v>8</v>
      </c>
      <c r="I93" s="213"/>
      <c r="J93" s="209"/>
      <c r="K93" s="209"/>
      <c r="L93" s="214"/>
      <c r="M93" s="215"/>
      <c r="N93" s="216"/>
      <c r="O93" s="216"/>
      <c r="P93" s="216"/>
      <c r="Q93" s="216"/>
      <c r="R93" s="216"/>
      <c r="S93" s="216"/>
      <c r="T93" s="217"/>
      <c r="AT93" s="218" t="s">
        <v>239</v>
      </c>
      <c r="AU93" s="218" t="s">
        <v>83</v>
      </c>
      <c r="AV93" s="11" t="s">
        <v>83</v>
      </c>
      <c r="AW93" s="11" t="s">
        <v>35</v>
      </c>
      <c r="AX93" s="11" t="s">
        <v>80</v>
      </c>
      <c r="AY93" s="218" t="s">
        <v>138</v>
      </c>
    </row>
    <row r="94" spans="2:65" s="1" customFormat="1" ht="25.5" customHeight="1">
      <c r="B94" s="39"/>
      <c r="C94" s="190" t="s">
        <v>161</v>
      </c>
      <c r="D94" s="190" t="s">
        <v>144</v>
      </c>
      <c r="E94" s="191" t="s">
        <v>1138</v>
      </c>
      <c r="F94" s="192" t="s">
        <v>1139</v>
      </c>
      <c r="G94" s="193" t="s">
        <v>426</v>
      </c>
      <c r="H94" s="194">
        <v>117</v>
      </c>
      <c r="I94" s="195">
        <v>15</v>
      </c>
      <c r="J94" s="194">
        <f>ROUND(I94*H94,2)</f>
        <v>1755</v>
      </c>
      <c r="K94" s="192" t="s">
        <v>148</v>
      </c>
      <c r="L94" s="59"/>
      <c r="M94" s="196" t="s">
        <v>22</v>
      </c>
      <c r="N94" s="197" t="s">
        <v>43</v>
      </c>
      <c r="O94" s="40"/>
      <c r="P94" s="198">
        <f>O94*H94</f>
        <v>0</v>
      </c>
      <c r="Q94" s="198">
        <v>0</v>
      </c>
      <c r="R94" s="198">
        <f>Q94*H94</f>
        <v>0</v>
      </c>
      <c r="S94" s="198">
        <v>0</v>
      </c>
      <c r="T94" s="199">
        <f>S94*H94</f>
        <v>0</v>
      </c>
      <c r="AR94" s="22" t="s">
        <v>161</v>
      </c>
      <c r="AT94" s="22" t="s">
        <v>144</v>
      </c>
      <c r="AU94" s="22" t="s">
        <v>83</v>
      </c>
      <c r="AY94" s="22" t="s">
        <v>138</v>
      </c>
      <c r="BE94" s="200">
        <f>IF(N94="základní",J94,0)</f>
        <v>1755</v>
      </c>
      <c r="BF94" s="200">
        <f>IF(N94="snížená",J94,0)</f>
        <v>0</v>
      </c>
      <c r="BG94" s="200">
        <f>IF(N94="zákl. přenesená",J94,0)</f>
        <v>0</v>
      </c>
      <c r="BH94" s="200">
        <f>IF(N94="sníž. přenesená",J94,0)</f>
        <v>0</v>
      </c>
      <c r="BI94" s="200">
        <f>IF(N94="nulová",J94,0)</f>
        <v>0</v>
      </c>
      <c r="BJ94" s="22" t="s">
        <v>80</v>
      </c>
      <c r="BK94" s="200">
        <f>ROUND(I94*H94,2)</f>
        <v>1755</v>
      </c>
      <c r="BL94" s="22" t="s">
        <v>161</v>
      </c>
      <c r="BM94" s="22" t="s">
        <v>1140</v>
      </c>
    </row>
    <row r="95" spans="2:47" s="1" customFormat="1" ht="67.5" hidden="1">
      <c r="B95" s="39"/>
      <c r="C95" s="61"/>
      <c r="D95" s="201" t="s">
        <v>213</v>
      </c>
      <c r="E95" s="61"/>
      <c r="F95" s="202" t="s">
        <v>1135</v>
      </c>
      <c r="G95" s="61"/>
      <c r="H95" s="61"/>
      <c r="I95" s="161"/>
      <c r="J95" s="61"/>
      <c r="K95" s="61"/>
      <c r="L95" s="59"/>
      <c r="M95" s="203"/>
      <c r="N95" s="40"/>
      <c r="O95" s="40"/>
      <c r="P95" s="40"/>
      <c r="Q95" s="40"/>
      <c r="R95" s="40"/>
      <c r="S95" s="40"/>
      <c r="T95" s="76"/>
      <c r="AT95" s="22" t="s">
        <v>213</v>
      </c>
      <c r="AU95" s="22" t="s">
        <v>83</v>
      </c>
    </row>
    <row r="96" spans="2:47" s="1" customFormat="1" ht="94.5">
      <c r="B96" s="39"/>
      <c r="C96" s="61"/>
      <c r="D96" s="201" t="s">
        <v>154</v>
      </c>
      <c r="E96" s="61"/>
      <c r="F96" s="202" t="s">
        <v>1136</v>
      </c>
      <c r="G96" s="61"/>
      <c r="H96" s="61"/>
      <c r="I96" s="161"/>
      <c r="J96" s="61"/>
      <c r="K96" s="61"/>
      <c r="L96" s="59"/>
      <c r="M96" s="203"/>
      <c r="N96" s="40"/>
      <c r="O96" s="40"/>
      <c r="P96" s="40"/>
      <c r="Q96" s="40"/>
      <c r="R96" s="40"/>
      <c r="S96" s="40"/>
      <c r="T96" s="76"/>
      <c r="AT96" s="22" t="s">
        <v>154</v>
      </c>
      <c r="AU96" s="22" t="s">
        <v>83</v>
      </c>
    </row>
    <row r="97" spans="2:51" s="11" customFormat="1" ht="13.5">
      <c r="B97" s="208"/>
      <c r="C97" s="209"/>
      <c r="D97" s="201" t="s">
        <v>239</v>
      </c>
      <c r="E97" s="210" t="s">
        <v>22</v>
      </c>
      <c r="F97" s="211" t="s">
        <v>1141</v>
      </c>
      <c r="G97" s="209"/>
      <c r="H97" s="212">
        <v>117</v>
      </c>
      <c r="I97" s="213"/>
      <c r="J97" s="209"/>
      <c r="K97" s="209"/>
      <c r="L97" s="214"/>
      <c r="M97" s="215"/>
      <c r="N97" s="216"/>
      <c r="O97" s="216"/>
      <c r="P97" s="216"/>
      <c r="Q97" s="216"/>
      <c r="R97" s="216"/>
      <c r="S97" s="216"/>
      <c r="T97" s="217"/>
      <c r="AT97" s="218" t="s">
        <v>239</v>
      </c>
      <c r="AU97" s="218" t="s">
        <v>83</v>
      </c>
      <c r="AV97" s="11" t="s">
        <v>83</v>
      </c>
      <c r="AW97" s="11" t="s">
        <v>35</v>
      </c>
      <c r="AX97" s="11" t="s">
        <v>80</v>
      </c>
      <c r="AY97" s="218" t="s">
        <v>138</v>
      </c>
    </row>
    <row r="98" spans="2:65" s="1" customFormat="1" ht="25.5" customHeight="1">
      <c r="B98" s="39"/>
      <c r="C98" s="190" t="s">
        <v>141</v>
      </c>
      <c r="D98" s="190" t="s">
        <v>144</v>
      </c>
      <c r="E98" s="191" t="s">
        <v>1142</v>
      </c>
      <c r="F98" s="192" t="s">
        <v>1143</v>
      </c>
      <c r="G98" s="193" t="s">
        <v>426</v>
      </c>
      <c r="H98" s="194">
        <v>49</v>
      </c>
      <c r="I98" s="195">
        <v>150</v>
      </c>
      <c r="J98" s="194">
        <f>ROUND(I98*H98,2)</f>
        <v>7350</v>
      </c>
      <c r="K98" s="192" t="s">
        <v>148</v>
      </c>
      <c r="L98" s="59"/>
      <c r="M98" s="196" t="s">
        <v>22</v>
      </c>
      <c r="N98" s="197" t="s">
        <v>43</v>
      </c>
      <c r="O98" s="40"/>
      <c r="P98" s="198">
        <f>O98*H98</f>
        <v>0</v>
      </c>
      <c r="Q98" s="198">
        <v>0</v>
      </c>
      <c r="R98" s="198">
        <f>Q98*H98</f>
        <v>0</v>
      </c>
      <c r="S98" s="198">
        <v>0</v>
      </c>
      <c r="T98" s="199">
        <f>S98*H98</f>
        <v>0</v>
      </c>
      <c r="AR98" s="22" t="s">
        <v>161</v>
      </c>
      <c r="AT98" s="22" t="s">
        <v>144</v>
      </c>
      <c r="AU98" s="22" t="s">
        <v>83</v>
      </c>
      <c r="AY98" s="22" t="s">
        <v>138</v>
      </c>
      <c r="BE98" s="200">
        <f>IF(N98="základní",J98,0)</f>
        <v>7350</v>
      </c>
      <c r="BF98" s="200">
        <f>IF(N98="snížená",J98,0)</f>
        <v>0</v>
      </c>
      <c r="BG98" s="200">
        <f>IF(N98="zákl. přenesená",J98,0)</f>
        <v>0</v>
      </c>
      <c r="BH98" s="200">
        <f>IF(N98="sníž. přenesená",J98,0)</f>
        <v>0</v>
      </c>
      <c r="BI98" s="200">
        <f>IF(N98="nulová",J98,0)</f>
        <v>0</v>
      </c>
      <c r="BJ98" s="22" t="s">
        <v>80</v>
      </c>
      <c r="BK98" s="200">
        <f>ROUND(I98*H98,2)</f>
        <v>7350</v>
      </c>
      <c r="BL98" s="22" t="s">
        <v>161</v>
      </c>
      <c r="BM98" s="22" t="s">
        <v>1144</v>
      </c>
    </row>
    <row r="99" spans="2:47" s="1" customFormat="1" ht="40.5" hidden="1">
      <c r="B99" s="39"/>
      <c r="C99" s="61"/>
      <c r="D99" s="201" t="s">
        <v>213</v>
      </c>
      <c r="E99" s="61"/>
      <c r="F99" s="202" t="s">
        <v>1145</v>
      </c>
      <c r="G99" s="61"/>
      <c r="H99" s="61"/>
      <c r="I99" s="161"/>
      <c r="J99" s="61"/>
      <c r="K99" s="61"/>
      <c r="L99" s="59"/>
      <c r="M99" s="203"/>
      <c r="N99" s="40"/>
      <c r="O99" s="40"/>
      <c r="P99" s="40"/>
      <c r="Q99" s="40"/>
      <c r="R99" s="40"/>
      <c r="S99" s="40"/>
      <c r="T99" s="76"/>
      <c r="AT99" s="22" t="s">
        <v>213</v>
      </c>
      <c r="AU99" s="22" t="s">
        <v>83</v>
      </c>
    </row>
    <row r="100" spans="2:47" s="1" customFormat="1" ht="108">
      <c r="B100" s="39"/>
      <c r="C100" s="61"/>
      <c r="D100" s="201" t="s">
        <v>154</v>
      </c>
      <c r="E100" s="61"/>
      <c r="F100" s="202" t="s">
        <v>1126</v>
      </c>
      <c r="G100" s="61"/>
      <c r="H100" s="61"/>
      <c r="I100" s="161"/>
      <c r="J100" s="61"/>
      <c r="K100" s="61"/>
      <c r="L100" s="59"/>
      <c r="M100" s="203"/>
      <c r="N100" s="40"/>
      <c r="O100" s="40"/>
      <c r="P100" s="40"/>
      <c r="Q100" s="40"/>
      <c r="R100" s="40"/>
      <c r="S100" s="40"/>
      <c r="T100" s="76"/>
      <c r="AT100" s="22" t="s">
        <v>154</v>
      </c>
      <c r="AU100" s="22" t="s">
        <v>83</v>
      </c>
    </row>
    <row r="101" spans="2:51" s="11" customFormat="1" ht="13.5">
      <c r="B101" s="208"/>
      <c r="C101" s="209"/>
      <c r="D101" s="201" t="s">
        <v>239</v>
      </c>
      <c r="E101" s="210" t="s">
        <v>22</v>
      </c>
      <c r="F101" s="211" t="s">
        <v>1146</v>
      </c>
      <c r="G101" s="209"/>
      <c r="H101" s="212">
        <v>49</v>
      </c>
      <c r="I101" s="213"/>
      <c r="J101" s="209"/>
      <c r="K101" s="209"/>
      <c r="L101" s="214"/>
      <c r="M101" s="215"/>
      <c r="N101" s="216"/>
      <c r="O101" s="216"/>
      <c r="P101" s="216"/>
      <c r="Q101" s="216"/>
      <c r="R101" s="216"/>
      <c r="S101" s="216"/>
      <c r="T101" s="217"/>
      <c r="AT101" s="218" t="s">
        <v>239</v>
      </c>
      <c r="AU101" s="218" t="s">
        <v>83</v>
      </c>
      <c r="AV101" s="11" t="s">
        <v>83</v>
      </c>
      <c r="AW101" s="11" t="s">
        <v>35</v>
      </c>
      <c r="AX101" s="11" t="s">
        <v>80</v>
      </c>
      <c r="AY101" s="218" t="s">
        <v>138</v>
      </c>
    </row>
    <row r="102" spans="2:65" s="1" customFormat="1" ht="25.5" customHeight="1">
      <c r="B102" s="39"/>
      <c r="C102" s="190" t="s">
        <v>169</v>
      </c>
      <c r="D102" s="190" t="s">
        <v>144</v>
      </c>
      <c r="E102" s="191" t="s">
        <v>1147</v>
      </c>
      <c r="F102" s="192" t="s">
        <v>1148</v>
      </c>
      <c r="G102" s="193" t="s">
        <v>426</v>
      </c>
      <c r="H102" s="194">
        <v>14</v>
      </c>
      <c r="I102" s="195">
        <v>450</v>
      </c>
      <c r="J102" s="194">
        <f>ROUND(I102*H102,2)</f>
        <v>6300</v>
      </c>
      <c r="K102" s="192" t="s">
        <v>148</v>
      </c>
      <c r="L102" s="59"/>
      <c r="M102" s="196" t="s">
        <v>22</v>
      </c>
      <c r="N102" s="197" t="s">
        <v>43</v>
      </c>
      <c r="O102" s="40"/>
      <c r="P102" s="198">
        <f>O102*H102</f>
        <v>0</v>
      </c>
      <c r="Q102" s="198">
        <v>0</v>
      </c>
      <c r="R102" s="198">
        <f>Q102*H102</f>
        <v>0</v>
      </c>
      <c r="S102" s="198">
        <v>0</v>
      </c>
      <c r="T102" s="199">
        <f>S102*H102</f>
        <v>0</v>
      </c>
      <c r="AR102" s="22" t="s">
        <v>161</v>
      </c>
      <c r="AT102" s="22" t="s">
        <v>144</v>
      </c>
      <c r="AU102" s="22" t="s">
        <v>83</v>
      </c>
      <c r="AY102" s="22" t="s">
        <v>138</v>
      </c>
      <c r="BE102" s="200">
        <f>IF(N102="základní",J102,0)</f>
        <v>6300</v>
      </c>
      <c r="BF102" s="200">
        <f>IF(N102="snížená",J102,0)</f>
        <v>0</v>
      </c>
      <c r="BG102" s="200">
        <f>IF(N102="zákl. přenesená",J102,0)</f>
        <v>0</v>
      </c>
      <c r="BH102" s="200">
        <f>IF(N102="sníž. přenesená",J102,0)</f>
        <v>0</v>
      </c>
      <c r="BI102" s="200">
        <f>IF(N102="nulová",J102,0)</f>
        <v>0</v>
      </c>
      <c r="BJ102" s="22" t="s">
        <v>80</v>
      </c>
      <c r="BK102" s="200">
        <f>ROUND(I102*H102,2)</f>
        <v>6300</v>
      </c>
      <c r="BL102" s="22" t="s">
        <v>161</v>
      </c>
      <c r="BM102" s="22" t="s">
        <v>1149</v>
      </c>
    </row>
    <row r="103" spans="2:47" s="1" customFormat="1" ht="40.5" hidden="1">
      <c r="B103" s="39"/>
      <c r="C103" s="61"/>
      <c r="D103" s="201" t="s">
        <v>213</v>
      </c>
      <c r="E103" s="61"/>
      <c r="F103" s="202" t="s">
        <v>1145</v>
      </c>
      <c r="G103" s="61"/>
      <c r="H103" s="61"/>
      <c r="I103" s="161"/>
      <c r="J103" s="61"/>
      <c r="K103" s="61"/>
      <c r="L103" s="59"/>
      <c r="M103" s="203"/>
      <c r="N103" s="40"/>
      <c r="O103" s="40"/>
      <c r="P103" s="40"/>
      <c r="Q103" s="40"/>
      <c r="R103" s="40"/>
      <c r="S103" s="40"/>
      <c r="T103" s="76"/>
      <c r="AT103" s="22" t="s">
        <v>213</v>
      </c>
      <c r="AU103" s="22" t="s">
        <v>83</v>
      </c>
    </row>
    <row r="104" spans="2:47" s="1" customFormat="1" ht="108">
      <c r="B104" s="39"/>
      <c r="C104" s="61"/>
      <c r="D104" s="201" t="s">
        <v>154</v>
      </c>
      <c r="E104" s="61"/>
      <c r="F104" s="202" t="s">
        <v>1126</v>
      </c>
      <c r="G104" s="61"/>
      <c r="H104" s="61"/>
      <c r="I104" s="161"/>
      <c r="J104" s="61"/>
      <c r="K104" s="61"/>
      <c r="L104" s="59"/>
      <c r="M104" s="203"/>
      <c r="N104" s="40"/>
      <c r="O104" s="40"/>
      <c r="P104" s="40"/>
      <c r="Q104" s="40"/>
      <c r="R104" s="40"/>
      <c r="S104" s="40"/>
      <c r="T104" s="76"/>
      <c r="AT104" s="22" t="s">
        <v>154</v>
      </c>
      <c r="AU104" s="22" t="s">
        <v>83</v>
      </c>
    </row>
    <row r="105" spans="2:51" s="11" customFormat="1" ht="13.5">
      <c r="B105" s="208"/>
      <c r="C105" s="209"/>
      <c r="D105" s="201" t="s">
        <v>239</v>
      </c>
      <c r="E105" s="210" t="s">
        <v>22</v>
      </c>
      <c r="F105" s="211" t="s">
        <v>1150</v>
      </c>
      <c r="G105" s="209"/>
      <c r="H105" s="212">
        <v>14</v>
      </c>
      <c r="I105" s="213"/>
      <c r="J105" s="209"/>
      <c r="K105" s="209"/>
      <c r="L105" s="214"/>
      <c r="M105" s="215"/>
      <c r="N105" s="216"/>
      <c r="O105" s="216"/>
      <c r="P105" s="216"/>
      <c r="Q105" s="216"/>
      <c r="R105" s="216"/>
      <c r="S105" s="216"/>
      <c r="T105" s="217"/>
      <c r="AT105" s="218" t="s">
        <v>239</v>
      </c>
      <c r="AU105" s="218" t="s">
        <v>83</v>
      </c>
      <c r="AV105" s="11" t="s">
        <v>83</v>
      </c>
      <c r="AW105" s="11" t="s">
        <v>35</v>
      </c>
      <c r="AX105" s="11" t="s">
        <v>80</v>
      </c>
      <c r="AY105" s="218" t="s">
        <v>138</v>
      </c>
    </row>
    <row r="106" spans="2:65" s="1" customFormat="1" ht="38.25" customHeight="1">
      <c r="B106" s="39"/>
      <c r="C106" s="190" t="s">
        <v>177</v>
      </c>
      <c r="D106" s="190" t="s">
        <v>144</v>
      </c>
      <c r="E106" s="191" t="s">
        <v>1151</v>
      </c>
      <c r="F106" s="192" t="s">
        <v>1152</v>
      </c>
      <c r="G106" s="193" t="s">
        <v>426</v>
      </c>
      <c r="H106" s="194">
        <v>845</v>
      </c>
      <c r="I106" s="195">
        <v>15</v>
      </c>
      <c r="J106" s="194">
        <f>ROUND(I106*H106,2)</f>
        <v>12675</v>
      </c>
      <c r="K106" s="192" t="s">
        <v>148</v>
      </c>
      <c r="L106" s="59"/>
      <c r="M106" s="196" t="s">
        <v>22</v>
      </c>
      <c r="N106" s="197" t="s">
        <v>43</v>
      </c>
      <c r="O106" s="40"/>
      <c r="P106" s="198">
        <f>O106*H106</f>
        <v>0</v>
      </c>
      <c r="Q106" s="198">
        <v>0</v>
      </c>
      <c r="R106" s="198">
        <f>Q106*H106</f>
        <v>0</v>
      </c>
      <c r="S106" s="198">
        <v>0</v>
      </c>
      <c r="T106" s="199">
        <f>S106*H106</f>
        <v>0</v>
      </c>
      <c r="AR106" s="22" t="s">
        <v>161</v>
      </c>
      <c r="AT106" s="22" t="s">
        <v>144</v>
      </c>
      <c r="AU106" s="22" t="s">
        <v>83</v>
      </c>
      <c r="AY106" s="22" t="s">
        <v>138</v>
      </c>
      <c r="BE106" s="200">
        <f>IF(N106="základní",J106,0)</f>
        <v>12675</v>
      </c>
      <c r="BF106" s="200">
        <f>IF(N106="snížená",J106,0)</f>
        <v>0</v>
      </c>
      <c r="BG106" s="200">
        <f>IF(N106="zákl. přenesená",J106,0)</f>
        <v>0</v>
      </c>
      <c r="BH106" s="200">
        <f>IF(N106="sníž. přenesená",J106,0)</f>
        <v>0</v>
      </c>
      <c r="BI106" s="200">
        <f>IF(N106="nulová",J106,0)</f>
        <v>0</v>
      </c>
      <c r="BJ106" s="22" t="s">
        <v>80</v>
      </c>
      <c r="BK106" s="200">
        <f>ROUND(I106*H106,2)</f>
        <v>12675</v>
      </c>
      <c r="BL106" s="22" t="s">
        <v>161</v>
      </c>
      <c r="BM106" s="22" t="s">
        <v>1153</v>
      </c>
    </row>
    <row r="107" spans="2:47" s="1" customFormat="1" ht="40.5" hidden="1">
      <c r="B107" s="39"/>
      <c r="C107" s="61"/>
      <c r="D107" s="201" t="s">
        <v>213</v>
      </c>
      <c r="E107" s="61"/>
      <c r="F107" s="202" t="s">
        <v>1145</v>
      </c>
      <c r="G107" s="61"/>
      <c r="H107" s="61"/>
      <c r="I107" s="161"/>
      <c r="J107" s="61"/>
      <c r="K107" s="61"/>
      <c r="L107" s="59"/>
      <c r="M107" s="203"/>
      <c r="N107" s="40"/>
      <c r="O107" s="40"/>
      <c r="P107" s="40"/>
      <c r="Q107" s="40"/>
      <c r="R107" s="40"/>
      <c r="S107" s="40"/>
      <c r="T107" s="76"/>
      <c r="AT107" s="22" t="s">
        <v>213</v>
      </c>
      <c r="AU107" s="22" t="s">
        <v>83</v>
      </c>
    </row>
    <row r="108" spans="2:47" s="1" customFormat="1" ht="108">
      <c r="B108" s="39"/>
      <c r="C108" s="61"/>
      <c r="D108" s="201" t="s">
        <v>154</v>
      </c>
      <c r="E108" s="61"/>
      <c r="F108" s="202" t="s">
        <v>1126</v>
      </c>
      <c r="G108" s="61"/>
      <c r="H108" s="61"/>
      <c r="I108" s="161"/>
      <c r="J108" s="61"/>
      <c r="K108" s="61"/>
      <c r="L108" s="59"/>
      <c r="M108" s="203"/>
      <c r="N108" s="40"/>
      <c r="O108" s="40"/>
      <c r="P108" s="40"/>
      <c r="Q108" s="40"/>
      <c r="R108" s="40"/>
      <c r="S108" s="40"/>
      <c r="T108" s="76"/>
      <c r="AT108" s="22" t="s">
        <v>154</v>
      </c>
      <c r="AU108" s="22" t="s">
        <v>83</v>
      </c>
    </row>
    <row r="109" spans="2:51" s="11" customFormat="1" ht="13.5">
      <c r="B109" s="208"/>
      <c r="C109" s="209"/>
      <c r="D109" s="201" t="s">
        <v>239</v>
      </c>
      <c r="E109" s="210" t="s">
        <v>22</v>
      </c>
      <c r="F109" s="211" t="s">
        <v>1154</v>
      </c>
      <c r="G109" s="209"/>
      <c r="H109" s="212">
        <v>845</v>
      </c>
      <c r="I109" s="213"/>
      <c r="J109" s="209"/>
      <c r="K109" s="209"/>
      <c r="L109" s="214"/>
      <c r="M109" s="215"/>
      <c r="N109" s="216"/>
      <c r="O109" s="216"/>
      <c r="P109" s="216"/>
      <c r="Q109" s="216"/>
      <c r="R109" s="216"/>
      <c r="S109" s="216"/>
      <c r="T109" s="217"/>
      <c r="AT109" s="218" t="s">
        <v>239</v>
      </c>
      <c r="AU109" s="218" t="s">
        <v>83</v>
      </c>
      <c r="AV109" s="11" t="s">
        <v>83</v>
      </c>
      <c r="AW109" s="11" t="s">
        <v>35</v>
      </c>
      <c r="AX109" s="11" t="s">
        <v>80</v>
      </c>
      <c r="AY109" s="218" t="s">
        <v>138</v>
      </c>
    </row>
    <row r="110" spans="2:65" s="1" customFormat="1" ht="38.25" customHeight="1">
      <c r="B110" s="39"/>
      <c r="C110" s="190" t="s">
        <v>180</v>
      </c>
      <c r="D110" s="190" t="s">
        <v>144</v>
      </c>
      <c r="E110" s="191" t="s">
        <v>1155</v>
      </c>
      <c r="F110" s="192" t="s">
        <v>1156</v>
      </c>
      <c r="G110" s="193" t="s">
        <v>426</v>
      </c>
      <c r="H110" s="194">
        <v>180</v>
      </c>
      <c r="I110" s="195">
        <v>15</v>
      </c>
      <c r="J110" s="194">
        <f>ROUND(I110*H110,2)</f>
        <v>2700</v>
      </c>
      <c r="K110" s="192" t="s">
        <v>148</v>
      </c>
      <c r="L110" s="59"/>
      <c r="M110" s="196" t="s">
        <v>22</v>
      </c>
      <c r="N110" s="197" t="s">
        <v>43</v>
      </c>
      <c r="O110" s="40"/>
      <c r="P110" s="198">
        <f>O110*H110</f>
        <v>0</v>
      </c>
      <c r="Q110" s="198">
        <v>0</v>
      </c>
      <c r="R110" s="198">
        <f>Q110*H110</f>
        <v>0</v>
      </c>
      <c r="S110" s="198">
        <v>0</v>
      </c>
      <c r="T110" s="199">
        <f>S110*H110</f>
        <v>0</v>
      </c>
      <c r="AR110" s="22" t="s">
        <v>161</v>
      </c>
      <c r="AT110" s="22" t="s">
        <v>144</v>
      </c>
      <c r="AU110" s="22" t="s">
        <v>83</v>
      </c>
      <c r="AY110" s="22" t="s">
        <v>138</v>
      </c>
      <c r="BE110" s="200">
        <f>IF(N110="základní",J110,0)</f>
        <v>2700</v>
      </c>
      <c r="BF110" s="200">
        <f>IF(N110="snížená",J110,0)</f>
        <v>0</v>
      </c>
      <c r="BG110" s="200">
        <f>IF(N110="zákl. přenesená",J110,0)</f>
        <v>0</v>
      </c>
      <c r="BH110" s="200">
        <f>IF(N110="sníž. přenesená",J110,0)</f>
        <v>0</v>
      </c>
      <c r="BI110" s="200">
        <f>IF(N110="nulová",J110,0)</f>
        <v>0</v>
      </c>
      <c r="BJ110" s="22" t="s">
        <v>80</v>
      </c>
      <c r="BK110" s="200">
        <f>ROUND(I110*H110,2)</f>
        <v>2700</v>
      </c>
      <c r="BL110" s="22" t="s">
        <v>161</v>
      </c>
      <c r="BM110" s="22" t="s">
        <v>1157</v>
      </c>
    </row>
    <row r="111" spans="2:47" s="1" customFormat="1" ht="40.5" hidden="1">
      <c r="B111" s="39"/>
      <c r="C111" s="61"/>
      <c r="D111" s="201" t="s">
        <v>213</v>
      </c>
      <c r="E111" s="61"/>
      <c r="F111" s="202" t="s">
        <v>1145</v>
      </c>
      <c r="G111" s="61"/>
      <c r="H111" s="61"/>
      <c r="I111" s="161"/>
      <c r="J111" s="61"/>
      <c r="K111" s="61"/>
      <c r="L111" s="59"/>
      <c r="M111" s="203"/>
      <c r="N111" s="40"/>
      <c r="O111" s="40"/>
      <c r="P111" s="40"/>
      <c r="Q111" s="40"/>
      <c r="R111" s="40"/>
      <c r="S111" s="40"/>
      <c r="T111" s="76"/>
      <c r="AT111" s="22" t="s">
        <v>213</v>
      </c>
      <c r="AU111" s="22" t="s">
        <v>83</v>
      </c>
    </row>
    <row r="112" spans="2:47" s="1" customFormat="1" ht="108">
      <c r="B112" s="39"/>
      <c r="C112" s="61"/>
      <c r="D112" s="201" t="s">
        <v>154</v>
      </c>
      <c r="E112" s="61"/>
      <c r="F112" s="202" t="s">
        <v>1126</v>
      </c>
      <c r="G112" s="61"/>
      <c r="H112" s="61"/>
      <c r="I112" s="161"/>
      <c r="J112" s="61"/>
      <c r="K112" s="61"/>
      <c r="L112" s="59"/>
      <c r="M112" s="203"/>
      <c r="N112" s="40"/>
      <c r="O112" s="40"/>
      <c r="P112" s="40"/>
      <c r="Q112" s="40"/>
      <c r="R112" s="40"/>
      <c r="S112" s="40"/>
      <c r="T112" s="76"/>
      <c r="AT112" s="22" t="s">
        <v>154</v>
      </c>
      <c r="AU112" s="22" t="s">
        <v>83</v>
      </c>
    </row>
    <row r="113" spans="2:51" s="11" customFormat="1" ht="13.5">
      <c r="B113" s="208"/>
      <c r="C113" s="209"/>
      <c r="D113" s="201" t="s">
        <v>239</v>
      </c>
      <c r="E113" s="210" t="s">
        <v>22</v>
      </c>
      <c r="F113" s="211" t="s">
        <v>1158</v>
      </c>
      <c r="G113" s="209"/>
      <c r="H113" s="212">
        <v>180</v>
      </c>
      <c r="I113" s="213"/>
      <c r="J113" s="209"/>
      <c r="K113" s="209"/>
      <c r="L113" s="214"/>
      <c r="M113" s="215"/>
      <c r="N113" s="216"/>
      <c r="O113" s="216"/>
      <c r="P113" s="216"/>
      <c r="Q113" s="216"/>
      <c r="R113" s="216"/>
      <c r="S113" s="216"/>
      <c r="T113" s="217"/>
      <c r="AT113" s="218" t="s">
        <v>239</v>
      </c>
      <c r="AU113" s="218" t="s">
        <v>83</v>
      </c>
      <c r="AV113" s="11" t="s">
        <v>83</v>
      </c>
      <c r="AW113" s="11" t="s">
        <v>35</v>
      </c>
      <c r="AX113" s="11" t="s">
        <v>80</v>
      </c>
      <c r="AY113" s="218" t="s">
        <v>138</v>
      </c>
    </row>
    <row r="114" spans="2:65" s="1" customFormat="1" ht="16.5" customHeight="1">
      <c r="B114" s="39"/>
      <c r="C114" s="190" t="s">
        <v>185</v>
      </c>
      <c r="D114" s="190" t="s">
        <v>144</v>
      </c>
      <c r="E114" s="191" t="s">
        <v>1159</v>
      </c>
      <c r="F114" s="192" t="s">
        <v>1160</v>
      </c>
      <c r="G114" s="193" t="s">
        <v>426</v>
      </c>
      <c r="H114" s="194">
        <v>4</v>
      </c>
      <c r="I114" s="195">
        <v>1500</v>
      </c>
      <c r="J114" s="194">
        <f>ROUND(I114*H114,2)</f>
        <v>6000</v>
      </c>
      <c r="K114" s="192" t="s">
        <v>148</v>
      </c>
      <c r="L114" s="59"/>
      <c r="M114" s="196" t="s">
        <v>22</v>
      </c>
      <c r="N114" s="197" t="s">
        <v>43</v>
      </c>
      <c r="O114" s="40"/>
      <c r="P114" s="198">
        <f>O114*H114</f>
        <v>0</v>
      </c>
      <c r="Q114" s="198">
        <v>0</v>
      </c>
      <c r="R114" s="198">
        <f>Q114*H114</f>
        <v>0</v>
      </c>
      <c r="S114" s="198">
        <v>0</v>
      </c>
      <c r="T114" s="199">
        <f>S114*H114</f>
        <v>0</v>
      </c>
      <c r="AR114" s="22" t="s">
        <v>161</v>
      </c>
      <c r="AT114" s="22" t="s">
        <v>144</v>
      </c>
      <c r="AU114" s="22" t="s">
        <v>83</v>
      </c>
      <c r="AY114" s="22" t="s">
        <v>138</v>
      </c>
      <c r="BE114" s="200">
        <f>IF(N114="základní",J114,0)</f>
        <v>6000</v>
      </c>
      <c r="BF114" s="200">
        <f>IF(N114="snížená",J114,0)</f>
        <v>0</v>
      </c>
      <c r="BG114" s="200">
        <f>IF(N114="zákl. přenesená",J114,0)</f>
        <v>0</v>
      </c>
      <c r="BH114" s="200">
        <f>IF(N114="sníž. přenesená",J114,0)</f>
        <v>0</v>
      </c>
      <c r="BI114" s="200">
        <f>IF(N114="nulová",J114,0)</f>
        <v>0</v>
      </c>
      <c r="BJ114" s="22" t="s">
        <v>80</v>
      </c>
      <c r="BK114" s="200">
        <f>ROUND(I114*H114,2)</f>
        <v>6000</v>
      </c>
      <c r="BL114" s="22" t="s">
        <v>161</v>
      </c>
      <c r="BM114" s="22" t="s">
        <v>1161</v>
      </c>
    </row>
    <row r="115" spans="2:47" s="1" customFormat="1" ht="67.5" hidden="1">
      <c r="B115" s="39"/>
      <c r="C115" s="61"/>
      <c r="D115" s="201" t="s">
        <v>213</v>
      </c>
      <c r="E115" s="61"/>
      <c r="F115" s="202" t="s">
        <v>1162</v>
      </c>
      <c r="G115" s="61"/>
      <c r="H115" s="61"/>
      <c r="I115" s="161"/>
      <c r="J115" s="61"/>
      <c r="K115" s="61"/>
      <c r="L115" s="59"/>
      <c r="M115" s="203"/>
      <c r="N115" s="40"/>
      <c r="O115" s="40"/>
      <c r="P115" s="40"/>
      <c r="Q115" s="40"/>
      <c r="R115" s="40"/>
      <c r="S115" s="40"/>
      <c r="T115" s="76"/>
      <c r="AT115" s="22" t="s">
        <v>213</v>
      </c>
      <c r="AU115" s="22" t="s">
        <v>83</v>
      </c>
    </row>
    <row r="116" spans="2:47" s="1" customFormat="1" ht="81">
      <c r="B116" s="39"/>
      <c r="C116" s="61"/>
      <c r="D116" s="201" t="s">
        <v>154</v>
      </c>
      <c r="E116" s="61"/>
      <c r="F116" s="202" t="s">
        <v>1163</v>
      </c>
      <c r="G116" s="61"/>
      <c r="H116" s="61"/>
      <c r="I116" s="161"/>
      <c r="J116" s="61"/>
      <c r="K116" s="61"/>
      <c r="L116" s="59"/>
      <c r="M116" s="203"/>
      <c r="N116" s="40"/>
      <c r="O116" s="40"/>
      <c r="P116" s="40"/>
      <c r="Q116" s="40"/>
      <c r="R116" s="40"/>
      <c r="S116" s="40"/>
      <c r="T116" s="76"/>
      <c r="AT116" s="22" t="s">
        <v>154</v>
      </c>
      <c r="AU116" s="22" t="s">
        <v>83</v>
      </c>
    </row>
    <row r="117" spans="2:51" s="11" customFormat="1" ht="13.5">
      <c r="B117" s="208"/>
      <c r="C117" s="209"/>
      <c r="D117" s="201" t="s">
        <v>239</v>
      </c>
      <c r="E117" s="210" t="s">
        <v>22</v>
      </c>
      <c r="F117" s="211" t="s">
        <v>1164</v>
      </c>
      <c r="G117" s="209"/>
      <c r="H117" s="212">
        <v>4</v>
      </c>
      <c r="I117" s="213"/>
      <c r="J117" s="209"/>
      <c r="K117" s="209"/>
      <c r="L117" s="214"/>
      <c r="M117" s="215"/>
      <c r="N117" s="216"/>
      <c r="O117" s="216"/>
      <c r="P117" s="216"/>
      <c r="Q117" s="216"/>
      <c r="R117" s="216"/>
      <c r="S117" s="216"/>
      <c r="T117" s="217"/>
      <c r="AT117" s="218" t="s">
        <v>239</v>
      </c>
      <c r="AU117" s="218" t="s">
        <v>83</v>
      </c>
      <c r="AV117" s="11" t="s">
        <v>83</v>
      </c>
      <c r="AW117" s="11" t="s">
        <v>35</v>
      </c>
      <c r="AX117" s="11" t="s">
        <v>80</v>
      </c>
      <c r="AY117" s="218" t="s">
        <v>138</v>
      </c>
    </row>
    <row r="118" spans="2:65" s="1" customFormat="1" ht="25.5" customHeight="1">
      <c r="B118" s="39"/>
      <c r="C118" s="190" t="s">
        <v>192</v>
      </c>
      <c r="D118" s="190" t="s">
        <v>144</v>
      </c>
      <c r="E118" s="191" t="s">
        <v>1165</v>
      </c>
      <c r="F118" s="192" t="s">
        <v>1166</v>
      </c>
      <c r="G118" s="193" t="s">
        <v>426</v>
      </c>
      <c r="H118" s="194">
        <v>79</v>
      </c>
      <c r="I118" s="195">
        <v>150</v>
      </c>
      <c r="J118" s="194">
        <f>ROUND(I118*H118,2)</f>
        <v>11850</v>
      </c>
      <c r="K118" s="192" t="s">
        <v>148</v>
      </c>
      <c r="L118" s="59"/>
      <c r="M118" s="196" t="s">
        <v>22</v>
      </c>
      <c r="N118" s="197" t="s">
        <v>43</v>
      </c>
      <c r="O118" s="40"/>
      <c r="P118" s="198">
        <f>O118*H118</f>
        <v>0</v>
      </c>
      <c r="Q118" s="198">
        <v>0</v>
      </c>
      <c r="R118" s="198">
        <f>Q118*H118</f>
        <v>0</v>
      </c>
      <c r="S118" s="198">
        <v>0</v>
      </c>
      <c r="T118" s="199">
        <f>S118*H118</f>
        <v>0</v>
      </c>
      <c r="AR118" s="22" t="s">
        <v>161</v>
      </c>
      <c r="AT118" s="22" t="s">
        <v>144</v>
      </c>
      <c r="AU118" s="22" t="s">
        <v>83</v>
      </c>
      <c r="AY118" s="22" t="s">
        <v>138</v>
      </c>
      <c r="BE118" s="200">
        <f>IF(N118="základní",J118,0)</f>
        <v>11850</v>
      </c>
      <c r="BF118" s="200">
        <f>IF(N118="snížená",J118,0)</f>
        <v>0</v>
      </c>
      <c r="BG118" s="200">
        <f>IF(N118="zákl. přenesená",J118,0)</f>
        <v>0</v>
      </c>
      <c r="BH118" s="200">
        <f>IF(N118="sníž. přenesená",J118,0)</f>
        <v>0</v>
      </c>
      <c r="BI118" s="200">
        <f>IF(N118="nulová",J118,0)</f>
        <v>0</v>
      </c>
      <c r="BJ118" s="22" t="s">
        <v>80</v>
      </c>
      <c r="BK118" s="200">
        <f>ROUND(I118*H118,2)</f>
        <v>11850</v>
      </c>
      <c r="BL118" s="22" t="s">
        <v>161</v>
      </c>
      <c r="BM118" s="22" t="s">
        <v>1167</v>
      </c>
    </row>
    <row r="119" spans="2:47" s="1" customFormat="1" ht="67.5" hidden="1">
      <c r="B119" s="39"/>
      <c r="C119" s="61"/>
      <c r="D119" s="201" t="s">
        <v>213</v>
      </c>
      <c r="E119" s="61"/>
      <c r="F119" s="202" t="s">
        <v>1162</v>
      </c>
      <c r="G119" s="61"/>
      <c r="H119" s="61"/>
      <c r="I119" s="161"/>
      <c r="J119" s="61"/>
      <c r="K119" s="61"/>
      <c r="L119" s="59"/>
      <c r="M119" s="203"/>
      <c r="N119" s="40"/>
      <c r="O119" s="40"/>
      <c r="P119" s="40"/>
      <c r="Q119" s="40"/>
      <c r="R119" s="40"/>
      <c r="S119" s="40"/>
      <c r="T119" s="76"/>
      <c r="AT119" s="22" t="s">
        <v>213</v>
      </c>
      <c r="AU119" s="22" t="s">
        <v>83</v>
      </c>
    </row>
    <row r="120" spans="2:47" s="1" customFormat="1" ht="81">
      <c r="B120" s="39"/>
      <c r="C120" s="61"/>
      <c r="D120" s="201" t="s">
        <v>154</v>
      </c>
      <c r="E120" s="61"/>
      <c r="F120" s="202" t="s">
        <v>1163</v>
      </c>
      <c r="G120" s="61"/>
      <c r="H120" s="61"/>
      <c r="I120" s="161"/>
      <c r="J120" s="61"/>
      <c r="K120" s="61"/>
      <c r="L120" s="59"/>
      <c r="M120" s="203"/>
      <c r="N120" s="40"/>
      <c r="O120" s="40"/>
      <c r="P120" s="40"/>
      <c r="Q120" s="40"/>
      <c r="R120" s="40"/>
      <c r="S120" s="40"/>
      <c r="T120" s="76"/>
      <c r="AT120" s="22" t="s">
        <v>154</v>
      </c>
      <c r="AU120" s="22" t="s">
        <v>83</v>
      </c>
    </row>
    <row r="121" spans="2:51" s="11" customFormat="1" ht="13.5">
      <c r="B121" s="208"/>
      <c r="C121" s="209"/>
      <c r="D121" s="201" t="s">
        <v>239</v>
      </c>
      <c r="E121" s="210" t="s">
        <v>22</v>
      </c>
      <c r="F121" s="211" t="s">
        <v>1168</v>
      </c>
      <c r="G121" s="209"/>
      <c r="H121" s="212">
        <v>79</v>
      </c>
      <c r="I121" s="213"/>
      <c r="J121" s="209"/>
      <c r="K121" s="209"/>
      <c r="L121" s="214"/>
      <c r="M121" s="215"/>
      <c r="N121" s="216"/>
      <c r="O121" s="216"/>
      <c r="P121" s="216"/>
      <c r="Q121" s="216"/>
      <c r="R121" s="216"/>
      <c r="S121" s="216"/>
      <c r="T121" s="217"/>
      <c r="AT121" s="218" t="s">
        <v>239</v>
      </c>
      <c r="AU121" s="218" t="s">
        <v>83</v>
      </c>
      <c r="AV121" s="11" t="s">
        <v>83</v>
      </c>
      <c r="AW121" s="11" t="s">
        <v>35</v>
      </c>
      <c r="AX121" s="11" t="s">
        <v>80</v>
      </c>
      <c r="AY121" s="218" t="s">
        <v>138</v>
      </c>
    </row>
    <row r="122" spans="2:65" s="1" customFormat="1" ht="25.5" customHeight="1">
      <c r="B122" s="39"/>
      <c r="C122" s="190" t="s">
        <v>261</v>
      </c>
      <c r="D122" s="190" t="s">
        <v>144</v>
      </c>
      <c r="E122" s="191" t="s">
        <v>1169</v>
      </c>
      <c r="F122" s="192" t="s">
        <v>1170</v>
      </c>
      <c r="G122" s="193" t="s">
        <v>426</v>
      </c>
      <c r="H122" s="194">
        <v>4</v>
      </c>
      <c r="I122" s="195">
        <v>150</v>
      </c>
      <c r="J122" s="194">
        <f>ROUND(I122*H122,2)</f>
        <v>600</v>
      </c>
      <c r="K122" s="192" t="s">
        <v>148</v>
      </c>
      <c r="L122" s="59"/>
      <c r="M122" s="196" t="s">
        <v>22</v>
      </c>
      <c r="N122" s="197" t="s">
        <v>43</v>
      </c>
      <c r="O122" s="40"/>
      <c r="P122" s="198">
        <f>O122*H122</f>
        <v>0</v>
      </c>
      <c r="Q122" s="198">
        <v>0</v>
      </c>
      <c r="R122" s="198">
        <f>Q122*H122</f>
        <v>0</v>
      </c>
      <c r="S122" s="198">
        <v>0</v>
      </c>
      <c r="T122" s="199">
        <f>S122*H122</f>
        <v>0</v>
      </c>
      <c r="AR122" s="22" t="s">
        <v>161</v>
      </c>
      <c r="AT122" s="22" t="s">
        <v>144</v>
      </c>
      <c r="AU122" s="22" t="s">
        <v>83</v>
      </c>
      <c r="AY122" s="22" t="s">
        <v>138</v>
      </c>
      <c r="BE122" s="200">
        <f>IF(N122="základní",J122,0)</f>
        <v>600</v>
      </c>
      <c r="BF122" s="200">
        <f>IF(N122="snížená",J122,0)</f>
        <v>0</v>
      </c>
      <c r="BG122" s="200">
        <f>IF(N122="zákl. přenesená",J122,0)</f>
        <v>0</v>
      </c>
      <c r="BH122" s="200">
        <f>IF(N122="sníž. přenesená",J122,0)</f>
        <v>0</v>
      </c>
      <c r="BI122" s="200">
        <f>IF(N122="nulová",J122,0)</f>
        <v>0</v>
      </c>
      <c r="BJ122" s="22" t="s">
        <v>80</v>
      </c>
      <c r="BK122" s="200">
        <f>ROUND(I122*H122,2)</f>
        <v>600</v>
      </c>
      <c r="BL122" s="22" t="s">
        <v>161</v>
      </c>
      <c r="BM122" s="22" t="s">
        <v>1171</v>
      </c>
    </row>
    <row r="123" spans="2:47" s="1" customFormat="1" ht="40.5" hidden="1">
      <c r="B123" s="39"/>
      <c r="C123" s="61"/>
      <c r="D123" s="201" t="s">
        <v>213</v>
      </c>
      <c r="E123" s="61"/>
      <c r="F123" s="202" t="s">
        <v>1172</v>
      </c>
      <c r="G123" s="61"/>
      <c r="H123" s="61"/>
      <c r="I123" s="161"/>
      <c r="J123" s="61"/>
      <c r="K123" s="61"/>
      <c r="L123" s="59"/>
      <c r="M123" s="203"/>
      <c r="N123" s="40"/>
      <c r="O123" s="40"/>
      <c r="P123" s="40"/>
      <c r="Q123" s="40"/>
      <c r="R123" s="40"/>
      <c r="S123" s="40"/>
      <c r="T123" s="76"/>
      <c r="AT123" s="22" t="s">
        <v>213</v>
      </c>
      <c r="AU123" s="22" t="s">
        <v>83</v>
      </c>
    </row>
    <row r="124" spans="2:47" s="1" customFormat="1" ht="81">
      <c r="B124" s="39"/>
      <c r="C124" s="61"/>
      <c r="D124" s="201" t="s">
        <v>154</v>
      </c>
      <c r="E124" s="61"/>
      <c r="F124" s="202" t="s">
        <v>1163</v>
      </c>
      <c r="G124" s="61"/>
      <c r="H124" s="61"/>
      <c r="I124" s="161"/>
      <c r="J124" s="61"/>
      <c r="K124" s="61"/>
      <c r="L124" s="59"/>
      <c r="M124" s="203"/>
      <c r="N124" s="40"/>
      <c r="O124" s="40"/>
      <c r="P124" s="40"/>
      <c r="Q124" s="40"/>
      <c r="R124" s="40"/>
      <c r="S124" s="40"/>
      <c r="T124" s="76"/>
      <c r="AT124" s="22" t="s">
        <v>154</v>
      </c>
      <c r="AU124" s="22" t="s">
        <v>83</v>
      </c>
    </row>
    <row r="125" spans="2:51" s="11" customFormat="1" ht="13.5">
      <c r="B125" s="208"/>
      <c r="C125" s="209"/>
      <c r="D125" s="201" t="s">
        <v>239</v>
      </c>
      <c r="E125" s="210" t="s">
        <v>22</v>
      </c>
      <c r="F125" s="211" t="s">
        <v>1164</v>
      </c>
      <c r="G125" s="209"/>
      <c r="H125" s="212">
        <v>4</v>
      </c>
      <c r="I125" s="213"/>
      <c r="J125" s="209"/>
      <c r="K125" s="209"/>
      <c r="L125" s="214"/>
      <c r="M125" s="215"/>
      <c r="N125" s="216"/>
      <c r="O125" s="216"/>
      <c r="P125" s="216"/>
      <c r="Q125" s="216"/>
      <c r="R125" s="216"/>
      <c r="S125" s="216"/>
      <c r="T125" s="217"/>
      <c r="AT125" s="218" t="s">
        <v>239</v>
      </c>
      <c r="AU125" s="218" t="s">
        <v>83</v>
      </c>
      <c r="AV125" s="11" t="s">
        <v>83</v>
      </c>
      <c r="AW125" s="11" t="s">
        <v>35</v>
      </c>
      <c r="AX125" s="11" t="s">
        <v>80</v>
      </c>
      <c r="AY125" s="218" t="s">
        <v>138</v>
      </c>
    </row>
    <row r="126" spans="2:65" s="1" customFormat="1" ht="25.5" customHeight="1">
      <c r="B126" s="39"/>
      <c r="C126" s="190" t="s">
        <v>266</v>
      </c>
      <c r="D126" s="190" t="s">
        <v>144</v>
      </c>
      <c r="E126" s="191" t="s">
        <v>1173</v>
      </c>
      <c r="F126" s="192" t="s">
        <v>1174</v>
      </c>
      <c r="G126" s="193" t="s">
        <v>426</v>
      </c>
      <c r="H126" s="194">
        <v>4</v>
      </c>
      <c r="I126" s="195">
        <v>150</v>
      </c>
      <c r="J126" s="194">
        <f>ROUND(I126*H126,2)</f>
        <v>600</v>
      </c>
      <c r="K126" s="192" t="s">
        <v>148</v>
      </c>
      <c r="L126" s="59"/>
      <c r="M126" s="196" t="s">
        <v>22</v>
      </c>
      <c r="N126" s="197" t="s">
        <v>43</v>
      </c>
      <c r="O126" s="40"/>
      <c r="P126" s="198">
        <f>O126*H126</f>
        <v>0</v>
      </c>
      <c r="Q126" s="198">
        <v>0</v>
      </c>
      <c r="R126" s="198">
        <f>Q126*H126</f>
        <v>0</v>
      </c>
      <c r="S126" s="198">
        <v>0</v>
      </c>
      <c r="T126" s="199">
        <f>S126*H126</f>
        <v>0</v>
      </c>
      <c r="AR126" s="22" t="s">
        <v>161</v>
      </c>
      <c r="AT126" s="22" t="s">
        <v>144</v>
      </c>
      <c r="AU126" s="22" t="s">
        <v>83</v>
      </c>
      <c r="AY126" s="22" t="s">
        <v>138</v>
      </c>
      <c r="BE126" s="200">
        <f>IF(N126="základní",J126,0)</f>
        <v>600</v>
      </c>
      <c r="BF126" s="200">
        <f>IF(N126="snížená",J126,0)</f>
        <v>0</v>
      </c>
      <c r="BG126" s="200">
        <f>IF(N126="zákl. přenesená",J126,0)</f>
        <v>0</v>
      </c>
      <c r="BH126" s="200">
        <f>IF(N126="sníž. přenesená",J126,0)</f>
        <v>0</v>
      </c>
      <c r="BI126" s="200">
        <f>IF(N126="nulová",J126,0)</f>
        <v>0</v>
      </c>
      <c r="BJ126" s="22" t="s">
        <v>80</v>
      </c>
      <c r="BK126" s="200">
        <f>ROUND(I126*H126,2)</f>
        <v>600</v>
      </c>
      <c r="BL126" s="22" t="s">
        <v>161</v>
      </c>
      <c r="BM126" s="22" t="s">
        <v>1175</v>
      </c>
    </row>
    <row r="127" spans="2:47" s="1" customFormat="1" ht="40.5" hidden="1">
      <c r="B127" s="39"/>
      <c r="C127" s="61"/>
      <c r="D127" s="201" t="s">
        <v>213</v>
      </c>
      <c r="E127" s="61"/>
      <c r="F127" s="202" t="s">
        <v>1172</v>
      </c>
      <c r="G127" s="61"/>
      <c r="H127" s="61"/>
      <c r="I127" s="161"/>
      <c r="J127" s="61"/>
      <c r="K127" s="61"/>
      <c r="L127" s="59"/>
      <c r="M127" s="203"/>
      <c r="N127" s="40"/>
      <c r="O127" s="40"/>
      <c r="P127" s="40"/>
      <c r="Q127" s="40"/>
      <c r="R127" s="40"/>
      <c r="S127" s="40"/>
      <c r="T127" s="76"/>
      <c r="AT127" s="22" t="s">
        <v>213</v>
      </c>
      <c r="AU127" s="22" t="s">
        <v>83</v>
      </c>
    </row>
    <row r="128" spans="2:47" s="1" customFormat="1" ht="81">
      <c r="B128" s="39"/>
      <c r="C128" s="61"/>
      <c r="D128" s="201" t="s">
        <v>154</v>
      </c>
      <c r="E128" s="61"/>
      <c r="F128" s="202" t="s">
        <v>1163</v>
      </c>
      <c r="G128" s="61"/>
      <c r="H128" s="61"/>
      <c r="I128" s="161"/>
      <c r="J128" s="61"/>
      <c r="K128" s="61"/>
      <c r="L128" s="59"/>
      <c r="M128" s="203"/>
      <c r="N128" s="40"/>
      <c r="O128" s="40"/>
      <c r="P128" s="40"/>
      <c r="Q128" s="40"/>
      <c r="R128" s="40"/>
      <c r="S128" s="40"/>
      <c r="T128" s="76"/>
      <c r="AT128" s="22" t="s">
        <v>154</v>
      </c>
      <c r="AU128" s="22" t="s">
        <v>83</v>
      </c>
    </row>
    <row r="129" spans="2:51" s="11" customFormat="1" ht="13.5">
      <c r="B129" s="208"/>
      <c r="C129" s="209"/>
      <c r="D129" s="201" t="s">
        <v>239</v>
      </c>
      <c r="E129" s="210" t="s">
        <v>22</v>
      </c>
      <c r="F129" s="211" t="s">
        <v>1164</v>
      </c>
      <c r="G129" s="209"/>
      <c r="H129" s="212">
        <v>4</v>
      </c>
      <c r="I129" s="213"/>
      <c r="J129" s="209"/>
      <c r="K129" s="209"/>
      <c r="L129" s="214"/>
      <c r="M129" s="215"/>
      <c r="N129" s="216"/>
      <c r="O129" s="216"/>
      <c r="P129" s="216"/>
      <c r="Q129" s="216"/>
      <c r="R129" s="216"/>
      <c r="S129" s="216"/>
      <c r="T129" s="217"/>
      <c r="AT129" s="218" t="s">
        <v>239</v>
      </c>
      <c r="AU129" s="218" t="s">
        <v>83</v>
      </c>
      <c r="AV129" s="11" t="s">
        <v>83</v>
      </c>
      <c r="AW129" s="11" t="s">
        <v>35</v>
      </c>
      <c r="AX129" s="11" t="s">
        <v>80</v>
      </c>
      <c r="AY129" s="218" t="s">
        <v>138</v>
      </c>
    </row>
    <row r="130" spans="2:65" s="1" customFormat="1" ht="38.25" customHeight="1">
      <c r="B130" s="39"/>
      <c r="C130" s="190" t="s">
        <v>273</v>
      </c>
      <c r="D130" s="190" t="s">
        <v>144</v>
      </c>
      <c r="E130" s="191" t="s">
        <v>1176</v>
      </c>
      <c r="F130" s="192" t="s">
        <v>1177</v>
      </c>
      <c r="G130" s="193" t="s">
        <v>426</v>
      </c>
      <c r="H130" s="194">
        <v>79</v>
      </c>
      <c r="I130" s="195">
        <v>50</v>
      </c>
      <c r="J130" s="194">
        <f>ROUND(I130*H130,2)</f>
        <v>3950</v>
      </c>
      <c r="K130" s="192" t="s">
        <v>148</v>
      </c>
      <c r="L130" s="59"/>
      <c r="M130" s="196" t="s">
        <v>22</v>
      </c>
      <c r="N130" s="197" t="s">
        <v>43</v>
      </c>
      <c r="O130" s="40"/>
      <c r="P130" s="198">
        <f>O130*H130</f>
        <v>0</v>
      </c>
      <c r="Q130" s="198">
        <v>0</v>
      </c>
      <c r="R130" s="198">
        <f>Q130*H130</f>
        <v>0</v>
      </c>
      <c r="S130" s="198">
        <v>0</v>
      </c>
      <c r="T130" s="199">
        <f>S130*H130</f>
        <v>0</v>
      </c>
      <c r="AR130" s="22" t="s">
        <v>161</v>
      </c>
      <c r="AT130" s="22" t="s">
        <v>144</v>
      </c>
      <c r="AU130" s="22" t="s">
        <v>83</v>
      </c>
      <c r="AY130" s="22" t="s">
        <v>138</v>
      </c>
      <c r="BE130" s="200">
        <f>IF(N130="základní",J130,0)</f>
        <v>3950</v>
      </c>
      <c r="BF130" s="200">
        <f>IF(N130="snížená",J130,0)</f>
        <v>0</v>
      </c>
      <c r="BG130" s="200">
        <f>IF(N130="zákl. přenesená",J130,0)</f>
        <v>0</v>
      </c>
      <c r="BH130" s="200">
        <f>IF(N130="sníž. přenesená",J130,0)</f>
        <v>0</v>
      </c>
      <c r="BI130" s="200">
        <f>IF(N130="nulová",J130,0)</f>
        <v>0</v>
      </c>
      <c r="BJ130" s="22" t="s">
        <v>80</v>
      </c>
      <c r="BK130" s="200">
        <f>ROUND(I130*H130,2)</f>
        <v>3950</v>
      </c>
      <c r="BL130" s="22" t="s">
        <v>161</v>
      </c>
      <c r="BM130" s="22" t="s">
        <v>1178</v>
      </c>
    </row>
    <row r="131" spans="2:47" s="1" customFormat="1" ht="40.5">
      <c r="B131" s="39"/>
      <c r="C131" s="61"/>
      <c r="D131" s="201" t="s">
        <v>213</v>
      </c>
      <c r="E131" s="61"/>
      <c r="F131" s="202" t="s">
        <v>1172</v>
      </c>
      <c r="G131" s="61"/>
      <c r="H131" s="61"/>
      <c r="I131" s="161"/>
      <c r="J131" s="61"/>
      <c r="K131" s="61"/>
      <c r="L131" s="59"/>
      <c r="M131" s="203"/>
      <c r="N131" s="40"/>
      <c r="O131" s="40"/>
      <c r="P131" s="40"/>
      <c r="Q131" s="40"/>
      <c r="R131" s="40"/>
      <c r="S131" s="40"/>
      <c r="T131" s="76"/>
      <c r="AT131" s="22" t="s">
        <v>213</v>
      </c>
      <c r="AU131" s="22" t="s">
        <v>83</v>
      </c>
    </row>
    <row r="132" spans="2:47" s="1" customFormat="1" ht="81">
      <c r="B132" s="39"/>
      <c r="C132" s="61"/>
      <c r="D132" s="201" t="s">
        <v>154</v>
      </c>
      <c r="E132" s="61"/>
      <c r="F132" s="202" t="s">
        <v>1163</v>
      </c>
      <c r="G132" s="61"/>
      <c r="H132" s="61"/>
      <c r="I132" s="161"/>
      <c r="J132" s="61"/>
      <c r="K132" s="61"/>
      <c r="L132" s="59"/>
      <c r="M132" s="203"/>
      <c r="N132" s="40"/>
      <c r="O132" s="40"/>
      <c r="P132" s="40"/>
      <c r="Q132" s="40"/>
      <c r="R132" s="40"/>
      <c r="S132" s="40"/>
      <c r="T132" s="76"/>
      <c r="AT132" s="22" t="s">
        <v>154</v>
      </c>
      <c r="AU132" s="22" t="s">
        <v>83</v>
      </c>
    </row>
    <row r="133" spans="2:51" s="11" customFormat="1" ht="13.5">
      <c r="B133" s="208"/>
      <c r="C133" s="209"/>
      <c r="D133" s="201" t="s">
        <v>239</v>
      </c>
      <c r="E133" s="210" t="s">
        <v>22</v>
      </c>
      <c r="F133" s="211" t="s">
        <v>1168</v>
      </c>
      <c r="G133" s="209"/>
      <c r="H133" s="212">
        <v>79</v>
      </c>
      <c r="I133" s="213"/>
      <c r="J133" s="209"/>
      <c r="K133" s="209"/>
      <c r="L133" s="214"/>
      <c r="M133" s="215"/>
      <c r="N133" s="216"/>
      <c r="O133" s="216"/>
      <c r="P133" s="216"/>
      <c r="Q133" s="216"/>
      <c r="R133" s="216"/>
      <c r="S133" s="216"/>
      <c r="T133" s="217"/>
      <c r="AT133" s="218" t="s">
        <v>239</v>
      </c>
      <c r="AU133" s="218" t="s">
        <v>83</v>
      </c>
      <c r="AV133" s="11" t="s">
        <v>83</v>
      </c>
      <c r="AW133" s="11" t="s">
        <v>35</v>
      </c>
      <c r="AX133" s="11" t="s">
        <v>80</v>
      </c>
      <c r="AY133" s="218" t="s">
        <v>138</v>
      </c>
    </row>
    <row r="134" spans="2:65" s="1" customFormat="1" ht="38.25" customHeight="1">
      <c r="B134" s="39"/>
      <c r="C134" s="190" t="s">
        <v>278</v>
      </c>
      <c r="D134" s="190" t="s">
        <v>144</v>
      </c>
      <c r="E134" s="191" t="s">
        <v>1179</v>
      </c>
      <c r="F134" s="192" t="s">
        <v>1180</v>
      </c>
      <c r="G134" s="193" t="s">
        <v>426</v>
      </c>
      <c r="H134" s="194">
        <v>79</v>
      </c>
      <c r="I134" s="195">
        <v>50</v>
      </c>
      <c r="J134" s="194">
        <f>ROUND(I134*H134,2)</f>
        <v>3950</v>
      </c>
      <c r="K134" s="192" t="s">
        <v>148</v>
      </c>
      <c r="L134" s="59"/>
      <c r="M134" s="196" t="s">
        <v>22</v>
      </c>
      <c r="N134" s="197" t="s">
        <v>43</v>
      </c>
      <c r="O134" s="40"/>
      <c r="P134" s="198">
        <f>O134*H134</f>
        <v>0</v>
      </c>
      <c r="Q134" s="198">
        <v>0</v>
      </c>
      <c r="R134" s="198">
        <f>Q134*H134</f>
        <v>0</v>
      </c>
      <c r="S134" s="198">
        <v>0</v>
      </c>
      <c r="T134" s="199">
        <f>S134*H134</f>
        <v>0</v>
      </c>
      <c r="AR134" s="22" t="s">
        <v>161</v>
      </c>
      <c r="AT134" s="22" t="s">
        <v>144</v>
      </c>
      <c r="AU134" s="22" t="s">
        <v>83</v>
      </c>
      <c r="AY134" s="22" t="s">
        <v>138</v>
      </c>
      <c r="BE134" s="200">
        <f>IF(N134="základní",J134,0)</f>
        <v>3950</v>
      </c>
      <c r="BF134" s="200">
        <f>IF(N134="snížená",J134,0)</f>
        <v>0</v>
      </c>
      <c r="BG134" s="200">
        <f>IF(N134="zákl. přenesená",J134,0)</f>
        <v>0</v>
      </c>
      <c r="BH134" s="200">
        <f>IF(N134="sníž. přenesená",J134,0)</f>
        <v>0</v>
      </c>
      <c r="BI134" s="200">
        <f>IF(N134="nulová",J134,0)</f>
        <v>0</v>
      </c>
      <c r="BJ134" s="22" t="s">
        <v>80</v>
      </c>
      <c r="BK134" s="200">
        <f>ROUND(I134*H134,2)</f>
        <v>3950</v>
      </c>
      <c r="BL134" s="22" t="s">
        <v>161</v>
      </c>
      <c r="BM134" s="22" t="s">
        <v>1181</v>
      </c>
    </row>
    <row r="135" spans="2:47" s="1" customFormat="1" ht="40.5">
      <c r="B135" s="39"/>
      <c r="C135" s="61"/>
      <c r="D135" s="201" t="s">
        <v>213</v>
      </c>
      <c r="E135" s="61"/>
      <c r="F135" s="202" t="s">
        <v>1172</v>
      </c>
      <c r="G135" s="61"/>
      <c r="H135" s="61"/>
      <c r="I135" s="161"/>
      <c r="J135" s="61"/>
      <c r="K135" s="61"/>
      <c r="L135" s="59"/>
      <c r="M135" s="203"/>
      <c r="N135" s="40"/>
      <c r="O135" s="40"/>
      <c r="P135" s="40"/>
      <c r="Q135" s="40"/>
      <c r="R135" s="40"/>
      <c r="S135" s="40"/>
      <c r="T135" s="76"/>
      <c r="AT135" s="22" t="s">
        <v>213</v>
      </c>
      <c r="AU135" s="22" t="s">
        <v>83</v>
      </c>
    </row>
    <row r="136" spans="2:47" s="1" customFormat="1" ht="81">
      <c r="B136" s="39"/>
      <c r="C136" s="61"/>
      <c r="D136" s="201" t="s">
        <v>154</v>
      </c>
      <c r="E136" s="61"/>
      <c r="F136" s="202" t="s">
        <v>1163</v>
      </c>
      <c r="G136" s="61"/>
      <c r="H136" s="61"/>
      <c r="I136" s="161"/>
      <c r="J136" s="61"/>
      <c r="K136" s="61"/>
      <c r="L136" s="59"/>
      <c r="M136" s="203"/>
      <c r="N136" s="40"/>
      <c r="O136" s="40"/>
      <c r="P136" s="40"/>
      <c r="Q136" s="40"/>
      <c r="R136" s="40"/>
      <c r="S136" s="40"/>
      <c r="T136" s="76"/>
      <c r="AT136" s="22" t="s">
        <v>154</v>
      </c>
      <c r="AU136" s="22" t="s">
        <v>83</v>
      </c>
    </row>
    <row r="137" spans="2:51" s="11" customFormat="1" ht="13.5">
      <c r="B137" s="208"/>
      <c r="C137" s="209"/>
      <c r="D137" s="201" t="s">
        <v>239</v>
      </c>
      <c r="E137" s="210" t="s">
        <v>22</v>
      </c>
      <c r="F137" s="211" t="s">
        <v>1168</v>
      </c>
      <c r="G137" s="209"/>
      <c r="H137" s="212">
        <v>79</v>
      </c>
      <c r="I137" s="213"/>
      <c r="J137" s="209"/>
      <c r="K137" s="209"/>
      <c r="L137" s="214"/>
      <c r="M137" s="215"/>
      <c r="N137" s="216"/>
      <c r="O137" s="216"/>
      <c r="P137" s="216"/>
      <c r="Q137" s="216"/>
      <c r="R137" s="216"/>
      <c r="S137" s="216"/>
      <c r="T137" s="217"/>
      <c r="AT137" s="218" t="s">
        <v>239</v>
      </c>
      <c r="AU137" s="218" t="s">
        <v>83</v>
      </c>
      <c r="AV137" s="11" t="s">
        <v>83</v>
      </c>
      <c r="AW137" s="11" t="s">
        <v>35</v>
      </c>
      <c r="AX137" s="11" t="s">
        <v>80</v>
      </c>
      <c r="AY137" s="218" t="s">
        <v>138</v>
      </c>
    </row>
    <row r="138" spans="2:65" s="1" customFormat="1" ht="16.5" customHeight="1">
      <c r="B138" s="39"/>
      <c r="C138" s="190" t="s">
        <v>10</v>
      </c>
      <c r="D138" s="190" t="s">
        <v>144</v>
      </c>
      <c r="E138" s="191" t="s">
        <v>1182</v>
      </c>
      <c r="F138" s="192" t="s">
        <v>1183</v>
      </c>
      <c r="G138" s="193" t="s">
        <v>426</v>
      </c>
      <c r="H138" s="194">
        <v>7</v>
      </c>
      <c r="I138" s="195">
        <v>45</v>
      </c>
      <c r="J138" s="194">
        <f>ROUND(I138*H138,2)</f>
        <v>315</v>
      </c>
      <c r="K138" s="192" t="s">
        <v>148</v>
      </c>
      <c r="L138" s="59"/>
      <c r="M138" s="196" t="s">
        <v>22</v>
      </c>
      <c r="N138" s="197" t="s">
        <v>43</v>
      </c>
      <c r="O138" s="40"/>
      <c r="P138" s="198">
        <f>O138*H138</f>
        <v>0</v>
      </c>
      <c r="Q138" s="198">
        <v>0</v>
      </c>
      <c r="R138" s="198">
        <f>Q138*H138</f>
        <v>0</v>
      </c>
      <c r="S138" s="198">
        <v>0</v>
      </c>
      <c r="T138" s="199">
        <f>S138*H138</f>
        <v>0</v>
      </c>
      <c r="AR138" s="22" t="s">
        <v>161</v>
      </c>
      <c r="AT138" s="22" t="s">
        <v>144</v>
      </c>
      <c r="AU138" s="22" t="s">
        <v>83</v>
      </c>
      <c r="AY138" s="22" t="s">
        <v>138</v>
      </c>
      <c r="BE138" s="200">
        <f>IF(N138="základní",J138,0)</f>
        <v>315</v>
      </c>
      <c r="BF138" s="200">
        <f>IF(N138="snížená",J138,0)</f>
        <v>0</v>
      </c>
      <c r="BG138" s="200">
        <f>IF(N138="zákl. přenesená",J138,0)</f>
        <v>0</v>
      </c>
      <c r="BH138" s="200">
        <f>IF(N138="sníž. přenesená",J138,0)</f>
        <v>0</v>
      </c>
      <c r="BI138" s="200">
        <f>IF(N138="nulová",J138,0)</f>
        <v>0</v>
      </c>
      <c r="BJ138" s="22" t="s">
        <v>80</v>
      </c>
      <c r="BK138" s="200">
        <f>ROUND(I138*H138,2)</f>
        <v>315</v>
      </c>
      <c r="BL138" s="22" t="s">
        <v>161</v>
      </c>
      <c r="BM138" s="22" t="s">
        <v>1184</v>
      </c>
    </row>
    <row r="139" spans="2:47" s="1" customFormat="1" ht="27">
      <c r="B139" s="39"/>
      <c r="C139" s="61"/>
      <c r="D139" s="201" t="s">
        <v>154</v>
      </c>
      <c r="E139" s="61"/>
      <c r="F139" s="202" t="s">
        <v>1185</v>
      </c>
      <c r="G139" s="61"/>
      <c r="H139" s="61"/>
      <c r="I139" s="161"/>
      <c r="J139" s="61"/>
      <c r="K139" s="61"/>
      <c r="L139" s="59"/>
      <c r="M139" s="203"/>
      <c r="N139" s="40"/>
      <c r="O139" s="40"/>
      <c r="P139" s="40"/>
      <c r="Q139" s="40"/>
      <c r="R139" s="40"/>
      <c r="S139" s="40"/>
      <c r="T139" s="76"/>
      <c r="AT139" s="22" t="s">
        <v>154</v>
      </c>
      <c r="AU139" s="22" t="s">
        <v>83</v>
      </c>
    </row>
    <row r="140" spans="2:65" s="1" customFormat="1" ht="16.5" customHeight="1">
      <c r="B140" s="39"/>
      <c r="C140" s="190" t="s">
        <v>289</v>
      </c>
      <c r="D140" s="190" t="s">
        <v>144</v>
      </c>
      <c r="E140" s="191" t="s">
        <v>1186</v>
      </c>
      <c r="F140" s="192" t="s">
        <v>1187</v>
      </c>
      <c r="G140" s="193" t="s">
        <v>426</v>
      </c>
      <c r="H140" s="194">
        <v>7</v>
      </c>
      <c r="I140" s="195">
        <v>45</v>
      </c>
      <c r="J140" s="194">
        <f>ROUND(I140*H140,2)</f>
        <v>315</v>
      </c>
      <c r="K140" s="192" t="s">
        <v>148</v>
      </c>
      <c r="L140" s="59"/>
      <c r="M140" s="196" t="s">
        <v>22</v>
      </c>
      <c r="N140" s="197" t="s">
        <v>43</v>
      </c>
      <c r="O140" s="40"/>
      <c r="P140" s="198">
        <f>O140*H140</f>
        <v>0</v>
      </c>
      <c r="Q140" s="198">
        <v>0</v>
      </c>
      <c r="R140" s="198">
        <f>Q140*H140</f>
        <v>0</v>
      </c>
      <c r="S140" s="198">
        <v>0</v>
      </c>
      <c r="T140" s="199">
        <f>S140*H140</f>
        <v>0</v>
      </c>
      <c r="AR140" s="22" t="s">
        <v>161</v>
      </c>
      <c r="AT140" s="22" t="s">
        <v>144</v>
      </c>
      <c r="AU140" s="22" t="s">
        <v>83</v>
      </c>
      <c r="AY140" s="22" t="s">
        <v>138</v>
      </c>
      <c r="BE140" s="200">
        <f>IF(N140="základní",J140,0)</f>
        <v>315</v>
      </c>
      <c r="BF140" s="200">
        <f>IF(N140="snížená",J140,0)</f>
        <v>0</v>
      </c>
      <c r="BG140" s="200">
        <f>IF(N140="zákl. přenesená",J140,0)</f>
        <v>0</v>
      </c>
      <c r="BH140" s="200">
        <f>IF(N140="sníž. přenesená",J140,0)</f>
        <v>0</v>
      </c>
      <c r="BI140" s="200">
        <f>IF(N140="nulová",J140,0)</f>
        <v>0</v>
      </c>
      <c r="BJ140" s="22" t="s">
        <v>80</v>
      </c>
      <c r="BK140" s="200">
        <f>ROUND(I140*H140,2)</f>
        <v>315</v>
      </c>
      <c r="BL140" s="22" t="s">
        <v>161</v>
      </c>
      <c r="BM140" s="22" t="s">
        <v>1188</v>
      </c>
    </row>
    <row r="141" spans="2:47" s="1" customFormat="1" ht="27">
      <c r="B141" s="39"/>
      <c r="C141" s="61"/>
      <c r="D141" s="201" t="s">
        <v>154</v>
      </c>
      <c r="E141" s="61"/>
      <c r="F141" s="202" t="s">
        <v>1189</v>
      </c>
      <c r="G141" s="61"/>
      <c r="H141" s="61"/>
      <c r="I141" s="161"/>
      <c r="J141" s="61"/>
      <c r="K141" s="61"/>
      <c r="L141" s="59"/>
      <c r="M141" s="203"/>
      <c r="N141" s="40"/>
      <c r="O141" s="40"/>
      <c r="P141" s="40"/>
      <c r="Q141" s="40"/>
      <c r="R141" s="40"/>
      <c r="S141" s="40"/>
      <c r="T141" s="76"/>
      <c r="AT141" s="22" t="s">
        <v>154</v>
      </c>
      <c r="AU141" s="22" t="s">
        <v>83</v>
      </c>
    </row>
    <row r="142" spans="2:65" s="1" customFormat="1" ht="25.5" customHeight="1">
      <c r="B142" s="39"/>
      <c r="C142" s="190" t="s">
        <v>292</v>
      </c>
      <c r="D142" s="190" t="s">
        <v>144</v>
      </c>
      <c r="E142" s="191" t="s">
        <v>1190</v>
      </c>
      <c r="F142" s="192" t="s">
        <v>1191</v>
      </c>
      <c r="G142" s="193" t="s">
        <v>211</v>
      </c>
      <c r="H142" s="194">
        <v>12</v>
      </c>
      <c r="I142" s="195">
        <v>500</v>
      </c>
      <c r="J142" s="194">
        <f>ROUND(I142*H142,2)</f>
        <v>6000</v>
      </c>
      <c r="K142" s="192" t="s">
        <v>148</v>
      </c>
      <c r="L142" s="59"/>
      <c r="M142" s="196" t="s">
        <v>22</v>
      </c>
      <c r="N142" s="197" t="s">
        <v>43</v>
      </c>
      <c r="O142" s="40"/>
      <c r="P142" s="198">
        <f>O142*H142</f>
        <v>0</v>
      </c>
      <c r="Q142" s="198">
        <v>0.00145</v>
      </c>
      <c r="R142" s="198">
        <f>Q142*H142</f>
        <v>0.0174</v>
      </c>
      <c r="S142" s="198">
        <v>0</v>
      </c>
      <c r="T142" s="199">
        <f>S142*H142</f>
        <v>0</v>
      </c>
      <c r="AR142" s="22" t="s">
        <v>161</v>
      </c>
      <c r="AT142" s="22" t="s">
        <v>144</v>
      </c>
      <c r="AU142" s="22" t="s">
        <v>83</v>
      </c>
      <c r="AY142" s="22" t="s">
        <v>138</v>
      </c>
      <c r="BE142" s="200">
        <f>IF(N142="základní",J142,0)</f>
        <v>6000</v>
      </c>
      <c r="BF142" s="200">
        <f>IF(N142="snížená",J142,0)</f>
        <v>0</v>
      </c>
      <c r="BG142" s="200">
        <f>IF(N142="zákl. přenesená",J142,0)</f>
        <v>0</v>
      </c>
      <c r="BH142" s="200">
        <f>IF(N142="sníž. přenesená",J142,0)</f>
        <v>0</v>
      </c>
      <c r="BI142" s="200">
        <f>IF(N142="nulová",J142,0)</f>
        <v>0</v>
      </c>
      <c r="BJ142" s="22" t="s">
        <v>80</v>
      </c>
      <c r="BK142" s="200">
        <f>ROUND(I142*H142,2)</f>
        <v>6000</v>
      </c>
      <c r="BL142" s="22" t="s">
        <v>161</v>
      </c>
      <c r="BM142" s="22" t="s">
        <v>1192</v>
      </c>
    </row>
    <row r="143" spans="2:47" s="1" customFormat="1" ht="148.5" hidden="1">
      <c r="B143" s="39"/>
      <c r="C143" s="61"/>
      <c r="D143" s="201" t="s">
        <v>213</v>
      </c>
      <c r="E143" s="61"/>
      <c r="F143" s="202" t="s">
        <v>458</v>
      </c>
      <c r="G143" s="61"/>
      <c r="H143" s="61"/>
      <c r="I143" s="161"/>
      <c r="J143" s="61"/>
      <c r="K143" s="61"/>
      <c r="L143" s="59"/>
      <c r="M143" s="203"/>
      <c r="N143" s="40"/>
      <c r="O143" s="40"/>
      <c r="P143" s="40"/>
      <c r="Q143" s="40"/>
      <c r="R143" s="40"/>
      <c r="S143" s="40"/>
      <c r="T143" s="76"/>
      <c r="AT143" s="22" t="s">
        <v>213</v>
      </c>
      <c r="AU143" s="22" t="s">
        <v>83</v>
      </c>
    </row>
    <row r="144" spans="2:47" s="1" customFormat="1" ht="27">
      <c r="B144" s="39"/>
      <c r="C144" s="61"/>
      <c r="D144" s="201" t="s">
        <v>154</v>
      </c>
      <c r="E144" s="61"/>
      <c r="F144" s="202" t="s">
        <v>1193</v>
      </c>
      <c r="G144" s="61"/>
      <c r="H144" s="61"/>
      <c r="I144" s="161"/>
      <c r="J144" s="61"/>
      <c r="K144" s="61"/>
      <c r="L144" s="59"/>
      <c r="M144" s="203"/>
      <c r="N144" s="40"/>
      <c r="O144" s="40"/>
      <c r="P144" s="40"/>
      <c r="Q144" s="40"/>
      <c r="R144" s="40"/>
      <c r="S144" s="40"/>
      <c r="T144" s="76"/>
      <c r="AT144" s="22" t="s">
        <v>154</v>
      </c>
      <c r="AU144" s="22" t="s">
        <v>83</v>
      </c>
    </row>
    <row r="145" spans="2:51" s="11" customFormat="1" ht="13.5">
      <c r="B145" s="208"/>
      <c r="C145" s="209"/>
      <c r="D145" s="201" t="s">
        <v>239</v>
      </c>
      <c r="E145" s="210" t="s">
        <v>22</v>
      </c>
      <c r="F145" s="211" t="s">
        <v>1194</v>
      </c>
      <c r="G145" s="209"/>
      <c r="H145" s="212">
        <v>12</v>
      </c>
      <c r="I145" s="213"/>
      <c r="J145" s="209"/>
      <c r="K145" s="209"/>
      <c r="L145" s="214"/>
      <c r="M145" s="215"/>
      <c r="N145" s="216"/>
      <c r="O145" s="216"/>
      <c r="P145" s="216"/>
      <c r="Q145" s="216"/>
      <c r="R145" s="216"/>
      <c r="S145" s="216"/>
      <c r="T145" s="217"/>
      <c r="AT145" s="218" t="s">
        <v>239</v>
      </c>
      <c r="AU145" s="218" t="s">
        <v>83</v>
      </c>
      <c r="AV145" s="11" t="s">
        <v>83</v>
      </c>
      <c r="AW145" s="11" t="s">
        <v>35</v>
      </c>
      <c r="AX145" s="11" t="s">
        <v>80</v>
      </c>
      <c r="AY145" s="218" t="s">
        <v>138</v>
      </c>
    </row>
    <row r="146" spans="2:65" s="1" customFormat="1" ht="25.5" customHeight="1">
      <c r="B146" s="39"/>
      <c r="C146" s="190" t="s">
        <v>297</v>
      </c>
      <c r="D146" s="190" t="s">
        <v>144</v>
      </c>
      <c r="E146" s="191" t="s">
        <v>1195</v>
      </c>
      <c r="F146" s="192" t="s">
        <v>1196</v>
      </c>
      <c r="G146" s="193" t="s">
        <v>211</v>
      </c>
      <c r="H146" s="194">
        <v>12</v>
      </c>
      <c r="I146" s="195">
        <v>22.8</v>
      </c>
      <c r="J146" s="194">
        <f>ROUND(I146*H146,2)</f>
        <v>273.6</v>
      </c>
      <c r="K146" s="192" t="s">
        <v>148</v>
      </c>
      <c r="L146" s="59"/>
      <c r="M146" s="196" t="s">
        <v>22</v>
      </c>
      <c r="N146" s="197" t="s">
        <v>43</v>
      </c>
      <c r="O146" s="40"/>
      <c r="P146" s="198">
        <f>O146*H146</f>
        <v>0</v>
      </c>
      <c r="Q146" s="198">
        <v>1E-05</v>
      </c>
      <c r="R146" s="198">
        <f>Q146*H146</f>
        <v>0.00012000000000000002</v>
      </c>
      <c r="S146" s="198">
        <v>0</v>
      </c>
      <c r="T146" s="199">
        <f>S146*H146</f>
        <v>0</v>
      </c>
      <c r="AR146" s="22" t="s">
        <v>161</v>
      </c>
      <c r="AT146" s="22" t="s">
        <v>144</v>
      </c>
      <c r="AU146" s="22" t="s">
        <v>83</v>
      </c>
      <c r="AY146" s="22" t="s">
        <v>138</v>
      </c>
      <c r="BE146" s="200">
        <f>IF(N146="základní",J146,0)</f>
        <v>273.6</v>
      </c>
      <c r="BF146" s="200">
        <f>IF(N146="snížená",J146,0)</f>
        <v>0</v>
      </c>
      <c r="BG146" s="200">
        <f>IF(N146="zákl. přenesená",J146,0)</f>
        <v>0</v>
      </c>
      <c r="BH146" s="200">
        <f>IF(N146="sníž. přenesená",J146,0)</f>
        <v>0</v>
      </c>
      <c r="BI146" s="200">
        <f>IF(N146="nulová",J146,0)</f>
        <v>0</v>
      </c>
      <c r="BJ146" s="22" t="s">
        <v>80</v>
      </c>
      <c r="BK146" s="200">
        <f>ROUND(I146*H146,2)</f>
        <v>273.6</v>
      </c>
      <c r="BL146" s="22" t="s">
        <v>161</v>
      </c>
      <c r="BM146" s="22" t="s">
        <v>1197</v>
      </c>
    </row>
    <row r="147" spans="2:47" s="1" customFormat="1" ht="67.5" hidden="1">
      <c r="B147" s="39"/>
      <c r="C147" s="61"/>
      <c r="D147" s="201" t="s">
        <v>213</v>
      </c>
      <c r="E147" s="61"/>
      <c r="F147" s="202" t="s">
        <v>484</v>
      </c>
      <c r="G147" s="61"/>
      <c r="H147" s="61"/>
      <c r="I147" s="161"/>
      <c r="J147" s="61"/>
      <c r="K147" s="61"/>
      <c r="L147" s="59"/>
      <c r="M147" s="203"/>
      <c r="N147" s="40"/>
      <c r="O147" s="40"/>
      <c r="P147" s="40"/>
      <c r="Q147" s="40"/>
      <c r="R147" s="40"/>
      <c r="S147" s="40"/>
      <c r="T147" s="76"/>
      <c r="AT147" s="22" t="s">
        <v>213</v>
      </c>
      <c r="AU147" s="22" t="s">
        <v>83</v>
      </c>
    </row>
    <row r="148" spans="2:47" s="1" customFormat="1" ht="27">
      <c r="B148" s="39"/>
      <c r="C148" s="61"/>
      <c r="D148" s="201" t="s">
        <v>154</v>
      </c>
      <c r="E148" s="61"/>
      <c r="F148" s="202" t="s">
        <v>1193</v>
      </c>
      <c r="G148" s="61"/>
      <c r="H148" s="61"/>
      <c r="I148" s="161"/>
      <c r="J148" s="61"/>
      <c r="K148" s="61"/>
      <c r="L148" s="59"/>
      <c r="M148" s="203"/>
      <c r="N148" s="40"/>
      <c r="O148" s="40"/>
      <c r="P148" s="40"/>
      <c r="Q148" s="40"/>
      <c r="R148" s="40"/>
      <c r="S148" s="40"/>
      <c r="T148" s="76"/>
      <c r="AT148" s="22" t="s">
        <v>154</v>
      </c>
      <c r="AU148" s="22" t="s">
        <v>83</v>
      </c>
    </row>
    <row r="149" spans="2:65" s="1" customFormat="1" ht="25.5" customHeight="1">
      <c r="B149" s="39"/>
      <c r="C149" s="190" t="s">
        <v>301</v>
      </c>
      <c r="D149" s="190" t="s">
        <v>144</v>
      </c>
      <c r="E149" s="191" t="s">
        <v>1198</v>
      </c>
      <c r="F149" s="192" t="s">
        <v>1199</v>
      </c>
      <c r="G149" s="193" t="s">
        <v>211</v>
      </c>
      <c r="H149" s="194">
        <v>12</v>
      </c>
      <c r="I149" s="195">
        <v>150</v>
      </c>
      <c r="J149" s="194">
        <f>ROUND(I149*H149,2)</f>
        <v>1800</v>
      </c>
      <c r="K149" s="192" t="s">
        <v>148</v>
      </c>
      <c r="L149" s="59"/>
      <c r="M149" s="196" t="s">
        <v>22</v>
      </c>
      <c r="N149" s="197" t="s">
        <v>43</v>
      </c>
      <c r="O149" s="40"/>
      <c r="P149" s="198">
        <f>O149*H149</f>
        <v>0</v>
      </c>
      <c r="Q149" s="198">
        <v>0</v>
      </c>
      <c r="R149" s="198">
        <f>Q149*H149</f>
        <v>0</v>
      </c>
      <c r="S149" s="198">
        <v>0</v>
      </c>
      <c r="T149" s="199">
        <f>S149*H149</f>
        <v>0</v>
      </c>
      <c r="AR149" s="22" t="s">
        <v>161</v>
      </c>
      <c r="AT149" s="22" t="s">
        <v>144</v>
      </c>
      <c r="AU149" s="22" t="s">
        <v>83</v>
      </c>
      <c r="AY149" s="22" t="s">
        <v>138</v>
      </c>
      <c r="BE149" s="200">
        <f>IF(N149="základní",J149,0)</f>
        <v>1800</v>
      </c>
      <c r="BF149" s="200">
        <f>IF(N149="snížená",J149,0)</f>
        <v>0</v>
      </c>
      <c r="BG149" s="200">
        <f>IF(N149="zákl. přenesená",J149,0)</f>
        <v>0</v>
      </c>
      <c r="BH149" s="200">
        <f>IF(N149="sníž. přenesená",J149,0)</f>
        <v>0</v>
      </c>
      <c r="BI149" s="200">
        <f>IF(N149="nulová",J149,0)</f>
        <v>0</v>
      </c>
      <c r="BJ149" s="22" t="s">
        <v>80</v>
      </c>
      <c r="BK149" s="200">
        <f>ROUND(I149*H149,2)</f>
        <v>1800</v>
      </c>
      <c r="BL149" s="22" t="s">
        <v>161</v>
      </c>
      <c r="BM149" s="22" t="s">
        <v>1200</v>
      </c>
    </row>
    <row r="150" spans="2:47" s="1" customFormat="1" ht="67.5" hidden="1">
      <c r="B150" s="39"/>
      <c r="C150" s="61"/>
      <c r="D150" s="201" t="s">
        <v>213</v>
      </c>
      <c r="E150" s="61"/>
      <c r="F150" s="202" t="s">
        <v>1201</v>
      </c>
      <c r="G150" s="61"/>
      <c r="H150" s="61"/>
      <c r="I150" s="161"/>
      <c r="J150" s="61"/>
      <c r="K150" s="61"/>
      <c r="L150" s="59"/>
      <c r="M150" s="203"/>
      <c r="N150" s="40"/>
      <c r="O150" s="40"/>
      <c r="P150" s="40"/>
      <c r="Q150" s="40"/>
      <c r="R150" s="40"/>
      <c r="S150" s="40"/>
      <c r="T150" s="76"/>
      <c r="AT150" s="22" t="s">
        <v>213</v>
      </c>
      <c r="AU150" s="22" t="s">
        <v>83</v>
      </c>
    </row>
    <row r="151" spans="2:47" s="1" customFormat="1" ht="27">
      <c r="B151" s="39"/>
      <c r="C151" s="61"/>
      <c r="D151" s="201" t="s">
        <v>154</v>
      </c>
      <c r="E151" s="61"/>
      <c r="F151" s="202" t="s">
        <v>1193</v>
      </c>
      <c r="G151" s="61"/>
      <c r="H151" s="61"/>
      <c r="I151" s="161"/>
      <c r="J151" s="61"/>
      <c r="K151" s="61"/>
      <c r="L151" s="59"/>
      <c r="M151" s="203"/>
      <c r="N151" s="40"/>
      <c r="O151" s="40"/>
      <c r="P151" s="40"/>
      <c r="Q151" s="40"/>
      <c r="R151" s="40"/>
      <c r="S151" s="40"/>
      <c r="T151" s="76"/>
      <c r="AT151" s="22" t="s">
        <v>154</v>
      </c>
      <c r="AU151" s="22" t="s">
        <v>83</v>
      </c>
    </row>
    <row r="152" spans="2:63" s="10" customFormat="1" ht="29.85" customHeight="1">
      <c r="B152" s="174"/>
      <c r="C152" s="175"/>
      <c r="D152" s="176" t="s">
        <v>71</v>
      </c>
      <c r="E152" s="188" t="s">
        <v>592</v>
      </c>
      <c r="F152" s="188" t="s">
        <v>593</v>
      </c>
      <c r="G152" s="175"/>
      <c r="H152" s="175"/>
      <c r="I152" s="178"/>
      <c r="J152" s="189">
        <f>BK152</f>
        <v>5.18</v>
      </c>
      <c r="K152" s="175"/>
      <c r="L152" s="180"/>
      <c r="M152" s="181"/>
      <c r="N152" s="182"/>
      <c r="O152" s="182"/>
      <c r="P152" s="183">
        <f>SUM(P153:P154)</f>
        <v>0</v>
      </c>
      <c r="Q152" s="182"/>
      <c r="R152" s="183">
        <f>SUM(R153:R154)</f>
        <v>0</v>
      </c>
      <c r="S152" s="182"/>
      <c r="T152" s="184">
        <f>SUM(T153:T154)</f>
        <v>0</v>
      </c>
      <c r="AR152" s="185" t="s">
        <v>80</v>
      </c>
      <c r="AT152" s="186" t="s">
        <v>71</v>
      </c>
      <c r="AU152" s="186" t="s">
        <v>80</v>
      </c>
      <c r="AY152" s="185" t="s">
        <v>138</v>
      </c>
      <c r="BK152" s="187">
        <f>SUM(BK153:BK154)</f>
        <v>5.18</v>
      </c>
    </row>
    <row r="153" spans="2:65" s="1" customFormat="1" ht="25.5" customHeight="1">
      <c r="B153" s="39"/>
      <c r="C153" s="190" t="s">
        <v>305</v>
      </c>
      <c r="D153" s="190" t="s">
        <v>144</v>
      </c>
      <c r="E153" s="191" t="s">
        <v>595</v>
      </c>
      <c r="F153" s="192" t="s">
        <v>596</v>
      </c>
      <c r="G153" s="193" t="s">
        <v>308</v>
      </c>
      <c r="H153" s="194">
        <v>0.02</v>
      </c>
      <c r="I153" s="195">
        <v>259</v>
      </c>
      <c r="J153" s="194">
        <f>ROUND(I153*H153,2)</f>
        <v>5.18</v>
      </c>
      <c r="K153" s="192" t="s">
        <v>148</v>
      </c>
      <c r="L153" s="59"/>
      <c r="M153" s="196" t="s">
        <v>22</v>
      </c>
      <c r="N153" s="197" t="s">
        <v>43</v>
      </c>
      <c r="O153" s="40"/>
      <c r="P153" s="198">
        <f>O153*H153</f>
        <v>0</v>
      </c>
      <c r="Q153" s="198">
        <v>0</v>
      </c>
      <c r="R153" s="198">
        <f>Q153*H153</f>
        <v>0</v>
      </c>
      <c r="S153" s="198">
        <v>0</v>
      </c>
      <c r="T153" s="199">
        <f>S153*H153</f>
        <v>0</v>
      </c>
      <c r="AR153" s="22" t="s">
        <v>161</v>
      </c>
      <c r="AT153" s="22" t="s">
        <v>144</v>
      </c>
      <c r="AU153" s="22" t="s">
        <v>83</v>
      </c>
      <c r="AY153" s="22" t="s">
        <v>138</v>
      </c>
      <c r="BE153" s="200">
        <f>IF(N153="základní",J153,0)</f>
        <v>5.18</v>
      </c>
      <c r="BF153" s="200">
        <f>IF(N153="snížená",J153,0)</f>
        <v>0</v>
      </c>
      <c r="BG153" s="200">
        <f>IF(N153="zákl. přenesená",J153,0)</f>
        <v>0</v>
      </c>
      <c r="BH153" s="200">
        <f>IF(N153="sníž. přenesená",J153,0)</f>
        <v>0</v>
      </c>
      <c r="BI153" s="200">
        <f>IF(N153="nulová",J153,0)</f>
        <v>0</v>
      </c>
      <c r="BJ153" s="22" t="s">
        <v>80</v>
      </c>
      <c r="BK153" s="200">
        <f>ROUND(I153*H153,2)</f>
        <v>5.18</v>
      </c>
      <c r="BL153" s="22" t="s">
        <v>161</v>
      </c>
      <c r="BM153" s="22" t="s">
        <v>1202</v>
      </c>
    </row>
    <row r="154" spans="2:47" s="1" customFormat="1" ht="40.5" hidden="1">
      <c r="B154" s="39"/>
      <c r="C154" s="61"/>
      <c r="D154" s="201" t="s">
        <v>213</v>
      </c>
      <c r="E154" s="61"/>
      <c r="F154" s="202" t="s">
        <v>598</v>
      </c>
      <c r="G154" s="61"/>
      <c r="H154" s="61"/>
      <c r="I154" s="161"/>
      <c r="J154" s="61"/>
      <c r="K154" s="61"/>
      <c r="L154" s="59"/>
      <c r="M154" s="238"/>
      <c r="N154" s="205"/>
      <c r="O154" s="205"/>
      <c r="P154" s="205"/>
      <c r="Q154" s="205"/>
      <c r="R154" s="205"/>
      <c r="S154" s="205"/>
      <c r="T154" s="239"/>
      <c r="AT154" s="22" t="s">
        <v>213</v>
      </c>
      <c r="AU154" s="22" t="s">
        <v>83</v>
      </c>
    </row>
    <row r="155" spans="2:12" s="1" customFormat="1" ht="6.95" customHeight="1">
      <c r="B155" s="54"/>
      <c r="C155" s="55"/>
      <c r="D155" s="55"/>
      <c r="E155" s="55"/>
      <c r="F155" s="55"/>
      <c r="G155" s="55"/>
      <c r="H155" s="55"/>
      <c r="I155" s="137"/>
      <c r="J155" s="55"/>
      <c r="K155" s="55"/>
      <c r="L155" s="59"/>
    </row>
  </sheetData>
  <sheetProtection algorithmName="SHA-512" hashValue="wmXEgMdZf0GQgwvBON0N7Q2b3g8NsdA640UZwU1s0o5jqpvbBPUsWoMi2MyKPlvRm69qvrmLW6RoSfY2yFfS/w==" saltValue="K3zNjcMgQAORaoZUHm4ZPLCXzn3lLBC+CogfzU/41ZbUaZVKgL93ZWPuTr5iToD7UPpePh/jxEyTvdgdURutcQ==" spinCount="100000" sheet="1" objects="1" scenarios="1" formatColumns="0" formatRows="0" autoFilter="0"/>
  <autoFilter ref="C78:K154"/>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31496062992125984" right="0.31496062992125984" top="0.3937007874015748" bottom="0.3937007874015748" header="0.31496062992125984" footer="0.31496062992125984"/>
  <pageSetup blackAndWhite="1" fitToHeight="100" fitToWidth="1" horizontalDpi="600" verticalDpi="600" orientation="portrait" paperSize="9" scale="75"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BR186"/>
  <sheetViews>
    <sheetView showGridLines="0" workbookViewId="0" topLeftCell="A1">
      <pane ySplit="1" topLeftCell="A77" activePane="bottomLeft" state="frozen"/>
      <selection pane="bottomLeft" activeCell="I89" sqref="I8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101</v>
      </c>
      <c r="G1" s="345" t="s">
        <v>102</v>
      </c>
      <c r="H1" s="345"/>
      <c r="I1" s="113"/>
      <c r="J1" s="112" t="s">
        <v>103</v>
      </c>
      <c r="K1" s="111" t="s">
        <v>104</v>
      </c>
      <c r="L1" s="112" t="s">
        <v>105</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7"/>
      <c r="M2" s="337"/>
      <c r="N2" s="337"/>
      <c r="O2" s="337"/>
      <c r="P2" s="337"/>
      <c r="Q2" s="337"/>
      <c r="R2" s="337"/>
      <c r="S2" s="337"/>
      <c r="T2" s="337"/>
      <c r="U2" s="337"/>
      <c r="V2" s="337"/>
      <c r="AT2" s="22" t="s">
        <v>97</v>
      </c>
    </row>
    <row r="3" spans="2:46" ht="6.95" customHeight="1">
      <c r="B3" s="23"/>
      <c r="C3" s="24"/>
      <c r="D3" s="24"/>
      <c r="E3" s="24"/>
      <c r="F3" s="24"/>
      <c r="G3" s="24"/>
      <c r="H3" s="24"/>
      <c r="I3" s="114"/>
      <c r="J3" s="24"/>
      <c r="K3" s="25"/>
      <c r="AT3" s="22" t="s">
        <v>83</v>
      </c>
    </row>
    <row r="4" spans="2:46" ht="36.95" customHeight="1">
      <c r="B4" s="26"/>
      <c r="C4" s="27"/>
      <c r="D4" s="28" t="s">
        <v>106</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17</v>
      </c>
      <c r="E6" s="27"/>
      <c r="F6" s="27"/>
      <c r="G6" s="27"/>
      <c r="H6" s="27"/>
      <c r="I6" s="115"/>
      <c r="J6" s="27"/>
      <c r="K6" s="29"/>
    </row>
    <row r="7" spans="2:11" ht="16.5" customHeight="1">
      <c r="B7" s="26"/>
      <c r="C7" s="27"/>
      <c r="D7" s="27"/>
      <c r="E7" s="346" t="str">
        <f>'Rekapitulace stavby'!K6</f>
        <v>STARÝ PLZENEC- RADYŇSKÁ UL., CHODNÍK 2. ETAPA (ÚSEK KOLLÁROVA - VÝROVNA)</v>
      </c>
      <c r="F7" s="347"/>
      <c r="G7" s="347"/>
      <c r="H7" s="347"/>
      <c r="I7" s="115"/>
      <c r="J7" s="27"/>
      <c r="K7" s="29"/>
    </row>
    <row r="8" spans="2:11" s="1" customFormat="1" ht="15">
      <c r="B8" s="39"/>
      <c r="C8" s="40"/>
      <c r="D8" s="35" t="s">
        <v>107</v>
      </c>
      <c r="E8" s="40"/>
      <c r="F8" s="40"/>
      <c r="G8" s="40"/>
      <c r="H8" s="40"/>
      <c r="I8" s="116"/>
      <c r="J8" s="40"/>
      <c r="K8" s="43"/>
    </row>
    <row r="9" spans="2:11" s="1" customFormat="1" ht="36.95" customHeight="1">
      <c r="B9" s="39"/>
      <c r="C9" s="40"/>
      <c r="D9" s="40"/>
      <c r="E9" s="348" t="s">
        <v>1203</v>
      </c>
      <c r="F9" s="349"/>
      <c r="G9" s="349"/>
      <c r="H9" s="349"/>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19</v>
      </c>
      <c r="E11" s="40"/>
      <c r="F11" s="33" t="s">
        <v>22</v>
      </c>
      <c r="G11" s="40"/>
      <c r="H11" s="40"/>
      <c r="I11" s="117" t="s">
        <v>21</v>
      </c>
      <c r="J11" s="33" t="s">
        <v>22</v>
      </c>
      <c r="K11" s="43"/>
    </row>
    <row r="12" spans="2:11" s="1" customFormat="1" ht="14.45" customHeight="1">
      <c r="B12" s="39"/>
      <c r="C12" s="40"/>
      <c r="D12" s="35" t="s">
        <v>23</v>
      </c>
      <c r="E12" s="40"/>
      <c r="F12" s="33" t="s">
        <v>109</v>
      </c>
      <c r="G12" s="40"/>
      <c r="H12" s="40"/>
      <c r="I12" s="117" t="s">
        <v>25</v>
      </c>
      <c r="J12" s="118" t="str">
        <f>'Rekapitulace stavby'!AN8</f>
        <v>11. 12. 2018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22</v>
      </c>
      <c r="K14" s="43"/>
    </row>
    <row r="15" spans="2:11" s="1" customFormat="1" ht="18" customHeight="1">
      <c r="B15" s="39"/>
      <c r="C15" s="40"/>
      <c r="D15" s="40"/>
      <c r="E15" s="33" t="s">
        <v>110</v>
      </c>
      <c r="F15" s="40"/>
      <c r="G15" s="40"/>
      <c r="H15" s="40"/>
      <c r="I15" s="117" t="s">
        <v>29</v>
      </c>
      <c r="J15" s="33" t="s">
        <v>22</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
        <v>1204</v>
      </c>
      <c r="K20" s="43"/>
    </row>
    <row r="21" spans="2:11" s="1" customFormat="1" ht="18" customHeight="1">
      <c r="B21" s="39"/>
      <c r="C21" s="40"/>
      <c r="D21" s="40"/>
      <c r="E21" s="33" t="s">
        <v>1205</v>
      </c>
      <c r="F21" s="40"/>
      <c r="G21" s="40"/>
      <c r="H21" s="40"/>
      <c r="I21" s="117" t="s">
        <v>29</v>
      </c>
      <c r="J21" s="33" t="s">
        <v>1206</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16.5" customHeight="1">
      <c r="B24" s="119"/>
      <c r="C24" s="120"/>
      <c r="D24" s="120"/>
      <c r="E24" s="324" t="s">
        <v>22</v>
      </c>
      <c r="F24" s="324"/>
      <c r="G24" s="324"/>
      <c r="H24" s="324"/>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ROUND(J86,2)</f>
        <v>976218.67</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ROUND(SUM(BE86:BE185),2)</f>
        <v>976218.67</v>
      </c>
      <c r="G30" s="40"/>
      <c r="H30" s="40"/>
      <c r="I30" s="129">
        <v>0.21</v>
      </c>
      <c r="J30" s="128">
        <f>ROUND(ROUND((SUM(BE86:BE185)),2)*I30,2)</f>
        <v>205005.92</v>
      </c>
      <c r="K30" s="43"/>
    </row>
    <row r="31" spans="2:11" s="1" customFormat="1" ht="14.45" customHeight="1">
      <c r="B31" s="39"/>
      <c r="C31" s="40"/>
      <c r="D31" s="40"/>
      <c r="E31" s="47" t="s">
        <v>44</v>
      </c>
      <c r="F31" s="128">
        <f>ROUND(SUM(BF86:BF185),2)</f>
        <v>0</v>
      </c>
      <c r="G31" s="40"/>
      <c r="H31" s="40"/>
      <c r="I31" s="129">
        <v>0.15</v>
      </c>
      <c r="J31" s="128">
        <f>ROUND(ROUND((SUM(BF86:BF185)),2)*I31,2)</f>
        <v>0</v>
      </c>
      <c r="K31" s="43"/>
    </row>
    <row r="32" spans="2:11" s="1" customFormat="1" ht="14.45" customHeight="1" hidden="1">
      <c r="B32" s="39"/>
      <c r="C32" s="40"/>
      <c r="D32" s="40"/>
      <c r="E32" s="47" t="s">
        <v>45</v>
      </c>
      <c r="F32" s="128">
        <f>ROUND(SUM(BG86:BG185),2)</f>
        <v>0</v>
      </c>
      <c r="G32" s="40"/>
      <c r="H32" s="40"/>
      <c r="I32" s="129">
        <v>0.21</v>
      </c>
      <c r="J32" s="128">
        <v>0</v>
      </c>
      <c r="K32" s="43"/>
    </row>
    <row r="33" spans="2:11" s="1" customFormat="1" ht="14.45" customHeight="1" hidden="1">
      <c r="B33" s="39"/>
      <c r="C33" s="40"/>
      <c r="D33" s="40"/>
      <c r="E33" s="47" t="s">
        <v>46</v>
      </c>
      <c r="F33" s="128">
        <f>ROUND(SUM(BH86:BH185),2)</f>
        <v>0</v>
      </c>
      <c r="G33" s="40"/>
      <c r="H33" s="40"/>
      <c r="I33" s="129">
        <v>0.15</v>
      </c>
      <c r="J33" s="128">
        <v>0</v>
      </c>
      <c r="K33" s="43"/>
    </row>
    <row r="34" spans="2:11" s="1" customFormat="1" ht="14.45" customHeight="1" hidden="1">
      <c r="B34" s="39"/>
      <c r="C34" s="40"/>
      <c r="D34" s="40"/>
      <c r="E34" s="47" t="s">
        <v>47</v>
      </c>
      <c r="F34" s="128">
        <f>ROUND(SUM(BI86:BI185),2)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1181224.59</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112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17</v>
      </c>
      <c r="D44" s="40"/>
      <c r="E44" s="40"/>
      <c r="F44" s="40"/>
      <c r="G44" s="40"/>
      <c r="H44" s="40"/>
      <c r="I44" s="116"/>
      <c r="J44" s="40"/>
      <c r="K44" s="43"/>
    </row>
    <row r="45" spans="2:11" s="1" customFormat="1" ht="16.5" customHeight="1">
      <c r="B45" s="39"/>
      <c r="C45" s="40"/>
      <c r="D45" s="40"/>
      <c r="E45" s="346" t="str">
        <f>E7</f>
        <v>STARÝ PLZENEC- RADYŇSKÁ UL., CHODNÍK 2. ETAPA (ÚSEK KOLLÁROVA - VÝROVNA)</v>
      </c>
      <c r="F45" s="347"/>
      <c r="G45" s="347"/>
      <c r="H45" s="347"/>
      <c r="I45" s="116"/>
      <c r="J45" s="40"/>
      <c r="K45" s="43"/>
    </row>
    <row r="46" spans="2:11" s="1" customFormat="1" ht="14.45" customHeight="1">
      <c r="B46" s="39"/>
      <c r="C46" s="35" t="s">
        <v>107</v>
      </c>
      <c r="D46" s="40"/>
      <c r="E46" s="40"/>
      <c r="F46" s="40"/>
      <c r="G46" s="40"/>
      <c r="H46" s="40"/>
      <c r="I46" s="116"/>
      <c r="J46" s="40"/>
      <c r="K46" s="43"/>
    </row>
    <row r="47" spans="2:11" s="1" customFormat="1" ht="17.25" customHeight="1">
      <c r="B47" s="39"/>
      <c r="C47" s="40"/>
      <c r="D47" s="40"/>
      <c r="E47" s="348" t="str">
        <f>E9</f>
        <v>SO 501 - Přeložka plynovodu NTL a plynovodních přípojek</v>
      </c>
      <c r="F47" s="349"/>
      <c r="G47" s="349"/>
      <c r="H47" s="349"/>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Starý Plzenec</v>
      </c>
      <c r="G49" s="40"/>
      <c r="H49" s="40"/>
      <c r="I49" s="117" t="s">
        <v>25</v>
      </c>
      <c r="J49" s="118" t="str">
        <f>IF(J12="","",J12)</f>
        <v>11. 12. 2018</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Město Starý Plzenec</v>
      </c>
      <c r="G51" s="40"/>
      <c r="H51" s="40"/>
      <c r="I51" s="117" t="s">
        <v>32</v>
      </c>
      <c r="J51" s="324" t="str">
        <f>E21</f>
        <v>KORECKÝ s.r.o.</v>
      </c>
      <c r="K51" s="43"/>
    </row>
    <row r="52" spans="2:11" s="1" customFormat="1" ht="14.45" customHeight="1">
      <c r="B52" s="39"/>
      <c r="C52" s="35" t="s">
        <v>30</v>
      </c>
      <c r="D52" s="40"/>
      <c r="E52" s="40"/>
      <c r="F52" s="33" t="str">
        <f>IF(E18="","",E18)</f>
        <v/>
      </c>
      <c r="G52" s="40"/>
      <c r="H52" s="40"/>
      <c r="I52" s="116"/>
      <c r="J52" s="341"/>
      <c r="K52" s="43"/>
    </row>
    <row r="53" spans="2:11" s="1" customFormat="1" ht="10.35" customHeight="1">
      <c r="B53" s="39"/>
      <c r="C53" s="40"/>
      <c r="D53" s="40"/>
      <c r="E53" s="40"/>
      <c r="F53" s="40"/>
      <c r="G53" s="40"/>
      <c r="H53" s="40"/>
      <c r="I53" s="116"/>
      <c r="J53" s="40"/>
      <c r="K53" s="43"/>
    </row>
    <row r="54" spans="2:11" s="1" customFormat="1" ht="29.25" customHeight="1">
      <c r="B54" s="39"/>
      <c r="C54" s="142" t="s">
        <v>113</v>
      </c>
      <c r="D54" s="130"/>
      <c r="E54" s="130"/>
      <c r="F54" s="130"/>
      <c r="G54" s="130"/>
      <c r="H54" s="130"/>
      <c r="I54" s="143"/>
      <c r="J54" s="144" t="s">
        <v>114</v>
      </c>
      <c r="K54" s="145"/>
    </row>
    <row r="55" spans="2:11" s="1" customFormat="1" ht="10.35" customHeight="1">
      <c r="B55" s="39"/>
      <c r="C55" s="40"/>
      <c r="D55" s="40"/>
      <c r="E55" s="40"/>
      <c r="F55" s="40"/>
      <c r="G55" s="40"/>
      <c r="H55" s="40"/>
      <c r="I55" s="116"/>
      <c r="J55" s="40"/>
      <c r="K55" s="43"/>
    </row>
    <row r="56" spans="2:47" s="1" customFormat="1" ht="29.25" customHeight="1">
      <c r="B56" s="39"/>
      <c r="C56" s="146" t="s">
        <v>115</v>
      </c>
      <c r="D56" s="40"/>
      <c r="E56" s="40"/>
      <c r="F56" s="40"/>
      <c r="G56" s="40"/>
      <c r="H56" s="40"/>
      <c r="I56" s="116"/>
      <c r="J56" s="126">
        <f>J86</f>
        <v>976218.67</v>
      </c>
      <c r="K56" s="43"/>
      <c r="AU56" s="22" t="s">
        <v>116</v>
      </c>
    </row>
    <row r="57" spans="2:11" s="7" customFormat="1" ht="24.95" customHeight="1">
      <c r="B57" s="147"/>
      <c r="C57" s="148"/>
      <c r="D57" s="149" t="s">
        <v>117</v>
      </c>
      <c r="E57" s="150"/>
      <c r="F57" s="150"/>
      <c r="G57" s="150"/>
      <c r="H57" s="150"/>
      <c r="I57" s="151"/>
      <c r="J57" s="152">
        <f>J87</f>
        <v>265756.28</v>
      </c>
      <c r="K57" s="153"/>
    </row>
    <row r="58" spans="2:11" s="8" customFormat="1" ht="19.9" customHeight="1">
      <c r="B58" s="154"/>
      <c r="C58" s="155"/>
      <c r="D58" s="156" t="s">
        <v>199</v>
      </c>
      <c r="E58" s="157"/>
      <c r="F58" s="157"/>
      <c r="G58" s="157"/>
      <c r="H58" s="157"/>
      <c r="I58" s="158"/>
      <c r="J58" s="159">
        <f>J88</f>
        <v>246716.28</v>
      </c>
      <c r="K58" s="160"/>
    </row>
    <row r="59" spans="2:11" s="8" customFormat="1" ht="19.9" customHeight="1">
      <c r="B59" s="154"/>
      <c r="C59" s="155"/>
      <c r="D59" s="156" t="s">
        <v>203</v>
      </c>
      <c r="E59" s="157"/>
      <c r="F59" s="157"/>
      <c r="G59" s="157"/>
      <c r="H59" s="157"/>
      <c r="I59" s="158"/>
      <c r="J59" s="159">
        <f>J134</f>
        <v>19040</v>
      </c>
      <c r="K59" s="160"/>
    </row>
    <row r="60" spans="2:11" s="7" customFormat="1" ht="24.95" customHeight="1">
      <c r="B60" s="147"/>
      <c r="C60" s="148"/>
      <c r="D60" s="149" t="s">
        <v>1207</v>
      </c>
      <c r="E60" s="150"/>
      <c r="F60" s="150"/>
      <c r="G60" s="150"/>
      <c r="H60" s="150"/>
      <c r="I60" s="151"/>
      <c r="J60" s="152">
        <f>J136</f>
        <v>631272.39</v>
      </c>
      <c r="K60" s="153"/>
    </row>
    <row r="61" spans="2:11" s="8" customFormat="1" ht="19.9" customHeight="1">
      <c r="B61" s="154"/>
      <c r="C61" s="155"/>
      <c r="D61" s="156" t="s">
        <v>1208</v>
      </c>
      <c r="E61" s="157"/>
      <c r="F61" s="157"/>
      <c r="G61" s="157"/>
      <c r="H61" s="157"/>
      <c r="I61" s="158"/>
      <c r="J61" s="159">
        <f>J137</f>
        <v>3621.2</v>
      </c>
      <c r="K61" s="160"/>
    </row>
    <row r="62" spans="2:11" s="8" customFormat="1" ht="19.9" customHeight="1">
      <c r="B62" s="154"/>
      <c r="C62" s="155"/>
      <c r="D62" s="156" t="s">
        <v>1209</v>
      </c>
      <c r="E62" s="157"/>
      <c r="F62" s="157"/>
      <c r="G62" s="157"/>
      <c r="H62" s="157"/>
      <c r="I62" s="158"/>
      <c r="J62" s="159">
        <f>J142</f>
        <v>606989.89</v>
      </c>
      <c r="K62" s="160"/>
    </row>
    <row r="63" spans="2:11" s="8" customFormat="1" ht="19.9" customHeight="1">
      <c r="B63" s="154"/>
      <c r="C63" s="155"/>
      <c r="D63" s="156" t="s">
        <v>1210</v>
      </c>
      <c r="E63" s="157"/>
      <c r="F63" s="157"/>
      <c r="G63" s="157"/>
      <c r="H63" s="157"/>
      <c r="I63" s="158"/>
      <c r="J63" s="159">
        <f>J172</f>
        <v>20661.3</v>
      </c>
      <c r="K63" s="160"/>
    </row>
    <row r="64" spans="2:11" s="7" customFormat="1" ht="24.95" customHeight="1">
      <c r="B64" s="147"/>
      <c r="C64" s="148"/>
      <c r="D64" s="149" t="s">
        <v>118</v>
      </c>
      <c r="E64" s="150"/>
      <c r="F64" s="150"/>
      <c r="G64" s="150"/>
      <c r="H64" s="150"/>
      <c r="I64" s="151"/>
      <c r="J64" s="152">
        <f>J178</f>
        <v>79190</v>
      </c>
      <c r="K64" s="153"/>
    </row>
    <row r="65" spans="2:11" s="8" customFormat="1" ht="19.9" customHeight="1">
      <c r="B65" s="154"/>
      <c r="C65" s="155"/>
      <c r="D65" s="156" t="s">
        <v>119</v>
      </c>
      <c r="E65" s="157"/>
      <c r="F65" s="157"/>
      <c r="G65" s="157"/>
      <c r="H65" s="157"/>
      <c r="I65" s="158"/>
      <c r="J65" s="159">
        <f>J179</f>
        <v>16500</v>
      </c>
      <c r="K65" s="160"/>
    </row>
    <row r="66" spans="2:11" s="8" customFormat="1" ht="19.9" customHeight="1">
      <c r="B66" s="154"/>
      <c r="C66" s="155"/>
      <c r="D66" s="156" t="s">
        <v>121</v>
      </c>
      <c r="E66" s="157"/>
      <c r="F66" s="157"/>
      <c r="G66" s="157"/>
      <c r="H66" s="157"/>
      <c r="I66" s="158"/>
      <c r="J66" s="159">
        <f>J181</f>
        <v>62690</v>
      </c>
      <c r="K66" s="160"/>
    </row>
    <row r="67" spans="2:11" s="1" customFormat="1" ht="21.75" customHeight="1">
      <c r="B67" s="39"/>
      <c r="C67" s="40"/>
      <c r="D67" s="40"/>
      <c r="E67" s="40"/>
      <c r="F67" s="40"/>
      <c r="G67" s="40"/>
      <c r="H67" s="40"/>
      <c r="I67" s="116"/>
      <c r="J67" s="40"/>
      <c r="K67" s="43"/>
    </row>
    <row r="68" spans="2:11" s="1" customFormat="1" ht="6.95" customHeight="1">
      <c r="B68" s="54"/>
      <c r="C68" s="55"/>
      <c r="D68" s="55"/>
      <c r="E68" s="55"/>
      <c r="F68" s="55"/>
      <c r="G68" s="55"/>
      <c r="H68" s="55"/>
      <c r="I68" s="137"/>
      <c r="J68" s="55"/>
      <c r="K68" s="56"/>
    </row>
    <row r="72" spans="2:12" s="1" customFormat="1" ht="6.95" customHeight="1">
      <c r="B72" s="57"/>
      <c r="C72" s="58"/>
      <c r="D72" s="58"/>
      <c r="E72" s="58"/>
      <c r="F72" s="58"/>
      <c r="G72" s="58"/>
      <c r="H72" s="58"/>
      <c r="I72" s="140"/>
      <c r="J72" s="58"/>
      <c r="K72" s="58"/>
      <c r="L72" s="59"/>
    </row>
    <row r="73" spans="2:12" s="1" customFormat="1" ht="36.95" customHeight="1">
      <c r="B73" s="39"/>
      <c r="C73" s="60" t="s">
        <v>122</v>
      </c>
      <c r="D73" s="61"/>
      <c r="E73" s="61"/>
      <c r="F73" s="61"/>
      <c r="G73" s="61"/>
      <c r="H73" s="61"/>
      <c r="I73" s="161"/>
      <c r="J73" s="61"/>
      <c r="K73" s="61"/>
      <c r="L73" s="59"/>
    </row>
    <row r="74" spans="2:12" s="1" customFormat="1" ht="6.95" customHeight="1">
      <c r="B74" s="39"/>
      <c r="C74" s="61"/>
      <c r="D74" s="61"/>
      <c r="E74" s="61"/>
      <c r="F74" s="61"/>
      <c r="G74" s="61"/>
      <c r="H74" s="61"/>
      <c r="I74" s="161"/>
      <c r="J74" s="61"/>
      <c r="K74" s="61"/>
      <c r="L74" s="59"/>
    </row>
    <row r="75" spans="2:12" s="1" customFormat="1" ht="14.45" customHeight="1">
      <c r="B75" s="39"/>
      <c r="C75" s="63" t="s">
        <v>17</v>
      </c>
      <c r="D75" s="61"/>
      <c r="E75" s="61"/>
      <c r="F75" s="61"/>
      <c r="G75" s="61"/>
      <c r="H75" s="61"/>
      <c r="I75" s="161"/>
      <c r="J75" s="61"/>
      <c r="K75" s="61"/>
      <c r="L75" s="59"/>
    </row>
    <row r="76" spans="2:12" s="1" customFormat="1" ht="16.5" customHeight="1">
      <c r="B76" s="39"/>
      <c r="C76" s="61"/>
      <c r="D76" s="61"/>
      <c r="E76" s="342" t="str">
        <f>E7</f>
        <v>STARÝ PLZENEC- RADYŇSKÁ UL., CHODNÍK 2. ETAPA (ÚSEK KOLLÁROVA - VÝROVNA)</v>
      </c>
      <c r="F76" s="343"/>
      <c r="G76" s="343"/>
      <c r="H76" s="343"/>
      <c r="I76" s="161"/>
      <c r="J76" s="61"/>
      <c r="K76" s="61"/>
      <c r="L76" s="59"/>
    </row>
    <row r="77" spans="2:12" s="1" customFormat="1" ht="14.45" customHeight="1">
      <c r="B77" s="39"/>
      <c r="C77" s="63" t="s">
        <v>107</v>
      </c>
      <c r="D77" s="61"/>
      <c r="E77" s="61"/>
      <c r="F77" s="61"/>
      <c r="G77" s="61"/>
      <c r="H77" s="61"/>
      <c r="I77" s="161"/>
      <c r="J77" s="61"/>
      <c r="K77" s="61"/>
      <c r="L77" s="59"/>
    </row>
    <row r="78" spans="2:12" s="1" customFormat="1" ht="17.25" customHeight="1">
      <c r="B78" s="39"/>
      <c r="C78" s="61"/>
      <c r="D78" s="61"/>
      <c r="E78" s="315" t="str">
        <f>E9</f>
        <v>SO 501 - Přeložka plynovodu NTL a plynovodních přípojek</v>
      </c>
      <c r="F78" s="344"/>
      <c r="G78" s="344"/>
      <c r="H78" s="344"/>
      <c r="I78" s="161"/>
      <c r="J78" s="61"/>
      <c r="K78" s="61"/>
      <c r="L78" s="59"/>
    </row>
    <row r="79" spans="2:12" s="1" customFormat="1" ht="6.95" customHeight="1">
      <c r="B79" s="39"/>
      <c r="C79" s="61"/>
      <c r="D79" s="61"/>
      <c r="E79" s="61"/>
      <c r="F79" s="61"/>
      <c r="G79" s="61"/>
      <c r="H79" s="61"/>
      <c r="I79" s="161"/>
      <c r="J79" s="61"/>
      <c r="K79" s="61"/>
      <c r="L79" s="59"/>
    </row>
    <row r="80" spans="2:12" s="1" customFormat="1" ht="18" customHeight="1">
      <c r="B80" s="39"/>
      <c r="C80" s="63" t="s">
        <v>23</v>
      </c>
      <c r="D80" s="61"/>
      <c r="E80" s="61"/>
      <c r="F80" s="162" t="str">
        <f>F12</f>
        <v>Starý Plzenec</v>
      </c>
      <c r="G80" s="61"/>
      <c r="H80" s="61"/>
      <c r="I80" s="163" t="s">
        <v>25</v>
      </c>
      <c r="J80" s="71" t="str">
        <f>IF(J12="","",J12)</f>
        <v>11. 12. 2018</v>
      </c>
      <c r="K80" s="61"/>
      <c r="L80" s="59"/>
    </row>
    <row r="81" spans="2:12" s="1" customFormat="1" ht="6.95" customHeight="1">
      <c r="B81" s="39"/>
      <c r="C81" s="61"/>
      <c r="D81" s="61"/>
      <c r="E81" s="61"/>
      <c r="F81" s="61"/>
      <c r="G81" s="61"/>
      <c r="H81" s="61"/>
      <c r="I81" s="161"/>
      <c r="J81" s="61"/>
      <c r="K81" s="61"/>
      <c r="L81" s="59"/>
    </row>
    <row r="82" spans="2:12" s="1" customFormat="1" ht="15">
      <c r="B82" s="39"/>
      <c r="C82" s="63" t="s">
        <v>27</v>
      </c>
      <c r="D82" s="61"/>
      <c r="E82" s="61"/>
      <c r="F82" s="162" t="str">
        <f>E15</f>
        <v>Město Starý Plzenec</v>
      </c>
      <c r="G82" s="61"/>
      <c r="H82" s="61"/>
      <c r="I82" s="163" t="s">
        <v>32</v>
      </c>
      <c r="J82" s="162" t="str">
        <f>E21</f>
        <v>KORECKÝ s.r.o.</v>
      </c>
      <c r="K82" s="61"/>
      <c r="L82" s="59"/>
    </row>
    <row r="83" spans="2:12" s="1" customFormat="1" ht="14.45" customHeight="1">
      <c r="B83" s="39"/>
      <c r="C83" s="63" t="s">
        <v>30</v>
      </c>
      <c r="D83" s="61"/>
      <c r="E83" s="61"/>
      <c r="F83" s="162" t="str">
        <f>IF(E18="","",E18)</f>
        <v/>
      </c>
      <c r="G83" s="61"/>
      <c r="H83" s="61"/>
      <c r="I83" s="161"/>
      <c r="J83" s="61"/>
      <c r="K83" s="61"/>
      <c r="L83" s="59"/>
    </row>
    <row r="84" spans="2:12" s="1" customFormat="1" ht="10.35" customHeight="1">
      <c r="B84" s="39"/>
      <c r="C84" s="61"/>
      <c r="D84" s="61"/>
      <c r="E84" s="61"/>
      <c r="F84" s="61"/>
      <c r="G84" s="61"/>
      <c r="H84" s="61"/>
      <c r="I84" s="161"/>
      <c r="J84" s="61"/>
      <c r="K84" s="61"/>
      <c r="L84" s="59"/>
    </row>
    <row r="85" spans="2:20" s="9" customFormat="1" ht="29.25" customHeight="1">
      <c r="B85" s="164"/>
      <c r="C85" s="165" t="s">
        <v>123</v>
      </c>
      <c r="D85" s="166" t="s">
        <v>57</v>
      </c>
      <c r="E85" s="166" t="s">
        <v>53</v>
      </c>
      <c r="F85" s="166" t="s">
        <v>124</v>
      </c>
      <c r="G85" s="166" t="s">
        <v>125</v>
      </c>
      <c r="H85" s="166" t="s">
        <v>126</v>
      </c>
      <c r="I85" s="167" t="s">
        <v>127</v>
      </c>
      <c r="J85" s="166" t="s">
        <v>114</v>
      </c>
      <c r="K85" s="168" t="s">
        <v>128</v>
      </c>
      <c r="L85" s="169"/>
      <c r="M85" s="79" t="s">
        <v>129</v>
      </c>
      <c r="N85" s="80" t="s">
        <v>42</v>
      </c>
      <c r="O85" s="80" t="s">
        <v>130</v>
      </c>
      <c r="P85" s="80" t="s">
        <v>131</v>
      </c>
      <c r="Q85" s="80" t="s">
        <v>132</v>
      </c>
      <c r="R85" s="80" t="s">
        <v>133</v>
      </c>
      <c r="S85" s="80" t="s">
        <v>134</v>
      </c>
      <c r="T85" s="81" t="s">
        <v>135</v>
      </c>
    </row>
    <row r="86" spans="2:63" s="1" customFormat="1" ht="29.25" customHeight="1">
      <c r="B86" s="39"/>
      <c r="C86" s="85" t="s">
        <v>115</v>
      </c>
      <c r="D86" s="61"/>
      <c r="E86" s="61"/>
      <c r="F86" s="61"/>
      <c r="G86" s="61"/>
      <c r="H86" s="61"/>
      <c r="I86" s="161"/>
      <c r="J86" s="170">
        <f>BK86</f>
        <v>976218.67</v>
      </c>
      <c r="K86" s="61"/>
      <c r="L86" s="59"/>
      <c r="M86" s="82"/>
      <c r="N86" s="83"/>
      <c r="O86" s="83"/>
      <c r="P86" s="171">
        <f>P87+P136+P178</f>
        <v>0</v>
      </c>
      <c r="Q86" s="83"/>
      <c r="R86" s="171">
        <f>R87+R136+R178</f>
        <v>303.5519300000001</v>
      </c>
      <c r="S86" s="83"/>
      <c r="T86" s="172">
        <f>T87+T136+T178</f>
        <v>73.71302</v>
      </c>
      <c r="AT86" s="22" t="s">
        <v>71</v>
      </c>
      <c r="AU86" s="22" t="s">
        <v>116</v>
      </c>
      <c r="BK86" s="173">
        <f>BK87+BK136+BK178</f>
        <v>976218.67</v>
      </c>
    </row>
    <row r="87" spans="2:63" s="10" customFormat="1" ht="37.35" customHeight="1">
      <c r="B87" s="174"/>
      <c r="C87" s="175"/>
      <c r="D87" s="176" t="s">
        <v>71</v>
      </c>
      <c r="E87" s="177" t="s">
        <v>136</v>
      </c>
      <c r="F87" s="177" t="s">
        <v>137</v>
      </c>
      <c r="G87" s="175"/>
      <c r="H87" s="175"/>
      <c r="I87" s="178"/>
      <c r="J87" s="179">
        <f>BK87</f>
        <v>265756.28</v>
      </c>
      <c r="K87" s="175"/>
      <c r="L87" s="180"/>
      <c r="M87" s="181"/>
      <c r="N87" s="182"/>
      <c r="O87" s="182"/>
      <c r="P87" s="183">
        <f>P88+P134</f>
        <v>0</v>
      </c>
      <c r="Q87" s="182"/>
      <c r="R87" s="183">
        <f>R88+R134</f>
        <v>303.21490000000006</v>
      </c>
      <c r="S87" s="182"/>
      <c r="T87" s="184">
        <f>T88+T134</f>
        <v>73.71302</v>
      </c>
      <c r="AR87" s="185" t="s">
        <v>80</v>
      </c>
      <c r="AT87" s="186" t="s">
        <v>71</v>
      </c>
      <c r="AU87" s="186" t="s">
        <v>72</v>
      </c>
      <c r="AY87" s="185" t="s">
        <v>138</v>
      </c>
      <c r="BK87" s="187">
        <f>BK88+BK134</f>
        <v>265756.28</v>
      </c>
    </row>
    <row r="88" spans="2:63" s="10" customFormat="1" ht="19.9" customHeight="1">
      <c r="B88" s="174"/>
      <c r="C88" s="175"/>
      <c r="D88" s="176" t="s">
        <v>71</v>
      </c>
      <c r="E88" s="188" t="s">
        <v>80</v>
      </c>
      <c r="F88" s="188" t="s">
        <v>208</v>
      </c>
      <c r="G88" s="175"/>
      <c r="H88" s="175"/>
      <c r="I88" s="178"/>
      <c r="J88" s="189">
        <f>BK88</f>
        <v>246716.28</v>
      </c>
      <c r="K88" s="175"/>
      <c r="L88" s="180"/>
      <c r="M88" s="181"/>
      <c r="N88" s="182"/>
      <c r="O88" s="182"/>
      <c r="P88" s="183">
        <f>SUM(P89:P133)</f>
        <v>0</v>
      </c>
      <c r="Q88" s="182"/>
      <c r="R88" s="183">
        <f>SUM(R89:R133)</f>
        <v>303.21320000000003</v>
      </c>
      <c r="S88" s="182"/>
      <c r="T88" s="184">
        <f>SUM(T89:T133)</f>
        <v>73.71302</v>
      </c>
      <c r="AR88" s="185" t="s">
        <v>80</v>
      </c>
      <c r="AT88" s="186" t="s">
        <v>71</v>
      </c>
      <c r="AU88" s="186" t="s">
        <v>80</v>
      </c>
      <c r="AY88" s="185" t="s">
        <v>138</v>
      </c>
      <c r="BK88" s="187">
        <f>SUM(BK89:BK133)</f>
        <v>246716.28</v>
      </c>
    </row>
    <row r="89" spans="2:65" s="1" customFormat="1" ht="38.25" customHeight="1">
      <c r="B89" s="39"/>
      <c r="C89" s="190" t="s">
        <v>80</v>
      </c>
      <c r="D89" s="190" t="s">
        <v>144</v>
      </c>
      <c r="E89" s="191" t="s">
        <v>1211</v>
      </c>
      <c r="F89" s="192" t="s">
        <v>1212</v>
      </c>
      <c r="G89" s="193" t="s">
        <v>211</v>
      </c>
      <c r="H89" s="194">
        <v>15.99</v>
      </c>
      <c r="I89" s="195">
        <v>155</v>
      </c>
      <c r="J89" s="194">
        <f>ROUND(I89*H89,2)</f>
        <v>2478.45</v>
      </c>
      <c r="K89" s="192" t="s">
        <v>148</v>
      </c>
      <c r="L89" s="59"/>
      <c r="M89" s="196" t="s">
        <v>22</v>
      </c>
      <c r="N89" s="197" t="s">
        <v>43</v>
      </c>
      <c r="O89" s="40"/>
      <c r="P89" s="198">
        <f>O89*H89</f>
        <v>0</v>
      </c>
      <c r="Q89" s="198">
        <v>0</v>
      </c>
      <c r="R89" s="198">
        <f>Q89*H89</f>
        <v>0</v>
      </c>
      <c r="S89" s="198">
        <v>0.18</v>
      </c>
      <c r="T89" s="199">
        <f>S89*H89</f>
        <v>2.8782</v>
      </c>
      <c r="AR89" s="22" t="s">
        <v>161</v>
      </c>
      <c r="AT89" s="22" t="s">
        <v>144</v>
      </c>
      <c r="AU89" s="22" t="s">
        <v>83</v>
      </c>
      <c r="AY89" s="22" t="s">
        <v>138</v>
      </c>
      <c r="BE89" s="200">
        <f>IF(N89="základní",J89,0)</f>
        <v>2478.45</v>
      </c>
      <c r="BF89" s="200">
        <f>IF(N89="snížená",J89,0)</f>
        <v>0</v>
      </c>
      <c r="BG89" s="200">
        <f>IF(N89="zákl. přenesená",J89,0)</f>
        <v>0</v>
      </c>
      <c r="BH89" s="200">
        <f>IF(N89="sníž. přenesená",J89,0)</f>
        <v>0</v>
      </c>
      <c r="BI89" s="200">
        <f>IF(N89="nulová",J89,0)</f>
        <v>0</v>
      </c>
      <c r="BJ89" s="22" t="s">
        <v>80</v>
      </c>
      <c r="BK89" s="200">
        <f>ROUND(I89*H89,2)</f>
        <v>2478.45</v>
      </c>
      <c r="BL89" s="22" t="s">
        <v>161</v>
      </c>
      <c r="BM89" s="22" t="s">
        <v>1213</v>
      </c>
    </row>
    <row r="90" spans="2:47" s="1" customFormat="1" ht="27">
      <c r="B90" s="39"/>
      <c r="C90" s="61"/>
      <c r="D90" s="201" t="s">
        <v>154</v>
      </c>
      <c r="E90" s="61"/>
      <c r="F90" s="202" t="s">
        <v>1214</v>
      </c>
      <c r="G90" s="61"/>
      <c r="H90" s="61"/>
      <c r="I90" s="161"/>
      <c r="J90" s="61"/>
      <c r="K90" s="61"/>
      <c r="L90" s="59"/>
      <c r="M90" s="203"/>
      <c r="N90" s="40"/>
      <c r="O90" s="40"/>
      <c r="P90" s="40"/>
      <c r="Q90" s="40"/>
      <c r="R90" s="40"/>
      <c r="S90" s="40"/>
      <c r="T90" s="76"/>
      <c r="AT90" s="22" t="s">
        <v>154</v>
      </c>
      <c r="AU90" s="22" t="s">
        <v>83</v>
      </c>
    </row>
    <row r="91" spans="2:65" s="1" customFormat="1" ht="51" customHeight="1">
      <c r="B91" s="39"/>
      <c r="C91" s="190" t="s">
        <v>83</v>
      </c>
      <c r="D91" s="190" t="s">
        <v>144</v>
      </c>
      <c r="E91" s="191" t="s">
        <v>1215</v>
      </c>
      <c r="F91" s="192" t="s">
        <v>1216</v>
      </c>
      <c r="G91" s="193" t="s">
        <v>211</v>
      </c>
      <c r="H91" s="194">
        <v>69.31</v>
      </c>
      <c r="I91" s="195">
        <v>165</v>
      </c>
      <c r="J91" s="194">
        <f>ROUND(I91*H91,2)</f>
        <v>11436.15</v>
      </c>
      <c r="K91" s="192" t="s">
        <v>148</v>
      </c>
      <c r="L91" s="59"/>
      <c r="M91" s="196" t="s">
        <v>22</v>
      </c>
      <c r="N91" s="197" t="s">
        <v>43</v>
      </c>
      <c r="O91" s="40"/>
      <c r="P91" s="198">
        <f>O91*H91</f>
        <v>0</v>
      </c>
      <c r="Q91" s="198">
        <v>0</v>
      </c>
      <c r="R91" s="198">
        <f>Q91*H91</f>
        <v>0</v>
      </c>
      <c r="S91" s="198">
        <v>0.44</v>
      </c>
      <c r="T91" s="199">
        <f>S91*H91</f>
        <v>30.4964</v>
      </c>
      <c r="AR91" s="22" t="s">
        <v>161</v>
      </c>
      <c r="AT91" s="22" t="s">
        <v>144</v>
      </c>
      <c r="AU91" s="22" t="s">
        <v>83</v>
      </c>
      <c r="AY91" s="22" t="s">
        <v>138</v>
      </c>
      <c r="BE91" s="200">
        <f>IF(N91="základní",J91,0)</f>
        <v>11436.15</v>
      </c>
      <c r="BF91" s="200">
        <f>IF(N91="snížená",J91,0)</f>
        <v>0</v>
      </c>
      <c r="BG91" s="200">
        <f>IF(N91="zákl. přenesená",J91,0)</f>
        <v>0</v>
      </c>
      <c r="BH91" s="200">
        <f>IF(N91="sníž. přenesená",J91,0)</f>
        <v>0</v>
      </c>
      <c r="BI91" s="200">
        <f>IF(N91="nulová",J91,0)</f>
        <v>0</v>
      </c>
      <c r="BJ91" s="22" t="s">
        <v>80</v>
      </c>
      <c r="BK91" s="200">
        <f>ROUND(I91*H91,2)</f>
        <v>11436.15</v>
      </c>
      <c r="BL91" s="22" t="s">
        <v>161</v>
      </c>
      <c r="BM91" s="22" t="s">
        <v>1217</v>
      </c>
    </row>
    <row r="92" spans="2:47" s="1" customFormat="1" ht="27">
      <c r="B92" s="39"/>
      <c r="C92" s="61"/>
      <c r="D92" s="201" t="s">
        <v>154</v>
      </c>
      <c r="E92" s="61"/>
      <c r="F92" s="202" t="s">
        <v>1218</v>
      </c>
      <c r="G92" s="61"/>
      <c r="H92" s="61"/>
      <c r="I92" s="161"/>
      <c r="J92" s="61"/>
      <c r="K92" s="61"/>
      <c r="L92" s="59"/>
      <c r="M92" s="203"/>
      <c r="N92" s="40"/>
      <c r="O92" s="40"/>
      <c r="P92" s="40"/>
      <c r="Q92" s="40"/>
      <c r="R92" s="40"/>
      <c r="S92" s="40"/>
      <c r="T92" s="76"/>
      <c r="AT92" s="22" t="s">
        <v>154</v>
      </c>
      <c r="AU92" s="22" t="s">
        <v>83</v>
      </c>
    </row>
    <row r="93" spans="2:65" s="1" customFormat="1" ht="38.25" customHeight="1">
      <c r="B93" s="39"/>
      <c r="C93" s="190" t="s">
        <v>156</v>
      </c>
      <c r="D93" s="190" t="s">
        <v>144</v>
      </c>
      <c r="E93" s="191" t="s">
        <v>1219</v>
      </c>
      <c r="F93" s="192" t="s">
        <v>1220</v>
      </c>
      <c r="G93" s="193" t="s">
        <v>211</v>
      </c>
      <c r="H93" s="194">
        <v>69.31</v>
      </c>
      <c r="I93" s="195">
        <v>144</v>
      </c>
      <c r="J93" s="194">
        <f>ROUND(I93*H93,2)</f>
        <v>9980.64</v>
      </c>
      <c r="K93" s="192" t="s">
        <v>148</v>
      </c>
      <c r="L93" s="59"/>
      <c r="M93" s="196" t="s">
        <v>22</v>
      </c>
      <c r="N93" s="197" t="s">
        <v>43</v>
      </c>
      <c r="O93" s="40"/>
      <c r="P93" s="198">
        <f>O93*H93</f>
        <v>0</v>
      </c>
      <c r="Q93" s="198">
        <v>0</v>
      </c>
      <c r="R93" s="198">
        <f>Q93*H93</f>
        <v>0</v>
      </c>
      <c r="S93" s="198">
        <v>0.582</v>
      </c>
      <c r="T93" s="199">
        <f>S93*H93</f>
        <v>40.33842</v>
      </c>
      <c r="AR93" s="22" t="s">
        <v>161</v>
      </c>
      <c r="AT93" s="22" t="s">
        <v>144</v>
      </c>
      <c r="AU93" s="22" t="s">
        <v>83</v>
      </c>
      <c r="AY93" s="22" t="s">
        <v>138</v>
      </c>
      <c r="BE93" s="200">
        <f>IF(N93="základní",J93,0)</f>
        <v>9980.64</v>
      </c>
      <c r="BF93" s="200">
        <f>IF(N93="snížená",J93,0)</f>
        <v>0</v>
      </c>
      <c r="BG93" s="200">
        <f>IF(N93="zákl. přenesená",J93,0)</f>
        <v>0</v>
      </c>
      <c r="BH93" s="200">
        <f>IF(N93="sníž. přenesená",J93,0)</f>
        <v>0</v>
      </c>
      <c r="BI93" s="200">
        <f>IF(N93="nulová",J93,0)</f>
        <v>0</v>
      </c>
      <c r="BJ93" s="22" t="s">
        <v>80</v>
      </c>
      <c r="BK93" s="200">
        <f>ROUND(I93*H93,2)</f>
        <v>9980.64</v>
      </c>
      <c r="BL93" s="22" t="s">
        <v>161</v>
      </c>
      <c r="BM93" s="22" t="s">
        <v>1221</v>
      </c>
    </row>
    <row r="94" spans="2:47" s="1" customFormat="1" ht="27">
      <c r="B94" s="39"/>
      <c r="C94" s="61"/>
      <c r="D94" s="201" t="s">
        <v>154</v>
      </c>
      <c r="E94" s="61"/>
      <c r="F94" s="202" t="s">
        <v>1222</v>
      </c>
      <c r="G94" s="61"/>
      <c r="H94" s="61"/>
      <c r="I94" s="161"/>
      <c r="J94" s="61"/>
      <c r="K94" s="61"/>
      <c r="L94" s="59"/>
      <c r="M94" s="203"/>
      <c r="N94" s="40"/>
      <c r="O94" s="40"/>
      <c r="P94" s="40"/>
      <c r="Q94" s="40"/>
      <c r="R94" s="40"/>
      <c r="S94" s="40"/>
      <c r="T94" s="76"/>
      <c r="AT94" s="22" t="s">
        <v>154</v>
      </c>
      <c r="AU94" s="22" t="s">
        <v>83</v>
      </c>
    </row>
    <row r="95" spans="2:65" s="1" customFormat="1" ht="38.25" customHeight="1">
      <c r="B95" s="39"/>
      <c r="C95" s="190" t="s">
        <v>161</v>
      </c>
      <c r="D95" s="190" t="s">
        <v>144</v>
      </c>
      <c r="E95" s="191" t="s">
        <v>1223</v>
      </c>
      <c r="F95" s="192" t="s">
        <v>1224</v>
      </c>
      <c r="G95" s="193" t="s">
        <v>226</v>
      </c>
      <c r="H95" s="194">
        <v>5.35</v>
      </c>
      <c r="I95" s="195">
        <v>105</v>
      </c>
      <c r="J95" s="194">
        <f>ROUND(I95*H95,2)</f>
        <v>561.75</v>
      </c>
      <c r="K95" s="192" t="s">
        <v>148</v>
      </c>
      <c r="L95" s="59"/>
      <c r="M95" s="196" t="s">
        <v>22</v>
      </c>
      <c r="N95" s="197" t="s">
        <v>43</v>
      </c>
      <c r="O95" s="40"/>
      <c r="P95" s="198">
        <f>O95*H95</f>
        <v>0</v>
      </c>
      <c r="Q95" s="198">
        <v>0</v>
      </c>
      <c r="R95" s="198">
        <f>Q95*H95</f>
        <v>0</v>
      </c>
      <c r="S95" s="198">
        <v>0</v>
      </c>
      <c r="T95" s="199">
        <f>S95*H95</f>
        <v>0</v>
      </c>
      <c r="AR95" s="22" t="s">
        <v>161</v>
      </c>
      <c r="AT95" s="22" t="s">
        <v>144</v>
      </c>
      <c r="AU95" s="22" t="s">
        <v>83</v>
      </c>
      <c r="AY95" s="22" t="s">
        <v>138</v>
      </c>
      <c r="BE95" s="200">
        <f>IF(N95="základní",J95,0)</f>
        <v>561.75</v>
      </c>
      <c r="BF95" s="200">
        <f>IF(N95="snížená",J95,0)</f>
        <v>0</v>
      </c>
      <c r="BG95" s="200">
        <f>IF(N95="zákl. přenesená",J95,0)</f>
        <v>0</v>
      </c>
      <c r="BH95" s="200">
        <f>IF(N95="sníž. přenesená",J95,0)</f>
        <v>0</v>
      </c>
      <c r="BI95" s="200">
        <f>IF(N95="nulová",J95,0)</f>
        <v>0</v>
      </c>
      <c r="BJ95" s="22" t="s">
        <v>80</v>
      </c>
      <c r="BK95" s="200">
        <f>ROUND(I95*H95,2)</f>
        <v>561.75</v>
      </c>
      <c r="BL95" s="22" t="s">
        <v>161</v>
      </c>
      <c r="BM95" s="22" t="s">
        <v>1225</v>
      </c>
    </row>
    <row r="96" spans="2:51" s="11" customFormat="1" ht="13.5">
      <c r="B96" s="208"/>
      <c r="C96" s="209"/>
      <c r="D96" s="201" t="s">
        <v>239</v>
      </c>
      <c r="E96" s="210" t="s">
        <v>22</v>
      </c>
      <c r="F96" s="211" t="s">
        <v>1226</v>
      </c>
      <c r="G96" s="209"/>
      <c r="H96" s="212">
        <v>5.349</v>
      </c>
      <c r="I96" s="213"/>
      <c r="J96" s="209"/>
      <c r="K96" s="209"/>
      <c r="L96" s="214"/>
      <c r="M96" s="215"/>
      <c r="N96" s="216"/>
      <c r="O96" s="216"/>
      <c r="P96" s="216"/>
      <c r="Q96" s="216"/>
      <c r="R96" s="216"/>
      <c r="S96" s="216"/>
      <c r="T96" s="217"/>
      <c r="AT96" s="218" t="s">
        <v>239</v>
      </c>
      <c r="AU96" s="218" t="s">
        <v>83</v>
      </c>
      <c r="AV96" s="11" t="s">
        <v>83</v>
      </c>
      <c r="AW96" s="11" t="s">
        <v>35</v>
      </c>
      <c r="AX96" s="11" t="s">
        <v>80</v>
      </c>
      <c r="AY96" s="218" t="s">
        <v>138</v>
      </c>
    </row>
    <row r="97" spans="2:65" s="1" customFormat="1" ht="25.5" customHeight="1">
      <c r="B97" s="39"/>
      <c r="C97" s="190" t="s">
        <v>141</v>
      </c>
      <c r="D97" s="190" t="s">
        <v>144</v>
      </c>
      <c r="E97" s="191" t="s">
        <v>1227</v>
      </c>
      <c r="F97" s="192" t="s">
        <v>1228</v>
      </c>
      <c r="G97" s="193" t="s">
        <v>226</v>
      </c>
      <c r="H97" s="194">
        <v>30.75</v>
      </c>
      <c r="I97" s="195">
        <v>365</v>
      </c>
      <c r="J97" s="194">
        <f>ROUND(I97*H97,2)</f>
        <v>11223.75</v>
      </c>
      <c r="K97" s="192" t="s">
        <v>148</v>
      </c>
      <c r="L97" s="59"/>
      <c r="M97" s="196" t="s">
        <v>22</v>
      </c>
      <c r="N97" s="197" t="s">
        <v>43</v>
      </c>
      <c r="O97" s="40"/>
      <c r="P97" s="198">
        <f>O97*H97</f>
        <v>0</v>
      </c>
      <c r="Q97" s="198">
        <v>0</v>
      </c>
      <c r="R97" s="198">
        <f>Q97*H97</f>
        <v>0</v>
      </c>
      <c r="S97" s="198">
        <v>0</v>
      </c>
      <c r="T97" s="199">
        <f>S97*H97</f>
        <v>0</v>
      </c>
      <c r="AR97" s="22" t="s">
        <v>161</v>
      </c>
      <c r="AT97" s="22" t="s">
        <v>144</v>
      </c>
      <c r="AU97" s="22" t="s">
        <v>83</v>
      </c>
      <c r="AY97" s="22" t="s">
        <v>138</v>
      </c>
      <c r="BE97" s="200">
        <f>IF(N97="základní",J97,0)</f>
        <v>11223.75</v>
      </c>
      <c r="BF97" s="200">
        <f>IF(N97="snížená",J97,0)</f>
        <v>0</v>
      </c>
      <c r="BG97" s="200">
        <f>IF(N97="zákl. přenesená",J97,0)</f>
        <v>0</v>
      </c>
      <c r="BH97" s="200">
        <f>IF(N97="sníž. přenesená",J97,0)</f>
        <v>0</v>
      </c>
      <c r="BI97" s="200">
        <f>IF(N97="nulová",J97,0)</f>
        <v>0</v>
      </c>
      <c r="BJ97" s="22" t="s">
        <v>80</v>
      </c>
      <c r="BK97" s="200">
        <f>ROUND(I97*H97,2)</f>
        <v>11223.75</v>
      </c>
      <c r="BL97" s="22" t="s">
        <v>161</v>
      </c>
      <c r="BM97" s="22" t="s">
        <v>1229</v>
      </c>
    </row>
    <row r="98" spans="2:47" s="1" customFormat="1" ht="27">
      <c r="B98" s="39"/>
      <c r="C98" s="61"/>
      <c r="D98" s="201" t="s">
        <v>154</v>
      </c>
      <c r="E98" s="61"/>
      <c r="F98" s="202" t="s">
        <v>1230</v>
      </c>
      <c r="G98" s="61"/>
      <c r="H98" s="61"/>
      <c r="I98" s="161"/>
      <c r="J98" s="61"/>
      <c r="K98" s="61"/>
      <c r="L98" s="59"/>
      <c r="M98" s="203"/>
      <c r="N98" s="40"/>
      <c r="O98" s="40"/>
      <c r="P98" s="40"/>
      <c r="Q98" s="40"/>
      <c r="R98" s="40"/>
      <c r="S98" s="40"/>
      <c r="T98" s="76"/>
      <c r="AT98" s="22" t="s">
        <v>154</v>
      </c>
      <c r="AU98" s="22" t="s">
        <v>83</v>
      </c>
    </row>
    <row r="99" spans="2:51" s="11" customFormat="1" ht="13.5">
      <c r="B99" s="208"/>
      <c r="C99" s="209"/>
      <c r="D99" s="201" t="s">
        <v>239</v>
      </c>
      <c r="E99" s="210" t="s">
        <v>22</v>
      </c>
      <c r="F99" s="211" t="s">
        <v>1231</v>
      </c>
      <c r="G99" s="209"/>
      <c r="H99" s="212">
        <v>30.75</v>
      </c>
      <c r="I99" s="213"/>
      <c r="J99" s="209"/>
      <c r="K99" s="209"/>
      <c r="L99" s="214"/>
      <c r="M99" s="215"/>
      <c r="N99" s="216"/>
      <c r="O99" s="216"/>
      <c r="P99" s="216"/>
      <c r="Q99" s="216"/>
      <c r="R99" s="216"/>
      <c r="S99" s="216"/>
      <c r="T99" s="217"/>
      <c r="AT99" s="218" t="s">
        <v>239</v>
      </c>
      <c r="AU99" s="218" t="s">
        <v>83</v>
      </c>
      <c r="AV99" s="11" t="s">
        <v>83</v>
      </c>
      <c r="AW99" s="11" t="s">
        <v>35</v>
      </c>
      <c r="AX99" s="11" t="s">
        <v>80</v>
      </c>
      <c r="AY99" s="218" t="s">
        <v>138</v>
      </c>
    </row>
    <row r="100" spans="2:65" s="1" customFormat="1" ht="38.25" customHeight="1">
      <c r="B100" s="39"/>
      <c r="C100" s="190" t="s">
        <v>169</v>
      </c>
      <c r="D100" s="190" t="s">
        <v>144</v>
      </c>
      <c r="E100" s="191" t="s">
        <v>1232</v>
      </c>
      <c r="F100" s="192" t="s">
        <v>1233</v>
      </c>
      <c r="G100" s="193" t="s">
        <v>226</v>
      </c>
      <c r="H100" s="194">
        <v>20.5</v>
      </c>
      <c r="I100" s="195">
        <v>665</v>
      </c>
      <c r="J100" s="194">
        <f>ROUND(I100*H100,2)</f>
        <v>13632.5</v>
      </c>
      <c r="K100" s="192" t="s">
        <v>148</v>
      </c>
      <c r="L100" s="59"/>
      <c r="M100" s="196" t="s">
        <v>22</v>
      </c>
      <c r="N100" s="197" t="s">
        <v>43</v>
      </c>
      <c r="O100" s="40"/>
      <c r="P100" s="198">
        <f>O100*H100</f>
        <v>0</v>
      </c>
      <c r="Q100" s="198">
        <v>0</v>
      </c>
      <c r="R100" s="198">
        <f>Q100*H100</f>
        <v>0</v>
      </c>
      <c r="S100" s="198">
        <v>0</v>
      </c>
      <c r="T100" s="199">
        <f>S100*H100</f>
        <v>0</v>
      </c>
      <c r="AR100" s="22" t="s">
        <v>161</v>
      </c>
      <c r="AT100" s="22" t="s">
        <v>144</v>
      </c>
      <c r="AU100" s="22" t="s">
        <v>83</v>
      </c>
      <c r="AY100" s="22" t="s">
        <v>138</v>
      </c>
      <c r="BE100" s="200">
        <f>IF(N100="základní",J100,0)</f>
        <v>13632.5</v>
      </c>
      <c r="BF100" s="200">
        <f>IF(N100="snížená",J100,0)</f>
        <v>0</v>
      </c>
      <c r="BG100" s="200">
        <f>IF(N100="zákl. přenesená",J100,0)</f>
        <v>0</v>
      </c>
      <c r="BH100" s="200">
        <f>IF(N100="sníž. přenesená",J100,0)</f>
        <v>0</v>
      </c>
      <c r="BI100" s="200">
        <f>IF(N100="nulová",J100,0)</f>
        <v>0</v>
      </c>
      <c r="BJ100" s="22" t="s">
        <v>80</v>
      </c>
      <c r="BK100" s="200">
        <f>ROUND(I100*H100,2)</f>
        <v>13632.5</v>
      </c>
      <c r="BL100" s="22" t="s">
        <v>161</v>
      </c>
      <c r="BM100" s="22" t="s">
        <v>1234</v>
      </c>
    </row>
    <row r="101" spans="2:47" s="1" customFormat="1" ht="27">
      <c r="B101" s="39"/>
      <c r="C101" s="61"/>
      <c r="D101" s="201" t="s">
        <v>154</v>
      </c>
      <c r="E101" s="61"/>
      <c r="F101" s="202" t="s">
        <v>1235</v>
      </c>
      <c r="G101" s="61"/>
      <c r="H101" s="61"/>
      <c r="I101" s="161"/>
      <c r="J101" s="61"/>
      <c r="K101" s="61"/>
      <c r="L101" s="59"/>
      <c r="M101" s="203"/>
      <c r="N101" s="40"/>
      <c r="O101" s="40"/>
      <c r="P101" s="40"/>
      <c r="Q101" s="40"/>
      <c r="R101" s="40"/>
      <c r="S101" s="40"/>
      <c r="T101" s="76"/>
      <c r="AT101" s="22" t="s">
        <v>154</v>
      </c>
      <c r="AU101" s="22" t="s">
        <v>83</v>
      </c>
    </row>
    <row r="102" spans="2:51" s="11" customFormat="1" ht="13.5">
      <c r="B102" s="208"/>
      <c r="C102" s="209"/>
      <c r="D102" s="201" t="s">
        <v>239</v>
      </c>
      <c r="E102" s="210" t="s">
        <v>22</v>
      </c>
      <c r="F102" s="211" t="s">
        <v>1236</v>
      </c>
      <c r="G102" s="209"/>
      <c r="H102" s="212">
        <v>20.5</v>
      </c>
      <c r="I102" s="213"/>
      <c r="J102" s="209"/>
      <c r="K102" s="209"/>
      <c r="L102" s="214"/>
      <c r="M102" s="215"/>
      <c r="N102" s="216"/>
      <c r="O102" s="216"/>
      <c r="P102" s="216"/>
      <c r="Q102" s="216"/>
      <c r="R102" s="216"/>
      <c r="S102" s="216"/>
      <c r="T102" s="217"/>
      <c r="AT102" s="218" t="s">
        <v>239</v>
      </c>
      <c r="AU102" s="218" t="s">
        <v>83</v>
      </c>
      <c r="AV102" s="11" t="s">
        <v>83</v>
      </c>
      <c r="AW102" s="11" t="s">
        <v>35</v>
      </c>
      <c r="AX102" s="11" t="s">
        <v>80</v>
      </c>
      <c r="AY102" s="218" t="s">
        <v>138</v>
      </c>
    </row>
    <row r="103" spans="2:65" s="1" customFormat="1" ht="25.5" customHeight="1">
      <c r="B103" s="39"/>
      <c r="C103" s="190" t="s">
        <v>177</v>
      </c>
      <c r="D103" s="190" t="s">
        <v>144</v>
      </c>
      <c r="E103" s="191" t="s">
        <v>1237</v>
      </c>
      <c r="F103" s="192" t="s">
        <v>1238</v>
      </c>
      <c r="G103" s="193" t="s">
        <v>226</v>
      </c>
      <c r="H103" s="194">
        <v>45.44</v>
      </c>
      <c r="I103" s="195">
        <v>385</v>
      </c>
      <c r="J103" s="194">
        <f>ROUND(I103*H103,2)</f>
        <v>17494.4</v>
      </c>
      <c r="K103" s="192" t="s">
        <v>148</v>
      </c>
      <c r="L103" s="59"/>
      <c r="M103" s="196" t="s">
        <v>22</v>
      </c>
      <c r="N103" s="197" t="s">
        <v>43</v>
      </c>
      <c r="O103" s="40"/>
      <c r="P103" s="198">
        <f>O103*H103</f>
        <v>0</v>
      </c>
      <c r="Q103" s="198">
        <v>0</v>
      </c>
      <c r="R103" s="198">
        <f>Q103*H103</f>
        <v>0</v>
      </c>
      <c r="S103" s="198">
        <v>0</v>
      </c>
      <c r="T103" s="199">
        <f>S103*H103</f>
        <v>0</v>
      </c>
      <c r="AR103" s="22" t="s">
        <v>161</v>
      </c>
      <c r="AT103" s="22" t="s">
        <v>144</v>
      </c>
      <c r="AU103" s="22" t="s">
        <v>83</v>
      </c>
      <c r="AY103" s="22" t="s">
        <v>138</v>
      </c>
      <c r="BE103" s="200">
        <f>IF(N103="základní",J103,0)</f>
        <v>17494.4</v>
      </c>
      <c r="BF103" s="200">
        <f>IF(N103="snížená",J103,0)</f>
        <v>0</v>
      </c>
      <c r="BG103" s="200">
        <f>IF(N103="zákl. přenesená",J103,0)</f>
        <v>0</v>
      </c>
      <c r="BH103" s="200">
        <f>IF(N103="sníž. přenesená",J103,0)</f>
        <v>0</v>
      </c>
      <c r="BI103" s="200">
        <f>IF(N103="nulová",J103,0)</f>
        <v>0</v>
      </c>
      <c r="BJ103" s="22" t="s">
        <v>80</v>
      </c>
      <c r="BK103" s="200">
        <f>ROUND(I103*H103,2)</f>
        <v>17494.4</v>
      </c>
      <c r="BL103" s="22" t="s">
        <v>161</v>
      </c>
      <c r="BM103" s="22" t="s">
        <v>1239</v>
      </c>
    </row>
    <row r="104" spans="2:47" s="1" customFormat="1" ht="27">
      <c r="B104" s="39"/>
      <c r="C104" s="61"/>
      <c r="D104" s="201" t="s">
        <v>154</v>
      </c>
      <c r="E104" s="61"/>
      <c r="F104" s="202" t="s">
        <v>1230</v>
      </c>
      <c r="G104" s="61"/>
      <c r="H104" s="61"/>
      <c r="I104" s="161"/>
      <c r="J104" s="61"/>
      <c r="K104" s="61"/>
      <c r="L104" s="59"/>
      <c r="M104" s="203"/>
      <c r="N104" s="40"/>
      <c r="O104" s="40"/>
      <c r="P104" s="40"/>
      <c r="Q104" s="40"/>
      <c r="R104" s="40"/>
      <c r="S104" s="40"/>
      <c r="T104" s="76"/>
      <c r="AT104" s="22" t="s">
        <v>154</v>
      </c>
      <c r="AU104" s="22" t="s">
        <v>83</v>
      </c>
    </row>
    <row r="105" spans="2:51" s="11" customFormat="1" ht="13.5">
      <c r="B105" s="208"/>
      <c r="C105" s="209"/>
      <c r="D105" s="201" t="s">
        <v>239</v>
      </c>
      <c r="E105" s="210" t="s">
        <v>22</v>
      </c>
      <c r="F105" s="211" t="s">
        <v>1240</v>
      </c>
      <c r="G105" s="209"/>
      <c r="H105" s="212">
        <v>45.444</v>
      </c>
      <c r="I105" s="213"/>
      <c r="J105" s="209"/>
      <c r="K105" s="209"/>
      <c r="L105" s="214"/>
      <c r="M105" s="215"/>
      <c r="N105" s="216"/>
      <c r="O105" s="216"/>
      <c r="P105" s="216"/>
      <c r="Q105" s="216"/>
      <c r="R105" s="216"/>
      <c r="S105" s="216"/>
      <c r="T105" s="217"/>
      <c r="AT105" s="218" t="s">
        <v>239</v>
      </c>
      <c r="AU105" s="218" t="s">
        <v>83</v>
      </c>
      <c r="AV105" s="11" t="s">
        <v>83</v>
      </c>
      <c r="AW105" s="11" t="s">
        <v>35</v>
      </c>
      <c r="AX105" s="11" t="s">
        <v>80</v>
      </c>
      <c r="AY105" s="218" t="s">
        <v>138</v>
      </c>
    </row>
    <row r="106" spans="2:65" s="1" customFormat="1" ht="38.25" customHeight="1">
      <c r="B106" s="39"/>
      <c r="C106" s="190" t="s">
        <v>180</v>
      </c>
      <c r="D106" s="190" t="s">
        <v>144</v>
      </c>
      <c r="E106" s="191" t="s">
        <v>1241</v>
      </c>
      <c r="F106" s="192" t="s">
        <v>1242</v>
      </c>
      <c r="G106" s="193" t="s">
        <v>226</v>
      </c>
      <c r="H106" s="194">
        <v>30.3</v>
      </c>
      <c r="I106" s="195">
        <v>675</v>
      </c>
      <c r="J106" s="194">
        <f>ROUND(I106*H106,2)</f>
        <v>20452.5</v>
      </c>
      <c r="K106" s="192" t="s">
        <v>148</v>
      </c>
      <c r="L106" s="59"/>
      <c r="M106" s="196" t="s">
        <v>22</v>
      </c>
      <c r="N106" s="197" t="s">
        <v>43</v>
      </c>
      <c r="O106" s="40"/>
      <c r="P106" s="198">
        <f>O106*H106</f>
        <v>0</v>
      </c>
      <c r="Q106" s="198">
        <v>0</v>
      </c>
      <c r="R106" s="198">
        <f>Q106*H106</f>
        <v>0</v>
      </c>
      <c r="S106" s="198">
        <v>0</v>
      </c>
      <c r="T106" s="199">
        <f>S106*H106</f>
        <v>0</v>
      </c>
      <c r="AR106" s="22" t="s">
        <v>161</v>
      </c>
      <c r="AT106" s="22" t="s">
        <v>144</v>
      </c>
      <c r="AU106" s="22" t="s">
        <v>83</v>
      </c>
      <c r="AY106" s="22" t="s">
        <v>138</v>
      </c>
      <c r="BE106" s="200">
        <f>IF(N106="základní",J106,0)</f>
        <v>20452.5</v>
      </c>
      <c r="BF106" s="200">
        <f>IF(N106="snížená",J106,0)</f>
        <v>0</v>
      </c>
      <c r="BG106" s="200">
        <f>IF(N106="zákl. přenesená",J106,0)</f>
        <v>0</v>
      </c>
      <c r="BH106" s="200">
        <f>IF(N106="sníž. přenesená",J106,0)</f>
        <v>0</v>
      </c>
      <c r="BI106" s="200">
        <f>IF(N106="nulová",J106,0)</f>
        <v>0</v>
      </c>
      <c r="BJ106" s="22" t="s">
        <v>80</v>
      </c>
      <c r="BK106" s="200">
        <f>ROUND(I106*H106,2)</f>
        <v>20452.5</v>
      </c>
      <c r="BL106" s="22" t="s">
        <v>161</v>
      </c>
      <c r="BM106" s="22" t="s">
        <v>1243</v>
      </c>
    </row>
    <row r="107" spans="2:47" s="1" customFormat="1" ht="27">
      <c r="B107" s="39"/>
      <c r="C107" s="61"/>
      <c r="D107" s="201" t="s">
        <v>154</v>
      </c>
      <c r="E107" s="61"/>
      <c r="F107" s="202" t="s">
        <v>1235</v>
      </c>
      <c r="G107" s="61"/>
      <c r="H107" s="61"/>
      <c r="I107" s="161"/>
      <c r="J107" s="61"/>
      <c r="K107" s="61"/>
      <c r="L107" s="59"/>
      <c r="M107" s="203"/>
      <c r="N107" s="40"/>
      <c r="O107" s="40"/>
      <c r="P107" s="40"/>
      <c r="Q107" s="40"/>
      <c r="R107" s="40"/>
      <c r="S107" s="40"/>
      <c r="T107" s="76"/>
      <c r="AT107" s="22" t="s">
        <v>154</v>
      </c>
      <c r="AU107" s="22" t="s">
        <v>83</v>
      </c>
    </row>
    <row r="108" spans="2:51" s="11" customFormat="1" ht="13.5">
      <c r="B108" s="208"/>
      <c r="C108" s="209"/>
      <c r="D108" s="201" t="s">
        <v>239</v>
      </c>
      <c r="E108" s="210" t="s">
        <v>22</v>
      </c>
      <c r="F108" s="211" t="s">
        <v>1244</v>
      </c>
      <c r="G108" s="209"/>
      <c r="H108" s="212">
        <v>30.296</v>
      </c>
      <c r="I108" s="213"/>
      <c r="J108" s="209"/>
      <c r="K108" s="209"/>
      <c r="L108" s="214"/>
      <c r="M108" s="215"/>
      <c r="N108" s="216"/>
      <c r="O108" s="216"/>
      <c r="P108" s="216"/>
      <c r="Q108" s="216"/>
      <c r="R108" s="216"/>
      <c r="S108" s="216"/>
      <c r="T108" s="217"/>
      <c r="AT108" s="218" t="s">
        <v>239</v>
      </c>
      <c r="AU108" s="218" t="s">
        <v>83</v>
      </c>
      <c r="AV108" s="11" t="s">
        <v>83</v>
      </c>
      <c r="AW108" s="11" t="s">
        <v>35</v>
      </c>
      <c r="AX108" s="11" t="s">
        <v>80</v>
      </c>
      <c r="AY108" s="218" t="s">
        <v>138</v>
      </c>
    </row>
    <row r="109" spans="2:65" s="1" customFormat="1" ht="25.5" customHeight="1">
      <c r="B109" s="39"/>
      <c r="C109" s="190" t="s">
        <v>185</v>
      </c>
      <c r="D109" s="190" t="s">
        <v>144</v>
      </c>
      <c r="E109" s="191" t="s">
        <v>267</v>
      </c>
      <c r="F109" s="192" t="s">
        <v>268</v>
      </c>
      <c r="G109" s="193" t="s">
        <v>211</v>
      </c>
      <c r="H109" s="194">
        <v>360</v>
      </c>
      <c r="I109" s="195">
        <v>45</v>
      </c>
      <c r="J109" s="194">
        <f>ROUND(I109*H109,2)</f>
        <v>16200</v>
      </c>
      <c r="K109" s="192" t="s">
        <v>148</v>
      </c>
      <c r="L109" s="59"/>
      <c r="M109" s="196" t="s">
        <v>22</v>
      </c>
      <c r="N109" s="197" t="s">
        <v>43</v>
      </c>
      <c r="O109" s="40"/>
      <c r="P109" s="198">
        <f>O109*H109</f>
        <v>0</v>
      </c>
      <c r="Q109" s="198">
        <v>0.00084</v>
      </c>
      <c r="R109" s="198">
        <f>Q109*H109</f>
        <v>0.3024</v>
      </c>
      <c r="S109" s="198">
        <v>0</v>
      </c>
      <c r="T109" s="199">
        <f>S109*H109</f>
        <v>0</v>
      </c>
      <c r="AR109" s="22" t="s">
        <v>161</v>
      </c>
      <c r="AT109" s="22" t="s">
        <v>144</v>
      </c>
      <c r="AU109" s="22" t="s">
        <v>83</v>
      </c>
      <c r="AY109" s="22" t="s">
        <v>138</v>
      </c>
      <c r="BE109" s="200">
        <f>IF(N109="základní",J109,0)</f>
        <v>16200</v>
      </c>
      <c r="BF109" s="200">
        <f>IF(N109="snížená",J109,0)</f>
        <v>0</v>
      </c>
      <c r="BG109" s="200">
        <f>IF(N109="zákl. přenesená",J109,0)</f>
        <v>0</v>
      </c>
      <c r="BH109" s="200">
        <f>IF(N109="sníž. přenesená",J109,0)</f>
        <v>0</v>
      </c>
      <c r="BI109" s="200">
        <f>IF(N109="nulová",J109,0)</f>
        <v>0</v>
      </c>
      <c r="BJ109" s="22" t="s">
        <v>80</v>
      </c>
      <c r="BK109" s="200">
        <f>ROUND(I109*H109,2)</f>
        <v>16200</v>
      </c>
      <c r="BL109" s="22" t="s">
        <v>161</v>
      </c>
      <c r="BM109" s="22" t="s">
        <v>1245</v>
      </c>
    </row>
    <row r="110" spans="2:65" s="1" customFormat="1" ht="25.5" customHeight="1">
      <c r="B110" s="39"/>
      <c r="C110" s="190" t="s">
        <v>192</v>
      </c>
      <c r="D110" s="190" t="s">
        <v>144</v>
      </c>
      <c r="E110" s="191" t="s">
        <v>274</v>
      </c>
      <c r="F110" s="192" t="s">
        <v>275</v>
      </c>
      <c r="G110" s="193" t="s">
        <v>211</v>
      </c>
      <c r="H110" s="194">
        <v>360</v>
      </c>
      <c r="I110" s="195">
        <v>25</v>
      </c>
      <c r="J110" s="194">
        <f>ROUND(I110*H110,2)</f>
        <v>9000</v>
      </c>
      <c r="K110" s="192" t="s">
        <v>148</v>
      </c>
      <c r="L110" s="59"/>
      <c r="M110" s="196" t="s">
        <v>22</v>
      </c>
      <c r="N110" s="197" t="s">
        <v>43</v>
      </c>
      <c r="O110" s="40"/>
      <c r="P110" s="198">
        <f>O110*H110</f>
        <v>0</v>
      </c>
      <c r="Q110" s="198">
        <v>0</v>
      </c>
      <c r="R110" s="198">
        <f>Q110*H110</f>
        <v>0</v>
      </c>
      <c r="S110" s="198">
        <v>0</v>
      </c>
      <c r="T110" s="199">
        <f>S110*H110</f>
        <v>0</v>
      </c>
      <c r="AR110" s="22" t="s">
        <v>161</v>
      </c>
      <c r="AT110" s="22" t="s">
        <v>144</v>
      </c>
      <c r="AU110" s="22" t="s">
        <v>83</v>
      </c>
      <c r="AY110" s="22" t="s">
        <v>138</v>
      </c>
      <c r="BE110" s="200">
        <f>IF(N110="základní",J110,0)</f>
        <v>9000</v>
      </c>
      <c r="BF110" s="200">
        <f>IF(N110="snížená",J110,0)</f>
        <v>0</v>
      </c>
      <c r="BG110" s="200">
        <f>IF(N110="zákl. přenesená",J110,0)</f>
        <v>0</v>
      </c>
      <c r="BH110" s="200">
        <f>IF(N110="sníž. přenesená",J110,0)</f>
        <v>0</v>
      </c>
      <c r="BI110" s="200">
        <f>IF(N110="nulová",J110,0)</f>
        <v>0</v>
      </c>
      <c r="BJ110" s="22" t="s">
        <v>80</v>
      </c>
      <c r="BK110" s="200">
        <f>ROUND(I110*H110,2)</f>
        <v>9000</v>
      </c>
      <c r="BL110" s="22" t="s">
        <v>161</v>
      </c>
      <c r="BM110" s="22" t="s">
        <v>1246</v>
      </c>
    </row>
    <row r="111" spans="2:65" s="1" customFormat="1" ht="38.25" customHeight="1">
      <c r="B111" s="39"/>
      <c r="C111" s="190" t="s">
        <v>261</v>
      </c>
      <c r="D111" s="190" t="s">
        <v>144</v>
      </c>
      <c r="E111" s="191" t="s">
        <v>279</v>
      </c>
      <c r="F111" s="192" t="s">
        <v>280</v>
      </c>
      <c r="G111" s="193" t="s">
        <v>226</v>
      </c>
      <c r="H111" s="194">
        <v>126.99</v>
      </c>
      <c r="I111" s="195">
        <v>98</v>
      </c>
      <c r="J111" s="194">
        <f>ROUND(I111*H111,2)</f>
        <v>12445.02</v>
      </c>
      <c r="K111" s="192" t="s">
        <v>148</v>
      </c>
      <c r="L111" s="59"/>
      <c r="M111" s="196" t="s">
        <v>22</v>
      </c>
      <c r="N111" s="197" t="s">
        <v>43</v>
      </c>
      <c r="O111" s="40"/>
      <c r="P111" s="198">
        <f>O111*H111</f>
        <v>0</v>
      </c>
      <c r="Q111" s="198">
        <v>0</v>
      </c>
      <c r="R111" s="198">
        <f>Q111*H111</f>
        <v>0</v>
      </c>
      <c r="S111" s="198">
        <v>0</v>
      </c>
      <c r="T111" s="199">
        <f>S111*H111</f>
        <v>0</v>
      </c>
      <c r="AR111" s="22" t="s">
        <v>161</v>
      </c>
      <c r="AT111" s="22" t="s">
        <v>144</v>
      </c>
      <c r="AU111" s="22" t="s">
        <v>83</v>
      </c>
      <c r="AY111" s="22" t="s">
        <v>138</v>
      </c>
      <c r="BE111" s="200">
        <f>IF(N111="základní",J111,0)</f>
        <v>12445.02</v>
      </c>
      <c r="BF111" s="200">
        <f>IF(N111="snížená",J111,0)</f>
        <v>0</v>
      </c>
      <c r="BG111" s="200">
        <f>IF(N111="zákl. přenesená",J111,0)</f>
        <v>0</v>
      </c>
      <c r="BH111" s="200">
        <f>IF(N111="sníž. přenesená",J111,0)</f>
        <v>0</v>
      </c>
      <c r="BI111" s="200">
        <f>IF(N111="nulová",J111,0)</f>
        <v>0</v>
      </c>
      <c r="BJ111" s="22" t="s">
        <v>80</v>
      </c>
      <c r="BK111" s="200">
        <f>ROUND(I111*H111,2)</f>
        <v>12445.02</v>
      </c>
      <c r="BL111" s="22" t="s">
        <v>161</v>
      </c>
      <c r="BM111" s="22" t="s">
        <v>1247</v>
      </c>
    </row>
    <row r="112" spans="2:51" s="11" customFormat="1" ht="13.5">
      <c r="B112" s="208"/>
      <c r="C112" s="209"/>
      <c r="D112" s="201" t="s">
        <v>239</v>
      </c>
      <c r="E112" s="210" t="s">
        <v>22</v>
      </c>
      <c r="F112" s="211" t="s">
        <v>1248</v>
      </c>
      <c r="G112" s="209"/>
      <c r="H112" s="212">
        <v>126.99</v>
      </c>
      <c r="I112" s="213"/>
      <c r="J112" s="209"/>
      <c r="K112" s="209"/>
      <c r="L112" s="214"/>
      <c r="M112" s="215"/>
      <c r="N112" s="216"/>
      <c r="O112" s="216"/>
      <c r="P112" s="216"/>
      <c r="Q112" s="216"/>
      <c r="R112" s="216"/>
      <c r="S112" s="216"/>
      <c r="T112" s="217"/>
      <c r="AT112" s="218" t="s">
        <v>239</v>
      </c>
      <c r="AU112" s="218" t="s">
        <v>83</v>
      </c>
      <c r="AV112" s="11" t="s">
        <v>83</v>
      </c>
      <c r="AW112" s="11" t="s">
        <v>35</v>
      </c>
      <c r="AX112" s="11" t="s">
        <v>80</v>
      </c>
      <c r="AY112" s="218" t="s">
        <v>138</v>
      </c>
    </row>
    <row r="113" spans="2:65" s="1" customFormat="1" ht="16.5" customHeight="1">
      <c r="B113" s="39"/>
      <c r="C113" s="190" t="s">
        <v>266</v>
      </c>
      <c r="D113" s="190" t="s">
        <v>144</v>
      </c>
      <c r="E113" s="191" t="s">
        <v>306</v>
      </c>
      <c r="F113" s="192" t="s">
        <v>1249</v>
      </c>
      <c r="G113" s="193" t="s">
        <v>308</v>
      </c>
      <c r="H113" s="194">
        <v>253.98</v>
      </c>
      <c r="I113" s="195">
        <v>50</v>
      </c>
      <c r="J113" s="194">
        <f>ROUND(I113*H113,2)</f>
        <v>12699</v>
      </c>
      <c r="K113" s="192" t="s">
        <v>148</v>
      </c>
      <c r="L113" s="59"/>
      <c r="M113" s="196" t="s">
        <v>22</v>
      </c>
      <c r="N113" s="197" t="s">
        <v>43</v>
      </c>
      <c r="O113" s="40"/>
      <c r="P113" s="198">
        <f>O113*H113</f>
        <v>0</v>
      </c>
      <c r="Q113" s="198">
        <v>0</v>
      </c>
      <c r="R113" s="198">
        <f>Q113*H113</f>
        <v>0</v>
      </c>
      <c r="S113" s="198">
        <v>0</v>
      </c>
      <c r="T113" s="199">
        <f>S113*H113</f>
        <v>0</v>
      </c>
      <c r="AR113" s="22" t="s">
        <v>161</v>
      </c>
      <c r="AT113" s="22" t="s">
        <v>144</v>
      </c>
      <c r="AU113" s="22" t="s">
        <v>83</v>
      </c>
      <c r="AY113" s="22" t="s">
        <v>138</v>
      </c>
      <c r="BE113" s="200">
        <f>IF(N113="základní",J113,0)</f>
        <v>12699</v>
      </c>
      <c r="BF113" s="200">
        <f>IF(N113="snížená",J113,0)</f>
        <v>0</v>
      </c>
      <c r="BG113" s="200">
        <f>IF(N113="zákl. přenesená",J113,0)</f>
        <v>0</v>
      </c>
      <c r="BH113" s="200">
        <f>IF(N113="sníž. přenesená",J113,0)</f>
        <v>0</v>
      </c>
      <c r="BI113" s="200">
        <f>IF(N113="nulová",J113,0)</f>
        <v>0</v>
      </c>
      <c r="BJ113" s="22" t="s">
        <v>80</v>
      </c>
      <c r="BK113" s="200">
        <f>ROUND(I113*H113,2)</f>
        <v>12699</v>
      </c>
      <c r="BL113" s="22" t="s">
        <v>161</v>
      </c>
      <c r="BM113" s="22" t="s">
        <v>1250</v>
      </c>
    </row>
    <row r="114" spans="2:51" s="11" customFormat="1" ht="13.5">
      <c r="B114" s="208"/>
      <c r="C114" s="209"/>
      <c r="D114" s="201" t="s">
        <v>239</v>
      </c>
      <c r="E114" s="210" t="s">
        <v>22</v>
      </c>
      <c r="F114" s="211" t="s">
        <v>1251</v>
      </c>
      <c r="G114" s="209"/>
      <c r="H114" s="212">
        <v>253.98</v>
      </c>
      <c r="I114" s="213"/>
      <c r="J114" s="209"/>
      <c r="K114" s="209"/>
      <c r="L114" s="214"/>
      <c r="M114" s="215"/>
      <c r="N114" s="216"/>
      <c r="O114" s="216"/>
      <c r="P114" s="216"/>
      <c r="Q114" s="216"/>
      <c r="R114" s="216"/>
      <c r="S114" s="216"/>
      <c r="T114" s="217"/>
      <c r="AT114" s="218" t="s">
        <v>239</v>
      </c>
      <c r="AU114" s="218" t="s">
        <v>83</v>
      </c>
      <c r="AV114" s="11" t="s">
        <v>83</v>
      </c>
      <c r="AW114" s="11" t="s">
        <v>35</v>
      </c>
      <c r="AX114" s="11" t="s">
        <v>80</v>
      </c>
      <c r="AY114" s="218" t="s">
        <v>138</v>
      </c>
    </row>
    <row r="115" spans="2:65" s="1" customFormat="1" ht="25.5" customHeight="1">
      <c r="B115" s="39"/>
      <c r="C115" s="190" t="s">
        <v>273</v>
      </c>
      <c r="D115" s="190" t="s">
        <v>144</v>
      </c>
      <c r="E115" s="191" t="s">
        <v>1252</v>
      </c>
      <c r="F115" s="192" t="s">
        <v>1253</v>
      </c>
      <c r="G115" s="193" t="s">
        <v>226</v>
      </c>
      <c r="H115" s="194">
        <v>109.28</v>
      </c>
      <c r="I115" s="195">
        <v>182.5</v>
      </c>
      <c r="J115" s="194">
        <f>ROUND(I115*H115,2)</f>
        <v>19943.6</v>
      </c>
      <c r="K115" s="192" t="s">
        <v>148</v>
      </c>
      <c r="L115" s="59"/>
      <c r="M115" s="196" t="s">
        <v>22</v>
      </c>
      <c r="N115" s="197" t="s">
        <v>43</v>
      </c>
      <c r="O115" s="40"/>
      <c r="P115" s="198">
        <f>O115*H115</f>
        <v>0</v>
      </c>
      <c r="Q115" s="198">
        <v>0</v>
      </c>
      <c r="R115" s="198">
        <f>Q115*H115</f>
        <v>0</v>
      </c>
      <c r="S115" s="198">
        <v>0</v>
      </c>
      <c r="T115" s="199">
        <f>S115*H115</f>
        <v>0</v>
      </c>
      <c r="AR115" s="22" t="s">
        <v>161</v>
      </c>
      <c r="AT115" s="22" t="s">
        <v>144</v>
      </c>
      <c r="AU115" s="22" t="s">
        <v>83</v>
      </c>
      <c r="AY115" s="22" t="s">
        <v>138</v>
      </c>
      <c r="BE115" s="200">
        <f>IF(N115="základní",J115,0)</f>
        <v>19943.6</v>
      </c>
      <c r="BF115" s="200">
        <f>IF(N115="snížená",J115,0)</f>
        <v>0</v>
      </c>
      <c r="BG115" s="200">
        <f>IF(N115="zákl. přenesená",J115,0)</f>
        <v>0</v>
      </c>
      <c r="BH115" s="200">
        <f>IF(N115="sníž. přenesená",J115,0)</f>
        <v>0</v>
      </c>
      <c r="BI115" s="200">
        <f>IF(N115="nulová",J115,0)</f>
        <v>0</v>
      </c>
      <c r="BJ115" s="22" t="s">
        <v>80</v>
      </c>
      <c r="BK115" s="200">
        <f>ROUND(I115*H115,2)</f>
        <v>19943.6</v>
      </c>
      <c r="BL115" s="22" t="s">
        <v>161</v>
      </c>
      <c r="BM115" s="22" t="s">
        <v>1254</v>
      </c>
    </row>
    <row r="116" spans="2:47" s="1" customFormat="1" ht="67.5">
      <c r="B116" s="39"/>
      <c r="C116" s="61"/>
      <c r="D116" s="201" t="s">
        <v>154</v>
      </c>
      <c r="E116" s="61"/>
      <c r="F116" s="202" t="s">
        <v>1255</v>
      </c>
      <c r="G116" s="61"/>
      <c r="H116" s="61"/>
      <c r="I116" s="161"/>
      <c r="J116" s="61"/>
      <c r="K116" s="61"/>
      <c r="L116" s="59"/>
      <c r="M116" s="203"/>
      <c r="N116" s="40"/>
      <c r="O116" s="40"/>
      <c r="P116" s="40"/>
      <c r="Q116" s="40"/>
      <c r="R116" s="40"/>
      <c r="S116" s="40"/>
      <c r="T116" s="76"/>
      <c r="AT116" s="22" t="s">
        <v>154</v>
      </c>
      <c r="AU116" s="22" t="s">
        <v>83</v>
      </c>
    </row>
    <row r="117" spans="2:51" s="11" customFormat="1" ht="13.5">
      <c r="B117" s="208"/>
      <c r="C117" s="209"/>
      <c r="D117" s="201" t="s">
        <v>239</v>
      </c>
      <c r="E117" s="210" t="s">
        <v>22</v>
      </c>
      <c r="F117" s="211" t="s">
        <v>1256</v>
      </c>
      <c r="G117" s="209"/>
      <c r="H117" s="212">
        <v>70.95</v>
      </c>
      <c r="I117" s="213"/>
      <c r="J117" s="209"/>
      <c r="K117" s="209"/>
      <c r="L117" s="214"/>
      <c r="M117" s="215"/>
      <c r="N117" s="216"/>
      <c r="O117" s="216"/>
      <c r="P117" s="216"/>
      <c r="Q117" s="216"/>
      <c r="R117" s="216"/>
      <c r="S117" s="216"/>
      <c r="T117" s="217"/>
      <c r="AT117" s="218" t="s">
        <v>239</v>
      </c>
      <c r="AU117" s="218" t="s">
        <v>83</v>
      </c>
      <c r="AV117" s="11" t="s">
        <v>83</v>
      </c>
      <c r="AW117" s="11" t="s">
        <v>35</v>
      </c>
      <c r="AX117" s="11" t="s">
        <v>72</v>
      </c>
      <c r="AY117" s="218" t="s">
        <v>138</v>
      </c>
    </row>
    <row r="118" spans="2:51" s="11" customFormat="1" ht="13.5">
      <c r="B118" s="208"/>
      <c r="C118" s="209"/>
      <c r="D118" s="201" t="s">
        <v>239</v>
      </c>
      <c r="E118" s="210" t="s">
        <v>22</v>
      </c>
      <c r="F118" s="211" t="s">
        <v>1257</v>
      </c>
      <c r="G118" s="209"/>
      <c r="H118" s="212">
        <v>36.734</v>
      </c>
      <c r="I118" s="213"/>
      <c r="J118" s="209"/>
      <c r="K118" s="209"/>
      <c r="L118" s="214"/>
      <c r="M118" s="215"/>
      <c r="N118" s="216"/>
      <c r="O118" s="216"/>
      <c r="P118" s="216"/>
      <c r="Q118" s="216"/>
      <c r="R118" s="216"/>
      <c r="S118" s="216"/>
      <c r="T118" s="217"/>
      <c r="AT118" s="218" t="s">
        <v>239</v>
      </c>
      <c r="AU118" s="218" t="s">
        <v>83</v>
      </c>
      <c r="AV118" s="11" t="s">
        <v>83</v>
      </c>
      <c r="AW118" s="11" t="s">
        <v>35</v>
      </c>
      <c r="AX118" s="11" t="s">
        <v>72</v>
      </c>
      <c r="AY118" s="218" t="s">
        <v>138</v>
      </c>
    </row>
    <row r="119" spans="2:51" s="11" customFormat="1" ht="13.5">
      <c r="B119" s="208"/>
      <c r="C119" s="209"/>
      <c r="D119" s="201" t="s">
        <v>239</v>
      </c>
      <c r="E119" s="210" t="s">
        <v>22</v>
      </c>
      <c r="F119" s="211" t="s">
        <v>1258</v>
      </c>
      <c r="G119" s="209"/>
      <c r="H119" s="212">
        <v>1.599</v>
      </c>
      <c r="I119" s="213"/>
      <c r="J119" s="209"/>
      <c r="K119" s="209"/>
      <c r="L119" s="214"/>
      <c r="M119" s="215"/>
      <c r="N119" s="216"/>
      <c r="O119" s="216"/>
      <c r="P119" s="216"/>
      <c r="Q119" s="216"/>
      <c r="R119" s="216"/>
      <c r="S119" s="216"/>
      <c r="T119" s="217"/>
      <c r="AT119" s="218" t="s">
        <v>239</v>
      </c>
      <c r="AU119" s="218" t="s">
        <v>83</v>
      </c>
      <c r="AV119" s="11" t="s">
        <v>83</v>
      </c>
      <c r="AW119" s="11" t="s">
        <v>35</v>
      </c>
      <c r="AX119" s="11" t="s">
        <v>72</v>
      </c>
      <c r="AY119" s="218" t="s">
        <v>138</v>
      </c>
    </row>
    <row r="120" spans="2:51" s="13" customFormat="1" ht="13.5">
      <c r="B120" s="241"/>
      <c r="C120" s="242"/>
      <c r="D120" s="201" t="s">
        <v>239</v>
      </c>
      <c r="E120" s="243" t="s">
        <v>22</v>
      </c>
      <c r="F120" s="244" t="s">
        <v>1259</v>
      </c>
      <c r="G120" s="242"/>
      <c r="H120" s="245">
        <v>109.283</v>
      </c>
      <c r="I120" s="246"/>
      <c r="J120" s="242"/>
      <c r="K120" s="242"/>
      <c r="L120" s="247"/>
      <c r="M120" s="248"/>
      <c r="N120" s="249"/>
      <c r="O120" s="249"/>
      <c r="P120" s="249"/>
      <c r="Q120" s="249"/>
      <c r="R120" s="249"/>
      <c r="S120" s="249"/>
      <c r="T120" s="250"/>
      <c r="AT120" s="251" t="s">
        <v>239</v>
      </c>
      <c r="AU120" s="251" t="s">
        <v>83</v>
      </c>
      <c r="AV120" s="13" t="s">
        <v>161</v>
      </c>
      <c r="AW120" s="13" t="s">
        <v>35</v>
      </c>
      <c r="AX120" s="13" t="s">
        <v>80</v>
      </c>
      <c r="AY120" s="251" t="s">
        <v>138</v>
      </c>
    </row>
    <row r="121" spans="2:65" s="1" customFormat="1" ht="16.5" customHeight="1">
      <c r="B121" s="39"/>
      <c r="C121" s="229" t="s">
        <v>278</v>
      </c>
      <c r="D121" s="229" t="s">
        <v>633</v>
      </c>
      <c r="E121" s="230" t="s">
        <v>1260</v>
      </c>
      <c r="F121" s="231" t="s">
        <v>1261</v>
      </c>
      <c r="G121" s="232" t="s">
        <v>308</v>
      </c>
      <c r="H121" s="233">
        <v>207.64</v>
      </c>
      <c r="I121" s="234">
        <v>221</v>
      </c>
      <c r="J121" s="233">
        <f>ROUND(I121*H121,2)</f>
        <v>45888.44</v>
      </c>
      <c r="K121" s="231" t="s">
        <v>148</v>
      </c>
      <c r="L121" s="235"/>
      <c r="M121" s="236" t="s">
        <v>22</v>
      </c>
      <c r="N121" s="237" t="s">
        <v>43</v>
      </c>
      <c r="O121" s="40"/>
      <c r="P121" s="198">
        <f>O121*H121</f>
        <v>0</v>
      </c>
      <c r="Q121" s="198">
        <v>1</v>
      </c>
      <c r="R121" s="198">
        <f>Q121*H121</f>
        <v>207.64</v>
      </c>
      <c r="S121" s="198">
        <v>0</v>
      </c>
      <c r="T121" s="199">
        <f>S121*H121</f>
        <v>0</v>
      </c>
      <c r="AR121" s="22" t="s">
        <v>180</v>
      </c>
      <c r="AT121" s="22" t="s">
        <v>633</v>
      </c>
      <c r="AU121" s="22" t="s">
        <v>83</v>
      </c>
      <c r="AY121" s="22" t="s">
        <v>138</v>
      </c>
      <c r="BE121" s="200">
        <f>IF(N121="základní",J121,0)</f>
        <v>45888.44</v>
      </c>
      <c r="BF121" s="200">
        <f>IF(N121="snížená",J121,0)</f>
        <v>0</v>
      </c>
      <c r="BG121" s="200">
        <f>IF(N121="zákl. přenesená",J121,0)</f>
        <v>0</v>
      </c>
      <c r="BH121" s="200">
        <f>IF(N121="sníž. přenesená",J121,0)</f>
        <v>0</v>
      </c>
      <c r="BI121" s="200">
        <f>IF(N121="nulová",J121,0)</f>
        <v>0</v>
      </c>
      <c r="BJ121" s="22" t="s">
        <v>80</v>
      </c>
      <c r="BK121" s="200">
        <f>ROUND(I121*H121,2)</f>
        <v>45888.44</v>
      </c>
      <c r="BL121" s="22" t="s">
        <v>161</v>
      </c>
      <c r="BM121" s="22" t="s">
        <v>1262</v>
      </c>
    </row>
    <row r="122" spans="2:65" s="1" customFormat="1" ht="38.25" customHeight="1">
      <c r="B122" s="39"/>
      <c r="C122" s="190" t="s">
        <v>10</v>
      </c>
      <c r="D122" s="190" t="s">
        <v>144</v>
      </c>
      <c r="E122" s="191" t="s">
        <v>1263</v>
      </c>
      <c r="F122" s="192" t="s">
        <v>1264</v>
      </c>
      <c r="G122" s="193" t="s">
        <v>226</v>
      </c>
      <c r="H122" s="194">
        <v>28.02</v>
      </c>
      <c r="I122" s="195">
        <v>306</v>
      </c>
      <c r="J122" s="194">
        <f>ROUND(I122*H122,2)</f>
        <v>8574.12</v>
      </c>
      <c r="K122" s="192" t="s">
        <v>148</v>
      </c>
      <c r="L122" s="59"/>
      <c r="M122" s="196" t="s">
        <v>22</v>
      </c>
      <c r="N122" s="197" t="s">
        <v>43</v>
      </c>
      <c r="O122" s="40"/>
      <c r="P122" s="198">
        <f>O122*H122</f>
        <v>0</v>
      </c>
      <c r="Q122" s="198">
        <v>0</v>
      </c>
      <c r="R122" s="198">
        <f>Q122*H122</f>
        <v>0</v>
      </c>
      <c r="S122" s="198">
        <v>0</v>
      </c>
      <c r="T122" s="199">
        <f>S122*H122</f>
        <v>0</v>
      </c>
      <c r="AR122" s="22" t="s">
        <v>161</v>
      </c>
      <c r="AT122" s="22" t="s">
        <v>144</v>
      </c>
      <c r="AU122" s="22" t="s">
        <v>83</v>
      </c>
      <c r="AY122" s="22" t="s">
        <v>138</v>
      </c>
      <c r="BE122" s="200">
        <f>IF(N122="základní",J122,0)</f>
        <v>8574.12</v>
      </c>
      <c r="BF122" s="200">
        <f>IF(N122="snížená",J122,0)</f>
        <v>0</v>
      </c>
      <c r="BG122" s="200">
        <f>IF(N122="zákl. přenesená",J122,0)</f>
        <v>0</v>
      </c>
      <c r="BH122" s="200">
        <f>IF(N122="sníž. přenesená",J122,0)</f>
        <v>0</v>
      </c>
      <c r="BI122" s="200">
        <f>IF(N122="nulová",J122,0)</f>
        <v>0</v>
      </c>
      <c r="BJ122" s="22" t="s">
        <v>80</v>
      </c>
      <c r="BK122" s="200">
        <f>ROUND(I122*H122,2)</f>
        <v>8574.12</v>
      </c>
      <c r="BL122" s="22" t="s">
        <v>161</v>
      </c>
      <c r="BM122" s="22" t="s">
        <v>1265</v>
      </c>
    </row>
    <row r="123" spans="2:47" s="1" customFormat="1" ht="27">
      <c r="B123" s="39"/>
      <c r="C123" s="61"/>
      <c r="D123" s="201" t="s">
        <v>154</v>
      </c>
      <c r="E123" s="61"/>
      <c r="F123" s="202" t="s">
        <v>1266</v>
      </c>
      <c r="G123" s="61"/>
      <c r="H123" s="61"/>
      <c r="I123" s="161"/>
      <c r="J123" s="61"/>
      <c r="K123" s="61"/>
      <c r="L123" s="59"/>
      <c r="M123" s="203"/>
      <c r="N123" s="40"/>
      <c r="O123" s="40"/>
      <c r="P123" s="40"/>
      <c r="Q123" s="40"/>
      <c r="R123" s="40"/>
      <c r="S123" s="40"/>
      <c r="T123" s="76"/>
      <c r="AT123" s="22" t="s">
        <v>154</v>
      </c>
      <c r="AU123" s="22" t="s">
        <v>83</v>
      </c>
    </row>
    <row r="124" spans="2:51" s="11" customFormat="1" ht="13.5">
      <c r="B124" s="208"/>
      <c r="C124" s="209"/>
      <c r="D124" s="201" t="s">
        <v>239</v>
      </c>
      <c r="E124" s="210" t="s">
        <v>22</v>
      </c>
      <c r="F124" s="211" t="s">
        <v>1267</v>
      </c>
      <c r="G124" s="209"/>
      <c r="H124" s="212">
        <v>28.02</v>
      </c>
      <c r="I124" s="213"/>
      <c r="J124" s="209"/>
      <c r="K124" s="209"/>
      <c r="L124" s="214"/>
      <c r="M124" s="215"/>
      <c r="N124" s="216"/>
      <c r="O124" s="216"/>
      <c r="P124" s="216"/>
      <c r="Q124" s="216"/>
      <c r="R124" s="216"/>
      <c r="S124" s="216"/>
      <c r="T124" s="217"/>
      <c r="AT124" s="218" t="s">
        <v>239</v>
      </c>
      <c r="AU124" s="218" t="s">
        <v>83</v>
      </c>
      <c r="AV124" s="11" t="s">
        <v>83</v>
      </c>
      <c r="AW124" s="11" t="s">
        <v>35</v>
      </c>
      <c r="AX124" s="11" t="s">
        <v>80</v>
      </c>
      <c r="AY124" s="218" t="s">
        <v>138</v>
      </c>
    </row>
    <row r="125" spans="2:65" s="1" customFormat="1" ht="38.25" customHeight="1">
      <c r="B125" s="39"/>
      <c r="C125" s="190" t="s">
        <v>289</v>
      </c>
      <c r="D125" s="190" t="s">
        <v>144</v>
      </c>
      <c r="E125" s="191" t="s">
        <v>323</v>
      </c>
      <c r="F125" s="192" t="s">
        <v>324</v>
      </c>
      <c r="G125" s="193" t="s">
        <v>226</v>
      </c>
      <c r="H125" s="194">
        <v>28.02</v>
      </c>
      <c r="I125" s="195">
        <v>306</v>
      </c>
      <c r="J125" s="194">
        <f>ROUND(I125*H125,2)</f>
        <v>8574.12</v>
      </c>
      <c r="K125" s="192" t="s">
        <v>148</v>
      </c>
      <c r="L125" s="59"/>
      <c r="M125" s="196" t="s">
        <v>22</v>
      </c>
      <c r="N125" s="197" t="s">
        <v>43</v>
      </c>
      <c r="O125" s="40"/>
      <c r="P125" s="198">
        <f>O125*H125</f>
        <v>0</v>
      </c>
      <c r="Q125" s="198">
        <v>0</v>
      </c>
      <c r="R125" s="198">
        <f>Q125*H125</f>
        <v>0</v>
      </c>
      <c r="S125" s="198">
        <v>0</v>
      </c>
      <c r="T125" s="199">
        <f>S125*H125</f>
        <v>0</v>
      </c>
      <c r="AR125" s="22" t="s">
        <v>161</v>
      </c>
      <c r="AT125" s="22" t="s">
        <v>144</v>
      </c>
      <c r="AU125" s="22" t="s">
        <v>83</v>
      </c>
      <c r="AY125" s="22" t="s">
        <v>138</v>
      </c>
      <c r="BE125" s="200">
        <f>IF(N125="základní",J125,0)</f>
        <v>8574.12</v>
      </c>
      <c r="BF125" s="200">
        <f>IF(N125="snížená",J125,0)</f>
        <v>0</v>
      </c>
      <c r="BG125" s="200">
        <f>IF(N125="zákl. přenesená",J125,0)</f>
        <v>0</v>
      </c>
      <c r="BH125" s="200">
        <f>IF(N125="sníž. přenesená",J125,0)</f>
        <v>0</v>
      </c>
      <c r="BI125" s="200">
        <f>IF(N125="nulová",J125,0)</f>
        <v>0</v>
      </c>
      <c r="BJ125" s="22" t="s">
        <v>80</v>
      </c>
      <c r="BK125" s="200">
        <f>ROUND(I125*H125,2)</f>
        <v>8574.12</v>
      </c>
      <c r="BL125" s="22" t="s">
        <v>161</v>
      </c>
      <c r="BM125" s="22" t="s">
        <v>1268</v>
      </c>
    </row>
    <row r="126" spans="2:47" s="1" customFormat="1" ht="27">
      <c r="B126" s="39"/>
      <c r="C126" s="61"/>
      <c r="D126" s="201" t="s">
        <v>154</v>
      </c>
      <c r="E126" s="61"/>
      <c r="F126" s="202" t="s">
        <v>1269</v>
      </c>
      <c r="G126" s="61"/>
      <c r="H126" s="61"/>
      <c r="I126" s="161"/>
      <c r="J126" s="61"/>
      <c r="K126" s="61"/>
      <c r="L126" s="59"/>
      <c r="M126" s="203"/>
      <c r="N126" s="40"/>
      <c r="O126" s="40"/>
      <c r="P126" s="40"/>
      <c r="Q126" s="40"/>
      <c r="R126" s="40"/>
      <c r="S126" s="40"/>
      <c r="T126" s="76"/>
      <c r="AT126" s="22" t="s">
        <v>154</v>
      </c>
      <c r="AU126" s="22" t="s">
        <v>83</v>
      </c>
    </row>
    <row r="127" spans="2:51" s="11" customFormat="1" ht="13.5">
      <c r="B127" s="208"/>
      <c r="C127" s="209"/>
      <c r="D127" s="201" t="s">
        <v>239</v>
      </c>
      <c r="E127" s="210" t="s">
        <v>22</v>
      </c>
      <c r="F127" s="211" t="s">
        <v>1267</v>
      </c>
      <c r="G127" s="209"/>
      <c r="H127" s="212">
        <v>28.02</v>
      </c>
      <c r="I127" s="213"/>
      <c r="J127" s="209"/>
      <c r="K127" s="209"/>
      <c r="L127" s="214"/>
      <c r="M127" s="215"/>
      <c r="N127" s="216"/>
      <c r="O127" s="216"/>
      <c r="P127" s="216"/>
      <c r="Q127" s="216"/>
      <c r="R127" s="216"/>
      <c r="S127" s="216"/>
      <c r="T127" s="217"/>
      <c r="AT127" s="218" t="s">
        <v>239</v>
      </c>
      <c r="AU127" s="218" t="s">
        <v>83</v>
      </c>
      <c r="AV127" s="11" t="s">
        <v>83</v>
      </c>
      <c r="AW127" s="11" t="s">
        <v>35</v>
      </c>
      <c r="AX127" s="11" t="s">
        <v>80</v>
      </c>
      <c r="AY127" s="218" t="s">
        <v>138</v>
      </c>
    </row>
    <row r="128" spans="2:65" s="1" customFormat="1" ht="16.5" customHeight="1">
      <c r="B128" s="39"/>
      <c r="C128" s="229" t="s">
        <v>292</v>
      </c>
      <c r="D128" s="229" t="s">
        <v>633</v>
      </c>
      <c r="E128" s="230" t="s">
        <v>1270</v>
      </c>
      <c r="F128" s="231" t="s">
        <v>1271</v>
      </c>
      <c r="G128" s="232" t="s">
        <v>308</v>
      </c>
      <c r="H128" s="233">
        <v>95.27</v>
      </c>
      <c r="I128" s="234">
        <v>221</v>
      </c>
      <c r="J128" s="233">
        <f>ROUND(I128*H128,2)</f>
        <v>21054.67</v>
      </c>
      <c r="K128" s="231" t="s">
        <v>148</v>
      </c>
      <c r="L128" s="235"/>
      <c r="M128" s="236" t="s">
        <v>22</v>
      </c>
      <c r="N128" s="237" t="s">
        <v>43</v>
      </c>
      <c r="O128" s="40"/>
      <c r="P128" s="198">
        <f>O128*H128</f>
        <v>0</v>
      </c>
      <c r="Q128" s="198">
        <v>1</v>
      </c>
      <c r="R128" s="198">
        <f>Q128*H128</f>
        <v>95.27</v>
      </c>
      <c r="S128" s="198">
        <v>0</v>
      </c>
      <c r="T128" s="199">
        <f>S128*H128</f>
        <v>0</v>
      </c>
      <c r="AR128" s="22" t="s">
        <v>180</v>
      </c>
      <c r="AT128" s="22" t="s">
        <v>633</v>
      </c>
      <c r="AU128" s="22" t="s">
        <v>83</v>
      </c>
      <c r="AY128" s="22" t="s">
        <v>138</v>
      </c>
      <c r="BE128" s="200">
        <f>IF(N128="základní",J128,0)</f>
        <v>21054.67</v>
      </c>
      <c r="BF128" s="200">
        <f>IF(N128="snížená",J128,0)</f>
        <v>0</v>
      </c>
      <c r="BG128" s="200">
        <f>IF(N128="zákl. přenesená",J128,0)</f>
        <v>0</v>
      </c>
      <c r="BH128" s="200">
        <f>IF(N128="sníž. přenesená",J128,0)</f>
        <v>0</v>
      </c>
      <c r="BI128" s="200">
        <f>IF(N128="nulová",J128,0)</f>
        <v>0</v>
      </c>
      <c r="BJ128" s="22" t="s">
        <v>80</v>
      </c>
      <c r="BK128" s="200">
        <f>ROUND(I128*H128,2)</f>
        <v>21054.67</v>
      </c>
      <c r="BL128" s="22" t="s">
        <v>161</v>
      </c>
      <c r="BM128" s="22" t="s">
        <v>1272</v>
      </c>
    </row>
    <row r="129" spans="2:51" s="11" customFormat="1" ht="13.5">
      <c r="B129" s="208"/>
      <c r="C129" s="209"/>
      <c r="D129" s="201" t="s">
        <v>239</v>
      </c>
      <c r="E129" s="210" t="s">
        <v>22</v>
      </c>
      <c r="F129" s="211" t="s">
        <v>1273</v>
      </c>
      <c r="G129" s="209"/>
      <c r="H129" s="212">
        <v>95.268</v>
      </c>
      <c r="I129" s="213"/>
      <c r="J129" s="209"/>
      <c r="K129" s="209"/>
      <c r="L129" s="214"/>
      <c r="M129" s="215"/>
      <c r="N129" s="216"/>
      <c r="O129" s="216"/>
      <c r="P129" s="216"/>
      <c r="Q129" s="216"/>
      <c r="R129" s="216"/>
      <c r="S129" s="216"/>
      <c r="T129" s="217"/>
      <c r="AT129" s="218" t="s">
        <v>239</v>
      </c>
      <c r="AU129" s="218" t="s">
        <v>83</v>
      </c>
      <c r="AV129" s="11" t="s">
        <v>83</v>
      </c>
      <c r="AW129" s="11" t="s">
        <v>35</v>
      </c>
      <c r="AX129" s="11" t="s">
        <v>80</v>
      </c>
      <c r="AY129" s="218" t="s">
        <v>138</v>
      </c>
    </row>
    <row r="130" spans="2:65" s="1" customFormat="1" ht="25.5" customHeight="1">
      <c r="B130" s="39"/>
      <c r="C130" s="190" t="s">
        <v>297</v>
      </c>
      <c r="D130" s="190" t="s">
        <v>144</v>
      </c>
      <c r="E130" s="191" t="s">
        <v>334</v>
      </c>
      <c r="F130" s="192" t="s">
        <v>335</v>
      </c>
      <c r="G130" s="193" t="s">
        <v>211</v>
      </c>
      <c r="H130" s="194">
        <v>53.49</v>
      </c>
      <c r="I130" s="195">
        <v>43.6</v>
      </c>
      <c r="J130" s="194">
        <f>ROUND(I130*H130,2)</f>
        <v>2332.16</v>
      </c>
      <c r="K130" s="192" t="s">
        <v>148</v>
      </c>
      <c r="L130" s="59"/>
      <c r="M130" s="196" t="s">
        <v>22</v>
      </c>
      <c r="N130" s="197" t="s">
        <v>43</v>
      </c>
      <c r="O130" s="40"/>
      <c r="P130" s="198">
        <f>O130*H130</f>
        <v>0</v>
      </c>
      <c r="Q130" s="198">
        <v>0</v>
      </c>
      <c r="R130" s="198">
        <f>Q130*H130</f>
        <v>0</v>
      </c>
      <c r="S130" s="198">
        <v>0</v>
      </c>
      <c r="T130" s="199">
        <f>S130*H130</f>
        <v>0</v>
      </c>
      <c r="AR130" s="22" t="s">
        <v>161</v>
      </c>
      <c r="AT130" s="22" t="s">
        <v>144</v>
      </c>
      <c r="AU130" s="22" t="s">
        <v>83</v>
      </c>
      <c r="AY130" s="22" t="s">
        <v>138</v>
      </c>
      <c r="BE130" s="200">
        <f>IF(N130="základní",J130,0)</f>
        <v>2332.16</v>
      </c>
      <c r="BF130" s="200">
        <f>IF(N130="snížená",J130,0)</f>
        <v>0</v>
      </c>
      <c r="BG130" s="200">
        <f>IF(N130="zákl. přenesená",J130,0)</f>
        <v>0</v>
      </c>
      <c r="BH130" s="200">
        <f>IF(N130="sníž. přenesená",J130,0)</f>
        <v>0</v>
      </c>
      <c r="BI130" s="200">
        <f>IF(N130="nulová",J130,0)</f>
        <v>0</v>
      </c>
      <c r="BJ130" s="22" t="s">
        <v>80</v>
      </c>
      <c r="BK130" s="200">
        <f>ROUND(I130*H130,2)</f>
        <v>2332.16</v>
      </c>
      <c r="BL130" s="22" t="s">
        <v>161</v>
      </c>
      <c r="BM130" s="22" t="s">
        <v>1274</v>
      </c>
    </row>
    <row r="131" spans="2:65" s="1" customFormat="1" ht="25.5" customHeight="1">
      <c r="B131" s="39"/>
      <c r="C131" s="190" t="s">
        <v>301</v>
      </c>
      <c r="D131" s="190" t="s">
        <v>144</v>
      </c>
      <c r="E131" s="191" t="s">
        <v>340</v>
      </c>
      <c r="F131" s="192" t="s">
        <v>341</v>
      </c>
      <c r="G131" s="193" t="s">
        <v>211</v>
      </c>
      <c r="H131" s="194">
        <v>53.49</v>
      </c>
      <c r="I131" s="195">
        <v>49</v>
      </c>
      <c r="J131" s="194">
        <f>ROUND(I131*H131,2)</f>
        <v>2621.01</v>
      </c>
      <c r="K131" s="192" t="s">
        <v>148</v>
      </c>
      <c r="L131" s="59"/>
      <c r="M131" s="196" t="s">
        <v>22</v>
      </c>
      <c r="N131" s="197" t="s">
        <v>43</v>
      </c>
      <c r="O131" s="40"/>
      <c r="P131" s="198">
        <f>O131*H131</f>
        <v>0</v>
      </c>
      <c r="Q131" s="198">
        <v>0</v>
      </c>
      <c r="R131" s="198">
        <f>Q131*H131</f>
        <v>0</v>
      </c>
      <c r="S131" s="198">
        <v>0</v>
      </c>
      <c r="T131" s="199">
        <f>S131*H131</f>
        <v>0</v>
      </c>
      <c r="AR131" s="22" t="s">
        <v>161</v>
      </c>
      <c r="AT131" s="22" t="s">
        <v>144</v>
      </c>
      <c r="AU131" s="22" t="s">
        <v>83</v>
      </c>
      <c r="AY131" s="22" t="s">
        <v>138</v>
      </c>
      <c r="BE131" s="200">
        <f>IF(N131="základní",J131,0)</f>
        <v>2621.01</v>
      </c>
      <c r="BF131" s="200">
        <f>IF(N131="snížená",J131,0)</f>
        <v>0</v>
      </c>
      <c r="BG131" s="200">
        <f>IF(N131="zákl. přenesená",J131,0)</f>
        <v>0</v>
      </c>
      <c r="BH131" s="200">
        <f>IF(N131="sníž. přenesená",J131,0)</f>
        <v>0</v>
      </c>
      <c r="BI131" s="200">
        <f>IF(N131="nulová",J131,0)</f>
        <v>0</v>
      </c>
      <c r="BJ131" s="22" t="s">
        <v>80</v>
      </c>
      <c r="BK131" s="200">
        <f>ROUND(I131*H131,2)</f>
        <v>2621.01</v>
      </c>
      <c r="BL131" s="22" t="s">
        <v>161</v>
      </c>
      <c r="BM131" s="22" t="s">
        <v>1275</v>
      </c>
    </row>
    <row r="132" spans="2:65" s="1" customFormat="1" ht="16.5" customHeight="1">
      <c r="B132" s="39"/>
      <c r="C132" s="229" t="s">
        <v>305</v>
      </c>
      <c r="D132" s="229" t="s">
        <v>633</v>
      </c>
      <c r="E132" s="230" t="s">
        <v>1276</v>
      </c>
      <c r="F132" s="231" t="s">
        <v>635</v>
      </c>
      <c r="G132" s="232" t="s">
        <v>636</v>
      </c>
      <c r="H132" s="233">
        <v>0.8</v>
      </c>
      <c r="I132" s="234">
        <v>155</v>
      </c>
      <c r="J132" s="233">
        <f>ROUND(I132*H132,2)</f>
        <v>124</v>
      </c>
      <c r="K132" s="231" t="s">
        <v>148</v>
      </c>
      <c r="L132" s="235"/>
      <c r="M132" s="236" t="s">
        <v>22</v>
      </c>
      <c r="N132" s="237" t="s">
        <v>43</v>
      </c>
      <c r="O132" s="40"/>
      <c r="P132" s="198">
        <f>O132*H132</f>
        <v>0</v>
      </c>
      <c r="Q132" s="198">
        <v>0.001</v>
      </c>
      <c r="R132" s="198">
        <f>Q132*H132</f>
        <v>0.0008</v>
      </c>
      <c r="S132" s="198">
        <v>0</v>
      </c>
      <c r="T132" s="199">
        <f>S132*H132</f>
        <v>0</v>
      </c>
      <c r="AR132" s="22" t="s">
        <v>180</v>
      </c>
      <c r="AT132" s="22" t="s">
        <v>633</v>
      </c>
      <c r="AU132" s="22" t="s">
        <v>83</v>
      </c>
      <c r="AY132" s="22" t="s">
        <v>138</v>
      </c>
      <c r="BE132" s="200">
        <f>IF(N132="základní",J132,0)</f>
        <v>124</v>
      </c>
      <c r="BF132" s="200">
        <f>IF(N132="snížená",J132,0)</f>
        <v>0</v>
      </c>
      <c r="BG132" s="200">
        <f>IF(N132="zákl. přenesená",J132,0)</f>
        <v>0</v>
      </c>
      <c r="BH132" s="200">
        <f>IF(N132="sníž. přenesená",J132,0)</f>
        <v>0</v>
      </c>
      <c r="BI132" s="200">
        <f>IF(N132="nulová",J132,0)</f>
        <v>0</v>
      </c>
      <c r="BJ132" s="22" t="s">
        <v>80</v>
      </c>
      <c r="BK132" s="200">
        <f>ROUND(I132*H132,2)</f>
        <v>124</v>
      </c>
      <c r="BL132" s="22" t="s">
        <v>161</v>
      </c>
      <c r="BM132" s="22" t="s">
        <v>1277</v>
      </c>
    </row>
    <row r="133" spans="2:51" s="11" customFormat="1" ht="13.5">
      <c r="B133" s="208"/>
      <c r="C133" s="209"/>
      <c r="D133" s="201" t="s">
        <v>239</v>
      </c>
      <c r="E133" s="209"/>
      <c r="F133" s="211" t="s">
        <v>1278</v>
      </c>
      <c r="G133" s="209"/>
      <c r="H133" s="212">
        <v>0.8</v>
      </c>
      <c r="I133" s="213"/>
      <c r="J133" s="209"/>
      <c r="K133" s="209"/>
      <c r="L133" s="214"/>
      <c r="M133" s="215"/>
      <c r="N133" s="216"/>
      <c r="O133" s="216"/>
      <c r="P133" s="216"/>
      <c r="Q133" s="216"/>
      <c r="R133" s="216"/>
      <c r="S133" s="216"/>
      <c r="T133" s="217"/>
      <c r="AT133" s="218" t="s">
        <v>239</v>
      </c>
      <c r="AU133" s="218" t="s">
        <v>83</v>
      </c>
      <c r="AV133" s="11" t="s">
        <v>83</v>
      </c>
      <c r="AW133" s="11" t="s">
        <v>6</v>
      </c>
      <c r="AX133" s="11" t="s">
        <v>80</v>
      </c>
      <c r="AY133" s="218" t="s">
        <v>138</v>
      </c>
    </row>
    <row r="134" spans="2:63" s="10" customFormat="1" ht="29.85" customHeight="1">
      <c r="B134" s="174"/>
      <c r="C134" s="175"/>
      <c r="D134" s="176" t="s">
        <v>71</v>
      </c>
      <c r="E134" s="188" t="s">
        <v>185</v>
      </c>
      <c r="F134" s="188" t="s">
        <v>442</v>
      </c>
      <c r="G134" s="175"/>
      <c r="H134" s="175"/>
      <c r="I134" s="178"/>
      <c r="J134" s="189">
        <f>BK134</f>
        <v>19040</v>
      </c>
      <c r="K134" s="175"/>
      <c r="L134" s="180"/>
      <c r="M134" s="181"/>
      <c r="N134" s="182"/>
      <c r="O134" s="182"/>
      <c r="P134" s="183">
        <f>P135</f>
        <v>0</v>
      </c>
      <c r="Q134" s="182"/>
      <c r="R134" s="183">
        <f>R135</f>
        <v>0.0017000000000000001</v>
      </c>
      <c r="S134" s="182"/>
      <c r="T134" s="184">
        <f>T135</f>
        <v>0</v>
      </c>
      <c r="AR134" s="185" t="s">
        <v>80</v>
      </c>
      <c r="AT134" s="186" t="s">
        <v>71</v>
      </c>
      <c r="AU134" s="186" t="s">
        <v>80</v>
      </c>
      <c r="AY134" s="185" t="s">
        <v>138</v>
      </c>
      <c r="BK134" s="187">
        <f>BK135</f>
        <v>19040</v>
      </c>
    </row>
    <row r="135" spans="2:65" s="1" customFormat="1" ht="25.5" customHeight="1">
      <c r="B135" s="39"/>
      <c r="C135" s="190" t="s">
        <v>9</v>
      </c>
      <c r="D135" s="190" t="s">
        <v>144</v>
      </c>
      <c r="E135" s="191" t="s">
        <v>1279</v>
      </c>
      <c r="F135" s="192" t="s">
        <v>1280</v>
      </c>
      <c r="G135" s="193" t="s">
        <v>359</v>
      </c>
      <c r="H135" s="194">
        <v>170</v>
      </c>
      <c r="I135" s="195">
        <v>112</v>
      </c>
      <c r="J135" s="194">
        <f>ROUND(I135*H135,2)</f>
        <v>19040</v>
      </c>
      <c r="K135" s="192" t="s">
        <v>148</v>
      </c>
      <c r="L135" s="59"/>
      <c r="M135" s="196" t="s">
        <v>22</v>
      </c>
      <c r="N135" s="197" t="s">
        <v>43</v>
      </c>
      <c r="O135" s="40"/>
      <c r="P135" s="198">
        <f>O135*H135</f>
        <v>0</v>
      </c>
      <c r="Q135" s="198">
        <v>1E-05</v>
      </c>
      <c r="R135" s="198">
        <f>Q135*H135</f>
        <v>0.0017000000000000001</v>
      </c>
      <c r="S135" s="198">
        <v>0</v>
      </c>
      <c r="T135" s="199">
        <f>S135*H135</f>
        <v>0</v>
      </c>
      <c r="AR135" s="22" t="s">
        <v>161</v>
      </c>
      <c r="AT135" s="22" t="s">
        <v>144</v>
      </c>
      <c r="AU135" s="22" t="s">
        <v>83</v>
      </c>
      <c r="AY135" s="22" t="s">
        <v>138</v>
      </c>
      <c r="BE135" s="200">
        <f>IF(N135="základní",J135,0)</f>
        <v>19040</v>
      </c>
      <c r="BF135" s="200">
        <f>IF(N135="snížená",J135,0)</f>
        <v>0</v>
      </c>
      <c r="BG135" s="200">
        <f>IF(N135="zákl. přenesená",J135,0)</f>
        <v>0</v>
      </c>
      <c r="BH135" s="200">
        <f>IF(N135="sníž. přenesená",J135,0)</f>
        <v>0</v>
      </c>
      <c r="BI135" s="200">
        <f>IF(N135="nulová",J135,0)</f>
        <v>0</v>
      </c>
      <c r="BJ135" s="22" t="s">
        <v>80</v>
      </c>
      <c r="BK135" s="200">
        <f>ROUND(I135*H135,2)</f>
        <v>19040</v>
      </c>
      <c r="BL135" s="22" t="s">
        <v>161</v>
      </c>
      <c r="BM135" s="22" t="s">
        <v>1281</v>
      </c>
    </row>
    <row r="136" spans="2:63" s="10" customFormat="1" ht="37.35" customHeight="1">
      <c r="B136" s="174"/>
      <c r="C136" s="175"/>
      <c r="D136" s="176" t="s">
        <v>71</v>
      </c>
      <c r="E136" s="177" t="s">
        <v>633</v>
      </c>
      <c r="F136" s="177" t="s">
        <v>1282</v>
      </c>
      <c r="G136" s="175"/>
      <c r="H136" s="175"/>
      <c r="I136" s="178"/>
      <c r="J136" s="179">
        <f>BK136</f>
        <v>631272.39</v>
      </c>
      <c r="K136" s="175"/>
      <c r="L136" s="180"/>
      <c r="M136" s="181"/>
      <c r="N136" s="182"/>
      <c r="O136" s="182"/>
      <c r="P136" s="183">
        <f>P137+P142+P172</f>
        <v>0</v>
      </c>
      <c r="Q136" s="182"/>
      <c r="R136" s="183">
        <f>R137+R142+R172</f>
        <v>0.33703</v>
      </c>
      <c r="S136" s="182"/>
      <c r="T136" s="184">
        <f>T137+T142+T172</f>
        <v>0</v>
      </c>
      <c r="AR136" s="185" t="s">
        <v>156</v>
      </c>
      <c r="AT136" s="186" t="s">
        <v>71</v>
      </c>
      <c r="AU136" s="186" t="s">
        <v>72</v>
      </c>
      <c r="AY136" s="185" t="s">
        <v>138</v>
      </c>
      <c r="BK136" s="187">
        <f>BK137+BK142+BK172</f>
        <v>631272.39</v>
      </c>
    </row>
    <row r="137" spans="2:63" s="10" customFormat="1" ht="19.9" customHeight="1">
      <c r="B137" s="174"/>
      <c r="C137" s="175"/>
      <c r="D137" s="176" t="s">
        <v>71</v>
      </c>
      <c r="E137" s="188" t="s">
        <v>1283</v>
      </c>
      <c r="F137" s="188" t="s">
        <v>1284</v>
      </c>
      <c r="G137" s="175"/>
      <c r="H137" s="175"/>
      <c r="I137" s="178"/>
      <c r="J137" s="189">
        <f>BK137</f>
        <v>3621.2</v>
      </c>
      <c r="K137" s="175"/>
      <c r="L137" s="180"/>
      <c r="M137" s="181"/>
      <c r="N137" s="182"/>
      <c r="O137" s="182"/>
      <c r="P137" s="183">
        <f>SUM(P138:P141)</f>
        <v>0</v>
      </c>
      <c r="Q137" s="182"/>
      <c r="R137" s="183">
        <f>SUM(R138:R141)</f>
        <v>0.00472</v>
      </c>
      <c r="S137" s="182"/>
      <c r="T137" s="184">
        <f>SUM(T138:T141)</f>
        <v>0</v>
      </c>
      <c r="AR137" s="185" t="s">
        <v>156</v>
      </c>
      <c r="AT137" s="186" t="s">
        <v>71</v>
      </c>
      <c r="AU137" s="186" t="s">
        <v>80</v>
      </c>
      <c r="AY137" s="185" t="s">
        <v>138</v>
      </c>
      <c r="BK137" s="187">
        <f>SUM(BK138:BK141)</f>
        <v>3621.2</v>
      </c>
    </row>
    <row r="138" spans="2:65" s="1" customFormat="1" ht="25.5" customHeight="1">
      <c r="B138" s="39"/>
      <c r="C138" s="190" t="s">
        <v>315</v>
      </c>
      <c r="D138" s="190" t="s">
        <v>144</v>
      </c>
      <c r="E138" s="191" t="s">
        <v>1285</v>
      </c>
      <c r="F138" s="192" t="s">
        <v>1286</v>
      </c>
      <c r="G138" s="193" t="s">
        <v>359</v>
      </c>
      <c r="H138" s="194">
        <v>118</v>
      </c>
      <c r="I138" s="195">
        <v>7.15</v>
      </c>
      <c r="J138" s="194">
        <f>ROUND(I138*H138,2)</f>
        <v>843.7</v>
      </c>
      <c r="K138" s="192" t="s">
        <v>148</v>
      </c>
      <c r="L138" s="59"/>
      <c r="M138" s="196" t="s">
        <v>22</v>
      </c>
      <c r="N138" s="197" t="s">
        <v>43</v>
      </c>
      <c r="O138" s="40"/>
      <c r="P138" s="198">
        <f>O138*H138</f>
        <v>0</v>
      </c>
      <c r="Q138" s="198">
        <v>0</v>
      </c>
      <c r="R138" s="198">
        <f>Q138*H138</f>
        <v>0</v>
      </c>
      <c r="S138" s="198">
        <v>0</v>
      </c>
      <c r="T138" s="199">
        <f>S138*H138</f>
        <v>0</v>
      </c>
      <c r="AR138" s="22" t="s">
        <v>546</v>
      </c>
      <c r="AT138" s="22" t="s">
        <v>144</v>
      </c>
      <c r="AU138" s="22" t="s">
        <v>83</v>
      </c>
      <c r="AY138" s="22" t="s">
        <v>138</v>
      </c>
      <c r="BE138" s="200">
        <f>IF(N138="základní",J138,0)</f>
        <v>843.7</v>
      </c>
      <c r="BF138" s="200">
        <f>IF(N138="snížená",J138,0)</f>
        <v>0</v>
      </c>
      <c r="BG138" s="200">
        <f>IF(N138="zákl. přenesená",J138,0)</f>
        <v>0</v>
      </c>
      <c r="BH138" s="200">
        <f>IF(N138="sníž. přenesená",J138,0)</f>
        <v>0</v>
      </c>
      <c r="BI138" s="200">
        <f>IF(N138="nulová",J138,0)</f>
        <v>0</v>
      </c>
      <c r="BJ138" s="22" t="s">
        <v>80</v>
      </c>
      <c r="BK138" s="200">
        <f>ROUND(I138*H138,2)</f>
        <v>843.7</v>
      </c>
      <c r="BL138" s="22" t="s">
        <v>546</v>
      </c>
      <c r="BM138" s="22" t="s">
        <v>1287</v>
      </c>
    </row>
    <row r="139" spans="2:65" s="1" customFormat="1" ht="16.5" customHeight="1">
      <c r="B139" s="39"/>
      <c r="C139" s="229" t="s">
        <v>322</v>
      </c>
      <c r="D139" s="229" t="s">
        <v>633</v>
      </c>
      <c r="E139" s="230" t="s">
        <v>1288</v>
      </c>
      <c r="F139" s="231" t="s">
        <v>1289</v>
      </c>
      <c r="G139" s="232" t="s">
        <v>359</v>
      </c>
      <c r="H139" s="233">
        <v>118</v>
      </c>
      <c r="I139" s="234">
        <v>13.750000000000002</v>
      </c>
      <c r="J139" s="233">
        <f>ROUND(I139*H139,2)</f>
        <v>1622.5</v>
      </c>
      <c r="K139" s="231" t="s">
        <v>148</v>
      </c>
      <c r="L139" s="235"/>
      <c r="M139" s="236" t="s">
        <v>22</v>
      </c>
      <c r="N139" s="237" t="s">
        <v>43</v>
      </c>
      <c r="O139" s="40"/>
      <c r="P139" s="198">
        <f>O139*H139</f>
        <v>0</v>
      </c>
      <c r="Q139" s="198">
        <v>4E-05</v>
      </c>
      <c r="R139" s="198">
        <f>Q139*H139</f>
        <v>0.00472</v>
      </c>
      <c r="S139" s="198">
        <v>0</v>
      </c>
      <c r="T139" s="199">
        <f>S139*H139</f>
        <v>0</v>
      </c>
      <c r="AR139" s="22" t="s">
        <v>1290</v>
      </c>
      <c r="AT139" s="22" t="s">
        <v>633</v>
      </c>
      <c r="AU139" s="22" t="s">
        <v>83</v>
      </c>
      <c r="AY139" s="22" t="s">
        <v>138</v>
      </c>
      <c r="BE139" s="200">
        <f>IF(N139="základní",J139,0)</f>
        <v>1622.5</v>
      </c>
      <c r="BF139" s="200">
        <f>IF(N139="snížená",J139,0)</f>
        <v>0</v>
      </c>
      <c r="BG139" s="200">
        <f>IF(N139="zákl. přenesená",J139,0)</f>
        <v>0</v>
      </c>
      <c r="BH139" s="200">
        <f>IF(N139="sníž. přenesená",J139,0)</f>
        <v>0</v>
      </c>
      <c r="BI139" s="200">
        <f>IF(N139="nulová",J139,0)</f>
        <v>0</v>
      </c>
      <c r="BJ139" s="22" t="s">
        <v>80</v>
      </c>
      <c r="BK139" s="200">
        <f>ROUND(I139*H139,2)</f>
        <v>1622.5</v>
      </c>
      <c r="BL139" s="22" t="s">
        <v>1290</v>
      </c>
      <c r="BM139" s="22" t="s">
        <v>1291</v>
      </c>
    </row>
    <row r="140" spans="2:47" s="1" customFormat="1" ht="27">
      <c r="B140" s="39"/>
      <c r="C140" s="61"/>
      <c r="D140" s="201" t="s">
        <v>154</v>
      </c>
      <c r="E140" s="61"/>
      <c r="F140" s="202" t="s">
        <v>1292</v>
      </c>
      <c r="G140" s="61"/>
      <c r="H140" s="61"/>
      <c r="I140" s="161"/>
      <c r="J140" s="61"/>
      <c r="K140" s="61"/>
      <c r="L140" s="59"/>
      <c r="M140" s="203"/>
      <c r="N140" s="40"/>
      <c r="O140" s="40"/>
      <c r="P140" s="40"/>
      <c r="Q140" s="40"/>
      <c r="R140" s="40"/>
      <c r="S140" s="40"/>
      <c r="T140" s="76"/>
      <c r="AT140" s="22" t="s">
        <v>154</v>
      </c>
      <c r="AU140" s="22" t="s">
        <v>83</v>
      </c>
    </row>
    <row r="141" spans="2:65" s="1" customFormat="1" ht="25.5" customHeight="1">
      <c r="B141" s="39"/>
      <c r="C141" s="190" t="s">
        <v>329</v>
      </c>
      <c r="D141" s="190" t="s">
        <v>144</v>
      </c>
      <c r="E141" s="191" t="s">
        <v>1293</v>
      </c>
      <c r="F141" s="192" t="s">
        <v>1286</v>
      </c>
      <c r="G141" s="193" t="s">
        <v>359</v>
      </c>
      <c r="H141" s="194">
        <v>7</v>
      </c>
      <c r="I141" s="195">
        <v>165</v>
      </c>
      <c r="J141" s="194">
        <f>ROUND(I141*H141,2)</f>
        <v>1155</v>
      </c>
      <c r="K141" s="192" t="s">
        <v>22</v>
      </c>
      <c r="L141" s="59"/>
      <c r="M141" s="196" t="s">
        <v>22</v>
      </c>
      <c r="N141" s="197" t="s">
        <v>43</v>
      </c>
      <c r="O141" s="40"/>
      <c r="P141" s="198">
        <f>O141*H141</f>
        <v>0</v>
      </c>
      <c r="Q141" s="198">
        <v>0</v>
      </c>
      <c r="R141" s="198">
        <f>Q141*H141</f>
        <v>0</v>
      </c>
      <c r="S141" s="198">
        <v>0</v>
      </c>
      <c r="T141" s="199">
        <f>S141*H141</f>
        <v>0</v>
      </c>
      <c r="AR141" s="22" t="s">
        <v>546</v>
      </c>
      <c r="AT141" s="22" t="s">
        <v>144</v>
      </c>
      <c r="AU141" s="22" t="s">
        <v>83</v>
      </c>
      <c r="AY141" s="22" t="s">
        <v>138</v>
      </c>
      <c r="BE141" s="200">
        <f>IF(N141="základní",J141,0)</f>
        <v>1155</v>
      </c>
      <c r="BF141" s="200">
        <f>IF(N141="snížená",J141,0)</f>
        <v>0</v>
      </c>
      <c r="BG141" s="200">
        <f>IF(N141="zákl. přenesená",J141,0)</f>
        <v>0</v>
      </c>
      <c r="BH141" s="200">
        <f>IF(N141="sníž. přenesená",J141,0)</f>
        <v>0</v>
      </c>
      <c r="BI141" s="200">
        <f>IF(N141="nulová",J141,0)</f>
        <v>0</v>
      </c>
      <c r="BJ141" s="22" t="s">
        <v>80</v>
      </c>
      <c r="BK141" s="200">
        <f>ROUND(I141*H141,2)</f>
        <v>1155</v>
      </c>
      <c r="BL141" s="22" t="s">
        <v>546</v>
      </c>
      <c r="BM141" s="22" t="s">
        <v>1294</v>
      </c>
    </row>
    <row r="142" spans="2:63" s="10" customFormat="1" ht="29.85" customHeight="1">
      <c r="B142" s="174"/>
      <c r="C142" s="175"/>
      <c r="D142" s="176" t="s">
        <v>71</v>
      </c>
      <c r="E142" s="188" t="s">
        <v>1295</v>
      </c>
      <c r="F142" s="188" t="s">
        <v>1296</v>
      </c>
      <c r="G142" s="175"/>
      <c r="H142" s="175"/>
      <c r="I142" s="178"/>
      <c r="J142" s="189">
        <f>BK142</f>
        <v>606989.89</v>
      </c>
      <c r="K142" s="175"/>
      <c r="L142" s="180"/>
      <c r="M142" s="181"/>
      <c r="N142" s="182"/>
      <c r="O142" s="182"/>
      <c r="P142" s="183">
        <f>SUM(P143:P171)</f>
        <v>0</v>
      </c>
      <c r="Q142" s="182"/>
      <c r="R142" s="183">
        <f>SUM(R143:R171)</f>
        <v>0.32231</v>
      </c>
      <c r="S142" s="182"/>
      <c r="T142" s="184">
        <f>SUM(T143:T171)</f>
        <v>0</v>
      </c>
      <c r="AR142" s="185" t="s">
        <v>156</v>
      </c>
      <c r="AT142" s="186" t="s">
        <v>71</v>
      </c>
      <c r="AU142" s="186" t="s">
        <v>80</v>
      </c>
      <c r="AY142" s="185" t="s">
        <v>138</v>
      </c>
      <c r="BK142" s="187">
        <f>SUM(BK143:BK171)</f>
        <v>606989.89</v>
      </c>
    </row>
    <row r="143" spans="2:65" s="1" customFormat="1" ht="25.5" customHeight="1">
      <c r="B143" s="39"/>
      <c r="C143" s="190" t="s">
        <v>333</v>
      </c>
      <c r="D143" s="190" t="s">
        <v>144</v>
      </c>
      <c r="E143" s="191" t="s">
        <v>1297</v>
      </c>
      <c r="F143" s="192" t="s">
        <v>1298</v>
      </c>
      <c r="G143" s="193" t="s">
        <v>426</v>
      </c>
      <c r="H143" s="194">
        <v>1</v>
      </c>
      <c r="I143" s="195">
        <v>24200.000000000004</v>
      </c>
      <c r="J143" s="194">
        <f aca="true" t="shared" si="0" ref="J143:J171">ROUND(I143*H143,2)</f>
        <v>24200</v>
      </c>
      <c r="K143" s="192" t="s">
        <v>22</v>
      </c>
      <c r="L143" s="59"/>
      <c r="M143" s="196" t="s">
        <v>22</v>
      </c>
      <c r="N143" s="197" t="s">
        <v>43</v>
      </c>
      <c r="O143" s="40"/>
      <c r="P143" s="198">
        <f aca="true" t="shared" si="1" ref="P143:P171">O143*H143</f>
        <v>0</v>
      </c>
      <c r="Q143" s="198">
        <v>0.00021</v>
      </c>
      <c r="R143" s="198">
        <f aca="true" t="shared" si="2" ref="R143:R171">Q143*H143</f>
        <v>0.00021</v>
      </c>
      <c r="S143" s="198">
        <v>0</v>
      </c>
      <c r="T143" s="199">
        <f aca="true" t="shared" si="3" ref="T143:T171">S143*H143</f>
        <v>0</v>
      </c>
      <c r="AR143" s="22" t="s">
        <v>546</v>
      </c>
      <c r="AT143" s="22" t="s">
        <v>144</v>
      </c>
      <c r="AU143" s="22" t="s">
        <v>83</v>
      </c>
      <c r="AY143" s="22" t="s">
        <v>138</v>
      </c>
      <c r="BE143" s="200">
        <f aca="true" t="shared" si="4" ref="BE143:BE171">IF(N143="základní",J143,0)</f>
        <v>24200</v>
      </c>
      <c r="BF143" s="200">
        <f aca="true" t="shared" si="5" ref="BF143:BF171">IF(N143="snížená",J143,0)</f>
        <v>0</v>
      </c>
      <c r="BG143" s="200">
        <f aca="true" t="shared" si="6" ref="BG143:BG171">IF(N143="zákl. přenesená",J143,0)</f>
        <v>0</v>
      </c>
      <c r="BH143" s="200">
        <f aca="true" t="shared" si="7" ref="BH143:BH171">IF(N143="sníž. přenesená",J143,0)</f>
        <v>0</v>
      </c>
      <c r="BI143" s="200">
        <f aca="true" t="shared" si="8" ref="BI143:BI171">IF(N143="nulová",J143,0)</f>
        <v>0</v>
      </c>
      <c r="BJ143" s="22" t="s">
        <v>80</v>
      </c>
      <c r="BK143" s="200">
        <f aca="true" t="shared" si="9" ref="BK143:BK171">ROUND(I143*H143,2)</f>
        <v>24200</v>
      </c>
      <c r="BL143" s="22" t="s">
        <v>546</v>
      </c>
      <c r="BM143" s="22" t="s">
        <v>1299</v>
      </c>
    </row>
    <row r="144" spans="2:65" s="1" customFormat="1" ht="25.5" customHeight="1">
      <c r="B144" s="39"/>
      <c r="C144" s="190" t="s">
        <v>339</v>
      </c>
      <c r="D144" s="190" t="s">
        <v>144</v>
      </c>
      <c r="E144" s="191" t="s">
        <v>1300</v>
      </c>
      <c r="F144" s="192" t="s">
        <v>1298</v>
      </c>
      <c r="G144" s="193" t="s">
        <v>426</v>
      </c>
      <c r="H144" s="194">
        <v>1</v>
      </c>
      <c r="I144" s="195">
        <v>72600</v>
      </c>
      <c r="J144" s="194">
        <f t="shared" si="0"/>
        <v>72600</v>
      </c>
      <c r="K144" s="192" t="s">
        <v>22</v>
      </c>
      <c r="L144" s="59"/>
      <c r="M144" s="196" t="s">
        <v>22</v>
      </c>
      <c r="N144" s="197" t="s">
        <v>43</v>
      </c>
      <c r="O144" s="40"/>
      <c r="P144" s="198">
        <f t="shared" si="1"/>
        <v>0</v>
      </c>
      <c r="Q144" s="198">
        <v>0.00021</v>
      </c>
      <c r="R144" s="198">
        <f t="shared" si="2"/>
        <v>0.00021</v>
      </c>
      <c r="S144" s="198">
        <v>0</v>
      </c>
      <c r="T144" s="199">
        <f t="shared" si="3"/>
        <v>0</v>
      </c>
      <c r="AR144" s="22" t="s">
        <v>546</v>
      </c>
      <c r="AT144" s="22" t="s">
        <v>144</v>
      </c>
      <c r="AU144" s="22" t="s">
        <v>83</v>
      </c>
      <c r="AY144" s="22" t="s">
        <v>138</v>
      </c>
      <c r="BE144" s="200">
        <f t="shared" si="4"/>
        <v>72600</v>
      </c>
      <c r="BF144" s="200">
        <f t="shared" si="5"/>
        <v>0</v>
      </c>
      <c r="BG144" s="200">
        <f t="shared" si="6"/>
        <v>0</v>
      </c>
      <c r="BH144" s="200">
        <f t="shared" si="7"/>
        <v>0</v>
      </c>
      <c r="BI144" s="200">
        <f t="shared" si="8"/>
        <v>0</v>
      </c>
      <c r="BJ144" s="22" t="s">
        <v>80</v>
      </c>
      <c r="BK144" s="200">
        <f t="shared" si="9"/>
        <v>72600</v>
      </c>
      <c r="BL144" s="22" t="s">
        <v>546</v>
      </c>
      <c r="BM144" s="22" t="s">
        <v>1301</v>
      </c>
    </row>
    <row r="145" spans="2:65" s="1" customFormat="1" ht="25.5" customHeight="1">
      <c r="B145" s="39"/>
      <c r="C145" s="190" t="s">
        <v>345</v>
      </c>
      <c r="D145" s="190" t="s">
        <v>144</v>
      </c>
      <c r="E145" s="191" t="s">
        <v>1302</v>
      </c>
      <c r="F145" s="192" t="s">
        <v>1298</v>
      </c>
      <c r="G145" s="193" t="s">
        <v>426</v>
      </c>
      <c r="H145" s="194">
        <v>1</v>
      </c>
      <c r="I145" s="195">
        <v>50600.00000000001</v>
      </c>
      <c r="J145" s="194">
        <f t="shared" si="0"/>
        <v>50600</v>
      </c>
      <c r="K145" s="192" t="s">
        <v>22</v>
      </c>
      <c r="L145" s="59"/>
      <c r="M145" s="196" t="s">
        <v>22</v>
      </c>
      <c r="N145" s="197" t="s">
        <v>43</v>
      </c>
      <c r="O145" s="40"/>
      <c r="P145" s="198">
        <f t="shared" si="1"/>
        <v>0</v>
      </c>
      <c r="Q145" s="198">
        <v>0.00021</v>
      </c>
      <c r="R145" s="198">
        <f t="shared" si="2"/>
        <v>0.00021</v>
      </c>
      <c r="S145" s="198">
        <v>0</v>
      </c>
      <c r="T145" s="199">
        <f t="shared" si="3"/>
        <v>0</v>
      </c>
      <c r="AR145" s="22" t="s">
        <v>546</v>
      </c>
      <c r="AT145" s="22" t="s">
        <v>144</v>
      </c>
      <c r="AU145" s="22" t="s">
        <v>83</v>
      </c>
      <c r="AY145" s="22" t="s">
        <v>138</v>
      </c>
      <c r="BE145" s="200">
        <f t="shared" si="4"/>
        <v>50600</v>
      </c>
      <c r="BF145" s="200">
        <f t="shared" si="5"/>
        <v>0</v>
      </c>
      <c r="BG145" s="200">
        <f t="shared" si="6"/>
        <v>0</v>
      </c>
      <c r="BH145" s="200">
        <f t="shared" si="7"/>
        <v>0</v>
      </c>
      <c r="BI145" s="200">
        <f t="shared" si="8"/>
        <v>0</v>
      </c>
      <c r="BJ145" s="22" t="s">
        <v>80</v>
      </c>
      <c r="BK145" s="200">
        <f t="shared" si="9"/>
        <v>50600</v>
      </c>
      <c r="BL145" s="22" t="s">
        <v>546</v>
      </c>
      <c r="BM145" s="22" t="s">
        <v>1303</v>
      </c>
    </row>
    <row r="146" spans="2:65" s="1" customFormat="1" ht="25.5" customHeight="1">
      <c r="B146" s="39"/>
      <c r="C146" s="190" t="s">
        <v>350</v>
      </c>
      <c r="D146" s="190" t="s">
        <v>144</v>
      </c>
      <c r="E146" s="191" t="s">
        <v>1304</v>
      </c>
      <c r="F146" s="192" t="s">
        <v>1305</v>
      </c>
      <c r="G146" s="193" t="s">
        <v>426</v>
      </c>
      <c r="H146" s="194">
        <v>1</v>
      </c>
      <c r="I146" s="195">
        <v>5150.200000000001</v>
      </c>
      <c r="J146" s="194">
        <f t="shared" si="0"/>
        <v>5150.2</v>
      </c>
      <c r="K146" s="192" t="s">
        <v>148</v>
      </c>
      <c r="L146" s="59"/>
      <c r="M146" s="196" t="s">
        <v>22</v>
      </c>
      <c r="N146" s="197" t="s">
        <v>43</v>
      </c>
      <c r="O146" s="40"/>
      <c r="P146" s="198">
        <f t="shared" si="1"/>
        <v>0</v>
      </c>
      <c r="Q146" s="198">
        <v>2E-05</v>
      </c>
      <c r="R146" s="198">
        <f t="shared" si="2"/>
        <v>2E-05</v>
      </c>
      <c r="S146" s="198">
        <v>0</v>
      </c>
      <c r="T146" s="199">
        <f t="shared" si="3"/>
        <v>0</v>
      </c>
      <c r="AR146" s="22" t="s">
        <v>546</v>
      </c>
      <c r="AT146" s="22" t="s">
        <v>144</v>
      </c>
      <c r="AU146" s="22" t="s">
        <v>83</v>
      </c>
      <c r="AY146" s="22" t="s">
        <v>138</v>
      </c>
      <c r="BE146" s="200">
        <f t="shared" si="4"/>
        <v>5150.2</v>
      </c>
      <c r="BF146" s="200">
        <f t="shared" si="5"/>
        <v>0</v>
      </c>
      <c r="BG146" s="200">
        <f t="shared" si="6"/>
        <v>0</v>
      </c>
      <c r="BH146" s="200">
        <f t="shared" si="7"/>
        <v>0</v>
      </c>
      <c r="BI146" s="200">
        <f t="shared" si="8"/>
        <v>0</v>
      </c>
      <c r="BJ146" s="22" t="s">
        <v>80</v>
      </c>
      <c r="BK146" s="200">
        <f t="shared" si="9"/>
        <v>5150.2</v>
      </c>
      <c r="BL146" s="22" t="s">
        <v>546</v>
      </c>
      <c r="BM146" s="22" t="s">
        <v>1306</v>
      </c>
    </row>
    <row r="147" spans="2:65" s="1" customFormat="1" ht="25.5" customHeight="1">
      <c r="B147" s="39"/>
      <c r="C147" s="229" t="s">
        <v>356</v>
      </c>
      <c r="D147" s="229" t="s">
        <v>633</v>
      </c>
      <c r="E147" s="230" t="s">
        <v>1307</v>
      </c>
      <c r="F147" s="231" t="s">
        <v>1308</v>
      </c>
      <c r="G147" s="232" t="s">
        <v>359</v>
      </c>
      <c r="H147" s="233">
        <v>1</v>
      </c>
      <c r="I147" s="234">
        <v>6248.000000000001</v>
      </c>
      <c r="J147" s="233">
        <f t="shared" si="0"/>
        <v>6248</v>
      </c>
      <c r="K147" s="231" t="s">
        <v>22</v>
      </c>
      <c r="L147" s="235"/>
      <c r="M147" s="236" t="s">
        <v>22</v>
      </c>
      <c r="N147" s="237" t="s">
        <v>43</v>
      </c>
      <c r="O147" s="40"/>
      <c r="P147" s="198">
        <f t="shared" si="1"/>
        <v>0</v>
      </c>
      <c r="Q147" s="198">
        <v>0.00049</v>
      </c>
      <c r="R147" s="198">
        <f t="shared" si="2"/>
        <v>0.00049</v>
      </c>
      <c r="S147" s="198">
        <v>0</v>
      </c>
      <c r="T147" s="199">
        <f t="shared" si="3"/>
        <v>0</v>
      </c>
      <c r="AR147" s="22" t="s">
        <v>1290</v>
      </c>
      <c r="AT147" s="22" t="s">
        <v>633</v>
      </c>
      <c r="AU147" s="22" t="s">
        <v>83</v>
      </c>
      <c r="AY147" s="22" t="s">
        <v>138</v>
      </c>
      <c r="BE147" s="200">
        <f t="shared" si="4"/>
        <v>6248</v>
      </c>
      <c r="BF147" s="200">
        <f t="shared" si="5"/>
        <v>0</v>
      </c>
      <c r="BG147" s="200">
        <f t="shared" si="6"/>
        <v>0</v>
      </c>
      <c r="BH147" s="200">
        <f t="shared" si="7"/>
        <v>0</v>
      </c>
      <c r="BI147" s="200">
        <f t="shared" si="8"/>
        <v>0</v>
      </c>
      <c r="BJ147" s="22" t="s">
        <v>80</v>
      </c>
      <c r="BK147" s="200">
        <f t="shared" si="9"/>
        <v>6248</v>
      </c>
      <c r="BL147" s="22" t="s">
        <v>1290</v>
      </c>
      <c r="BM147" s="22" t="s">
        <v>1309</v>
      </c>
    </row>
    <row r="148" spans="2:65" s="1" customFormat="1" ht="16.5" customHeight="1">
      <c r="B148" s="39"/>
      <c r="C148" s="190" t="s">
        <v>362</v>
      </c>
      <c r="D148" s="190" t="s">
        <v>144</v>
      </c>
      <c r="E148" s="191" t="s">
        <v>1310</v>
      </c>
      <c r="F148" s="192" t="s">
        <v>1311</v>
      </c>
      <c r="G148" s="193" t="s">
        <v>359</v>
      </c>
      <c r="H148" s="194">
        <v>17</v>
      </c>
      <c r="I148" s="195">
        <v>44.550000000000004</v>
      </c>
      <c r="J148" s="194">
        <f t="shared" si="0"/>
        <v>757.35</v>
      </c>
      <c r="K148" s="192" t="s">
        <v>148</v>
      </c>
      <c r="L148" s="59"/>
      <c r="M148" s="196" t="s">
        <v>22</v>
      </c>
      <c r="N148" s="197" t="s">
        <v>43</v>
      </c>
      <c r="O148" s="40"/>
      <c r="P148" s="198">
        <f t="shared" si="1"/>
        <v>0</v>
      </c>
      <c r="Q148" s="198">
        <v>0</v>
      </c>
      <c r="R148" s="198">
        <f t="shared" si="2"/>
        <v>0</v>
      </c>
      <c r="S148" s="198">
        <v>0</v>
      </c>
      <c r="T148" s="199">
        <f t="shared" si="3"/>
        <v>0</v>
      </c>
      <c r="AR148" s="22" t="s">
        <v>546</v>
      </c>
      <c r="AT148" s="22" t="s">
        <v>144</v>
      </c>
      <c r="AU148" s="22" t="s">
        <v>83</v>
      </c>
      <c r="AY148" s="22" t="s">
        <v>138</v>
      </c>
      <c r="BE148" s="200">
        <f t="shared" si="4"/>
        <v>757.35</v>
      </c>
      <c r="BF148" s="200">
        <f t="shared" si="5"/>
        <v>0</v>
      </c>
      <c r="BG148" s="200">
        <f t="shared" si="6"/>
        <v>0</v>
      </c>
      <c r="BH148" s="200">
        <f t="shared" si="7"/>
        <v>0</v>
      </c>
      <c r="BI148" s="200">
        <f t="shared" si="8"/>
        <v>0</v>
      </c>
      <c r="BJ148" s="22" t="s">
        <v>80</v>
      </c>
      <c r="BK148" s="200">
        <f t="shared" si="9"/>
        <v>757.35</v>
      </c>
      <c r="BL148" s="22" t="s">
        <v>546</v>
      </c>
      <c r="BM148" s="22" t="s">
        <v>1312</v>
      </c>
    </row>
    <row r="149" spans="2:65" s="1" customFormat="1" ht="16.5" customHeight="1">
      <c r="B149" s="39"/>
      <c r="C149" s="190" t="s">
        <v>368</v>
      </c>
      <c r="D149" s="190" t="s">
        <v>144</v>
      </c>
      <c r="E149" s="191" t="s">
        <v>1313</v>
      </c>
      <c r="F149" s="192" t="s">
        <v>1314</v>
      </c>
      <c r="G149" s="193" t="s">
        <v>359</v>
      </c>
      <c r="H149" s="194">
        <v>101</v>
      </c>
      <c r="I149" s="195">
        <v>63.690000000000005</v>
      </c>
      <c r="J149" s="194">
        <f t="shared" si="0"/>
        <v>6432.69</v>
      </c>
      <c r="K149" s="192" t="s">
        <v>148</v>
      </c>
      <c r="L149" s="59"/>
      <c r="M149" s="196" t="s">
        <v>22</v>
      </c>
      <c r="N149" s="197" t="s">
        <v>43</v>
      </c>
      <c r="O149" s="40"/>
      <c r="P149" s="198">
        <f t="shared" si="1"/>
        <v>0</v>
      </c>
      <c r="Q149" s="198">
        <v>0</v>
      </c>
      <c r="R149" s="198">
        <f t="shared" si="2"/>
        <v>0</v>
      </c>
      <c r="S149" s="198">
        <v>0</v>
      </c>
      <c r="T149" s="199">
        <f t="shared" si="3"/>
        <v>0</v>
      </c>
      <c r="AR149" s="22" t="s">
        <v>546</v>
      </c>
      <c r="AT149" s="22" t="s">
        <v>144</v>
      </c>
      <c r="AU149" s="22" t="s">
        <v>83</v>
      </c>
      <c r="AY149" s="22" t="s">
        <v>138</v>
      </c>
      <c r="BE149" s="200">
        <f t="shared" si="4"/>
        <v>6432.69</v>
      </c>
      <c r="BF149" s="200">
        <f t="shared" si="5"/>
        <v>0</v>
      </c>
      <c r="BG149" s="200">
        <f t="shared" si="6"/>
        <v>0</v>
      </c>
      <c r="BH149" s="200">
        <f t="shared" si="7"/>
        <v>0</v>
      </c>
      <c r="BI149" s="200">
        <f t="shared" si="8"/>
        <v>0</v>
      </c>
      <c r="BJ149" s="22" t="s">
        <v>80</v>
      </c>
      <c r="BK149" s="200">
        <f t="shared" si="9"/>
        <v>6432.69</v>
      </c>
      <c r="BL149" s="22" t="s">
        <v>546</v>
      </c>
      <c r="BM149" s="22" t="s">
        <v>1315</v>
      </c>
    </row>
    <row r="150" spans="2:65" s="1" customFormat="1" ht="16.5" customHeight="1">
      <c r="B150" s="39"/>
      <c r="C150" s="190" t="s">
        <v>372</v>
      </c>
      <c r="D150" s="190" t="s">
        <v>144</v>
      </c>
      <c r="E150" s="191" t="s">
        <v>1316</v>
      </c>
      <c r="F150" s="192" t="s">
        <v>1317</v>
      </c>
      <c r="G150" s="193" t="s">
        <v>1318</v>
      </c>
      <c r="H150" s="194">
        <v>1</v>
      </c>
      <c r="I150" s="195">
        <v>1430.0000000000002</v>
      </c>
      <c r="J150" s="194">
        <f t="shared" si="0"/>
        <v>1430</v>
      </c>
      <c r="K150" s="192" t="s">
        <v>148</v>
      </c>
      <c r="L150" s="59"/>
      <c r="M150" s="196" t="s">
        <v>22</v>
      </c>
      <c r="N150" s="197" t="s">
        <v>43</v>
      </c>
      <c r="O150" s="40"/>
      <c r="P150" s="198">
        <f t="shared" si="1"/>
        <v>0</v>
      </c>
      <c r="Q150" s="198">
        <v>0</v>
      </c>
      <c r="R150" s="198">
        <f t="shared" si="2"/>
        <v>0</v>
      </c>
      <c r="S150" s="198">
        <v>0</v>
      </c>
      <c r="T150" s="199">
        <f t="shared" si="3"/>
        <v>0</v>
      </c>
      <c r="AR150" s="22" t="s">
        <v>546</v>
      </c>
      <c r="AT150" s="22" t="s">
        <v>144</v>
      </c>
      <c r="AU150" s="22" t="s">
        <v>83</v>
      </c>
      <c r="AY150" s="22" t="s">
        <v>138</v>
      </c>
      <c r="BE150" s="200">
        <f t="shared" si="4"/>
        <v>1430</v>
      </c>
      <c r="BF150" s="200">
        <f t="shared" si="5"/>
        <v>0</v>
      </c>
      <c r="BG150" s="200">
        <f t="shared" si="6"/>
        <v>0</v>
      </c>
      <c r="BH150" s="200">
        <f t="shared" si="7"/>
        <v>0</v>
      </c>
      <c r="BI150" s="200">
        <f t="shared" si="8"/>
        <v>0</v>
      </c>
      <c r="BJ150" s="22" t="s">
        <v>80</v>
      </c>
      <c r="BK150" s="200">
        <f t="shared" si="9"/>
        <v>1430</v>
      </c>
      <c r="BL150" s="22" t="s">
        <v>546</v>
      </c>
      <c r="BM150" s="22" t="s">
        <v>1319</v>
      </c>
    </row>
    <row r="151" spans="2:65" s="1" customFormat="1" ht="16.5" customHeight="1">
      <c r="B151" s="39"/>
      <c r="C151" s="190" t="s">
        <v>377</v>
      </c>
      <c r="D151" s="190" t="s">
        <v>144</v>
      </c>
      <c r="E151" s="191" t="s">
        <v>1320</v>
      </c>
      <c r="F151" s="192" t="s">
        <v>1321</v>
      </c>
      <c r="G151" s="193" t="s">
        <v>1318</v>
      </c>
      <c r="H151" s="194">
        <v>1</v>
      </c>
      <c r="I151" s="195">
        <v>2948.0000000000005</v>
      </c>
      <c r="J151" s="194">
        <f t="shared" si="0"/>
        <v>2948</v>
      </c>
      <c r="K151" s="192" t="s">
        <v>148</v>
      </c>
      <c r="L151" s="59"/>
      <c r="M151" s="196" t="s">
        <v>22</v>
      </c>
      <c r="N151" s="197" t="s">
        <v>43</v>
      </c>
      <c r="O151" s="40"/>
      <c r="P151" s="198">
        <f t="shared" si="1"/>
        <v>0</v>
      </c>
      <c r="Q151" s="198">
        <v>0</v>
      </c>
      <c r="R151" s="198">
        <f t="shared" si="2"/>
        <v>0</v>
      </c>
      <c r="S151" s="198">
        <v>0</v>
      </c>
      <c r="T151" s="199">
        <f t="shared" si="3"/>
        <v>0</v>
      </c>
      <c r="AR151" s="22" t="s">
        <v>546</v>
      </c>
      <c r="AT151" s="22" t="s">
        <v>144</v>
      </c>
      <c r="AU151" s="22" t="s">
        <v>83</v>
      </c>
      <c r="AY151" s="22" t="s">
        <v>138</v>
      </c>
      <c r="BE151" s="200">
        <f t="shared" si="4"/>
        <v>2948</v>
      </c>
      <c r="BF151" s="200">
        <f t="shared" si="5"/>
        <v>0</v>
      </c>
      <c r="BG151" s="200">
        <f t="shared" si="6"/>
        <v>0</v>
      </c>
      <c r="BH151" s="200">
        <f t="shared" si="7"/>
        <v>0</v>
      </c>
      <c r="BI151" s="200">
        <f t="shared" si="8"/>
        <v>0</v>
      </c>
      <c r="BJ151" s="22" t="s">
        <v>80</v>
      </c>
      <c r="BK151" s="200">
        <f t="shared" si="9"/>
        <v>2948</v>
      </c>
      <c r="BL151" s="22" t="s">
        <v>546</v>
      </c>
      <c r="BM151" s="22" t="s">
        <v>1322</v>
      </c>
    </row>
    <row r="152" spans="2:65" s="1" customFormat="1" ht="16.5" customHeight="1">
      <c r="B152" s="39"/>
      <c r="C152" s="190" t="s">
        <v>382</v>
      </c>
      <c r="D152" s="190" t="s">
        <v>144</v>
      </c>
      <c r="E152" s="191" t="s">
        <v>1323</v>
      </c>
      <c r="F152" s="192" t="s">
        <v>1324</v>
      </c>
      <c r="G152" s="193" t="s">
        <v>359</v>
      </c>
      <c r="H152" s="194">
        <v>17</v>
      </c>
      <c r="I152" s="195">
        <v>20.680000000000003</v>
      </c>
      <c r="J152" s="194">
        <f t="shared" si="0"/>
        <v>351.56</v>
      </c>
      <c r="K152" s="192" t="s">
        <v>148</v>
      </c>
      <c r="L152" s="59"/>
      <c r="M152" s="196" t="s">
        <v>22</v>
      </c>
      <c r="N152" s="197" t="s">
        <v>43</v>
      </c>
      <c r="O152" s="40"/>
      <c r="P152" s="198">
        <f t="shared" si="1"/>
        <v>0</v>
      </c>
      <c r="Q152" s="198">
        <v>0</v>
      </c>
      <c r="R152" s="198">
        <f t="shared" si="2"/>
        <v>0</v>
      </c>
      <c r="S152" s="198">
        <v>0</v>
      </c>
      <c r="T152" s="199">
        <f t="shared" si="3"/>
        <v>0</v>
      </c>
      <c r="AR152" s="22" t="s">
        <v>546</v>
      </c>
      <c r="AT152" s="22" t="s">
        <v>144</v>
      </c>
      <c r="AU152" s="22" t="s">
        <v>83</v>
      </c>
      <c r="AY152" s="22" t="s">
        <v>138</v>
      </c>
      <c r="BE152" s="200">
        <f t="shared" si="4"/>
        <v>351.56</v>
      </c>
      <c r="BF152" s="200">
        <f t="shared" si="5"/>
        <v>0</v>
      </c>
      <c r="BG152" s="200">
        <f t="shared" si="6"/>
        <v>0</v>
      </c>
      <c r="BH152" s="200">
        <f t="shared" si="7"/>
        <v>0</v>
      </c>
      <c r="BI152" s="200">
        <f t="shared" si="8"/>
        <v>0</v>
      </c>
      <c r="BJ152" s="22" t="s">
        <v>80</v>
      </c>
      <c r="BK152" s="200">
        <f t="shared" si="9"/>
        <v>351.56</v>
      </c>
      <c r="BL152" s="22" t="s">
        <v>546</v>
      </c>
      <c r="BM152" s="22" t="s">
        <v>1325</v>
      </c>
    </row>
    <row r="153" spans="2:65" s="1" customFormat="1" ht="16.5" customHeight="1">
      <c r="B153" s="39"/>
      <c r="C153" s="190" t="s">
        <v>387</v>
      </c>
      <c r="D153" s="190" t="s">
        <v>144</v>
      </c>
      <c r="E153" s="191" t="s">
        <v>1326</v>
      </c>
      <c r="F153" s="192" t="s">
        <v>1327</v>
      </c>
      <c r="G153" s="193" t="s">
        <v>359</v>
      </c>
      <c r="H153" s="194">
        <v>101</v>
      </c>
      <c r="I153" s="195">
        <v>69.94900000000001</v>
      </c>
      <c r="J153" s="194">
        <f t="shared" si="0"/>
        <v>7064.85</v>
      </c>
      <c r="K153" s="192" t="s">
        <v>148</v>
      </c>
      <c r="L153" s="59"/>
      <c r="M153" s="196" t="s">
        <v>22</v>
      </c>
      <c r="N153" s="197" t="s">
        <v>43</v>
      </c>
      <c r="O153" s="40"/>
      <c r="P153" s="198">
        <f t="shared" si="1"/>
        <v>0</v>
      </c>
      <c r="Q153" s="198">
        <v>0</v>
      </c>
      <c r="R153" s="198">
        <f t="shared" si="2"/>
        <v>0</v>
      </c>
      <c r="S153" s="198">
        <v>0</v>
      </c>
      <c r="T153" s="199">
        <f t="shared" si="3"/>
        <v>0</v>
      </c>
      <c r="AR153" s="22" t="s">
        <v>546</v>
      </c>
      <c r="AT153" s="22" t="s">
        <v>144</v>
      </c>
      <c r="AU153" s="22" t="s">
        <v>83</v>
      </c>
      <c r="AY153" s="22" t="s">
        <v>138</v>
      </c>
      <c r="BE153" s="200">
        <f t="shared" si="4"/>
        <v>7064.85</v>
      </c>
      <c r="BF153" s="200">
        <f t="shared" si="5"/>
        <v>0</v>
      </c>
      <c r="BG153" s="200">
        <f t="shared" si="6"/>
        <v>0</v>
      </c>
      <c r="BH153" s="200">
        <f t="shared" si="7"/>
        <v>0</v>
      </c>
      <c r="BI153" s="200">
        <f t="shared" si="8"/>
        <v>0</v>
      </c>
      <c r="BJ153" s="22" t="s">
        <v>80</v>
      </c>
      <c r="BK153" s="200">
        <f t="shared" si="9"/>
        <v>7064.85</v>
      </c>
      <c r="BL153" s="22" t="s">
        <v>546</v>
      </c>
      <c r="BM153" s="22" t="s">
        <v>1328</v>
      </c>
    </row>
    <row r="154" spans="2:65" s="1" customFormat="1" ht="25.5" customHeight="1">
      <c r="B154" s="39"/>
      <c r="C154" s="190" t="s">
        <v>391</v>
      </c>
      <c r="D154" s="190" t="s">
        <v>144</v>
      </c>
      <c r="E154" s="191" t="s">
        <v>1329</v>
      </c>
      <c r="F154" s="192" t="s">
        <v>1330</v>
      </c>
      <c r="G154" s="193" t="s">
        <v>359</v>
      </c>
      <c r="H154" s="194">
        <v>17</v>
      </c>
      <c r="I154" s="195">
        <v>48.18</v>
      </c>
      <c r="J154" s="194">
        <f t="shared" si="0"/>
        <v>819.06</v>
      </c>
      <c r="K154" s="192" t="s">
        <v>148</v>
      </c>
      <c r="L154" s="59"/>
      <c r="M154" s="196" t="s">
        <v>22</v>
      </c>
      <c r="N154" s="197" t="s">
        <v>43</v>
      </c>
      <c r="O154" s="40"/>
      <c r="P154" s="198">
        <f t="shared" si="1"/>
        <v>0</v>
      </c>
      <c r="Q154" s="198">
        <v>0</v>
      </c>
      <c r="R154" s="198">
        <f t="shared" si="2"/>
        <v>0</v>
      </c>
      <c r="S154" s="198">
        <v>0</v>
      </c>
      <c r="T154" s="199">
        <f t="shared" si="3"/>
        <v>0</v>
      </c>
      <c r="AR154" s="22" t="s">
        <v>546</v>
      </c>
      <c r="AT154" s="22" t="s">
        <v>144</v>
      </c>
      <c r="AU154" s="22" t="s">
        <v>83</v>
      </c>
      <c r="AY154" s="22" t="s">
        <v>138</v>
      </c>
      <c r="BE154" s="200">
        <f t="shared" si="4"/>
        <v>819.06</v>
      </c>
      <c r="BF154" s="200">
        <f t="shared" si="5"/>
        <v>0</v>
      </c>
      <c r="BG154" s="200">
        <f t="shared" si="6"/>
        <v>0</v>
      </c>
      <c r="BH154" s="200">
        <f t="shared" si="7"/>
        <v>0</v>
      </c>
      <c r="BI154" s="200">
        <f t="shared" si="8"/>
        <v>0</v>
      </c>
      <c r="BJ154" s="22" t="s">
        <v>80</v>
      </c>
      <c r="BK154" s="200">
        <f t="shared" si="9"/>
        <v>819.06</v>
      </c>
      <c r="BL154" s="22" t="s">
        <v>546</v>
      </c>
      <c r="BM154" s="22" t="s">
        <v>1331</v>
      </c>
    </row>
    <row r="155" spans="2:65" s="1" customFormat="1" ht="25.5" customHeight="1">
      <c r="B155" s="39"/>
      <c r="C155" s="229" t="s">
        <v>396</v>
      </c>
      <c r="D155" s="229" t="s">
        <v>633</v>
      </c>
      <c r="E155" s="230" t="s">
        <v>1332</v>
      </c>
      <c r="F155" s="231" t="s">
        <v>1333</v>
      </c>
      <c r="G155" s="232" t="s">
        <v>359</v>
      </c>
      <c r="H155" s="233">
        <v>17</v>
      </c>
      <c r="I155" s="234">
        <v>130.9</v>
      </c>
      <c r="J155" s="233">
        <f t="shared" si="0"/>
        <v>2225.3</v>
      </c>
      <c r="K155" s="231" t="s">
        <v>22</v>
      </c>
      <c r="L155" s="235"/>
      <c r="M155" s="236" t="s">
        <v>22</v>
      </c>
      <c r="N155" s="237" t="s">
        <v>43</v>
      </c>
      <c r="O155" s="40"/>
      <c r="P155" s="198">
        <f t="shared" si="1"/>
        <v>0</v>
      </c>
      <c r="Q155" s="198">
        <v>0.00068</v>
      </c>
      <c r="R155" s="198">
        <f t="shared" si="2"/>
        <v>0.01156</v>
      </c>
      <c r="S155" s="198">
        <v>0</v>
      </c>
      <c r="T155" s="199">
        <f t="shared" si="3"/>
        <v>0</v>
      </c>
      <c r="AR155" s="22" t="s">
        <v>1290</v>
      </c>
      <c r="AT155" s="22" t="s">
        <v>633</v>
      </c>
      <c r="AU155" s="22" t="s">
        <v>83</v>
      </c>
      <c r="AY155" s="22" t="s">
        <v>138</v>
      </c>
      <c r="BE155" s="200">
        <f t="shared" si="4"/>
        <v>2225.3</v>
      </c>
      <c r="BF155" s="200">
        <f t="shared" si="5"/>
        <v>0</v>
      </c>
      <c r="BG155" s="200">
        <f t="shared" si="6"/>
        <v>0</v>
      </c>
      <c r="BH155" s="200">
        <f t="shared" si="7"/>
        <v>0</v>
      </c>
      <c r="BI155" s="200">
        <f t="shared" si="8"/>
        <v>0</v>
      </c>
      <c r="BJ155" s="22" t="s">
        <v>80</v>
      </c>
      <c r="BK155" s="200">
        <f t="shared" si="9"/>
        <v>2225.3</v>
      </c>
      <c r="BL155" s="22" t="s">
        <v>1290</v>
      </c>
      <c r="BM155" s="22" t="s">
        <v>1334</v>
      </c>
    </row>
    <row r="156" spans="2:65" s="1" customFormat="1" ht="25.5" customHeight="1">
      <c r="B156" s="39"/>
      <c r="C156" s="190" t="s">
        <v>401</v>
      </c>
      <c r="D156" s="190" t="s">
        <v>144</v>
      </c>
      <c r="E156" s="191" t="s">
        <v>1335</v>
      </c>
      <c r="F156" s="192" t="s">
        <v>1336</v>
      </c>
      <c r="G156" s="193" t="s">
        <v>426</v>
      </c>
      <c r="H156" s="194">
        <v>3</v>
      </c>
      <c r="I156" s="195">
        <v>234.85000000000002</v>
      </c>
      <c r="J156" s="194">
        <f t="shared" si="0"/>
        <v>704.55</v>
      </c>
      <c r="K156" s="192" t="s">
        <v>148</v>
      </c>
      <c r="L156" s="59"/>
      <c r="M156" s="196" t="s">
        <v>22</v>
      </c>
      <c r="N156" s="197" t="s">
        <v>43</v>
      </c>
      <c r="O156" s="40"/>
      <c r="P156" s="198">
        <f t="shared" si="1"/>
        <v>0</v>
      </c>
      <c r="Q156" s="198">
        <v>0</v>
      </c>
      <c r="R156" s="198">
        <f t="shared" si="2"/>
        <v>0</v>
      </c>
      <c r="S156" s="198">
        <v>0</v>
      </c>
      <c r="T156" s="199">
        <f t="shared" si="3"/>
        <v>0</v>
      </c>
      <c r="AR156" s="22" t="s">
        <v>546</v>
      </c>
      <c r="AT156" s="22" t="s">
        <v>144</v>
      </c>
      <c r="AU156" s="22" t="s">
        <v>83</v>
      </c>
      <c r="AY156" s="22" t="s">
        <v>138</v>
      </c>
      <c r="BE156" s="200">
        <f t="shared" si="4"/>
        <v>704.55</v>
      </c>
      <c r="BF156" s="200">
        <f t="shared" si="5"/>
        <v>0</v>
      </c>
      <c r="BG156" s="200">
        <f t="shared" si="6"/>
        <v>0</v>
      </c>
      <c r="BH156" s="200">
        <f t="shared" si="7"/>
        <v>0</v>
      </c>
      <c r="BI156" s="200">
        <f t="shared" si="8"/>
        <v>0</v>
      </c>
      <c r="BJ156" s="22" t="s">
        <v>80</v>
      </c>
      <c r="BK156" s="200">
        <f t="shared" si="9"/>
        <v>704.55</v>
      </c>
      <c r="BL156" s="22" t="s">
        <v>546</v>
      </c>
      <c r="BM156" s="22" t="s">
        <v>1337</v>
      </c>
    </row>
    <row r="157" spans="2:65" s="1" customFormat="1" ht="25.5" customHeight="1">
      <c r="B157" s="39"/>
      <c r="C157" s="229" t="s">
        <v>407</v>
      </c>
      <c r="D157" s="229" t="s">
        <v>633</v>
      </c>
      <c r="E157" s="230" t="s">
        <v>1338</v>
      </c>
      <c r="F157" s="231" t="s">
        <v>1308</v>
      </c>
      <c r="G157" s="232" t="s">
        <v>359</v>
      </c>
      <c r="H157" s="233">
        <v>1</v>
      </c>
      <c r="I157" s="234">
        <v>1936.0000000000002</v>
      </c>
      <c r="J157" s="233">
        <f t="shared" si="0"/>
        <v>1936</v>
      </c>
      <c r="K157" s="231" t="s">
        <v>22</v>
      </c>
      <c r="L157" s="235"/>
      <c r="M157" s="236" t="s">
        <v>22</v>
      </c>
      <c r="N157" s="237" t="s">
        <v>43</v>
      </c>
      <c r="O157" s="40"/>
      <c r="P157" s="198">
        <f t="shared" si="1"/>
        <v>0</v>
      </c>
      <c r="Q157" s="198">
        <v>0.00049</v>
      </c>
      <c r="R157" s="198">
        <f t="shared" si="2"/>
        <v>0.00049</v>
      </c>
      <c r="S157" s="198">
        <v>0</v>
      </c>
      <c r="T157" s="199">
        <f t="shared" si="3"/>
        <v>0</v>
      </c>
      <c r="AR157" s="22" t="s">
        <v>1290</v>
      </c>
      <c r="AT157" s="22" t="s">
        <v>633</v>
      </c>
      <c r="AU157" s="22" t="s">
        <v>83</v>
      </c>
      <c r="AY157" s="22" t="s">
        <v>138</v>
      </c>
      <c r="BE157" s="200">
        <f t="shared" si="4"/>
        <v>1936</v>
      </c>
      <c r="BF157" s="200">
        <f t="shared" si="5"/>
        <v>0</v>
      </c>
      <c r="BG157" s="200">
        <f t="shared" si="6"/>
        <v>0</v>
      </c>
      <c r="BH157" s="200">
        <f t="shared" si="7"/>
        <v>0</v>
      </c>
      <c r="BI157" s="200">
        <f t="shared" si="8"/>
        <v>0</v>
      </c>
      <c r="BJ157" s="22" t="s">
        <v>80</v>
      </c>
      <c r="BK157" s="200">
        <f t="shared" si="9"/>
        <v>1936</v>
      </c>
      <c r="BL157" s="22" t="s">
        <v>1290</v>
      </c>
      <c r="BM157" s="22" t="s">
        <v>1339</v>
      </c>
    </row>
    <row r="158" spans="2:65" s="1" customFormat="1" ht="25.5" customHeight="1">
      <c r="B158" s="39"/>
      <c r="C158" s="229" t="s">
        <v>413</v>
      </c>
      <c r="D158" s="229" t="s">
        <v>633</v>
      </c>
      <c r="E158" s="230" t="s">
        <v>1340</v>
      </c>
      <c r="F158" s="231" t="s">
        <v>1308</v>
      </c>
      <c r="G158" s="232" t="s">
        <v>359</v>
      </c>
      <c r="H158" s="233">
        <v>2</v>
      </c>
      <c r="I158" s="234">
        <v>287.1</v>
      </c>
      <c r="J158" s="233">
        <f t="shared" si="0"/>
        <v>574.2</v>
      </c>
      <c r="K158" s="231" t="s">
        <v>22</v>
      </c>
      <c r="L158" s="235"/>
      <c r="M158" s="236" t="s">
        <v>22</v>
      </c>
      <c r="N158" s="237" t="s">
        <v>43</v>
      </c>
      <c r="O158" s="40"/>
      <c r="P158" s="198">
        <f t="shared" si="1"/>
        <v>0</v>
      </c>
      <c r="Q158" s="198">
        <v>0.00049</v>
      </c>
      <c r="R158" s="198">
        <f t="shared" si="2"/>
        <v>0.00098</v>
      </c>
      <c r="S158" s="198">
        <v>0</v>
      </c>
      <c r="T158" s="199">
        <f t="shared" si="3"/>
        <v>0</v>
      </c>
      <c r="AR158" s="22" t="s">
        <v>1290</v>
      </c>
      <c r="AT158" s="22" t="s">
        <v>633</v>
      </c>
      <c r="AU158" s="22" t="s">
        <v>83</v>
      </c>
      <c r="AY158" s="22" t="s">
        <v>138</v>
      </c>
      <c r="BE158" s="200">
        <f t="shared" si="4"/>
        <v>574.2</v>
      </c>
      <c r="BF158" s="200">
        <f t="shared" si="5"/>
        <v>0</v>
      </c>
      <c r="BG158" s="200">
        <f t="shared" si="6"/>
        <v>0</v>
      </c>
      <c r="BH158" s="200">
        <f t="shared" si="7"/>
        <v>0</v>
      </c>
      <c r="BI158" s="200">
        <f t="shared" si="8"/>
        <v>0</v>
      </c>
      <c r="BJ158" s="22" t="s">
        <v>80</v>
      </c>
      <c r="BK158" s="200">
        <f t="shared" si="9"/>
        <v>574.2</v>
      </c>
      <c r="BL158" s="22" t="s">
        <v>1290</v>
      </c>
      <c r="BM158" s="22" t="s">
        <v>1341</v>
      </c>
    </row>
    <row r="159" spans="2:65" s="1" customFormat="1" ht="25.5" customHeight="1">
      <c r="B159" s="39"/>
      <c r="C159" s="190" t="s">
        <v>418</v>
      </c>
      <c r="D159" s="190" t="s">
        <v>144</v>
      </c>
      <c r="E159" s="191" t="s">
        <v>1342</v>
      </c>
      <c r="F159" s="192" t="s">
        <v>1298</v>
      </c>
      <c r="G159" s="193" t="s">
        <v>426</v>
      </c>
      <c r="H159" s="194">
        <v>3</v>
      </c>
      <c r="I159" s="195">
        <v>577.5</v>
      </c>
      <c r="J159" s="194">
        <f t="shared" si="0"/>
        <v>1732.5</v>
      </c>
      <c r="K159" s="192" t="s">
        <v>148</v>
      </c>
      <c r="L159" s="59"/>
      <c r="M159" s="196" t="s">
        <v>22</v>
      </c>
      <c r="N159" s="197" t="s">
        <v>43</v>
      </c>
      <c r="O159" s="40"/>
      <c r="P159" s="198">
        <f t="shared" si="1"/>
        <v>0</v>
      </c>
      <c r="Q159" s="198">
        <v>0.00021</v>
      </c>
      <c r="R159" s="198">
        <f t="shared" si="2"/>
        <v>0.00063</v>
      </c>
      <c r="S159" s="198">
        <v>0</v>
      </c>
      <c r="T159" s="199">
        <f t="shared" si="3"/>
        <v>0</v>
      </c>
      <c r="AR159" s="22" t="s">
        <v>546</v>
      </c>
      <c r="AT159" s="22" t="s">
        <v>144</v>
      </c>
      <c r="AU159" s="22" t="s">
        <v>83</v>
      </c>
      <c r="AY159" s="22" t="s">
        <v>138</v>
      </c>
      <c r="BE159" s="200">
        <f t="shared" si="4"/>
        <v>1732.5</v>
      </c>
      <c r="BF159" s="200">
        <f t="shared" si="5"/>
        <v>0</v>
      </c>
      <c r="BG159" s="200">
        <f t="shared" si="6"/>
        <v>0</v>
      </c>
      <c r="BH159" s="200">
        <f t="shared" si="7"/>
        <v>0</v>
      </c>
      <c r="BI159" s="200">
        <f t="shared" si="8"/>
        <v>0</v>
      </c>
      <c r="BJ159" s="22" t="s">
        <v>80</v>
      </c>
      <c r="BK159" s="200">
        <f t="shared" si="9"/>
        <v>1732.5</v>
      </c>
      <c r="BL159" s="22" t="s">
        <v>546</v>
      </c>
      <c r="BM159" s="22" t="s">
        <v>1343</v>
      </c>
    </row>
    <row r="160" spans="2:65" s="1" customFormat="1" ht="25.5" customHeight="1">
      <c r="B160" s="39"/>
      <c r="C160" s="229" t="s">
        <v>423</v>
      </c>
      <c r="D160" s="229" t="s">
        <v>633</v>
      </c>
      <c r="E160" s="230" t="s">
        <v>1344</v>
      </c>
      <c r="F160" s="231" t="s">
        <v>1308</v>
      </c>
      <c r="G160" s="232" t="s">
        <v>359</v>
      </c>
      <c r="H160" s="233">
        <v>3</v>
      </c>
      <c r="I160" s="234">
        <v>236.50000000000003</v>
      </c>
      <c r="J160" s="233">
        <f t="shared" si="0"/>
        <v>709.5</v>
      </c>
      <c r="K160" s="231" t="s">
        <v>22</v>
      </c>
      <c r="L160" s="235"/>
      <c r="M160" s="236" t="s">
        <v>22</v>
      </c>
      <c r="N160" s="237" t="s">
        <v>43</v>
      </c>
      <c r="O160" s="40"/>
      <c r="P160" s="198">
        <f t="shared" si="1"/>
        <v>0</v>
      </c>
      <c r="Q160" s="198">
        <v>0.00049</v>
      </c>
      <c r="R160" s="198">
        <f t="shared" si="2"/>
        <v>0.00147</v>
      </c>
      <c r="S160" s="198">
        <v>0</v>
      </c>
      <c r="T160" s="199">
        <f t="shared" si="3"/>
        <v>0</v>
      </c>
      <c r="AR160" s="22" t="s">
        <v>1290</v>
      </c>
      <c r="AT160" s="22" t="s">
        <v>633</v>
      </c>
      <c r="AU160" s="22" t="s">
        <v>83</v>
      </c>
      <c r="AY160" s="22" t="s">
        <v>138</v>
      </c>
      <c r="BE160" s="200">
        <f t="shared" si="4"/>
        <v>709.5</v>
      </c>
      <c r="BF160" s="200">
        <f t="shared" si="5"/>
        <v>0</v>
      </c>
      <c r="BG160" s="200">
        <f t="shared" si="6"/>
        <v>0</v>
      </c>
      <c r="BH160" s="200">
        <f t="shared" si="7"/>
        <v>0</v>
      </c>
      <c r="BI160" s="200">
        <f t="shared" si="8"/>
        <v>0</v>
      </c>
      <c r="BJ160" s="22" t="s">
        <v>80</v>
      </c>
      <c r="BK160" s="200">
        <f t="shared" si="9"/>
        <v>709.5</v>
      </c>
      <c r="BL160" s="22" t="s">
        <v>1290</v>
      </c>
      <c r="BM160" s="22" t="s">
        <v>1345</v>
      </c>
    </row>
    <row r="161" spans="2:65" s="1" customFormat="1" ht="25.5" customHeight="1">
      <c r="B161" s="39"/>
      <c r="C161" s="190" t="s">
        <v>430</v>
      </c>
      <c r="D161" s="190" t="s">
        <v>144</v>
      </c>
      <c r="E161" s="191" t="s">
        <v>1346</v>
      </c>
      <c r="F161" s="192" t="s">
        <v>1347</v>
      </c>
      <c r="G161" s="193" t="s">
        <v>426</v>
      </c>
      <c r="H161" s="194">
        <v>9</v>
      </c>
      <c r="I161" s="195">
        <v>523.6</v>
      </c>
      <c r="J161" s="194">
        <f t="shared" si="0"/>
        <v>4712.4</v>
      </c>
      <c r="K161" s="192" t="s">
        <v>148</v>
      </c>
      <c r="L161" s="59"/>
      <c r="M161" s="196" t="s">
        <v>22</v>
      </c>
      <c r="N161" s="197" t="s">
        <v>43</v>
      </c>
      <c r="O161" s="40"/>
      <c r="P161" s="198">
        <f t="shared" si="1"/>
        <v>0</v>
      </c>
      <c r="Q161" s="198">
        <v>0</v>
      </c>
      <c r="R161" s="198">
        <f t="shared" si="2"/>
        <v>0</v>
      </c>
      <c r="S161" s="198">
        <v>0</v>
      </c>
      <c r="T161" s="199">
        <f t="shared" si="3"/>
        <v>0</v>
      </c>
      <c r="AR161" s="22" t="s">
        <v>546</v>
      </c>
      <c r="AT161" s="22" t="s">
        <v>144</v>
      </c>
      <c r="AU161" s="22" t="s">
        <v>83</v>
      </c>
      <c r="AY161" s="22" t="s">
        <v>138</v>
      </c>
      <c r="BE161" s="200">
        <f t="shared" si="4"/>
        <v>4712.4</v>
      </c>
      <c r="BF161" s="200">
        <f t="shared" si="5"/>
        <v>0</v>
      </c>
      <c r="BG161" s="200">
        <f t="shared" si="6"/>
        <v>0</v>
      </c>
      <c r="BH161" s="200">
        <f t="shared" si="7"/>
        <v>0</v>
      </c>
      <c r="BI161" s="200">
        <f t="shared" si="8"/>
        <v>0</v>
      </c>
      <c r="BJ161" s="22" t="s">
        <v>80</v>
      </c>
      <c r="BK161" s="200">
        <f t="shared" si="9"/>
        <v>4712.4</v>
      </c>
      <c r="BL161" s="22" t="s">
        <v>546</v>
      </c>
      <c r="BM161" s="22" t="s">
        <v>1348</v>
      </c>
    </row>
    <row r="162" spans="2:65" s="1" customFormat="1" ht="25.5" customHeight="1">
      <c r="B162" s="39"/>
      <c r="C162" s="229" t="s">
        <v>437</v>
      </c>
      <c r="D162" s="229" t="s">
        <v>633</v>
      </c>
      <c r="E162" s="230" t="s">
        <v>1349</v>
      </c>
      <c r="F162" s="231" t="s">
        <v>1308</v>
      </c>
      <c r="G162" s="232" t="s">
        <v>359</v>
      </c>
      <c r="H162" s="233">
        <v>3</v>
      </c>
      <c r="I162" s="234">
        <v>1298</v>
      </c>
      <c r="J162" s="233">
        <f t="shared" si="0"/>
        <v>3894</v>
      </c>
      <c r="K162" s="231" t="s">
        <v>22</v>
      </c>
      <c r="L162" s="235"/>
      <c r="M162" s="236" t="s">
        <v>22</v>
      </c>
      <c r="N162" s="237" t="s">
        <v>43</v>
      </c>
      <c r="O162" s="40"/>
      <c r="P162" s="198">
        <f t="shared" si="1"/>
        <v>0</v>
      </c>
      <c r="Q162" s="198">
        <v>0.00049</v>
      </c>
      <c r="R162" s="198">
        <f t="shared" si="2"/>
        <v>0.00147</v>
      </c>
      <c r="S162" s="198">
        <v>0</v>
      </c>
      <c r="T162" s="199">
        <f t="shared" si="3"/>
        <v>0</v>
      </c>
      <c r="AR162" s="22" t="s">
        <v>1290</v>
      </c>
      <c r="AT162" s="22" t="s">
        <v>633</v>
      </c>
      <c r="AU162" s="22" t="s">
        <v>83</v>
      </c>
      <c r="AY162" s="22" t="s">
        <v>138</v>
      </c>
      <c r="BE162" s="200">
        <f t="shared" si="4"/>
        <v>3894</v>
      </c>
      <c r="BF162" s="200">
        <f t="shared" si="5"/>
        <v>0</v>
      </c>
      <c r="BG162" s="200">
        <f t="shared" si="6"/>
        <v>0</v>
      </c>
      <c r="BH162" s="200">
        <f t="shared" si="7"/>
        <v>0</v>
      </c>
      <c r="BI162" s="200">
        <f t="shared" si="8"/>
        <v>0</v>
      </c>
      <c r="BJ162" s="22" t="s">
        <v>80</v>
      </c>
      <c r="BK162" s="200">
        <f t="shared" si="9"/>
        <v>3894</v>
      </c>
      <c r="BL162" s="22" t="s">
        <v>1290</v>
      </c>
      <c r="BM162" s="22" t="s">
        <v>1350</v>
      </c>
    </row>
    <row r="163" spans="2:65" s="1" customFormat="1" ht="25.5" customHeight="1">
      <c r="B163" s="39"/>
      <c r="C163" s="229" t="s">
        <v>443</v>
      </c>
      <c r="D163" s="229" t="s">
        <v>633</v>
      </c>
      <c r="E163" s="230" t="s">
        <v>1351</v>
      </c>
      <c r="F163" s="231" t="s">
        <v>1308</v>
      </c>
      <c r="G163" s="232" t="s">
        <v>359</v>
      </c>
      <c r="H163" s="233">
        <v>1</v>
      </c>
      <c r="I163" s="234">
        <v>1751.2</v>
      </c>
      <c r="J163" s="233">
        <f t="shared" si="0"/>
        <v>1751.2</v>
      </c>
      <c r="K163" s="231" t="s">
        <v>22</v>
      </c>
      <c r="L163" s="235"/>
      <c r="M163" s="236" t="s">
        <v>22</v>
      </c>
      <c r="N163" s="237" t="s">
        <v>43</v>
      </c>
      <c r="O163" s="40"/>
      <c r="P163" s="198">
        <f t="shared" si="1"/>
        <v>0</v>
      </c>
      <c r="Q163" s="198">
        <v>0.00049</v>
      </c>
      <c r="R163" s="198">
        <f t="shared" si="2"/>
        <v>0.00049</v>
      </c>
      <c r="S163" s="198">
        <v>0</v>
      </c>
      <c r="T163" s="199">
        <f t="shared" si="3"/>
        <v>0</v>
      </c>
      <c r="AR163" s="22" t="s">
        <v>1290</v>
      </c>
      <c r="AT163" s="22" t="s">
        <v>633</v>
      </c>
      <c r="AU163" s="22" t="s">
        <v>83</v>
      </c>
      <c r="AY163" s="22" t="s">
        <v>138</v>
      </c>
      <c r="BE163" s="200">
        <f t="shared" si="4"/>
        <v>1751.2</v>
      </c>
      <c r="BF163" s="200">
        <f t="shared" si="5"/>
        <v>0</v>
      </c>
      <c r="BG163" s="200">
        <f t="shared" si="6"/>
        <v>0</v>
      </c>
      <c r="BH163" s="200">
        <f t="shared" si="7"/>
        <v>0</v>
      </c>
      <c r="BI163" s="200">
        <f t="shared" si="8"/>
        <v>0</v>
      </c>
      <c r="BJ163" s="22" t="s">
        <v>80</v>
      </c>
      <c r="BK163" s="200">
        <f t="shared" si="9"/>
        <v>1751.2</v>
      </c>
      <c r="BL163" s="22" t="s">
        <v>1290</v>
      </c>
      <c r="BM163" s="22" t="s">
        <v>1352</v>
      </c>
    </row>
    <row r="164" spans="2:65" s="1" customFormat="1" ht="25.5" customHeight="1">
      <c r="B164" s="39"/>
      <c r="C164" s="229" t="s">
        <v>449</v>
      </c>
      <c r="D164" s="229" t="s">
        <v>633</v>
      </c>
      <c r="E164" s="230" t="s">
        <v>1353</v>
      </c>
      <c r="F164" s="231" t="s">
        <v>1308</v>
      </c>
      <c r="G164" s="232" t="s">
        <v>359</v>
      </c>
      <c r="H164" s="233">
        <v>1</v>
      </c>
      <c r="I164" s="234">
        <v>3608.0000000000005</v>
      </c>
      <c r="J164" s="233">
        <f t="shared" si="0"/>
        <v>3608</v>
      </c>
      <c r="K164" s="231" t="s">
        <v>22</v>
      </c>
      <c r="L164" s="235"/>
      <c r="M164" s="236" t="s">
        <v>22</v>
      </c>
      <c r="N164" s="237" t="s">
        <v>43</v>
      </c>
      <c r="O164" s="40"/>
      <c r="P164" s="198">
        <f t="shared" si="1"/>
        <v>0</v>
      </c>
      <c r="Q164" s="198">
        <v>0.00049</v>
      </c>
      <c r="R164" s="198">
        <f t="shared" si="2"/>
        <v>0.00049</v>
      </c>
      <c r="S164" s="198">
        <v>0</v>
      </c>
      <c r="T164" s="199">
        <f t="shared" si="3"/>
        <v>0</v>
      </c>
      <c r="AR164" s="22" t="s">
        <v>1290</v>
      </c>
      <c r="AT164" s="22" t="s">
        <v>633</v>
      </c>
      <c r="AU164" s="22" t="s">
        <v>83</v>
      </c>
      <c r="AY164" s="22" t="s">
        <v>138</v>
      </c>
      <c r="BE164" s="200">
        <f t="shared" si="4"/>
        <v>3608</v>
      </c>
      <c r="BF164" s="200">
        <f t="shared" si="5"/>
        <v>0</v>
      </c>
      <c r="BG164" s="200">
        <f t="shared" si="6"/>
        <v>0</v>
      </c>
      <c r="BH164" s="200">
        <f t="shared" si="7"/>
        <v>0</v>
      </c>
      <c r="BI164" s="200">
        <f t="shared" si="8"/>
        <v>0</v>
      </c>
      <c r="BJ164" s="22" t="s">
        <v>80</v>
      </c>
      <c r="BK164" s="200">
        <f t="shared" si="9"/>
        <v>3608</v>
      </c>
      <c r="BL164" s="22" t="s">
        <v>1290</v>
      </c>
      <c r="BM164" s="22" t="s">
        <v>1354</v>
      </c>
    </row>
    <row r="165" spans="2:65" s="1" customFormat="1" ht="25.5" customHeight="1">
      <c r="B165" s="39"/>
      <c r="C165" s="229" t="s">
        <v>454</v>
      </c>
      <c r="D165" s="229" t="s">
        <v>633</v>
      </c>
      <c r="E165" s="230" t="s">
        <v>1355</v>
      </c>
      <c r="F165" s="231" t="s">
        <v>1308</v>
      </c>
      <c r="G165" s="232" t="s">
        <v>359</v>
      </c>
      <c r="H165" s="233">
        <v>1</v>
      </c>
      <c r="I165" s="234">
        <v>1338.7</v>
      </c>
      <c r="J165" s="233">
        <f t="shared" si="0"/>
        <v>1338.7</v>
      </c>
      <c r="K165" s="231" t="s">
        <v>22</v>
      </c>
      <c r="L165" s="235"/>
      <c r="M165" s="236" t="s">
        <v>22</v>
      </c>
      <c r="N165" s="237" t="s">
        <v>43</v>
      </c>
      <c r="O165" s="40"/>
      <c r="P165" s="198">
        <f t="shared" si="1"/>
        <v>0</v>
      </c>
      <c r="Q165" s="198">
        <v>0.00049</v>
      </c>
      <c r="R165" s="198">
        <f t="shared" si="2"/>
        <v>0.00049</v>
      </c>
      <c r="S165" s="198">
        <v>0</v>
      </c>
      <c r="T165" s="199">
        <f t="shared" si="3"/>
        <v>0</v>
      </c>
      <c r="AR165" s="22" t="s">
        <v>1290</v>
      </c>
      <c r="AT165" s="22" t="s">
        <v>633</v>
      </c>
      <c r="AU165" s="22" t="s">
        <v>83</v>
      </c>
      <c r="AY165" s="22" t="s">
        <v>138</v>
      </c>
      <c r="BE165" s="200">
        <f t="shared" si="4"/>
        <v>1338.7</v>
      </c>
      <c r="BF165" s="200">
        <f t="shared" si="5"/>
        <v>0</v>
      </c>
      <c r="BG165" s="200">
        <f t="shared" si="6"/>
        <v>0</v>
      </c>
      <c r="BH165" s="200">
        <f t="shared" si="7"/>
        <v>0</v>
      </c>
      <c r="BI165" s="200">
        <f t="shared" si="8"/>
        <v>0</v>
      </c>
      <c r="BJ165" s="22" t="s">
        <v>80</v>
      </c>
      <c r="BK165" s="200">
        <f t="shared" si="9"/>
        <v>1338.7</v>
      </c>
      <c r="BL165" s="22" t="s">
        <v>1290</v>
      </c>
      <c r="BM165" s="22" t="s">
        <v>1356</v>
      </c>
    </row>
    <row r="166" spans="2:65" s="1" customFormat="1" ht="25.5" customHeight="1">
      <c r="B166" s="39"/>
      <c r="C166" s="229" t="s">
        <v>459</v>
      </c>
      <c r="D166" s="229" t="s">
        <v>633</v>
      </c>
      <c r="E166" s="230" t="s">
        <v>1357</v>
      </c>
      <c r="F166" s="231" t="s">
        <v>1308</v>
      </c>
      <c r="G166" s="232" t="s">
        <v>359</v>
      </c>
      <c r="H166" s="233">
        <v>2</v>
      </c>
      <c r="I166" s="234">
        <v>10859.2</v>
      </c>
      <c r="J166" s="233">
        <f t="shared" si="0"/>
        <v>21718.4</v>
      </c>
      <c r="K166" s="231" t="s">
        <v>22</v>
      </c>
      <c r="L166" s="235"/>
      <c r="M166" s="236" t="s">
        <v>22</v>
      </c>
      <c r="N166" s="237" t="s">
        <v>43</v>
      </c>
      <c r="O166" s="40"/>
      <c r="P166" s="198">
        <f t="shared" si="1"/>
        <v>0</v>
      </c>
      <c r="Q166" s="198">
        <v>0.00049</v>
      </c>
      <c r="R166" s="198">
        <f t="shared" si="2"/>
        <v>0.00098</v>
      </c>
      <c r="S166" s="198">
        <v>0</v>
      </c>
      <c r="T166" s="199">
        <f t="shared" si="3"/>
        <v>0</v>
      </c>
      <c r="AR166" s="22" t="s">
        <v>1290</v>
      </c>
      <c r="AT166" s="22" t="s">
        <v>633</v>
      </c>
      <c r="AU166" s="22" t="s">
        <v>83</v>
      </c>
      <c r="AY166" s="22" t="s">
        <v>138</v>
      </c>
      <c r="BE166" s="200">
        <f t="shared" si="4"/>
        <v>21718.4</v>
      </c>
      <c r="BF166" s="200">
        <f t="shared" si="5"/>
        <v>0</v>
      </c>
      <c r="BG166" s="200">
        <f t="shared" si="6"/>
        <v>0</v>
      </c>
      <c r="BH166" s="200">
        <f t="shared" si="7"/>
        <v>0</v>
      </c>
      <c r="BI166" s="200">
        <f t="shared" si="8"/>
        <v>0</v>
      </c>
      <c r="BJ166" s="22" t="s">
        <v>80</v>
      </c>
      <c r="BK166" s="200">
        <f t="shared" si="9"/>
        <v>21718.4</v>
      </c>
      <c r="BL166" s="22" t="s">
        <v>1290</v>
      </c>
      <c r="BM166" s="22" t="s">
        <v>1358</v>
      </c>
    </row>
    <row r="167" spans="2:65" s="1" customFormat="1" ht="25.5" customHeight="1">
      <c r="B167" s="39"/>
      <c r="C167" s="229" t="s">
        <v>463</v>
      </c>
      <c r="D167" s="229" t="s">
        <v>633</v>
      </c>
      <c r="E167" s="230" t="s">
        <v>1359</v>
      </c>
      <c r="F167" s="231" t="s">
        <v>1308</v>
      </c>
      <c r="G167" s="232" t="s">
        <v>359</v>
      </c>
      <c r="H167" s="233">
        <v>1</v>
      </c>
      <c r="I167" s="234">
        <v>486.20000000000005</v>
      </c>
      <c r="J167" s="233">
        <f t="shared" si="0"/>
        <v>486.2</v>
      </c>
      <c r="K167" s="231" t="s">
        <v>22</v>
      </c>
      <c r="L167" s="235"/>
      <c r="M167" s="236" t="s">
        <v>22</v>
      </c>
      <c r="N167" s="237" t="s">
        <v>43</v>
      </c>
      <c r="O167" s="40"/>
      <c r="P167" s="198">
        <f t="shared" si="1"/>
        <v>0</v>
      </c>
      <c r="Q167" s="198">
        <v>0.00049</v>
      </c>
      <c r="R167" s="198">
        <f t="shared" si="2"/>
        <v>0.00049</v>
      </c>
      <c r="S167" s="198">
        <v>0</v>
      </c>
      <c r="T167" s="199">
        <f t="shared" si="3"/>
        <v>0</v>
      </c>
      <c r="AR167" s="22" t="s">
        <v>1290</v>
      </c>
      <c r="AT167" s="22" t="s">
        <v>633</v>
      </c>
      <c r="AU167" s="22" t="s">
        <v>83</v>
      </c>
      <c r="AY167" s="22" t="s">
        <v>138</v>
      </c>
      <c r="BE167" s="200">
        <f t="shared" si="4"/>
        <v>486.2</v>
      </c>
      <c r="BF167" s="200">
        <f t="shared" si="5"/>
        <v>0</v>
      </c>
      <c r="BG167" s="200">
        <f t="shared" si="6"/>
        <v>0</v>
      </c>
      <c r="BH167" s="200">
        <f t="shared" si="7"/>
        <v>0</v>
      </c>
      <c r="BI167" s="200">
        <f t="shared" si="8"/>
        <v>0</v>
      </c>
      <c r="BJ167" s="22" t="s">
        <v>80</v>
      </c>
      <c r="BK167" s="200">
        <f t="shared" si="9"/>
        <v>486.2</v>
      </c>
      <c r="BL167" s="22" t="s">
        <v>1290</v>
      </c>
      <c r="BM167" s="22" t="s">
        <v>1360</v>
      </c>
    </row>
    <row r="168" spans="2:65" s="1" customFormat="1" ht="25.5" customHeight="1">
      <c r="B168" s="39"/>
      <c r="C168" s="190" t="s">
        <v>467</v>
      </c>
      <c r="D168" s="190" t="s">
        <v>144</v>
      </c>
      <c r="E168" s="191" t="s">
        <v>1361</v>
      </c>
      <c r="F168" s="192" t="s">
        <v>1362</v>
      </c>
      <c r="G168" s="193" t="s">
        <v>426</v>
      </c>
      <c r="H168" s="194">
        <v>5</v>
      </c>
      <c r="I168" s="195">
        <v>46200.00000000001</v>
      </c>
      <c r="J168" s="194">
        <f t="shared" si="0"/>
        <v>231000</v>
      </c>
      <c r="K168" s="192" t="s">
        <v>148</v>
      </c>
      <c r="L168" s="59"/>
      <c r="M168" s="196" t="s">
        <v>22</v>
      </c>
      <c r="N168" s="197" t="s">
        <v>43</v>
      </c>
      <c r="O168" s="40"/>
      <c r="P168" s="198">
        <f t="shared" si="1"/>
        <v>0</v>
      </c>
      <c r="Q168" s="198">
        <v>0.00016</v>
      </c>
      <c r="R168" s="198">
        <f t="shared" si="2"/>
        <v>0.0008</v>
      </c>
      <c r="S168" s="198">
        <v>0</v>
      </c>
      <c r="T168" s="199">
        <f t="shared" si="3"/>
        <v>0</v>
      </c>
      <c r="AR168" s="22" t="s">
        <v>546</v>
      </c>
      <c r="AT168" s="22" t="s">
        <v>144</v>
      </c>
      <c r="AU168" s="22" t="s">
        <v>83</v>
      </c>
      <c r="AY168" s="22" t="s">
        <v>138</v>
      </c>
      <c r="BE168" s="200">
        <f t="shared" si="4"/>
        <v>231000</v>
      </c>
      <c r="BF168" s="200">
        <f t="shared" si="5"/>
        <v>0</v>
      </c>
      <c r="BG168" s="200">
        <f t="shared" si="6"/>
        <v>0</v>
      </c>
      <c r="BH168" s="200">
        <f t="shared" si="7"/>
        <v>0</v>
      </c>
      <c r="BI168" s="200">
        <f t="shared" si="8"/>
        <v>0</v>
      </c>
      <c r="BJ168" s="22" t="s">
        <v>80</v>
      </c>
      <c r="BK168" s="200">
        <f t="shared" si="9"/>
        <v>231000</v>
      </c>
      <c r="BL168" s="22" t="s">
        <v>546</v>
      </c>
      <c r="BM168" s="22" t="s">
        <v>1363</v>
      </c>
    </row>
    <row r="169" spans="2:65" s="1" customFormat="1" ht="25.5" customHeight="1">
      <c r="B169" s="39"/>
      <c r="C169" s="229" t="s">
        <v>472</v>
      </c>
      <c r="D169" s="229" t="s">
        <v>633</v>
      </c>
      <c r="E169" s="230" t="s">
        <v>1364</v>
      </c>
      <c r="F169" s="231" t="s">
        <v>1308</v>
      </c>
      <c r="G169" s="232" t="s">
        <v>359</v>
      </c>
      <c r="H169" s="233">
        <v>10</v>
      </c>
      <c r="I169" s="234">
        <v>10208</v>
      </c>
      <c r="J169" s="233">
        <f t="shared" si="0"/>
        <v>102080</v>
      </c>
      <c r="K169" s="231" t="s">
        <v>22</v>
      </c>
      <c r="L169" s="235"/>
      <c r="M169" s="236" t="s">
        <v>22</v>
      </c>
      <c r="N169" s="237" t="s">
        <v>43</v>
      </c>
      <c r="O169" s="40"/>
      <c r="P169" s="198">
        <f t="shared" si="1"/>
        <v>0</v>
      </c>
      <c r="Q169" s="198">
        <v>0.00049</v>
      </c>
      <c r="R169" s="198">
        <f t="shared" si="2"/>
        <v>0.0049</v>
      </c>
      <c r="S169" s="198">
        <v>0</v>
      </c>
      <c r="T169" s="199">
        <f t="shared" si="3"/>
        <v>0</v>
      </c>
      <c r="AR169" s="22" t="s">
        <v>1290</v>
      </c>
      <c r="AT169" s="22" t="s">
        <v>633</v>
      </c>
      <c r="AU169" s="22" t="s">
        <v>83</v>
      </c>
      <c r="AY169" s="22" t="s">
        <v>138</v>
      </c>
      <c r="BE169" s="200">
        <f t="shared" si="4"/>
        <v>102080</v>
      </c>
      <c r="BF169" s="200">
        <f t="shared" si="5"/>
        <v>0</v>
      </c>
      <c r="BG169" s="200">
        <f t="shared" si="6"/>
        <v>0</v>
      </c>
      <c r="BH169" s="200">
        <f t="shared" si="7"/>
        <v>0</v>
      </c>
      <c r="BI169" s="200">
        <f t="shared" si="8"/>
        <v>0</v>
      </c>
      <c r="BJ169" s="22" t="s">
        <v>80</v>
      </c>
      <c r="BK169" s="200">
        <f t="shared" si="9"/>
        <v>102080</v>
      </c>
      <c r="BL169" s="22" t="s">
        <v>1290</v>
      </c>
      <c r="BM169" s="22" t="s">
        <v>1365</v>
      </c>
    </row>
    <row r="170" spans="2:65" s="1" customFormat="1" ht="25.5" customHeight="1">
      <c r="B170" s="39"/>
      <c r="C170" s="190" t="s">
        <v>476</v>
      </c>
      <c r="D170" s="190" t="s">
        <v>144</v>
      </c>
      <c r="E170" s="191" t="s">
        <v>1366</v>
      </c>
      <c r="F170" s="192" t="s">
        <v>1367</v>
      </c>
      <c r="G170" s="193" t="s">
        <v>359</v>
      </c>
      <c r="H170" s="194">
        <v>101</v>
      </c>
      <c r="I170" s="195">
        <v>92.73</v>
      </c>
      <c r="J170" s="194">
        <f t="shared" si="0"/>
        <v>9365.73</v>
      </c>
      <c r="K170" s="192" t="s">
        <v>148</v>
      </c>
      <c r="L170" s="59"/>
      <c r="M170" s="196" t="s">
        <v>22</v>
      </c>
      <c r="N170" s="197" t="s">
        <v>43</v>
      </c>
      <c r="O170" s="40"/>
      <c r="P170" s="198">
        <f t="shared" si="1"/>
        <v>0</v>
      </c>
      <c r="Q170" s="198">
        <v>0</v>
      </c>
      <c r="R170" s="198">
        <f t="shared" si="2"/>
        <v>0</v>
      </c>
      <c r="S170" s="198">
        <v>0</v>
      </c>
      <c r="T170" s="199">
        <f t="shared" si="3"/>
        <v>0</v>
      </c>
      <c r="AR170" s="22" t="s">
        <v>546</v>
      </c>
      <c r="AT170" s="22" t="s">
        <v>144</v>
      </c>
      <c r="AU170" s="22" t="s">
        <v>83</v>
      </c>
      <c r="AY170" s="22" t="s">
        <v>138</v>
      </c>
      <c r="BE170" s="200">
        <f t="shared" si="4"/>
        <v>9365.73</v>
      </c>
      <c r="BF170" s="200">
        <f t="shared" si="5"/>
        <v>0</v>
      </c>
      <c r="BG170" s="200">
        <f t="shared" si="6"/>
        <v>0</v>
      </c>
      <c r="BH170" s="200">
        <f t="shared" si="7"/>
        <v>0</v>
      </c>
      <c r="BI170" s="200">
        <f t="shared" si="8"/>
        <v>0</v>
      </c>
      <c r="BJ170" s="22" t="s">
        <v>80</v>
      </c>
      <c r="BK170" s="200">
        <f t="shared" si="9"/>
        <v>9365.73</v>
      </c>
      <c r="BL170" s="22" t="s">
        <v>546</v>
      </c>
      <c r="BM170" s="22" t="s">
        <v>1368</v>
      </c>
    </row>
    <row r="171" spans="2:65" s="1" customFormat="1" ht="25.5" customHeight="1">
      <c r="B171" s="39"/>
      <c r="C171" s="229" t="s">
        <v>480</v>
      </c>
      <c r="D171" s="229" t="s">
        <v>633</v>
      </c>
      <c r="E171" s="230" t="s">
        <v>1369</v>
      </c>
      <c r="F171" s="231" t="s">
        <v>1370</v>
      </c>
      <c r="G171" s="232" t="s">
        <v>359</v>
      </c>
      <c r="H171" s="233">
        <v>101</v>
      </c>
      <c r="I171" s="234">
        <v>401.50000000000006</v>
      </c>
      <c r="J171" s="233">
        <f t="shared" si="0"/>
        <v>40551.5</v>
      </c>
      <c r="K171" s="231" t="s">
        <v>22</v>
      </c>
      <c r="L171" s="235"/>
      <c r="M171" s="236" t="s">
        <v>22</v>
      </c>
      <c r="N171" s="237" t="s">
        <v>43</v>
      </c>
      <c r="O171" s="40"/>
      <c r="P171" s="198">
        <f t="shared" si="1"/>
        <v>0</v>
      </c>
      <c r="Q171" s="198">
        <v>0.00293</v>
      </c>
      <c r="R171" s="198">
        <f t="shared" si="2"/>
        <v>0.29592999999999997</v>
      </c>
      <c r="S171" s="198">
        <v>0</v>
      </c>
      <c r="T171" s="199">
        <f t="shared" si="3"/>
        <v>0</v>
      </c>
      <c r="AR171" s="22" t="s">
        <v>1290</v>
      </c>
      <c r="AT171" s="22" t="s">
        <v>633</v>
      </c>
      <c r="AU171" s="22" t="s">
        <v>83</v>
      </c>
      <c r="AY171" s="22" t="s">
        <v>138</v>
      </c>
      <c r="BE171" s="200">
        <f t="shared" si="4"/>
        <v>40551.5</v>
      </c>
      <c r="BF171" s="200">
        <f t="shared" si="5"/>
        <v>0</v>
      </c>
      <c r="BG171" s="200">
        <f t="shared" si="6"/>
        <v>0</v>
      </c>
      <c r="BH171" s="200">
        <f t="shared" si="7"/>
        <v>0</v>
      </c>
      <c r="BI171" s="200">
        <f t="shared" si="8"/>
        <v>0</v>
      </c>
      <c r="BJ171" s="22" t="s">
        <v>80</v>
      </c>
      <c r="BK171" s="200">
        <f t="shared" si="9"/>
        <v>40551.5</v>
      </c>
      <c r="BL171" s="22" t="s">
        <v>1290</v>
      </c>
      <c r="BM171" s="22" t="s">
        <v>1371</v>
      </c>
    </row>
    <row r="172" spans="2:63" s="10" customFormat="1" ht="29.85" customHeight="1">
      <c r="B172" s="174"/>
      <c r="C172" s="175"/>
      <c r="D172" s="176" t="s">
        <v>71</v>
      </c>
      <c r="E172" s="188" t="s">
        <v>1372</v>
      </c>
      <c r="F172" s="188" t="s">
        <v>1373</v>
      </c>
      <c r="G172" s="175"/>
      <c r="H172" s="175"/>
      <c r="I172" s="178"/>
      <c r="J172" s="189">
        <f>BK172</f>
        <v>20661.3</v>
      </c>
      <c r="K172" s="175"/>
      <c r="L172" s="180"/>
      <c r="M172" s="181"/>
      <c r="N172" s="182"/>
      <c r="O172" s="182"/>
      <c r="P172" s="183">
        <f>SUM(P173:P177)</f>
        <v>0</v>
      </c>
      <c r="Q172" s="182"/>
      <c r="R172" s="183">
        <f>SUM(R173:R177)</f>
        <v>0.010000000000000002</v>
      </c>
      <c r="S172" s="182"/>
      <c r="T172" s="184">
        <f>SUM(T173:T177)</f>
        <v>0</v>
      </c>
      <c r="AR172" s="185" t="s">
        <v>156</v>
      </c>
      <c r="AT172" s="186" t="s">
        <v>71</v>
      </c>
      <c r="AU172" s="186" t="s">
        <v>80</v>
      </c>
      <c r="AY172" s="185" t="s">
        <v>138</v>
      </c>
      <c r="BK172" s="187">
        <f>SUM(BK173:BK177)</f>
        <v>20661.3</v>
      </c>
    </row>
    <row r="173" spans="2:65" s="1" customFormat="1" ht="38.25" customHeight="1">
      <c r="B173" s="39"/>
      <c r="C173" s="190" t="s">
        <v>487</v>
      </c>
      <c r="D173" s="190" t="s">
        <v>144</v>
      </c>
      <c r="E173" s="191" t="s">
        <v>1374</v>
      </c>
      <c r="F173" s="192" t="s">
        <v>1375</v>
      </c>
      <c r="G173" s="193" t="s">
        <v>359</v>
      </c>
      <c r="H173" s="194">
        <v>118</v>
      </c>
      <c r="I173" s="195">
        <v>9.350000000000001</v>
      </c>
      <c r="J173" s="194">
        <f>ROUND(I173*H173,2)</f>
        <v>1103.3</v>
      </c>
      <c r="K173" s="192" t="s">
        <v>148</v>
      </c>
      <c r="L173" s="59"/>
      <c r="M173" s="196" t="s">
        <v>22</v>
      </c>
      <c r="N173" s="197" t="s">
        <v>43</v>
      </c>
      <c r="O173" s="40"/>
      <c r="P173" s="198">
        <f>O173*H173</f>
        <v>0</v>
      </c>
      <c r="Q173" s="198">
        <v>7E-05</v>
      </c>
      <c r="R173" s="198">
        <f>Q173*H173</f>
        <v>0.00826</v>
      </c>
      <c r="S173" s="198">
        <v>0</v>
      </c>
      <c r="T173" s="199">
        <f>S173*H173</f>
        <v>0</v>
      </c>
      <c r="AR173" s="22" t="s">
        <v>546</v>
      </c>
      <c r="AT173" s="22" t="s">
        <v>144</v>
      </c>
      <c r="AU173" s="22" t="s">
        <v>83</v>
      </c>
      <c r="AY173" s="22" t="s">
        <v>138</v>
      </c>
      <c r="BE173" s="200">
        <f>IF(N173="základní",J173,0)</f>
        <v>1103.3</v>
      </c>
      <c r="BF173" s="200">
        <f>IF(N173="snížená",J173,0)</f>
        <v>0</v>
      </c>
      <c r="BG173" s="200">
        <f>IF(N173="zákl. přenesená",J173,0)</f>
        <v>0</v>
      </c>
      <c r="BH173" s="200">
        <f>IF(N173="sníž. přenesená",J173,0)</f>
        <v>0</v>
      </c>
      <c r="BI173" s="200">
        <f>IF(N173="nulová",J173,0)</f>
        <v>0</v>
      </c>
      <c r="BJ173" s="22" t="s">
        <v>80</v>
      </c>
      <c r="BK173" s="200">
        <f>ROUND(I173*H173,2)</f>
        <v>1103.3</v>
      </c>
      <c r="BL173" s="22" t="s">
        <v>546</v>
      </c>
      <c r="BM173" s="22" t="s">
        <v>1376</v>
      </c>
    </row>
    <row r="174" spans="2:65" s="1" customFormat="1" ht="16.5" customHeight="1">
      <c r="B174" s="39"/>
      <c r="C174" s="229" t="s">
        <v>493</v>
      </c>
      <c r="D174" s="229" t="s">
        <v>633</v>
      </c>
      <c r="E174" s="230" t="s">
        <v>1377</v>
      </c>
      <c r="F174" s="231" t="s">
        <v>1378</v>
      </c>
      <c r="G174" s="232" t="s">
        <v>359</v>
      </c>
      <c r="H174" s="233">
        <v>118</v>
      </c>
      <c r="I174" s="234">
        <v>11</v>
      </c>
      <c r="J174" s="233">
        <f>ROUND(I174*H174,2)</f>
        <v>1298</v>
      </c>
      <c r="K174" s="231" t="s">
        <v>22</v>
      </c>
      <c r="L174" s="235"/>
      <c r="M174" s="236" t="s">
        <v>22</v>
      </c>
      <c r="N174" s="237" t="s">
        <v>43</v>
      </c>
      <c r="O174" s="40"/>
      <c r="P174" s="198">
        <f>O174*H174</f>
        <v>0</v>
      </c>
      <c r="Q174" s="198">
        <v>1E-05</v>
      </c>
      <c r="R174" s="198">
        <f>Q174*H174</f>
        <v>0.00118</v>
      </c>
      <c r="S174" s="198">
        <v>0</v>
      </c>
      <c r="T174" s="199">
        <f>S174*H174</f>
        <v>0</v>
      </c>
      <c r="AR174" s="22" t="s">
        <v>1290</v>
      </c>
      <c r="AT174" s="22" t="s">
        <v>633</v>
      </c>
      <c r="AU174" s="22" t="s">
        <v>83</v>
      </c>
      <c r="AY174" s="22" t="s">
        <v>138</v>
      </c>
      <c r="BE174" s="200">
        <f>IF(N174="základní",J174,0)</f>
        <v>1298</v>
      </c>
      <c r="BF174" s="200">
        <f>IF(N174="snížená",J174,0)</f>
        <v>0</v>
      </c>
      <c r="BG174" s="200">
        <f>IF(N174="zákl. přenesená",J174,0)</f>
        <v>0</v>
      </c>
      <c r="BH174" s="200">
        <f>IF(N174="sníž. přenesená",J174,0)</f>
        <v>0</v>
      </c>
      <c r="BI174" s="200">
        <f>IF(N174="nulová",J174,0)</f>
        <v>0</v>
      </c>
      <c r="BJ174" s="22" t="s">
        <v>80</v>
      </c>
      <c r="BK174" s="200">
        <f>ROUND(I174*H174,2)</f>
        <v>1298</v>
      </c>
      <c r="BL174" s="22" t="s">
        <v>1290</v>
      </c>
      <c r="BM174" s="22" t="s">
        <v>1379</v>
      </c>
    </row>
    <row r="175" spans="2:47" s="1" customFormat="1" ht="27">
      <c r="B175" s="39"/>
      <c r="C175" s="61"/>
      <c r="D175" s="201" t="s">
        <v>154</v>
      </c>
      <c r="E175" s="61"/>
      <c r="F175" s="202" t="s">
        <v>1380</v>
      </c>
      <c r="G175" s="61"/>
      <c r="H175" s="61"/>
      <c r="I175" s="161"/>
      <c r="J175" s="61"/>
      <c r="K175" s="61"/>
      <c r="L175" s="59"/>
      <c r="M175" s="203"/>
      <c r="N175" s="40"/>
      <c r="O175" s="40"/>
      <c r="P175" s="40"/>
      <c r="Q175" s="40"/>
      <c r="R175" s="40"/>
      <c r="S175" s="40"/>
      <c r="T175" s="76"/>
      <c r="AT175" s="22" t="s">
        <v>154</v>
      </c>
      <c r="AU175" s="22" t="s">
        <v>83</v>
      </c>
    </row>
    <row r="176" spans="2:65" s="1" customFormat="1" ht="38.25" customHeight="1">
      <c r="B176" s="39"/>
      <c r="C176" s="190" t="s">
        <v>499</v>
      </c>
      <c r="D176" s="190" t="s">
        <v>144</v>
      </c>
      <c r="E176" s="191" t="s">
        <v>1381</v>
      </c>
      <c r="F176" s="192" t="s">
        <v>1375</v>
      </c>
      <c r="G176" s="193" t="s">
        <v>359</v>
      </c>
      <c r="H176" s="194">
        <v>4</v>
      </c>
      <c r="I176" s="195">
        <v>1265</v>
      </c>
      <c r="J176" s="194">
        <f>ROUND(I176*H176,2)</f>
        <v>5060</v>
      </c>
      <c r="K176" s="192" t="s">
        <v>22</v>
      </c>
      <c r="L176" s="59"/>
      <c r="M176" s="196" t="s">
        <v>22</v>
      </c>
      <c r="N176" s="197" t="s">
        <v>43</v>
      </c>
      <c r="O176" s="40"/>
      <c r="P176" s="198">
        <f>O176*H176</f>
        <v>0</v>
      </c>
      <c r="Q176" s="198">
        <v>7E-05</v>
      </c>
      <c r="R176" s="198">
        <f>Q176*H176</f>
        <v>0.00028</v>
      </c>
      <c r="S176" s="198">
        <v>0</v>
      </c>
      <c r="T176" s="199">
        <f>S176*H176</f>
        <v>0</v>
      </c>
      <c r="AR176" s="22" t="s">
        <v>546</v>
      </c>
      <c r="AT176" s="22" t="s">
        <v>144</v>
      </c>
      <c r="AU176" s="22" t="s">
        <v>83</v>
      </c>
      <c r="AY176" s="22" t="s">
        <v>138</v>
      </c>
      <c r="BE176" s="200">
        <f>IF(N176="základní",J176,0)</f>
        <v>5060</v>
      </c>
      <c r="BF176" s="200">
        <f>IF(N176="snížená",J176,0)</f>
        <v>0</v>
      </c>
      <c r="BG176" s="200">
        <f>IF(N176="zákl. přenesená",J176,0)</f>
        <v>0</v>
      </c>
      <c r="BH176" s="200">
        <f>IF(N176="sníž. přenesená",J176,0)</f>
        <v>0</v>
      </c>
      <c r="BI176" s="200">
        <f>IF(N176="nulová",J176,0)</f>
        <v>0</v>
      </c>
      <c r="BJ176" s="22" t="s">
        <v>80</v>
      </c>
      <c r="BK176" s="200">
        <f>ROUND(I176*H176,2)</f>
        <v>5060</v>
      </c>
      <c r="BL176" s="22" t="s">
        <v>546</v>
      </c>
      <c r="BM176" s="22" t="s">
        <v>1382</v>
      </c>
    </row>
    <row r="177" spans="2:65" s="1" customFormat="1" ht="38.25" customHeight="1">
      <c r="B177" s="39"/>
      <c r="C177" s="190" t="s">
        <v>506</v>
      </c>
      <c r="D177" s="190" t="s">
        <v>144</v>
      </c>
      <c r="E177" s="191" t="s">
        <v>1383</v>
      </c>
      <c r="F177" s="192" t="s">
        <v>1375</v>
      </c>
      <c r="G177" s="193" t="s">
        <v>359</v>
      </c>
      <c r="H177" s="194">
        <v>4</v>
      </c>
      <c r="I177" s="195">
        <v>3300.0000000000005</v>
      </c>
      <c r="J177" s="194">
        <f>ROUND(I177*H177,2)</f>
        <v>13200</v>
      </c>
      <c r="K177" s="192" t="s">
        <v>22</v>
      </c>
      <c r="L177" s="59"/>
      <c r="M177" s="196" t="s">
        <v>22</v>
      </c>
      <c r="N177" s="197" t="s">
        <v>43</v>
      </c>
      <c r="O177" s="40"/>
      <c r="P177" s="198">
        <f>O177*H177</f>
        <v>0</v>
      </c>
      <c r="Q177" s="198">
        <v>7E-05</v>
      </c>
      <c r="R177" s="198">
        <f>Q177*H177</f>
        <v>0.00028</v>
      </c>
      <c r="S177" s="198">
        <v>0</v>
      </c>
      <c r="T177" s="199">
        <f>S177*H177</f>
        <v>0</v>
      </c>
      <c r="AR177" s="22" t="s">
        <v>546</v>
      </c>
      <c r="AT177" s="22" t="s">
        <v>144</v>
      </c>
      <c r="AU177" s="22" t="s">
        <v>83</v>
      </c>
      <c r="AY177" s="22" t="s">
        <v>138</v>
      </c>
      <c r="BE177" s="200">
        <f>IF(N177="základní",J177,0)</f>
        <v>13200</v>
      </c>
      <c r="BF177" s="200">
        <f>IF(N177="snížená",J177,0)</f>
        <v>0</v>
      </c>
      <c r="BG177" s="200">
        <f>IF(N177="zákl. přenesená",J177,0)</f>
        <v>0</v>
      </c>
      <c r="BH177" s="200">
        <f>IF(N177="sníž. přenesená",J177,0)</f>
        <v>0</v>
      </c>
      <c r="BI177" s="200">
        <f>IF(N177="nulová",J177,0)</f>
        <v>0</v>
      </c>
      <c r="BJ177" s="22" t="s">
        <v>80</v>
      </c>
      <c r="BK177" s="200">
        <f>ROUND(I177*H177,2)</f>
        <v>13200</v>
      </c>
      <c r="BL177" s="22" t="s">
        <v>546</v>
      </c>
      <c r="BM177" s="22" t="s">
        <v>1384</v>
      </c>
    </row>
    <row r="178" spans="2:63" s="10" customFormat="1" ht="37.35" customHeight="1">
      <c r="B178" s="174"/>
      <c r="C178" s="175"/>
      <c r="D178" s="176" t="s">
        <v>71</v>
      </c>
      <c r="E178" s="177" t="s">
        <v>139</v>
      </c>
      <c r="F178" s="177" t="s">
        <v>140</v>
      </c>
      <c r="G178" s="175"/>
      <c r="H178" s="175"/>
      <c r="I178" s="178"/>
      <c r="J178" s="179">
        <f>BK178</f>
        <v>79190</v>
      </c>
      <c r="K178" s="175"/>
      <c r="L178" s="180"/>
      <c r="M178" s="181"/>
      <c r="N178" s="182"/>
      <c r="O178" s="182"/>
      <c r="P178" s="183">
        <f>P179+P181</f>
        <v>0</v>
      </c>
      <c r="Q178" s="182"/>
      <c r="R178" s="183">
        <f>R179+R181</f>
        <v>0</v>
      </c>
      <c r="S178" s="182"/>
      <c r="T178" s="184">
        <f>T179+T181</f>
        <v>0</v>
      </c>
      <c r="AR178" s="185" t="s">
        <v>141</v>
      </c>
      <c r="AT178" s="186" t="s">
        <v>71</v>
      </c>
      <c r="AU178" s="186" t="s">
        <v>72</v>
      </c>
      <c r="AY178" s="185" t="s">
        <v>138</v>
      </c>
      <c r="BK178" s="187">
        <f>BK179+BK181</f>
        <v>79190</v>
      </c>
    </row>
    <row r="179" spans="2:63" s="10" customFormat="1" ht="19.9" customHeight="1">
      <c r="B179" s="174"/>
      <c r="C179" s="175"/>
      <c r="D179" s="176" t="s">
        <v>71</v>
      </c>
      <c r="E179" s="188" t="s">
        <v>142</v>
      </c>
      <c r="F179" s="188" t="s">
        <v>143</v>
      </c>
      <c r="G179" s="175"/>
      <c r="H179" s="175"/>
      <c r="I179" s="178"/>
      <c r="J179" s="189">
        <f>BK179</f>
        <v>16500</v>
      </c>
      <c r="K179" s="175"/>
      <c r="L179" s="180"/>
      <c r="M179" s="181"/>
      <c r="N179" s="182"/>
      <c r="O179" s="182"/>
      <c r="P179" s="183">
        <f>P180</f>
        <v>0</v>
      </c>
      <c r="Q179" s="182"/>
      <c r="R179" s="183">
        <f>R180</f>
        <v>0</v>
      </c>
      <c r="S179" s="182"/>
      <c r="T179" s="184">
        <f>T180</f>
        <v>0</v>
      </c>
      <c r="AR179" s="185" t="s">
        <v>141</v>
      </c>
      <c r="AT179" s="186" t="s">
        <v>71</v>
      </c>
      <c r="AU179" s="186" t="s">
        <v>80</v>
      </c>
      <c r="AY179" s="185" t="s">
        <v>138</v>
      </c>
      <c r="BK179" s="187">
        <f>BK180</f>
        <v>16500</v>
      </c>
    </row>
    <row r="180" spans="2:65" s="1" customFormat="1" ht="25.5" customHeight="1">
      <c r="B180" s="39"/>
      <c r="C180" s="190" t="s">
        <v>512</v>
      </c>
      <c r="D180" s="190" t="s">
        <v>144</v>
      </c>
      <c r="E180" s="191" t="s">
        <v>1385</v>
      </c>
      <c r="F180" s="192" t="s">
        <v>1386</v>
      </c>
      <c r="G180" s="193" t="s">
        <v>680</v>
      </c>
      <c r="H180" s="194">
        <v>1</v>
      </c>
      <c r="I180" s="195">
        <v>16500</v>
      </c>
      <c r="J180" s="194">
        <f>ROUND(I180*H180,2)</f>
        <v>16500</v>
      </c>
      <c r="K180" s="192" t="s">
        <v>148</v>
      </c>
      <c r="L180" s="59"/>
      <c r="M180" s="196" t="s">
        <v>22</v>
      </c>
      <c r="N180" s="197" t="s">
        <v>43</v>
      </c>
      <c r="O180" s="40"/>
      <c r="P180" s="198">
        <f>O180*H180</f>
        <v>0</v>
      </c>
      <c r="Q180" s="198">
        <v>0</v>
      </c>
      <c r="R180" s="198">
        <f>Q180*H180</f>
        <v>0</v>
      </c>
      <c r="S180" s="198">
        <v>0</v>
      </c>
      <c r="T180" s="199">
        <f>S180*H180</f>
        <v>0</v>
      </c>
      <c r="AR180" s="22" t="s">
        <v>149</v>
      </c>
      <c r="AT180" s="22" t="s">
        <v>144</v>
      </c>
      <c r="AU180" s="22" t="s">
        <v>83</v>
      </c>
      <c r="AY180" s="22" t="s">
        <v>138</v>
      </c>
      <c r="BE180" s="200">
        <f>IF(N180="základní",J180,0)</f>
        <v>16500</v>
      </c>
      <c r="BF180" s="200">
        <f>IF(N180="snížená",J180,0)</f>
        <v>0</v>
      </c>
      <c r="BG180" s="200">
        <f>IF(N180="zákl. přenesená",J180,0)</f>
        <v>0</v>
      </c>
      <c r="BH180" s="200">
        <f>IF(N180="sníž. přenesená",J180,0)</f>
        <v>0</v>
      </c>
      <c r="BI180" s="200">
        <f>IF(N180="nulová",J180,0)</f>
        <v>0</v>
      </c>
      <c r="BJ180" s="22" t="s">
        <v>80</v>
      </c>
      <c r="BK180" s="200">
        <f>ROUND(I180*H180,2)</f>
        <v>16500</v>
      </c>
      <c r="BL180" s="22" t="s">
        <v>149</v>
      </c>
      <c r="BM180" s="22" t="s">
        <v>1387</v>
      </c>
    </row>
    <row r="181" spans="2:63" s="10" customFormat="1" ht="29.85" customHeight="1">
      <c r="B181" s="174"/>
      <c r="C181" s="175"/>
      <c r="D181" s="176" t="s">
        <v>71</v>
      </c>
      <c r="E181" s="188" t="s">
        <v>190</v>
      </c>
      <c r="F181" s="188" t="s">
        <v>191</v>
      </c>
      <c r="G181" s="175"/>
      <c r="H181" s="175"/>
      <c r="I181" s="178"/>
      <c r="J181" s="189">
        <f>BK181</f>
        <v>62690</v>
      </c>
      <c r="K181" s="175"/>
      <c r="L181" s="180"/>
      <c r="M181" s="181"/>
      <c r="N181" s="182"/>
      <c r="O181" s="182"/>
      <c r="P181" s="183">
        <f>SUM(P182:P185)</f>
        <v>0</v>
      </c>
      <c r="Q181" s="182"/>
      <c r="R181" s="183">
        <f>SUM(R182:R185)</f>
        <v>0</v>
      </c>
      <c r="S181" s="182"/>
      <c r="T181" s="184">
        <f>SUM(T182:T185)</f>
        <v>0</v>
      </c>
      <c r="AR181" s="185" t="s">
        <v>141</v>
      </c>
      <c r="AT181" s="186" t="s">
        <v>71</v>
      </c>
      <c r="AU181" s="186" t="s">
        <v>80</v>
      </c>
      <c r="AY181" s="185" t="s">
        <v>138</v>
      </c>
      <c r="BK181" s="187">
        <f>SUM(BK182:BK185)</f>
        <v>62690</v>
      </c>
    </row>
    <row r="182" spans="2:65" s="1" customFormat="1" ht="25.5" customHeight="1">
      <c r="B182" s="39"/>
      <c r="C182" s="190" t="s">
        <v>517</v>
      </c>
      <c r="D182" s="190" t="s">
        <v>144</v>
      </c>
      <c r="E182" s="191" t="s">
        <v>1388</v>
      </c>
      <c r="F182" s="192" t="s">
        <v>1389</v>
      </c>
      <c r="G182" s="193" t="s">
        <v>680</v>
      </c>
      <c r="H182" s="194">
        <v>3</v>
      </c>
      <c r="I182" s="195">
        <v>5900</v>
      </c>
      <c r="J182" s="194">
        <f>ROUND(I182*H182,2)</f>
        <v>17700</v>
      </c>
      <c r="K182" s="192" t="s">
        <v>22</v>
      </c>
      <c r="L182" s="59"/>
      <c r="M182" s="196" t="s">
        <v>22</v>
      </c>
      <c r="N182" s="197" t="s">
        <v>43</v>
      </c>
      <c r="O182" s="40"/>
      <c r="P182" s="198">
        <f>O182*H182</f>
        <v>0</v>
      </c>
      <c r="Q182" s="198">
        <v>0</v>
      </c>
      <c r="R182" s="198">
        <f>Q182*H182</f>
        <v>0</v>
      </c>
      <c r="S182" s="198">
        <v>0</v>
      </c>
      <c r="T182" s="199">
        <f>S182*H182</f>
        <v>0</v>
      </c>
      <c r="AR182" s="22" t="s">
        <v>149</v>
      </c>
      <c r="AT182" s="22" t="s">
        <v>144</v>
      </c>
      <c r="AU182" s="22" t="s">
        <v>83</v>
      </c>
      <c r="AY182" s="22" t="s">
        <v>138</v>
      </c>
      <c r="BE182" s="200">
        <f>IF(N182="základní",J182,0)</f>
        <v>17700</v>
      </c>
      <c r="BF182" s="200">
        <f>IF(N182="snížená",J182,0)</f>
        <v>0</v>
      </c>
      <c r="BG182" s="200">
        <f>IF(N182="zákl. přenesená",J182,0)</f>
        <v>0</v>
      </c>
      <c r="BH182" s="200">
        <f>IF(N182="sníž. přenesená",J182,0)</f>
        <v>0</v>
      </c>
      <c r="BI182" s="200">
        <f>IF(N182="nulová",J182,0)</f>
        <v>0</v>
      </c>
      <c r="BJ182" s="22" t="s">
        <v>80</v>
      </c>
      <c r="BK182" s="200">
        <f>ROUND(I182*H182,2)</f>
        <v>17700</v>
      </c>
      <c r="BL182" s="22" t="s">
        <v>149</v>
      </c>
      <c r="BM182" s="22" t="s">
        <v>1390</v>
      </c>
    </row>
    <row r="183" spans="2:65" s="1" customFormat="1" ht="16.5" customHeight="1">
      <c r="B183" s="39"/>
      <c r="C183" s="190" t="s">
        <v>523</v>
      </c>
      <c r="D183" s="190" t="s">
        <v>144</v>
      </c>
      <c r="E183" s="191" t="s">
        <v>1391</v>
      </c>
      <c r="F183" s="192" t="s">
        <v>1392</v>
      </c>
      <c r="G183" s="193" t="s">
        <v>147</v>
      </c>
      <c r="H183" s="194">
        <v>1</v>
      </c>
      <c r="I183" s="195">
        <v>3850.0000000000005</v>
      </c>
      <c r="J183" s="194">
        <f>ROUND(I183*H183,2)</f>
        <v>3850</v>
      </c>
      <c r="K183" s="192" t="s">
        <v>148</v>
      </c>
      <c r="L183" s="59"/>
      <c r="M183" s="196" t="s">
        <v>22</v>
      </c>
      <c r="N183" s="197" t="s">
        <v>43</v>
      </c>
      <c r="O183" s="40"/>
      <c r="P183" s="198">
        <f>O183*H183</f>
        <v>0</v>
      </c>
      <c r="Q183" s="198">
        <v>0</v>
      </c>
      <c r="R183" s="198">
        <f>Q183*H183</f>
        <v>0</v>
      </c>
      <c r="S183" s="198">
        <v>0</v>
      </c>
      <c r="T183" s="199">
        <f>S183*H183</f>
        <v>0</v>
      </c>
      <c r="AR183" s="22" t="s">
        <v>149</v>
      </c>
      <c r="AT183" s="22" t="s">
        <v>144</v>
      </c>
      <c r="AU183" s="22" t="s">
        <v>83</v>
      </c>
      <c r="AY183" s="22" t="s">
        <v>138</v>
      </c>
      <c r="BE183" s="200">
        <f>IF(N183="základní",J183,0)</f>
        <v>3850</v>
      </c>
      <c r="BF183" s="200">
        <f>IF(N183="snížená",J183,0)</f>
        <v>0</v>
      </c>
      <c r="BG183" s="200">
        <f>IF(N183="zákl. přenesená",J183,0)</f>
        <v>0</v>
      </c>
      <c r="BH183" s="200">
        <f>IF(N183="sníž. přenesená",J183,0)</f>
        <v>0</v>
      </c>
      <c r="BI183" s="200">
        <f>IF(N183="nulová",J183,0)</f>
        <v>0</v>
      </c>
      <c r="BJ183" s="22" t="s">
        <v>80</v>
      </c>
      <c r="BK183" s="200">
        <f>ROUND(I183*H183,2)</f>
        <v>3850</v>
      </c>
      <c r="BL183" s="22" t="s">
        <v>149</v>
      </c>
      <c r="BM183" s="22" t="s">
        <v>1393</v>
      </c>
    </row>
    <row r="184" spans="2:65" s="1" customFormat="1" ht="16.5" customHeight="1">
      <c r="B184" s="39"/>
      <c r="C184" s="190" t="s">
        <v>528</v>
      </c>
      <c r="D184" s="190" t="s">
        <v>144</v>
      </c>
      <c r="E184" s="191" t="s">
        <v>1394</v>
      </c>
      <c r="F184" s="192" t="s">
        <v>1392</v>
      </c>
      <c r="G184" s="193" t="s">
        <v>147</v>
      </c>
      <c r="H184" s="194">
        <v>2</v>
      </c>
      <c r="I184" s="195">
        <v>1320</v>
      </c>
      <c r="J184" s="194">
        <f>ROUND(I184*H184,2)</f>
        <v>2640</v>
      </c>
      <c r="K184" s="192" t="s">
        <v>22</v>
      </c>
      <c r="L184" s="59"/>
      <c r="M184" s="196" t="s">
        <v>22</v>
      </c>
      <c r="N184" s="197" t="s">
        <v>43</v>
      </c>
      <c r="O184" s="40"/>
      <c r="P184" s="198">
        <f>O184*H184</f>
        <v>0</v>
      </c>
      <c r="Q184" s="198">
        <v>0</v>
      </c>
      <c r="R184" s="198">
        <f>Q184*H184</f>
        <v>0</v>
      </c>
      <c r="S184" s="198">
        <v>0</v>
      </c>
      <c r="T184" s="199">
        <f>S184*H184</f>
        <v>0</v>
      </c>
      <c r="AR184" s="22" t="s">
        <v>149</v>
      </c>
      <c r="AT184" s="22" t="s">
        <v>144</v>
      </c>
      <c r="AU184" s="22" t="s">
        <v>83</v>
      </c>
      <c r="AY184" s="22" t="s">
        <v>138</v>
      </c>
      <c r="BE184" s="200">
        <f>IF(N184="základní",J184,0)</f>
        <v>2640</v>
      </c>
      <c r="BF184" s="200">
        <f>IF(N184="snížená",J184,0)</f>
        <v>0</v>
      </c>
      <c r="BG184" s="200">
        <f>IF(N184="zákl. přenesená",J184,0)</f>
        <v>0</v>
      </c>
      <c r="BH184" s="200">
        <f>IF(N184="sníž. přenesená",J184,0)</f>
        <v>0</v>
      </c>
      <c r="BI184" s="200">
        <f>IF(N184="nulová",J184,0)</f>
        <v>0</v>
      </c>
      <c r="BJ184" s="22" t="s">
        <v>80</v>
      </c>
      <c r="BK184" s="200">
        <f>ROUND(I184*H184,2)</f>
        <v>2640</v>
      </c>
      <c r="BL184" s="22" t="s">
        <v>149</v>
      </c>
      <c r="BM184" s="22" t="s">
        <v>1395</v>
      </c>
    </row>
    <row r="185" spans="2:65" s="1" customFormat="1" ht="25.5" customHeight="1">
      <c r="B185" s="39"/>
      <c r="C185" s="190" t="s">
        <v>534</v>
      </c>
      <c r="D185" s="190" t="s">
        <v>144</v>
      </c>
      <c r="E185" s="191" t="s">
        <v>1396</v>
      </c>
      <c r="F185" s="192" t="s">
        <v>1397</v>
      </c>
      <c r="G185" s="193" t="s">
        <v>1398</v>
      </c>
      <c r="H185" s="194">
        <v>1</v>
      </c>
      <c r="I185" s="195">
        <v>38500</v>
      </c>
      <c r="J185" s="194">
        <f>ROUND(I185*H185,2)</f>
        <v>38500</v>
      </c>
      <c r="K185" s="192" t="s">
        <v>148</v>
      </c>
      <c r="L185" s="59"/>
      <c r="M185" s="196" t="s">
        <v>22</v>
      </c>
      <c r="N185" s="204" t="s">
        <v>43</v>
      </c>
      <c r="O185" s="205"/>
      <c r="P185" s="206">
        <f>O185*H185</f>
        <v>0</v>
      </c>
      <c r="Q185" s="206">
        <v>0</v>
      </c>
      <c r="R185" s="206">
        <f>Q185*H185</f>
        <v>0</v>
      </c>
      <c r="S185" s="206">
        <v>0</v>
      </c>
      <c r="T185" s="207">
        <f>S185*H185</f>
        <v>0</v>
      </c>
      <c r="AR185" s="22" t="s">
        <v>149</v>
      </c>
      <c r="AT185" s="22" t="s">
        <v>144</v>
      </c>
      <c r="AU185" s="22" t="s">
        <v>83</v>
      </c>
      <c r="AY185" s="22" t="s">
        <v>138</v>
      </c>
      <c r="BE185" s="200">
        <f>IF(N185="základní",J185,0)</f>
        <v>38500</v>
      </c>
      <c r="BF185" s="200">
        <f>IF(N185="snížená",J185,0)</f>
        <v>0</v>
      </c>
      <c r="BG185" s="200">
        <f>IF(N185="zákl. přenesená",J185,0)</f>
        <v>0</v>
      </c>
      <c r="BH185" s="200">
        <f>IF(N185="sníž. přenesená",J185,0)</f>
        <v>0</v>
      </c>
      <c r="BI185" s="200">
        <f>IF(N185="nulová",J185,0)</f>
        <v>0</v>
      </c>
      <c r="BJ185" s="22" t="s">
        <v>80</v>
      </c>
      <c r="BK185" s="200">
        <f>ROUND(I185*H185,2)</f>
        <v>38500</v>
      </c>
      <c r="BL185" s="22" t="s">
        <v>149</v>
      </c>
      <c r="BM185" s="22" t="s">
        <v>1399</v>
      </c>
    </row>
    <row r="186" spans="2:12" s="1" customFormat="1" ht="6.95" customHeight="1">
      <c r="B186" s="54"/>
      <c r="C186" s="55"/>
      <c r="D186" s="55"/>
      <c r="E186" s="55"/>
      <c r="F186" s="55"/>
      <c r="G186" s="55"/>
      <c r="H186" s="55"/>
      <c r="I186" s="137"/>
      <c r="J186" s="55"/>
      <c r="K186" s="55"/>
      <c r="L186" s="59"/>
    </row>
  </sheetData>
  <sheetProtection algorithmName="SHA-512" hashValue="a6acfjwA7Y4G0PR2K25b1CVRGkqb4Yy0GyhfnAqGfyzSdiTphunbePavwePqu8mcYutMM1TBuiEeOYQ6kYzf3w==" saltValue="LqAN76nY7vjpGiisxzMi/5DTa9T8hiKnqW4f2s+E0De4rynj6XsyvSeHoBXCoIGr9sMBx8JO+jFU+pSFvdFSIQ==" spinCount="100000" sheet="1" objects="1" scenarios="1" formatColumns="0" formatRows="0" autoFilter="0"/>
  <autoFilter ref="C85:K185"/>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31496062992125984" right="0.31496062992125984" top="0.3937007874015748" bottom="0.3937007874015748" header="0.31496062992125984" footer="0.31496062992125984"/>
  <pageSetup blackAndWhite="1" fitToHeight="100" fitToWidth="1" horizontalDpi="600" verticalDpi="600" orientation="portrait" paperSize="9" scale="75"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BR196"/>
  <sheetViews>
    <sheetView showGridLines="0" workbookViewId="0" topLeftCell="A1">
      <pane ySplit="1" topLeftCell="A171" activePane="bottomLeft" state="frozen"/>
      <selection pane="bottomLeft" activeCell="I165" sqref="I16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101</v>
      </c>
      <c r="G1" s="345" t="s">
        <v>102</v>
      </c>
      <c r="H1" s="345"/>
      <c r="I1" s="113"/>
      <c r="J1" s="112" t="s">
        <v>103</v>
      </c>
      <c r="K1" s="111" t="s">
        <v>104</v>
      </c>
      <c r="L1" s="112" t="s">
        <v>105</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37"/>
      <c r="M2" s="337"/>
      <c r="N2" s="337"/>
      <c r="O2" s="337"/>
      <c r="P2" s="337"/>
      <c r="Q2" s="337"/>
      <c r="R2" s="337"/>
      <c r="S2" s="337"/>
      <c r="T2" s="337"/>
      <c r="U2" s="337"/>
      <c r="V2" s="337"/>
      <c r="AT2" s="22" t="s">
        <v>100</v>
      </c>
    </row>
    <row r="3" spans="2:46" ht="6.95" customHeight="1">
      <c r="B3" s="23"/>
      <c r="C3" s="24"/>
      <c r="D3" s="24"/>
      <c r="E3" s="24"/>
      <c r="F3" s="24"/>
      <c r="G3" s="24"/>
      <c r="H3" s="24"/>
      <c r="I3" s="114"/>
      <c r="J3" s="24"/>
      <c r="K3" s="25"/>
      <c r="AT3" s="22" t="s">
        <v>83</v>
      </c>
    </row>
    <row r="4" spans="2:46" ht="36.95" customHeight="1">
      <c r="B4" s="26"/>
      <c r="C4" s="27"/>
      <c r="D4" s="28" t="s">
        <v>106</v>
      </c>
      <c r="E4" s="27"/>
      <c r="F4" s="27"/>
      <c r="G4" s="27"/>
      <c r="H4" s="27"/>
      <c r="I4" s="115"/>
      <c r="J4" s="27"/>
      <c r="K4" s="29"/>
      <c r="M4" s="30" t="s">
        <v>12</v>
      </c>
      <c r="AT4" s="22" t="s">
        <v>6</v>
      </c>
    </row>
    <row r="5" spans="2:11" ht="6.95" customHeight="1">
      <c r="B5" s="26"/>
      <c r="C5" s="27"/>
      <c r="D5" s="27"/>
      <c r="E5" s="27"/>
      <c r="F5" s="27"/>
      <c r="G5" s="27"/>
      <c r="H5" s="27"/>
      <c r="I5" s="115"/>
      <c r="J5" s="27"/>
      <c r="K5" s="29"/>
    </row>
    <row r="6" spans="2:11" ht="15">
      <c r="B6" s="26"/>
      <c r="C6" s="27"/>
      <c r="D6" s="35" t="s">
        <v>17</v>
      </c>
      <c r="E6" s="27"/>
      <c r="F6" s="27"/>
      <c r="G6" s="27"/>
      <c r="H6" s="27"/>
      <c r="I6" s="115"/>
      <c r="J6" s="27"/>
      <c r="K6" s="29"/>
    </row>
    <row r="7" spans="2:11" ht="16.5" customHeight="1">
      <c r="B7" s="26"/>
      <c r="C7" s="27"/>
      <c r="D7" s="27"/>
      <c r="E7" s="346" t="str">
        <f>'Rekapitulace stavby'!K6</f>
        <v>STARÝ PLZENEC- RADYŇSKÁ UL., CHODNÍK 2. ETAPA (ÚSEK KOLLÁROVA - VÝROVNA)</v>
      </c>
      <c r="F7" s="347"/>
      <c r="G7" s="347"/>
      <c r="H7" s="347"/>
      <c r="I7" s="115"/>
      <c r="J7" s="27"/>
      <c r="K7" s="29"/>
    </row>
    <row r="8" spans="2:11" s="1" customFormat="1" ht="15">
      <c r="B8" s="39"/>
      <c r="C8" s="40"/>
      <c r="D8" s="35" t="s">
        <v>107</v>
      </c>
      <c r="E8" s="40"/>
      <c r="F8" s="40"/>
      <c r="G8" s="40"/>
      <c r="H8" s="40"/>
      <c r="I8" s="116"/>
      <c r="J8" s="40"/>
      <c r="K8" s="43"/>
    </row>
    <row r="9" spans="2:11" s="1" customFormat="1" ht="36.95" customHeight="1">
      <c r="B9" s="39"/>
      <c r="C9" s="40"/>
      <c r="D9" s="40"/>
      <c r="E9" s="348" t="s">
        <v>1400</v>
      </c>
      <c r="F9" s="349"/>
      <c r="G9" s="349"/>
      <c r="H9" s="349"/>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19</v>
      </c>
      <c r="E11" s="40"/>
      <c r="F11" s="33" t="s">
        <v>20</v>
      </c>
      <c r="G11" s="40"/>
      <c r="H11" s="40"/>
      <c r="I11" s="117" t="s">
        <v>21</v>
      </c>
      <c r="J11" s="33" t="s">
        <v>22</v>
      </c>
      <c r="K11" s="43"/>
    </row>
    <row r="12" spans="2:11" s="1" customFormat="1" ht="14.45" customHeight="1">
      <c r="B12" s="39"/>
      <c r="C12" s="40"/>
      <c r="D12" s="35" t="s">
        <v>23</v>
      </c>
      <c r="E12" s="40"/>
      <c r="F12" s="33" t="s">
        <v>24</v>
      </c>
      <c r="G12" s="40"/>
      <c r="H12" s="40"/>
      <c r="I12" s="117" t="s">
        <v>25</v>
      </c>
      <c r="J12" s="118" t="str">
        <f>'Rekapitulace stavby'!AN8</f>
        <v>11. 12. 2018</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
        <v>676</v>
      </c>
      <c r="K14" s="43"/>
    </row>
    <row r="15" spans="2:11" s="1" customFormat="1" ht="18" customHeight="1">
      <c r="B15" s="39"/>
      <c r="C15" s="40"/>
      <c r="D15" s="40"/>
      <c r="E15" s="33" t="s">
        <v>110</v>
      </c>
      <c r="F15" s="40"/>
      <c r="G15" s="40"/>
      <c r="H15" s="40"/>
      <c r="I15" s="117" t="s">
        <v>29</v>
      </c>
      <c r="J15" s="33" t="s">
        <v>22</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
        <v>33</v>
      </c>
      <c r="K20" s="43"/>
    </row>
    <row r="21" spans="2:11" s="1" customFormat="1" ht="18" customHeight="1">
      <c r="B21" s="39"/>
      <c r="C21" s="40"/>
      <c r="D21" s="40"/>
      <c r="E21" s="33" t="s">
        <v>34</v>
      </c>
      <c r="F21" s="40"/>
      <c r="G21" s="40"/>
      <c r="H21" s="40"/>
      <c r="I21" s="117" t="s">
        <v>29</v>
      </c>
      <c r="J21" s="33" t="s">
        <v>22</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36</v>
      </c>
      <c r="E23" s="40"/>
      <c r="F23" s="40"/>
      <c r="G23" s="40"/>
      <c r="H23" s="40"/>
      <c r="I23" s="116"/>
      <c r="J23" s="40"/>
      <c r="K23" s="43"/>
    </row>
    <row r="24" spans="2:11" s="6" customFormat="1" ht="85.5" customHeight="1">
      <c r="B24" s="119"/>
      <c r="C24" s="120"/>
      <c r="D24" s="120"/>
      <c r="E24" s="324" t="s">
        <v>111</v>
      </c>
      <c r="F24" s="324"/>
      <c r="G24" s="324"/>
      <c r="H24" s="324"/>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38</v>
      </c>
      <c r="E27" s="40"/>
      <c r="F27" s="40"/>
      <c r="G27" s="40"/>
      <c r="H27" s="40"/>
      <c r="I27" s="116"/>
      <c r="J27" s="126">
        <f>ROUND(J84,2)</f>
        <v>385267.12</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40</v>
      </c>
      <c r="G29" s="40"/>
      <c r="H29" s="40"/>
      <c r="I29" s="127" t="s">
        <v>39</v>
      </c>
      <c r="J29" s="44" t="s">
        <v>41</v>
      </c>
      <c r="K29" s="43"/>
    </row>
    <row r="30" spans="2:11" s="1" customFormat="1" ht="14.45" customHeight="1">
      <c r="B30" s="39"/>
      <c r="C30" s="40"/>
      <c r="D30" s="47" t="s">
        <v>42</v>
      </c>
      <c r="E30" s="47" t="s">
        <v>43</v>
      </c>
      <c r="F30" s="128">
        <f>ROUND(SUM(BE84:BE195),2)</f>
        <v>385267.12</v>
      </c>
      <c r="G30" s="40"/>
      <c r="H30" s="40"/>
      <c r="I30" s="129">
        <v>0.21</v>
      </c>
      <c r="J30" s="128">
        <f>ROUND(ROUND((SUM(BE84:BE195)),2)*I30,2)</f>
        <v>80906.1</v>
      </c>
      <c r="K30" s="43"/>
    </row>
    <row r="31" spans="2:11" s="1" customFormat="1" ht="14.45" customHeight="1">
      <c r="B31" s="39"/>
      <c r="C31" s="40"/>
      <c r="D31" s="40"/>
      <c r="E31" s="47" t="s">
        <v>44</v>
      </c>
      <c r="F31" s="128">
        <f>ROUND(SUM(BF84:BF195),2)</f>
        <v>0</v>
      </c>
      <c r="G31" s="40"/>
      <c r="H31" s="40"/>
      <c r="I31" s="129">
        <v>0.15</v>
      </c>
      <c r="J31" s="128">
        <f>ROUND(ROUND((SUM(BF84:BF195)),2)*I31,2)</f>
        <v>0</v>
      </c>
      <c r="K31" s="43"/>
    </row>
    <row r="32" spans="2:11" s="1" customFormat="1" ht="14.45" customHeight="1" hidden="1">
      <c r="B32" s="39"/>
      <c r="C32" s="40"/>
      <c r="D32" s="40"/>
      <c r="E32" s="47" t="s">
        <v>45</v>
      </c>
      <c r="F32" s="128">
        <f>ROUND(SUM(BG84:BG195),2)</f>
        <v>0</v>
      </c>
      <c r="G32" s="40"/>
      <c r="H32" s="40"/>
      <c r="I32" s="129">
        <v>0.21</v>
      </c>
      <c r="J32" s="128">
        <v>0</v>
      </c>
      <c r="K32" s="43"/>
    </row>
    <row r="33" spans="2:11" s="1" customFormat="1" ht="14.45" customHeight="1" hidden="1">
      <c r="B33" s="39"/>
      <c r="C33" s="40"/>
      <c r="D33" s="40"/>
      <c r="E33" s="47" t="s">
        <v>46</v>
      </c>
      <c r="F33" s="128">
        <f>ROUND(SUM(BH84:BH195),2)</f>
        <v>0</v>
      </c>
      <c r="G33" s="40"/>
      <c r="H33" s="40"/>
      <c r="I33" s="129">
        <v>0.15</v>
      </c>
      <c r="J33" s="128">
        <v>0</v>
      </c>
      <c r="K33" s="43"/>
    </row>
    <row r="34" spans="2:11" s="1" customFormat="1" ht="14.45" customHeight="1" hidden="1">
      <c r="B34" s="39"/>
      <c r="C34" s="40"/>
      <c r="D34" s="40"/>
      <c r="E34" s="47" t="s">
        <v>47</v>
      </c>
      <c r="F34" s="128">
        <f>ROUND(SUM(BI84:BI195),2)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48</v>
      </c>
      <c r="E36" s="77"/>
      <c r="F36" s="77"/>
      <c r="G36" s="132" t="s">
        <v>49</v>
      </c>
      <c r="H36" s="133" t="s">
        <v>50</v>
      </c>
      <c r="I36" s="134"/>
      <c r="J36" s="135">
        <f>SUM(J27:J34)</f>
        <v>466173.22</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112</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17</v>
      </c>
      <c r="D44" s="40"/>
      <c r="E44" s="40"/>
      <c r="F44" s="40"/>
      <c r="G44" s="40"/>
      <c r="H44" s="40"/>
      <c r="I44" s="116"/>
      <c r="J44" s="40"/>
      <c r="K44" s="43"/>
    </row>
    <row r="45" spans="2:11" s="1" customFormat="1" ht="16.5" customHeight="1">
      <c r="B45" s="39"/>
      <c r="C45" s="40"/>
      <c r="D45" s="40"/>
      <c r="E45" s="346" t="str">
        <f>E7</f>
        <v>STARÝ PLZENEC- RADYŇSKÁ UL., CHODNÍK 2. ETAPA (ÚSEK KOLLÁROVA - VÝROVNA)</v>
      </c>
      <c r="F45" s="347"/>
      <c r="G45" s="347"/>
      <c r="H45" s="347"/>
      <c r="I45" s="116"/>
      <c r="J45" s="40"/>
      <c r="K45" s="43"/>
    </row>
    <row r="46" spans="2:11" s="1" customFormat="1" ht="14.45" customHeight="1">
      <c r="B46" s="39"/>
      <c r="C46" s="35" t="s">
        <v>107</v>
      </c>
      <c r="D46" s="40"/>
      <c r="E46" s="40"/>
      <c r="F46" s="40"/>
      <c r="G46" s="40"/>
      <c r="H46" s="40"/>
      <c r="I46" s="116"/>
      <c r="J46" s="40"/>
      <c r="K46" s="43"/>
    </row>
    <row r="47" spans="2:11" s="1" customFormat="1" ht="17.25" customHeight="1">
      <c r="B47" s="39"/>
      <c r="C47" s="40"/>
      <c r="D47" s="40"/>
      <c r="E47" s="348" t="str">
        <f>E9</f>
        <v>SO 701 - NOVÉ OPLOCENÍ parc. č. 320/2</v>
      </c>
      <c r="F47" s="349"/>
      <c r="G47" s="349"/>
      <c r="H47" s="349"/>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11. 12. 2018</v>
      </c>
      <c r="K49" s="43"/>
    </row>
    <row r="50" spans="2:11" s="1" customFormat="1" ht="6.95" customHeight="1">
      <c r="B50" s="39"/>
      <c r="C50" s="40"/>
      <c r="D50" s="40"/>
      <c r="E50" s="40"/>
      <c r="F50" s="40"/>
      <c r="G50" s="40"/>
      <c r="H50" s="40"/>
      <c r="I50" s="116"/>
      <c r="J50" s="40"/>
      <c r="K50" s="43"/>
    </row>
    <row r="51" spans="2:11" s="1" customFormat="1" ht="15">
      <c r="B51" s="39"/>
      <c r="C51" s="35" t="s">
        <v>27</v>
      </c>
      <c r="D51" s="40"/>
      <c r="E51" s="40"/>
      <c r="F51" s="33" t="str">
        <f>E15</f>
        <v>Město Starý Plzenec</v>
      </c>
      <c r="G51" s="40"/>
      <c r="H51" s="40"/>
      <c r="I51" s="117" t="s">
        <v>32</v>
      </c>
      <c r="J51" s="324" t="str">
        <f>E21</f>
        <v>D PROJEKT PLZEŇ Nedvěd s.r.o.</v>
      </c>
      <c r="K51" s="43"/>
    </row>
    <row r="52" spans="2:11" s="1" customFormat="1" ht="14.45" customHeight="1">
      <c r="B52" s="39"/>
      <c r="C52" s="35" t="s">
        <v>30</v>
      </c>
      <c r="D52" s="40"/>
      <c r="E52" s="40"/>
      <c r="F52" s="33" t="str">
        <f>IF(E18="","",E18)</f>
        <v/>
      </c>
      <c r="G52" s="40"/>
      <c r="H52" s="40"/>
      <c r="I52" s="116"/>
      <c r="J52" s="341"/>
      <c r="K52" s="43"/>
    </row>
    <row r="53" spans="2:11" s="1" customFormat="1" ht="10.35" customHeight="1">
      <c r="B53" s="39"/>
      <c r="C53" s="40"/>
      <c r="D53" s="40"/>
      <c r="E53" s="40"/>
      <c r="F53" s="40"/>
      <c r="G53" s="40"/>
      <c r="H53" s="40"/>
      <c r="I53" s="116"/>
      <c r="J53" s="40"/>
      <c r="K53" s="43"/>
    </row>
    <row r="54" spans="2:11" s="1" customFormat="1" ht="29.25" customHeight="1">
      <c r="B54" s="39"/>
      <c r="C54" s="142" t="s">
        <v>113</v>
      </c>
      <c r="D54" s="130"/>
      <c r="E54" s="130"/>
      <c r="F54" s="130"/>
      <c r="G54" s="130"/>
      <c r="H54" s="130"/>
      <c r="I54" s="143"/>
      <c r="J54" s="144" t="s">
        <v>114</v>
      </c>
      <c r="K54" s="145"/>
    </row>
    <row r="55" spans="2:11" s="1" customFormat="1" ht="10.35" customHeight="1">
      <c r="B55" s="39"/>
      <c r="C55" s="40"/>
      <c r="D55" s="40"/>
      <c r="E55" s="40"/>
      <c r="F55" s="40"/>
      <c r="G55" s="40"/>
      <c r="H55" s="40"/>
      <c r="I55" s="116"/>
      <c r="J55" s="40"/>
      <c r="K55" s="43"/>
    </row>
    <row r="56" spans="2:47" s="1" customFormat="1" ht="29.25" customHeight="1">
      <c r="B56" s="39"/>
      <c r="C56" s="146" t="s">
        <v>115</v>
      </c>
      <c r="D56" s="40"/>
      <c r="E56" s="40"/>
      <c r="F56" s="40"/>
      <c r="G56" s="40"/>
      <c r="H56" s="40"/>
      <c r="I56" s="116"/>
      <c r="J56" s="126">
        <f>J84</f>
        <v>385267.12000000005</v>
      </c>
      <c r="K56" s="43"/>
      <c r="AU56" s="22" t="s">
        <v>116</v>
      </c>
    </row>
    <row r="57" spans="2:11" s="7" customFormat="1" ht="24.95" customHeight="1">
      <c r="B57" s="147"/>
      <c r="C57" s="148"/>
      <c r="D57" s="149" t="s">
        <v>117</v>
      </c>
      <c r="E57" s="150"/>
      <c r="F57" s="150"/>
      <c r="G57" s="150"/>
      <c r="H57" s="150"/>
      <c r="I57" s="151"/>
      <c r="J57" s="152">
        <f>J85</f>
        <v>323494.22000000003</v>
      </c>
      <c r="K57" s="153"/>
    </row>
    <row r="58" spans="2:11" s="8" customFormat="1" ht="19.9" customHeight="1">
      <c r="B58" s="154"/>
      <c r="C58" s="155"/>
      <c r="D58" s="156" t="s">
        <v>199</v>
      </c>
      <c r="E58" s="157"/>
      <c r="F58" s="157"/>
      <c r="G58" s="157"/>
      <c r="H58" s="157"/>
      <c r="I58" s="158"/>
      <c r="J58" s="159">
        <f>J86</f>
        <v>34133.46</v>
      </c>
      <c r="K58" s="160"/>
    </row>
    <row r="59" spans="2:11" s="8" customFormat="1" ht="19.9" customHeight="1">
      <c r="B59" s="154"/>
      <c r="C59" s="155"/>
      <c r="D59" s="156" t="s">
        <v>200</v>
      </c>
      <c r="E59" s="157"/>
      <c r="F59" s="157"/>
      <c r="G59" s="157"/>
      <c r="H59" s="157"/>
      <c r="I59" s="158"/>
      <c r="J59" s="159">
        <f>J117</f>
        <v>86163</v>
      </c>
      <c r="K59" s="160"/>
    </row>
    <row r="60" spans="2:11" s="8" customFormat="1" ht="19.9" customHeight="1">
      <c r="B60" s="154"/>
      <c r="C60" s="155"/>
      <c r="D60" s="156" t="s">
        <v>677</v>
      </c>
      <c r="E60" s="157"/>
      <c r="F60" s="157"/>
      <c r="G60" s="157"/>
      <c r="H60" s="157"/>
      <c r="I60" s="158"/>
      <c r="J60" s="159">
        <f>J129</f>
        <v>133352.1</v>
      </c>
      <c r="K60" s="160"/>
    </row>
    <row r="61" spans="2:11" s="8" customFormat="1" ht="19.9" customHeight="1">
      <c r="B61" s="154"/>
      <c r="C61" s="155"/>
      <c r="D61" s="156" t="s">
        <v>203</v>
      </c>
      <c r="E61" s="157"/>
      <c r="F61" s="157"/>
      <c r="G61" s="157"/>
      <c r="H61" s="157"/>
      <c r="I61" s="158"/>
      <c r="J61" s="159">
        <f>J148</f>
        <v>44364.45</v>
      </c>
      <c r="K61" s="160"/>
    </row>
    <row r="62" spans="2:11" s="8" customFormat="1" ht="19.9" customHeight="1">
      <c r="B62" s="154"/>
      <c r="C62" s="155"/>
      <c r="D62" s="156" t="s">
        <v>204</v>
      </c>
      <c r="E62" s="157"/>
      <c r="F62" s="157"/>
      <c r="G62" s="157"/>
      <c r="H62" s="157"/>
      <c r="I62" s="158"/>
      <c r="J62" s="159">
        <f>J160</f>
        <v>6043.26</v>
      </c>
      <c r="K62" s="160"/>
    </row>
    <row r="63" spans="2:11" s="8" customFormat="1" ht="19.9" customHeight="1">
      <c r="B63" s="154"/>
      <c r="C63" s="155"/>
      <c r="D63" s="156" t="s">
        <v>205</v>
      </c>
      <c r="E63" s="157"/>
      <c r="F63" s="157"/>
      <c r="G63" s="157"/>
      <c r="H63" s="157"/>
      <c r="I63" s="158"/>
      <c r="J63" s="159">
        <f>J173</f>
        <v>19437.95</v>
      </c>
      <c r="K63" s="160"/>
    </row>
    <row r="64" spans="2:11" s="7" customFormat="1" ht="24.95" customHeight="1">
      <c r="B64" s="147"/>
      <c r="C64" s="148"/>
      <c r="D64" s="149" t="s">
        <v>207</v>
      </c>
      <c r="E64" s="150"/>
      <c r="F64" s="150"/>
      <c r="G64" s="150"/>
      <c r="H64" s="150"/>
      <c r="I64" s="151"/>
      <c r="J64" s="152">
        <f>J176</f>
        <v>61772.9</v>
      </c>
      <c r="K64" s="153"/>
    </row>
    <row r="65" spans="2:11" s="1" customFormat="1" ht="21.75" customHeight="1">
      <c r="B65" s="39"/>
      <c r="C65" s="40"/>
      <c r="D65" s="40"/>
      <c r="E65" s="40"/>
      <c r="F65" s="40"/>
      <c r="G65" s="40"/>
      <c r="H65" s="40"/>
      <c r="I65" s="116"/>
      <c r="J65" s="40"/>
      <c r="K65" s="43"/>
    </row>
    <row r="66" spans="2:11" s="1" customFormat="1" ht="6.95" customHeight="1">
      <c r="B66" s="54"/>
      <c r="C66" s="55"/>
      <c r="D66" s="55"/>
      <c r="E66" s="55"/>
      <c r="F66" s="55"/>
      <c r="G66" s="55"/>
      <c r="H66" s="55"/>
      <c r="I66" s="137"/>
      <c r="J66" s="55"/>
      <c r="K66" s="56"/>
    </row>
    <row r="70" spans="2:12" s="1" customFormat="1" ht="6.95" customHeight="1">
      <c r="B70" s="57"/>
      <c r="C70" s="58"/>
      <c r="D70" s="58"/>
      <c r="E70" s="58"/>
      <c r="F70" s="58"/>
      <c r="G70" s="58"/>
      <c r="H70" s="58"/>
      <c r="I70" s="140"/>
      <c r="J70" s="58"/>
      <c r="K70" s="58"/>
      <c r="L70" s="59"/>
    </row>
    <row r="71" spans="2:12" s="1" customFormat="1" ht="36.95" customHeight="1">
      <c r="B71" s="39"/>
      <c r="C71" s="60" t="s">
        <v>122</v>
      </c>
      <c r="D71" s="61"/>
      <c r="E71" s="61"/>
      <c r="F71" s="61"/>
      <c r="G71" s="61"/>
      <c r="H71" s="61"/>
      <c r="I71" s="161"/>
      <c r="J71" s="61"/>
      <c r="K71" s="61"/>
      <c r="L71" s="59"/>
    </row>
    <row r="72" spans="2:12" s="1" customFormat="1" ht="6.95" customHeight="1">
      <c r="B72" s="39"/>
      <c r="C72" s="61"/>
      <c r="D72" s="61"/>
      <c r="E72" s="61"/>
      <c r="F72" s="61"/>
      <c r="G72" s="61"/>
      <c r="H72" s="61"/>
      <c r="I72" s="161"/>
      <c r="J72" s="61"/>
      <c r="K72" s="61"/>
      <c r="L72" s="59"/>
    </row>
    <row r="73" spans="2:12" s="1" customFormat="1" ht="14.45" customHeight="1">
      <c r="B73" s="39"/>
      <c r="C73" s="63" t="s">
        <v>17</v>
      </c>
      <c r="D73" s="61"/>
      <c r="E73" s="61"/>
      <c r="F73" s="61"/>
      <c r="G73" s="61"/>
      <c r="H73" s="61"/>
      <c r="I73" s="161"/>
      <c r="J73" s="61"/>
      <c r="K73" s="61"/>
      <c r="L73" s="59"/>
    </row>
    <row r="74" spans="2:12" s="1" customFormat="1" ht="16.5" customHeight="1">
      <c r="B74" s="39"/>
      <c r="C74" s="61"/>
      <c r="D74" s="61"/>
      <c r="E74" s="342" t="str">
        <f>E7</f>
        <v>STARÝ PLZENEC- RADYŇSKÁ UL., CHODNÍK 2. ETAPA (ÚSEK KOLLÁROVA - VÝROVNA)</v>
      </c>
      <c r="F74" s="343"/>
      <c r="G74" s="343"/>
      <c r="H74" s="343"/>
      <c r="I74" s="161"/>
      <c r="J74" s="61"/>
      <c r="K74" s="61"/>
      <c r="L74" s="59"/>
    </row>
    <row r="75" spans="2:12" s="1" customFormat="1" ht="14.45" customHeight="1">
      <c r="B75" s="39"/>
      <c r="C75" s="63" t="s">
        <v>107</v>
      </c>
      <c r="D75" s="61"/>
      <c r="E75" s="61"/>
      <c r="F75" s="61"/>
      <c r="G75" s="61"/>
      <c r="H75" s="61"/>
      <c r="I75" s="161"/>
      <c r="J75" s="61"/>
      <c r="K75" s="61"/>
      <c r="L75" s="59"/>
    </row>
    <row r="76" spans="2:12" s="1" customFormat="1" ht="17.25" customHeight="1">
      <c r="B76" s="39"/>
      <c r="C76" s="61"/>
      <c r="D76" s="61"/>
      <c r="E76" s="315" t="str">
        <f>E9</f>
        <v>SO 701 - NOVÉ OPLOCENÍ parc. č. 320/2</v>
      </c>
      <c r="F76" s="344"/>
      <c r="G76" s="344"/>
      <c r="H76" s="344"/>
      <c r="I76" s="161"/>
      <c r="J76" s="61"/>
      <c r="K76" s="61"/>
      <c r="L76" s="59"/>
    </row>
    <row r="77" spans="2:12" s="1" customFormat="1" ht="6.95" customHeight="1">
      <c r="B77" s="39"/>
      <c r="C77" s="61"/>
      <c r="D77" s="61"/>
      <c r="E77" s="61"/>
      <c r="F77" s="61"/>
      <c r="G77" s="61"/>
      <c r="H77" s="61"/>
      <c r="I77" s="161"/>
      <c r="J77" s="61"/>
      <c r="K77" s="61"/>
      <c r="L77" s="59"/>
    </row>
    <row r="78" spans="2:12" s="1" customFormat="1" ht="18" customHeight="1">
      <c r="B78" s="39"/>
      <c r="C78" s="63" t="s">
        <v>23</v>
      </c>
      <c r="D78" s="61"/>
      <c r="E78" s="61"/>
      <c r="F78" s="162" t="str">
        <f>F12</f>
        <v xml:space="preserve"> </v>
      </c>
      <c r="G78" s="61"/>
      <c r="H78" s="61"/>
      <c r="I78" s="163" t="s">
        <v>25</v>
      </c>
      <c r="J78" s="71" t="str">
        <f>IF(J12="","",J12)</f>
        <v>11. 12. 2018</v>
      </c>
      <c r="K78" s="61"/>
      <c r="L78" s="59"/>
    </row>
    <row r="79" spans="2:12" s="1" customFormat="1" ht="6.95" customHeight="1">
      <c r="B79" s="39"/>
      <c r="C79" s="61"/>
      <c r="D79" s="61"/>
      <c r="E79" s="61"/>
      <c r="F79" s="61"/>
      <c r="G79" s="61"/>
      <c r="H79" s="61"/>
      <c r="I79" s="161"/>
      <c r="J79" s="61"/>
      <c r="K79" s="61"/>
      <c r="L79" s="59"/>
    </row>
    <row r="80" spans="2:12" s="1" customFormat="1" ht="15">
      <c r="B80" s="39"/>
      <c r="C80" s="63" t="s">
        <v>27</v>
      </c>
      <c r="D80" s="61"/>
      <c r="E80" s="61"/>
      <c r="F80" s="162" t="str">
        <f>E15</f>
        <v>Město Starý Plzenec</v>
      </c>
      <c r="G80" s="61"/>
      <c r="H80" s="61"/>
      <c r="I80" s="163" t="s">
        <v>32</v>
      </c>
      <c r="J80" s="162" t="str">
        <f>E21</f>
        <v>D PROJEKT PLZEŇ Nedvěd s.r.o.</v>
      </c>
      <c r="K80" s="61"/>
      <c r="L80" s="59"/>
    </row>
    <row r="81" spans="2:12" s="1" customFormat="1" ht="14.45" customHeight="1">
      <c r="B81" s="39"/>
      <c r="C81" s="63" t="s">
        <v>30</v>
      </c>
      <c r="D81" s="61"/>
      <c r="E81" s="61"/>
      <c r="F81" s="162" t="str">
        <f>IF(E18="","",E18)</f>
        <v/>
      </c>
      <c r="G81" s="61"/>
      <c r="H81" s="61"/>
      <c r="I81" s="161"/>
      <c r="J81" s="61"/>
      <c r="K81" s="61"/>
      <c r="L81" s="59"/>
    </row>
    <row r="82" spans="2:12" s="1" customFormat="1" ht="10.35" customHeight="1">
      <c r="B82" s="39"/>
      <c r="C82" s="61"/>
      <c r="D82" s="61"/>
      <c r="E82" s="61"/>
      <c r="F82" s="61"/>
      <c r="G82" s="61"/>
      <c r="H82" s="61"/>
      <c r="I82" s="161"/>
      <c r="J82" s="61"/>
      <c r="K82" s="61"/>
      <c r="L82" s="59"/>
    </row>
    <row r="83" spans="2:20" s="9" customFormat="1" ht="29.25" customHeight="1">
      <c r="B83" s="164"/>
      <c r="C83" s="165" t="s">
        <v>123</v>
      </c>
      <c r="D83" s="166" t="s">
        <v>57</v>
      </c>
      <c r="E83" s="166" t="s">
        <v>53</v>
      </c>
      <c r="F83" s="166" t="s">
        <v>124</v>
      </c>
      <c r="G83" s="166" t="s">
        <v>125</v>
      </c>
      <c r="H83" s="166" t="s">
        <v>126</v>
      </c>
      <c r="I83" s="167" t="s">
        <v>127</v>
      </c>
      <c r="J83" s="166" t="s">
        <v>114</v>
      </c>
      <c r="K83" s="168" t="s">
        <v>128</v>
      </c>
      <c r="L83" s="169"/>
      <c r="M83" s="79" t="s">
        <v>129</v>
      </c>
      <c r="N83" s="80" t="s">
        <v>42</v>
      </c>
      <c r="O83" s="80" t="s">
        <v>130</v>
      </c>
      <c r="P83" s="80" t="s">
        <v>131</v>
      </c>
      <c r="Q83" s="80" t="s">
        <v>132</v>
      </c>
      <c r="R83" s="80" t="s">
        <v>133</v>
      </c>
      <c r="S83" s="80" t="s">
        <v>134</v>
      </c>
      <c r="T83" s="81" t="s">
        <v>135</v>
      </c>
    </row>
    <row r="84" spans="2:63" s="1" customFormat="1" ht="29.25" customHeight="1">
      <c r="B84" s="39"/>
      <c r="C84" s="85" t="s">
        <v>115</v>
      </c>
      <c r="D84" s="61"/>
      <c r="E84" s="61"/>
      <c r="F84" s="61"/>
      <c r="G84" s="61"/>
      <c r="H84" s="61"/>
      <c r="I84" s="161"/>
      <c r="J84" s="170">
        <f>BK84</f>
        <v>385267.12000000005</v>
      </c>
      <c r="K84" s="61"/>
      <c r="L84" s="59"/>
      <c r="M84" s="82"/>
      <c r="N84" s="83"/>
      <c r="O84" s="83"/>
      <c r="P84" s="171">
        <f>P85+P176</f>
        <v>0</v>
      </c>
      <c r="Q84" s="83"/>
      <c r="R84" s="171">
        <f>R85+R176</f>
        <v>121.2291611</v>
      </c>
      <c r="S84" s="83"/>
      <c r="T84" s="172">
        <f>T85+T176</f>
        <v>28.588634000000003</v>
      </c>
      <c r="AT84" s="22" t="s">
        <v>71</v>
      </c>
      <c r="AU84" s="22" t="s">
        <v>116</v>
      </c>
      <c r="BK84" s="173">
        <f>BK85+BK176</f>
        <v>385267.12000000005</v>
      </c>
    </row>
    <row r="85" spans="2:63" s="10" customFormat="1" ht="37.35" customHeight="1">
      <c r="B85" s="174"/>
      <c r="C85" s="175"/>
      <c r="D85" s="176" t="s">
        <v>71</v>
      </c>
      <c r="E85" s="177" t="s">
        <v>136</v>
      </c>
      <c r="F85" s="177" t="s">
        <v>137</v>
      </c>
      <c r="G85" s="175"/>
      <c r="H85" s="175"/>
      <c r="I85" s="178"/>
      <c r="J85" s="179">
        <f>BK85</f>
        <v>323494.22000000003</v>
      </c>
      <c r="K85" s="175"/>
      <c r="L85" s="180"/>
      <c r="M85" s="181"/>
      <c r="N85" s="182"/>
      <c r="O85" s="182"/>
      <c r="P85" s="183">
        <f>P86+P117+P129+P148+P160+P173</f>
        <v>0</v>
      </c>
      <c r="Q85" s="182"/>
      <c r="R85" s="183">
        <f>R86+R117+R129+R148+R160+R173</f>
        <v>75.0510911</v>
      </c>
      <c r="S85" s="182"/>
      <c r="T85" s="184">
        <f>T86+T117+T129+T148+T160+T173</f>
        <v>28.588634000000003</v>
      </c>
      <c r="AR85" s="185" t="s">
        <v>80</v>
      </c>
      <c r="AT85" s="186" t="s">
        <v>71</v>
      </c>
      <c r="AU85" s="186" t="s">
        <v>72</v>
      </c>
      <c r="AY85" s="185" t="s">
        <v>138</v>
      </c>
      <c r="BK85" s="187">
        <f>BK86+BK117+BK129+BK148+BK160+BK173</f>
        <v>323494.22000000003</v>
      </c>
    </row>
    <row r="86" spans="2:63" s="10" customFormat="1" ht="19.9" customHeight="1">
      <c r="B86" s="174"/>
      <c r="C86" s="175"/>
      <c r="D86" s="176" t="s">
        <v>71</v>
      </c>
      <c r="E86" s="188" t="s">
        <v>80</v>
      </c>
      <c r="F86" s="188" t="s">
        <v>208</v>
      </c>
      <c r="G86" s="175"/>
      <c r="H86" s="175"/>
      <c r="I86" s="178"/>
      <c r="J86" s="189">
        <f>BK86</f>
        <v>34133.46</v>
      </c>
      <c r="K86" s="175"/>
      <c r="L86" s="180"/>
      <c r="M86" s="181"/>
      <c r="N86" s="182"/>
      <c r="O86" s="182"/>
      <c r="P86" s="183">
        <f>SUM(P87:P116)</f>
        <v>0</v>
      </c>
      <c r="Q86" s="182"/>
      <c r="R86" s="183">
        <f>SUM(R87:R116)</f>
        <v>0</v>
      </c>
      <c r="S86" s="182"/>
      <c r="T86" s="184">
        <f>SUM(T87:T116)</f>
        <v>0</v>
      </c>
      <c r="AR86" s="185" t="s">
        <v>80</v>
      </c>
      <c r="AT86" s="186" t="s">
        <v>71</v>
      </c>
      <c r="AU86" s="186" t="s">
        <v>80</v>
      </c>
      <c r="AY86" s="185" t="s">
        <v>138</v>
      </c>
      <c r="BK86" s="187">
        <f>SUM(BK87:BK116)</f>
        <v>34133.46</v>
      </c>
    </row>
    <row r="87" spans="2:65" s="1" customFormat="1" ht="25.5" customHeight="1">
      <c r="B87" s="39"/>
      <c r="C87" s="190" t="s">
        <v>80</v>
      </c>
      <c r="D87" s="190" t="s">
        <v>144</v>
      </c>
      <c r="E87" s="191" t="s">
        <v>255</v>
      </c>
      <c r="F87" s="192" t="s">
        <v>256</v>
      </c>
      <c r="G87" s="193" t="s">
        <v>226</v>
      </c>
      <c r="H87" s="194">
        <v>43.47</v>
      </c>
      <c r="I87" s="195">
        <v>365</v>
      </c>
      <c r="J87" s="194">
        <f>ROUND(I87*H87,2)</f>
        <v>15866.55</v>
      </c>
      <c r="K87" s="192" t="s">
        <v>148</v>
      </c>
      <c r="L87" s="59"/>
      <c r="M87" s="196" t="s">
        <v>22</v>
      </c>
      <c r="N87" s="197" t="s">
        <v>43</v>
      </c>
      <c r="O87" s="40"/>
      <c r="P87" s="198">
        <f>O87*H87</f>
        <v>0</v>
      </c>
      <c r="Q87" s="198">
        <v>0</v>
      </c>
      <c r="R87" s="198">
        <f>Q87*H87</f>
        <v>0</v>
      </c>
      <c r="S87" s="198">
        <v>0</v>
      </c>
      <c r="T87" s="199">
        <f>S87*H87</f>
        <v>0</v>
      </c>
      <c r="AR87" s="22" t="s">
        <v>161</v>
      </c>
      <c r="AT87" s="22" t="s">
        <v>144</v>
      </c>
      <c r="AU87" s="22" t="s">
        <v>83</v>
      </c>
      <c r="AY87" s="22" t="s">
        <v>138</v>
      </c>
      <c r="BE87" s="200">
        <f>IF(N87="základní",J87,0)</f>
        <v>15866.55</v>
      </c>
      <c r="BF87" s="200">
        <f>IF(N87="snížená",J87,0)</f>
        <v>0</v>
      </c>
      <c r="BG87" s="200">
        <f>IF(N87="zákl. přenesená",J87,0)</f>
        <v>0</v>
      </c>
      <c r="BH87" s="200">
        <f>IF(N87="sníž. přenesená",J87,0)</f>
        <v>0</v>
      </c>
      <c r="BI87" s="200">
        <f>IF(N87="nulová",J87,0)</f>
        <v>0</v>
      </c>
      <c r="BJ87" s="22" t="s">
        <v>80</v>
      </c>
      <c r="BK87" s="200">
        <f>ROUND(I87*H87,2)</f>
        <v>15866.55</v>
      </c>
      <c r="BL87" s="22" t="s">
        <v>161</v>
      </c>
      <c r="BM87" s="22" t="s">
        <v>1401</v>
      </c>
    </row>
    <row r="88" spans="2:47" s="1" customFormat="1" ht="256.5" hidden="1">
      <c r="B88" s="39"/>
      <c r="C88" s="61"/>
      <c r="D88" s="201" t="s">
        <v>213</v>
      </c>
      <c r="E88" s="61"/>
      <c r="F88" s="202" t="s">
        <v>258</v>
      </c>
      <c r="G88" s="61"/>
      <c r="H88" s="61"/>
      <c r="I88" s="161"/>
      <c r="J88" s="61"/>
      <c r="K88" s="61"/>
      <c r="L88" s="59"/>
      <c r="M88" s="203"/>
      <c r="N88" s="40"/>
      <c r="O88" s="40"/>
      <c r="P88" s="40"/>
      <c r="Q88" s="40"/>
      <c r="R88" s="40"/>
      <c r="S88" s="40"/>
      <c r="T88" s="76"/>
      <c r="AT88" s="22" t="s">
        <v>213</v>
      </c>
      <c r="AU88" s="22" t="s">
        <v>83</v>
      </c>
    </row>
    <row r="89" spans="2:47" s="1" customFormat="1" ht="27">
      <c r="B89" s="39"/>
      <c r="C89" s="61"/>
      <c r="D89" s="201" t="s">
        <v>154</v>
      </c>
      <c r="E89" s="61"/>
      <c r="F89" s="202" t="s">
        <v>1402</v>
      </c>
      <c r="G89" s="61"/>
      <c r="H89" s="61"/>
      <c r="I89" s="161"/>
      <c r="J89" s="61"/>
      <c r="K89" s="61"/>
      <c r="L89" s="59"/>
      <c r="M89" s="203"/>
      <c r="N89" s="40"/>
      <c r="O89" s="40"/>
      <c r="P89" s="40"/>
      <c r="Q89" s="40"/>
      <c r="R89" s="40"/>
      <c r="S89" s="40"/>
      <c r="T89" s="76"/>
      <c r="AT89" s="22" t="s">
        <v>154</v>
      </c>
      <c r="AU89" s="22" t="s">
        <v>83</v>
      </c>
    </row>
    <row r="90" spans="2:51" s="11" customFormat="1" ht="13.5">
      <c r="B90" s="208"/>
      <c r="C90" s="209"/>
      <c r="D90" s="201" t="s">
        <v>239</v>
      </c>
      <c r="E90" s="210" t="s">
        <v>22</v>
      </c>
      <c r="F90" s="211" t="s">
        <v>1403</v>
      </c>
      <c r="G90" s="209"/>
      <c r="H90" s="212">
        <v>43.47</v>
      </c>
      <c r="I90" s="213"/>
      <c r="J90" s="209"/>
      <c r="K90" s="209"/>
      <c r="L90" s="214"/>
      <c r="M90" s="215"/>
      <c r="N90" s="216"/>
      <c r="O90" s="216"/>
      <c r="P90" s="216"/>
      <c r="Q90" s="216"/>
      <c r="R90" s="216"/>
      <c r="S90" s="216"/>
      <c r="T90" s="217"/>
      <c r="AT90" s="218" t="s">
        <v>239</v>
      </c>
      <c r="AU90" s="218" t="s">
        <v>83</v>
      </c>
      <c r="AV90" s="11" t="s">
        <v>83</v>
      </c>
      <c r="AW90" s="11" t="s">
        <v>35</v>
      </c>
      <c r="AX90" s="11" t="s">
        <v>80</v>
      </c>
      <c r="AY90" s="218" t="s">
        <v>138</v>
      </c>
    </row>
    <row r="91" spans="2:65" s="1" customFormat="1" ht="38.25" customHeight="1">
      <c r="B91" s="39"/>
      <c r="C91" s="190" t="s">
        <v>83</v>
      </c>
      <c r="D91" s="190" t="s">
        <v>144</v>
      </c>
      <c r="E91" s="191" t="s">
        <v>262</v>
      </c>
      <c r="F91" s="192" t="s">
        <v>263</v>
      </c>
      <c r="G91" s="193" t="s">
        <v>226</v>
      </c>
      <c r="H91" s="194">
        <v>43.47</v>
      </c>
      <c r="I91" s="195">
        <v>50.8</v>
      </c>
      <c r="J91" s="194">
        <f>ROUND(I91*H91,2)</f>
        <v>2208.28</v>
      </c>
      <c r="K91" s="192" t="s">
        <v>148</v>
      </c>
      <c r="L91" s="59"/>
      <c r="M91" s="196" t="s">
        <v>22</v>
      </c>
      <c r="N91" s="197" t="s">
        <v>43</v>
      </c>
      <c r="O91" s="40"/>
      <c r="P91" s="198">
        <f>O91*H91</f>
        <v>0</v>
      </c>
      <c r="Q91" s="198">
        <v>0</v>
      </c>
      <c r="R91" s="198">
        <f>Q91*H91</f>
        <v>0</v>
      </c>
      <c r="S91" s="198">
        <v>0</v>
      </c>
      <c r="T91" s="199">
        <f>S91*H91</f>
        <v>0</v>
      </c>
      <c r="AR91" s="22" t="s">
        <v>161</v>
      </c>
      <c r="AT91" s="22" t="s">
        <v>144</v>
      </c>
      <c r="AU91" s="22" t="s">
        <v>83</v>
      </c>
      <c r="AY91" s="22" t="s">
        <v>138</v>
      </c>
      <c r="BE91" s="200">
        <f>IF(N91="základní",J91,0)</f>
        <v>2208.28</v>
      </c>
      <c r="BF91" s="200">
        <f>IF(N91="snížená",J91,0)</f>
        <v>0</v>
      </c>
      <c r="BG91" s="200">
        <f>IF(N91="zákl. přenesená",J91,0)</f>
        <v>0</v>
      </c>
      <c r="BH91" s="200">
        <f>IF(N91="sníž. přenesená",J91,0)</f>
        <v>0</v>
      </c>
      <c r="BI91" s="200">
        <f>IF(N91="nulová",J91,0)</f>
        <v>0</v>
      </c>
      <c r="BJ91" s="22" t="s">
        <v>80</v>
      </c>
      <c r="BK91" s="200">
        <f>ROUND(I91*H91,2)</f>
        <v>2208.28</v>
      </c>
      <c r="BL91" s="22" t="s">
        <v>161</v>
      </c>
      <c r="BM91" s="22" t="s">
        <v>1404</v>
      </c>
    </row>
    <row r="92" spans="2:47" s="1" customFormat="1" ht="256.5" hidden="1">
      <c r="B92" s="39"/>
      <c r="C92" s="61"/>
      <c r="D92" s="201" t="s">
        <v>213</v>
      </c>
      <c r="E92" s="61"/>
      <c r="F92" s="202" t="s">
        <v>258</v>
      </c>
      <c r="G92" s="61"/>
      <c r="H92" s="61"/>
      <c r="I92" s="161"/>
      <c r="J92" s="61"/>
      <c r="K92" s="61"/>
      <c r="L92" s="59"/>
      <c r="M92" s="203"/>
      <c r="N92" s="40"/>
      <c r="O92" s="40"/>
      <c r="P92" s="40"/>
      <c r="Q92" s="40"/>
      <c r="R92" s="40"/>
      <c r="S92" s="40"/>
      <c r="T92" s="76"/>
      <c r="AT92" s="22" t="s">
        <v>213</v>
      </c>
      <c r="AU92" s="22" t="s">
        <v>83</v>
      </c>
    </row>
    <row r="93" spans="2:47" s="1" customFormat="1" ht="27">
      <c r="B93" s="39"/>
      <c r="C93" s="61"/>
      <c r="D93" s="201" t="s">
        <v>154</v>
      </c>
      <c r="E93" s="61"/>
      <c r="F93" s="202" t="s">
        <v>265</v>
      </c>
      <c r="G93" s="61"/>
      <c r="H93" s="61"/>
      <c r="I93" s="161"/>
      <c r="J93" s="61"/>
      <c r="K93" s="61"/>
      <c r="L93" s="59"/>
      <c r="M93" s="203"/>
      <c r="N93" s="40"/>
      <c r="O93" s="40"/>
      <c r="P93" s="40"/>
      <c r="Q93" s="40"/>
      <c r="R93" s="40"/>
      <c r="S93" s="40"/>
      <c r="T93" s="76"/>
      <c r="AT93" s="22" t="s">
        <v>154</v>
      </c>
      <c r="AU93" s="22" t="s">
        <v>83</v>
      </c>
    </row>
    <row r="94" spans="2:65" s="1" customFormat="1" ht="38.25" customHeight="1">
      <c r="B94" s="39"/>
      <c r="C94" s="190" t="s">
        <v>156</v>
      </c>
      <c r="D94" s="190" t="s">
        <v>144</v>
      </c>
      <c r="E94" s="191" t="s">
        <v>734</v>
      </c>
      <c r="F94" s="192" t="s">
        <v>735</v>
      </c>
      <c r="G94" s="193" t="s">
        <v>226</v>
      </c>
      <c r="H94" s="194">
        <v>11.59</v>
      </c>
      <c r="I94" s="195">
        <v>79</v>
      </c>
      <c r="J94" s="194">
        <f>ROUND(I94*H94,2)</f>
        <v>915.61</v>
      </c>
      <c r="K94" s="192" t="s">
        <v>148</v>
      </c>
      <c r="L94" s="59"/>
      <c r="M94" s="196" t="s">
        <v>22</v>
      </c>
      <c r="N94" s="197" t="s">
        <v>43</v>
      </c>
      <c r="O94" s="40"/>
      <c r="P94" s="198">
        <f>O94*H94</f>
        <v>0</v>
      </c>
      <c r="Q94" s="198">
        <v>0</v>
      </c>
      <c r="R94" s="198">
        <f>Q94*H94</f>
        <v>0</v>
      </c>
      <c r="S94" s="198">
        <v>0</v>
      </c>
      <c r="T94" s="199">
        <f>S94*H94</f>
        <v>0</v>
      </c>
      <c r="AR94" s="22" t="s">
        <v>161</v>
      </c>
      <c r="AT94" s="22" t="s">
        <v>144</v>
      </c>
      <c r="AU94" s="22" t="s">
        <v>83</v>
      </c>
      <c r="AY94" s="22" t="s">
        <v>138</v>
      </c>
      <c r="BE94" s="200">
        <f>IF(N94="základní",J94,0)</f>
        <v>915.61</v>
      </c>
      <c r="BF94" s="200">
        <f>IF(N94="snížená",J94,0)</f>
        <v>0</v>
      </c>
      <c r="BG94" s="200">
        <f>IF(N94="zákl. přenesená",J94,0)</f>
        <v>0</v>
      </c>
      <c r="BH94" s="200">
        <f>IF(N94="sníž. přenesená",J94,0)</f>
        <v>0</v>
      </c>
      <c r="BI94" s="200">
        <f>IF(N94="nulová",J94,0)</f>
        <v>0</v>
      </c>
      <c r="BJ94" s="22" t="s">
        <v>80</v>
      </c>
      <c r="BK94" s="200">
        <f>ROUND(I94*H94,2)</f>
        <v>915.61</v>
      </c>
      <c r="BL94" s="22" t="s">
        <v>161</v>
      </c>
      <c r="BM94" s="22" t="s">
        <v>1405</v>
      </c>
    </row>
    <row r="95" spans="2:47" s="1" customFormat="1" ht="243" hidden="1">
      <c r="B95" s="39"/>
      <c r="C95" s="61"/>
      <c r="D95" s="201" t="s">
        <v>213</v>
      </c>
      <c r="E95" s="61"/>
      <c r="F95" s="202" t="s">
        <v>282</v>
      </c>
      <c r="G95" s="61"/>
      <c r="H95" s="61"/>
      <c r="I95" s="161"/>
      <c r="J95" s="61"/>
      <c r="K95" s="61"/>
      <c r="L95" s="59"/>
      <c r="M95" s="203"/>
      <c r="N95" s="40"/>
      <c r="O95" s="40"/>
      <c r="P95" s="40"/>
      <c r="Q95" s="40"/>
      <c r="R95" s="40"/>
      <c r="S95" s="40"/>
      <c r="T95" s="76"/>
      <c r="AT95" s="22" t="s">
        <v>213</v>
      </c>
      <c r="AU95" s="22" t="s">
        <v>83</v>
      </c>
    </row>
    <row r="96" spans="2:47" s="1" customFormat="1" ht="40.5">
      <c r="B96" s="39"/>
      <c r="C96" s="61"/>
      <c r="D96" s="201" t="s">
        <v>154</v>
      </c>
      <c r="E96" s="61"/>
      <c r="F96" s="202" t="s">
        <v>1406</v>
      </c>
      <c r="G96" s="61"/>
      <c r="H96" s="61"/>
      <c r="I96" s="161"/>
      <c r="J96" s="61"/>
      <c r="K96" s="61"/>
      <c r="L96" s="59"/>
      <c r="M96" s="203"/>
      <c r="N96" s="40"/>
      <c r="O96" s="40"/>
      <c r="P96" s="40"/>
      <c r="Q96" s="40"/>
      <c r="R96" s="40"/>
      <c r="S96" s="40"/>
      <c r="T96" s="76"/>
      <c r="AT96" s="22" t="s">
        <v>154</v>
      </c>
      <c r="AU96" s="22" t="s">
        <v>83</v>
      </c>
    </row>
    <row r="97" spans="2:51" s="11" customFormat="1" ht="13.5">
      <c r="B97" s="208"/>
      <c r="C97" s="209"/>
      <c r="D97" s="201" t="s">
        <v>239</v>
      </c>
      <c r="E97" s="210" t="s">
        <v>22</v>
      </c>
      <c r="F97" s="211" t="s">
        <v>1407</v>
      </c>
      <c r="G97" s="209"/>
      <c r="H97" s="212">
        <v>11.59</v>
      </c>
      <c r="I97" s="213"/>
      <c r="J97" s="209"/>
      <c r="K97" s="209"/>
      <c r="L97" s="214"/>
      <c r="M97" s="215"/>
      <c r="N97" s="216"/>
      <c r="O97" s="216"/>
      <c r="P97" s="216"/>
      <c r="Q97" s="216"/>
      <c r="R97" s="216"/>
      <c r="S97" s="216"/>
      <c r="T97" s="217"/>
      <c r="AT97" s="218" t="s">
        <v>239</v>
      </c>
      <c r="AU97" s="218" t="s">
        <v>83</v>
      </c>
      <c r="AV97" s="11" t="s">
        <v>83</v>
      </c>
      <c r="AW97" s="11" t="s">
        <v>35</v>
      </c>
      <c r="AX97" s="11" t="s">
        <v>80</v>
      </c>
      <c r="AY97" s="218" t="s">
        <v>138</v>
      </c>
    </row>
    <row r="98" spans="2:65" s="1" customFormat="1" ht="38.25" customHeight="1">
      <c r="B98" s="39"/>
      <c r="C98" s="190" t="s">
        <v>161</v>
      </c>
      <c r="D98" s="190" t="s">
        <v>144</v>
      </c>
      <c r="E98" s="191" t="s">
        <v>279</v>
      </c>
      <c r="F98" s="192" t="s">
        <v>280</v>
      </c>
      <c r="G98" s="193" t="s">
        <v>226</v>
      </c>
      <c r="H98" s="194">
        <v>37.67</v>
      </c>
      <c r="I98" s="195">
        <v>98</v>
      </c>
      <c r="J98" s="194">
        <f>ROUND(I98*H98,2)</f>
        <v>3691.66</v>
      </c>
      <c r="K98" s="192" t="s">
        <v>148</v>
      </c>
      <c r="L98" s="59"/>
      <c r="M98" s="196" t="s">
        <v>22</v>
      </c>
      <c r="N98" s="197" t="s">
        <v>43</v>
      </c>
      <c r="O98" s="40"/>
      <c r="P98" s="198">
        <f>O98*H98</f>
        <v>0</v>
      </c>
      <c r="Q98" s="198">
        <v>0</v>
      </c>
      <c r="R98" s="198">
        <f>Q98*H98</f>
        <v>0</v>
      </c>
      <c r="S98" s="198">
        <v>0</v>
      </c>
      <c r="T98" s="199">
        <f>S98*H98</f>
        <v>0</v>
      </c>
      <c r="AR98" s="22" t="s">
        <v>161</v>
      </c>
      <c r="AT98" s="22" t="s">
        <v>144</v>
      </c>
      <c r="AU98" s="22" t="s">
        <v>83</v>
      </c>
      <c r="AY98" s="22" t="s">
        <v>138</v>
      </c>
      <c r="BE98" s="200">
        <f>IF(N98="základní",J98,0)</f>
        <v>3691.66</v>
      </c>
      <c r="BF98" s="200">
        <f>IF(N98="snížená",J98,0)</f>
        <v>0</v>
      </c>
      <c r="BG98" s="200">
        <f>IF(N98="zákl. přenesená",J98,0)</f>
        <v>0</v>
      </c>
      <c r="BH98" s="200">
        <f>IF(N98="sníž. přenesená",J98,0)</f>
        <v>0</v>
      </c>
      <c r="BI98" s="200">
        <f>IF(N98="nulová",J98,0)</f>
        <v>0</v>
      </c>
      <c r="BJ98" s="22" t="s">
        <v>80</v>
      </c>
      <c r="BK98" s="200">
        <f>ROUND(I98*H98,2)</f>
        <v>3691.66</v>
      </c>
      <c r="BL98" s="22" t="s">
        <v>161</v>
      </c>
      <c r="BM98" s="22" t="s">
        <v>1408</v>
      </c>
    </row>
    <row r="99" spans="2:47" s="1" customFormat="1" ht="243" hidden="1">
      <c r="B99" s="39"/>
      <c r="C99" s="61"/>
      <c r="D99" s="201" t="s">
        <v>213</v>
      </c>
      <c r="E99" s="61"/>
      <c r="F99" s="202" t="s">
        <v>282</v>
      </c>
      <c r="G99" s="61"/>
      <c r="H99" s="61"/>
      <c r="I99" s="161"/>
      <c r="J99" s="61"/>
      <c r="K99" s="61"/>
      <c r="L99" s="59"/>
      <c r="M99" s="203"/>
      <c r="N99" s="40"/>
      <c r="O99" s="40"/>
      <c r="P99" s="40"/>
      <c r="Q99" s="40"/>
      <c r="R99" s="40"/>
      <c r="S99" s="40"/>
      <c r="T99" s="76"/>
      <c r="AT99" s="22" t="s">
        <v>213</v>
      </c>
      <c r="AU99" s="22" t="s">
        <v>83</v>
      </c>
    </row>
    <row r="100" spans="2:47" s="1" customFormat="1" ht="27">
      <c r="B100" s="39"/>
      <c r="C100" s="61"/>
      <c r="D100" s="201" t="s">
        <v>154</v>
      </c>
      <c r="E100" s="61"/>
      <c r="F100" s="202" t="s">
        <v>1409</v>
      </c>
      <c r="G100" s="61"/>
      <c r="H100" s="61"/>
      <c r="I100" s="161"/>
      <c r="J100" s="61"/>
      <c r="K100" s="61"/>
      <c r="L100" s="59"/>
      <c r="M100" s="203"/>
      <c r="N100" s="40"/>
      <c r="O100" s="40"/>
      <c r="P100" s="40"/>
      <c r="Q100" s="40"/>
      <c r="R100" s="40"/>
      <c r="S100" s="40"/>
      <c r="T100" s="76"/>
      <c r="AT100" s="22" t="s">
        <v>154</v>
      </c>
      <c r="AU100" s="22" t="s">
        <v>83</v>
      </c>
    </row>
    <row r="101" spans="2:51" s="11" customFormat="1" ht="13.5">
      <c r="B101" s="208"/>
      <c r="C101" s="209"/>
      <c r="D101" s="201" t="s">
        <v>239</v>
      </c>
      <c r="E101" s="210" t="s">
        <v>22</v>
      </c>
      <c r="F101" s="211" t="s">
        <v>1410</v>
      </c>
      <c r="G101" s="209"/>
      <c r="H101" s="212">
        <v>37.67</v>
      </c>
      <c r="I101" s="213"/>
      <c r="J101" s="209"/>
      <c r="K101" s="209"/>
      <c r="L101" s="214"/>
      <c r="M101" s="215"/>
      <c r="N101" s="216"/>
      <c r="O101" s="216"/>
      <c r="P101" s="216"/>
      <c r="Q101" s="216"/>
      <c r="R101" s="216"/>
      <c r="S101" s="216"/>
      <c r="T101" s="217"/>
      <c r="AT101" s="218" t="s">
        <v>239</v>
      </c>
      <c r="AU101" s="218" t="s">
        <v>83</v>
      </c>
      <c r="AV101" s="11" t="s">
        <v>83</v>
      </c>
      <c r="AW101" s="11" t="s">
        <v>35</v>
      </c>
      <c r="AX101" s="11" t="s">
        <v>80</v>
      </c>
      <c r="AY101" s="218" t="s">
        <v>138</v>
      </c>
    </row>
    <row r="102" spans="2:65" s="1" customFormat="1" ht="51" customHeight="1">
      <c r="B102" s="39"/>
      <c r="C102" s="190" t="s">
        <v>141</v>
      </c>
      <c r="D102" s="190" t="s">
        <v>144</v>
      </c>
      <c r="E102" s="191" t="s">
        <v>293</v>
      </c>
      <c r="F102" s="192" t="s">
        <v>294</v>
      </c>
      <c r="G102" s="193" t="s">
        <v>226</v>
      </c>
      <c r="H102" s="194">
        <v>226.02</v>
      </c>
      <c r="I102" s="195">
        <v>5</v>
      </c>
      <c r="J102" s="194">
        <f>ROUND(I102*H102,2)</f>
        <v>1130.1</v>
      </c>
      <c r="K102" s="192" t="s">
        <v>148</v>
      </c>
      <c r="L102" s="59"/>
      <c r="M102" s="196" t="s">
        <v>22</v>
      </c>
      <c r="N102" s="197" t="s">
        <v>43</v>
      </c>
      <c r="O102" s="40"/>
      <c r="P102" s="198">
        <f>O102*H102</f>
        <v>0</v>
      </c>
      <c r="Q102" s="198">
        <v>0</v>
      </c>
      <c r="R102" s="198">
        <f>Q102*H102</f>
        <v>0</v>
      </c>
      <c r="S102" s="198">
        <v>0</v>
      </c>
      <c r="T102" s="199">
        <f>S102*H102</f>
        <v>0</v>
      </c>
      <c r="AR102" s="22" t="s">
        <v>161</v>
      </c>
      <c r="AT102" s="22" t="s">
        <v>144</v>
      </c>
      <c r="AU102" s="22" t="s">
        <v>83</v>
      </c>
      <c r="AY102" s="22" t="s">
        <v>138</v>
      </c>
      <c r="BE102" s="200">
        <f>IF(N102="základní",J102,0)</f>
        <v>1130.1</v>
      </c>
      <c r="BF102" s="200">
        <f>IF(N102="snížená",J102,0)</f>
        <v>0</v>
      </c>
      <c r="BG102" s="200">
        <f>IF(N102="zákl. přenesená",J102,0)</f>
        <v>0</v>
      </c>
      <c r="BH102" s="200">
        <f>IF(N102="sníž. přenesená",J102,0)</f>
        <v>0</v>
      </c>
      <c r="BI102" s="200">
        <f>IF(N102="nulová",J102,0)</f>
        <v>0</v>
      </c>
      <c r="BJ102" s="22" t="s">
        <v>80</v>
      </c>
      <c r="BK102" s="200">
        <f>ROUND(I102*H102,2)</f>
        <v>1130.1</v>
      </c>
      <c r="BL102" s="22" t="s">
        <v>161</v>
      </c>
      <c r="BM102" s="22" t="s">
        <v>1411</v>
      </c>
    </row>
    <row r="103" spans="2:47" s="1" customFormat="1" ht="243" hidden="1">
      <c r="B103" s="39"/>
      <c r="C103" s="61"/>
      <c r="D103" s="201" t="s">
        <v>213</v>
      </c>
      <c r="E103" s="61"/>
      <c r="F103" s="202" t="s">
        <v>282</v>
      </c>
      <c r="G103" s="61"/>
      <c r="H103" s="61"/>
      <c r="I103" s="161"/>
      <c r="J103" s="61"/>
      <c r="K103" s="61"/>
      <c r="L103" s="59"/>
      <c r="M103" s="203"/>
      <c r="N103" s="40"/>
      <c r="O103" s="40"/>
      <c r="P103" s="40"/>
      <c r="Q103" s="40"/>
      <c r="R103" s="40"/>
      <c r="S103" s="40"/>
      <c r="T103" s="76"/>
      <c r="AT103" s="22" t="s">
        <v>213</v>
      </c>
      <c r="AU103" s="22" t="s">
        <v>83</v>
      </c>
    </row>
    <row r="104" spans="2:47" s="1" customFormat="1" ht="40.5">
      <c r="B104" s="39"/>
      <c r="C104" s="61"/>
      <c r="D104" s="201" t="s">
        <v>154</v>
      </c>
      <c r="E104" s="61"/>
      <c r="F104" s="202" t="s">
        <v>749</v>
      </c>
      <c r="G104" s="61"/>
      <c r="H104" s="61"/>
      <c r="I104" s="161"/>
      <c r="J104" s="61"/>
      <c r="K104" s="61"/>
      <c r="L104" s="59"/>
      <c r="M104" s="203"/>
      <c r="N104" s="40"/>
      <c r="O104" s="40"/>
      <c r="P104" s="40"/>
      <c r="Q104" s="40"/>
      <c r="R104" s="40"/>
      <c r="S104" s="40"/>
      <c r="T104" s="76"/>
      <c r="AT104" s="22" t="s">
        <v>154</v>
      </c>
      <c r="AU104" s="22" t="s">
        <v>83</v>
      </c>
    </row>
    <row r="105" spans="2:51" s="11" customFormat="1" ht="13.5">
      <c r="B105" s="208"/>
      <c r="C105" s="209"/>
      <c r="D105" s="201" t="s">
        <v>239</v>
      </c>
      <c r="E105" s="210" t="s">
        <v>22</v>
      </c>
      <c r="F105" s="211" t="s">
        <v>1412</v>
      </c>
      <c r="G105" s="209"/>
      <c r="H105" s="212">
        <v>226.02</v>
      </c>
      <c r="I105" s="213"/>
      <c r="J105" s="209"/>
      <c r="K105" s="209"/>
      <c r="L105" s="214"/>
      <c r="M105" s="215"/>
      <c r="N105" s="216"/>
      <c r="O105" s="216"/>
      <c r="P105" s="216"/>
      <c r="Q105" s="216"/>
      <c r="R105" s="216"/>
      <c r="S105" s="216"/>
      <c r="T105" s="217"/>
      <c r="AT105" s="218" t="s">
        <v>239</v>
      </c>
      <c r="AU105" s="218" t="s">
        <v>83</v>
      </c>
      <c r="AV105" s="11" t="s">
        <v>83</v>
      </c>
      <c r="AW105" s="11" t="s">
        <v>35</v>
      </c>
      <c r="AX105" s="11" t="s">
        <v>80</v>
      </c>
      <c r="AY105" s="218" t="s">
        <v>138</v>
      </c>
    </row>
    <row r="106" spans="2:65" s="1" customFormat="1" ht="25.5" customHeight="1">
      <c r="B106" s="39"/>
      <c r="C106" s="190" t="s">
        <v>169</v>
      </c>
      <c r="D106" s="190" t="s">
        <v>144</v>
      </c>
      <c r="E106" s="191" t="s">
        <v>754</v>
      </c>
      <c r="F106" s="192" t="s">
        <v>755</v>
      </c>
      <c r="G106" s="193" t="s">
        <v>226</v>
      </c>
      <c r="H106" s="194">
        <v>11.59</v>
      </c>
      <c r="I106" s="195">
        <v>19</v>
      </c>
      <c r="J106" s="194">
        <f>ROUND(I106*H106,2)</f>
        <v>220.21</v>
      </c>
      <c r="K106" s="192" t="s">
        <v>148</v>
      </c>
      <c r="L106" s="59"/>
      <c r="M106" s="196" t="s">
        <v>22</v>
      </c>
      <c r="N106" s="197" t="s">
        <v>43</v>
      </c>
      <c r="O106" s="40"/>
      <c r="P106" s="198">
        <f>O106*H106</f>
        <v>0</v>
      </c>
      <c r="Q106" s="198">
        <v>0</v>
      </c>
      <c r="R106" s="198">
        <f>Q106*H106</f>
        <v>0</v>
      </c>
      <c r="S106" s="198">
        <v>0</v>
      </c>
      <c r="T106" s="199">
        <f>S106*H106</f>
        <v>0</v>
      </c>
      <c r="AR106" s="22" t="s">
        <v>161</v>
      </c>
      <c r="AT106" s="22" t="s">
        <v>144</v>
      </c>
      <c r="AU106" s="22" t="s">
        <v>83</v>
      </c>
      <c r="AY106" s="22" t="s">
        <v>138</v>
      </c>
      <c r="BE106" s="200">
        <f>IF(N106="základní",J106,0)</f>
        <v>220.21</v>
      </c>
      <c r="BF106" s="200">
        <f>IF(N106="snížená",J106,0)</f>
        <v>0</v>
      </c>
      <c r="BG106" s="200">
        <f>IF(N106="zákl. přenesená",J106,0)</f>
        <v>0</v>
      </c>
      <c r="BH106" s="200">
        <f>IF(N106="sníž. přenesená",J106,0)</f>
        <v>0</v>
      </c>
      <c r="BI106" s="200">
        <f>IF(N106="nulová",J106,0)</f>
        <v>0</v>
      </c>
      <c r="BJ106" s="22" t="s">
        <v>80</v>
      </c>
      <c r="BK106" s="200">
        <f>ROUND(I106*H106,2)</f>
        <v>220.21</v>
      </c>
      <c r="BL106" s="22" t="s">
        <v>161</v>
      </c>
      <c r="BM106" s="22" t="s">
        <v>1413</v>
      </c>
    </row>
    <row r="107" spans="2:47" s="1" customFormat="1" ht="175.5" hidden="1">
      <c r="B107" s="39"/>
      <c r="C107" s="61"/>
      <c r="D107" s="201" t="s">
        <v>213</v>
      </c>
      <c r="E107" s="61"/>
      <c r="F107" s="202" t="s">
        <v>757</v>
      </c>
      <c r="G107" s="61"/>
      <c r="H107" s="61"/>
      <c r="I107" s="161"/>
      <c r="J107" s="61"/>
      <c r="K107" s="61"/>
      <c r="L107" s="59"/>
      <c r="M107" s="203"/>
      <c r="N107" s="40"/>
      <c r="O107" s="40"/>
      <c r="P107" s="40"/>
      <c r="Q107" s="40"/>
      <c r="R107" s="40"/>
      <c r="S107" s="40"/>
      <c r="T107" s="76"/>
      <c r="AT107" s="22" t="s">
        <v>213</v>
      </c>
      <c r="AU107" s="22" t="s">
        <v>83</v>
      </c>
    </row>
    <row r="108" spans="2:47" s="1" customFormat="1" ht="27">
      <c r="B108" s="39"/>
      <c r="C108" s="61"/>
      <c r="D108" s="201" t="s">
        <v>154</v>
      </c>
      <c r="E108" s="61"/>
      <c r="F108" s="202" t="s">
        <v>1414</v>
      </c>
      <c r="G108" s="61"/>
      <c r="H108" s="61"/>
      <c r="I108" s="161"/>
      <c r="J108" s="61"/>
      <c r="K108" s="61"/>
      <c r="L108" s="59"/>
      <c r="M108" s="203"/>
      <c r="N108" s="40"/>
      <c r="O108" s="40"/>
      <c r="P108" s="40"/>
      <c r="Q108" s="40"/>
      <c r="R108" s="40"/>
      <c r="S108" s="40"/>
      <c r="T108" s="76"/>
      <c r="AT108" s="22" t="s">
        <v>154</v>
      </c>
      <c r="AU108" s="22" t="s">
        <v>83</v>
      </c>
    </row>
    <row r="109" spans="2:65" s="1" customFormat="1" ht="25.5" customHeight="1">
      <c r="B109" s="39"/>
      <c r="C109" s="190" t="s">
        <v>177</v>
      </c>
      <c r="D109" s="190" t="s">
        <v>144</v>
      </c>
      <c r="E109" s="191" t="s">
        <v>306</v>
      </c>
      <c r="F109" s="192" t="s">
        <v>307</v>
      </c>
      <c r="G109" s="193" t="s">
        <v>308</v>
      </c>
      <c r="H109" s="194">
        <v>71.57</v>
      </c>
      <c r="I109" s="195">
        <v>50</v>
      </c>
      <c r="J109" s="194">
        <f>ROUND(I109*H109,2)</f>
        <v>3578.5</v>
      </c>
      <c r="K109" s="192" t="s">
        <v>148</v>
      </c>
      <c r="L109" s="59"/>
      <c r="M109" s="196" t="s">
        <v>22</v>
      </c>
      <c r="N109" s="197" t="s">
        <v>43</v>
      </c>
      <c r="O109" s="40"/>
      <c r="P109" s="198">
        <f>O109*H109</f>
        <v>0</v>
      </c>
      <c r="Q109" s="198">
        <v>0</v>
      </c>
      <c r="R109" s="198">
        <f>Q109*H109</f>
        <v>0</v>
      </c>
      <c r="S109" s="198">
        <v>0</v>
      </c>
      <c r="T109" s="199">
        <f>S109*H109</f>
        <v>0</v>
      </c>
      <c r="AR109" s="22" t="s">
        <v>161</v>
      </c>
      <c r="AT109" s="22" t="s">
        <v>144</v>
      </c>
      <c r="AU109" s="22" t="s">
        <v>83</v>
      </c>
      <c r="AY109" s="22" t="s">
        <v>138</v>
      </c>
      <c r="BE109" s="200">
        <f>IF(N109="základní",J109,0)</f>
        <v>3578.5</v>
      </c>
      <c r="BF109" s="200">
        <f>IF(N109="snížená",J109,0)</f>
        <v>0</v>
      </c>
      <c r="BG109" s="200">
        <f>IF(N109="zákl. přenesená",J109,0)</f>
        <v>0</v>
      </c>
      <c r="BH109" s="200">
        <f>IF(N109="sníž. přenesená",J109,0)</f>
        <v>0</v>
      </c>
      <c r="BI109" s="200">
        <f>IF(N109="nulová",J109,0)</f>
        <v>0</v>
      </c>
      <c r="BJ109" s="22" t="s">
        <v>80</v>
      </c>
      <c r="BK109" s="200">
        <f>ROUND(I109*H109,2)</f>
        <v>3578.5</v>
      </c>
      <c r="BL109" s="22" t="s">
        <v>161</v>
      </c>
      <c r="BM109" s="22" t="s">
        <v>1415</v>
      </c>
    </row>
    <row r="110" spans="2:47" s="1" customFormat="1" ht="40.5" hidden="1">
      <c r="B110" s="39"/>
      <c r="C110" s="61"/>
      <c r="D110" s="201" t="s">
        <v>213</v>
      </c>
      <c r="E110" s="61"/>
      <c r="F110" s="202" t="s">
        <v>310</v>
      </c>
      <c r="G110" s="61"/>
      <c r="H110" s="61"/>
      <c r="I110" s="161"/>
      <c r="J110" s="61"/>
      <c r="K110" s="61"/>
      <c r="L110" s="59"/>
      <c r="M110" s="203"/>
      <c r="N110" s="40"/>
      <c r="O110" s="40"/>
      <c r="P110" s="40"/>
      <c r="Q110" s="40"/>
      <c r="R110" s="40"/>
      <c r="S110" s="40"/>
      <c r="T110" s="76"/>
      <c r="AT110" s="22" t="s">
        <v>213</v>
      </c>
      <c r="AU110" s="22" t="s">
        <v>83</v>
      </c>
    </row>
    <row r="111" spans="2:47" s="1" customFormat="1" ht="27">
      <c r="B111" s="39"/>
      <c r="C111" s="61"/>
      <c r="D111" s="201" t="s">
        <v>154</v>
      </c>
      <c r="E111" s="61"/>
      <c r="F111" s="202" t="s">
        <v>311</v>
      </c>
      <c r="G111" s="61"/>
      <c r="H111" s="61"/>
      <c r="I111" s="161"/>
      <c r="J111" s="61"/>
      <c r="K111" s="61"/>
      <c r="L111" s="59"/>
      <c r="M111" s="203"/>
      <c r="N111" s="40"/>
      <c r="O111" s="40"/>
      <c r="P111" s="40"/>
      <c r="Q111" s="40"/>
      <c r="R111" s="40"/>
      <c r="S111" s="40"/>
      <c r="T111" s="76"/>
      <c r="AT111" s="22" t="s">
        <v>154</v>
      </c>
      <c r="AU111" s="22" t="s">
        <v>83</v>
      </c>
    </row>
    <row r="112" spans="2:51" s="11" customFormat="1" ht="13.5">
      <c r="B112" s="208"/>
      <c r="C112" s="209"/>
      <c r="D112" s="201" t="s">
        <v>239</v>
      </c>
      <c r="E112" s="210" t="s">
        <v>22</v>
      </c>
      <c r="F112" s="211" t="s">
        <v>1416</v>
      </c>
      <c r="G112" s="209"/>
      <c r="H112" s="212">
        <v>71.57</v>
      </c>
      <c r="I112" s="213"/>
      <c r="J112" s="209"/>
      <c r="K112" s="209"/>
      <c r="L112" s="214"/>
      <c r="M112" s="215"/>
      <c r="N112" s="216"/>
      <c r="O112" s="216"/>
      <c r="P112" s="216"/>
      <c r="Q112" s="216"/>
      <c r="R112" s="216"/>
      <c r="S112" s="216"/>
      <c r="T112" s="217"/>
      <c r="AT112" s="218" t="s">
        <v>239</v>
      </c>
      <c r="AU112" s="218" t="s">
        <v>83</v>
      </c>
      <c r="AV112" s="11" t="s">
        <v>83</v>
      </c>
      <c r="AW112" s="11" t="s">
        <v>35</v>
      </c>
      <c r="AX112" s="11" t="s">
        <v>80</v>
      </c>
      <c r="AY112" s="218" t="s">
        <v>138</v>
      </c>
    </row>
    <row r="113" spans="2:65" s="1" customFormat="1" ht="38.25" customHeight="1">
      <c r="B113" s="39"/>
      <c r="C113" s="190" t="s">
        <v>180</v>
      </c>
      <c r="D113" s="190" t="s">
        <v>144</v>
      </c>
      <c r="E113" s="191" t="s">
        <v>1417</v>
      </c>
      <c r="F113" s="192" t="s">
        <v>1418</v>
      </c>
      <c r="G113" s="193" t="s">
        <v>226</v>
      </c>
      <c r="H113" s="194">
        <v>35.74</v>
      </c>
      <c r="I113" s="195">
        <v>182.5</v>
      </c>
      <c r="J113" s="194">
        <f>ROUND(I113*H113,2)</f>
        <v>6522.55</v>
      </c>
      <c r="K113" s="192" t="s">
        <v>148</v>
      </c>
      <c r="L113" s="59"/>
      <c r="M113" s="196" t="s">
        <v>22</v>
      </c>
      <c r="N113" s="197" t="s">
        <v>43</v>
      </c>
      <c r="O113" s="40"/>
      <c r="P113" s="198">
        <f>O113*H113</f>
        <v>0</v>
      </c>
      <c r="Q113" s="198">
        <v>0</v>
      </c>
      <c r="R113" s="198">
        <f>Q113*H113</f>
        <v>0</v>
      </c>
      <c r="S113" s="198">
        <v>0</v>
      </c>
      <c r="T113" s="199">
        <f>S113*H113</f>
        <v>0</v>
      </c>
      <c r="AR113" s="22" t="s">
        <v>161</v>
      </c>
      <c r="AT113" s="22" t="s">
        <v>144</v>
      </c>
      <c r="AU113" s="22" t="s">
        <v>83</v>
      </c>
      <c r="AY113" s="22" t="s">
        <v>138</v>
      </c>
      <c r="BE113" s="200">
        <f>IF(N113="základní",J113,0)</f>
        <v>6522.55</v>
      </c>
      <c r="BF113" s="200">
        <f>IF(N113="snížená",J113,0)</f>
        <v>0</v>
      </c>
      <c r="BG113" s="200">
        <f>IF(N113="zákl. přenesená",J113,0)</f>
        <v>0</v>
      </c>
      <c r="BH113" s="200">
        <f>IF(N113="sníž. přenesená",J113,0)</f>
        <v>0</v>
      </c>
      <c r="BI113" s="200">
        <f>IF(N113="nulová",J113,0)</f>
        <v>0</v>
      </c>
      <c r="BJ113" s="22" t="s">
        <v>80</v>
      </c>
      <c r="BK113" s="200">
        <f>ROUND(I113*H113,2)</f>
        <v>6522.55</v>
      </c>
      <c r="BL113" s="22" t="s">
        <v>161</v>
      </c>
      <c r="BM113" s="22" t="s">
        <v>1419</v>
      </c>
    </row>
    <row r="114" spans="2:47" s="1" customFormat="1" ht="409.5" hidden="1">
      <c r="B114" s="39"/>
      <c r="C114" s="61"/>
      <c r="D114" s="201" t="s">
        <v>213</v>
      </c>
      <c r="E114" s="61"/>
      <c r="F114" s="240" t="s">
        <v>1420</v>
      </c>
      <c r="G114" s="61"/>
      <c r="H114" s="61"/>
      <c r="I114" s="161"/>
      <c r="J114" s="61"/>
      <c r="K114" s="61"/>
      <c r="L114" s="59"/>
      <c r="M114" s="203"/>
      <c r="N114" s="40"/>
      <c r="O114" s="40"/>
      <c r="P114" s="40"/>
      <c r="Q114" s="40"/>
      <c r="R114" s="40"/>
      <c r="S114" s="40"/>
      <c r="T114" s="76"/>
      <c r="AT114" s="22" t="s">
        <v>213</v>
      </c>
      <c r="AU114" s="22" t="s">
        <v>83</v>
      </c>
    </row>
    <row r="115" spans="2:51" s="12" customFormat="1" ht="13.5">
      <c r="B115" s="219"/>
      <c r="C115" s="220"/>
      <c r="D115" s="201" t="s">
        <v>239</v>
      </c>
      <c r="E115" s="221" t="s">
        <v>22</v>
      </c>
      <c r="F115" s="222" t="s">
        <v>1421</v>
      </c>
      <c r="G115" s="220"/>
      <c r="H115" s="221" t="s">
        <v>22</v>
      </c>
      <c r="I115" s="223"/>
      <c r="J115" s="220"/>
      <c r="K115" s="220"/>
      <c r="L115" s="224"/>
      <c r="M115" s="225"/>
      <c r="N115" s="226"/>
      <c r="O115" s="226"/>
      <c r="P115" s="226"/>
      <c r="Q115" s="226"/>
      <c r="R115" s="226"/>
      <c r="S115" s="226"/>
      <c r="T115" s="227"/>
      <c r="AT115" s="228" t="s">
        <v>239</v>
      </c>
      <c r="AU115" s="228" t="s">
        <v>83</v>
      </c>
      <c r="AV115" s="12" t="s">
        <v>80</v>
      </c>
      <c r="AW115" s="12" t="s">
        <v>35</v>
      </c>
      <c r="AX115" s="12" t="s">
        <v>72</v>
      </c>
      <c r="AY115" s="228" t="s">
        <v>138</v>
      </c>
    </row>
    <row r="116" spans="2:51" s="11" customFormat="1" ht="13.5">
      <c r="B116" s="208"/>
      <c r="C116" s="209"/>
      <c r="D116" s="201" t="s">
        <v>239</v>
      </c>
      <c r="E116" s="210" t="s">
        <v>22</v>
      </c>
      <c r="F116" s="211" t="s">
        <v>1422</v>
      </c>
      <c r="G116" s="209"/>
      <c r="H116" s="212">
        <v>35.74</v>
      </c>
      <c r="I116" s="213"/>
      <c r="J116" s="209"/>
      <c r="K116" s="209"/>
      <c r="L116" s="214"/>
      <c r="M116" s="215"/>
      <c r="N116" s="216"/>
      <c r="O116" s="216"/>
      <c r="P116" s="216"/>
      <c r="Q116" s="216"/>
      <c r="R116" s="216"/>
      <c r="S116" s="216"/>
      <c r="T116" s="217"/>
      <c r="AT116" s="218" t="s">
        <v>239</v>
      </c>
      <c r="AU116" s="218" t="s">
        <v>83</v>
      </c>
      <c r="AV116" s="11" t="s">
        <v>83</v>
      </c>
      <c r="AW116" s="11" t="s">
        <v>35</v>
      </c>
      <c r="AX116" s="11" t="s">
        <v>80</v>
      </c>
      <c r="AY116" s="218" t="s">
        <v>138</v>
      </c>
    </row>
    <row r="117" spans="2:63" s="10" customFormat="1" ht="29.85" customHeight="1">
      <c r="B117" s="174"/>
      <c r="C117" s="175"/>
      <c r="D117" s="176" t="s">
        <v>71</v>
      </c>
      <c r="E117" s="188" t="s">
        <v>83</v>
      </c>
      <c r="F117" s="188" t="s">
        <v>355</v>
      </c>
      <c r="G117" s="175"/>
      <c r="H117" s="175"/>
      <c r="I117" s="178"/>
      <c r="J117" s="189">
        <f>BK117</f>
        <v>86163</v>
      </c>
      <c r="K117" s="175"/>
      <c r="L117" s="180"/>
      <c r="M117" s="181"/>
      <c r="N117" s="182"/>
      <c r="O117" s="182"/>
      <c r="P117" s="183">
        <f>SUM(P118:P128)</f>
        <v>0</v>
      </c>
      <c r="Q117" s="182"/>
      <c r="R117" s="183">
        <f>SUM(R118:R128)</f>
        <v>70.4557511</v>
      </c>
      <c r="S117" s="182"/>
      <c r="T117" s="184">
        <f>SUM(T118:T128)</f>
        <v>0</v>
      </c>
      <c r="AR117" s="185" t="s">
        <v>80</v>
      </c>
      <c r="AT117" s="186" t="s">
        <v>71</v>
      </c>
      <c r="AU117" s="186" t="s">
        <v>80</v>
      </c>
      <c r="AY117" s="185" t="s">
        <v>138</v>
      </c>
      <c r="BK117" s="187">
        <f>SUM(BK118:BK128)</f>
        <v>86163</v>
      </c>
    </row>
    <row r="118" spans="2:65" s="1" customFormat="1" ht="38.25" customHeight="1">
      <c r="B118" s="39"/>
      <c r="C118" s="190" t="s">
        <v>185</v>
      </c>
      <c r="D118" s="190" t="s">
        <v>144</v>
      </c>
      <c r="E118" s="191" t="s">
        <v>357</v>
      </c>
      <c r="F118" s="192" t="s">
        <v>358</v>
      </c>
      <c r="G118" s="193" t="s">
        <v>359</v>
      </c>
      <c r="H118" s="194">
        <v>56</v>
      </c>
      <c r="I118" s="195">
        <v>221</v>
      </c>
      <c r="J118" s="194">
        <f>ROUND(I118*H118,2)</f>
        <v>12376</v>
      </c>
      <c r="K118" s="192" t="s">
        <v>148</v>
      </c>
      <c r="L118" s="59"/>
      <c r="M118" s="196" t="s">
        <v>22</v>
      </c>
      <c r="N118" s="197" t="s">
        <v>43</v>
      </c>
      <c r="O118" s="40"/>
      <c r="P118" s="198">
        <f>O118*H118</f>
        <v>0</v>
      </c>
      <c r="Q118" s="198">
        <v>0.23058</v>
      </c>
      <c r="R118" s="198">
        <f>Q118*H118</f>
        <v>12.91248</v>
      </c>
      <c r="S118" s="198">
        <v>0</v>
      </c>
      <c r="T118" s="199">
        <f>S118*H118</f>
        <v>0</v>
      </c>
      <c r="AR118" s="22" t="s">
        <v>161</v>
      </c>
      <c r="AT118" s="22" t="s">
        <v>144</v>
      </c>
      <c r="AU118" s="22" t="s">
        <v>83</v>
      </c>
      <c r="AY118" s="22" t="s">
        <v>138</v>
      </c>
      <c r="BE118" s="200">
        <f>IF(N118="základní",J118,0)</f>
        <v>12376</v>
      </c>
      <c r="BF118" s="200">
        <f>IF(N118="snížená",J118,0)</f>
        <v>0</v>
      </c>
      <c r="BG118" s="200">
        <f>IF(N118="zákl. přenesená",J118,0)</f>
        <v>0</v>
      </c>
      <c r="BH118" s="200">
        <f>IF(N118="sníž. přenesená",J118,0)</f>
        <v>0</v>
      </c>
      <c r="BI118" s="200">
        <f>IF(N118="nulová",J118,0)</f>
        <v>0</v>
      </c>
      <c r="BJ118" s="22" t="s">
        <v>80</v>
      </c>
      <c r="BK118" s="200">
        <f>ROUND(I118*H118,2)</f>
        <v>12376</v>
      </c>
      <c r="BL118" s="22" t="s">
        <v>161</v>
      </c>
      <c r="BM118" s="22" t="s">
        <v>1423</v>
      </c>
    </row>
    <row r="119" spans="2:47" s="1" customFormat="1" ht="27">
      <c r="B119" s="39"/>
      <c r="C119" s="61"/>
      <c r="D119" s="201" t="s">
        <v>154</v>
      </c>
      <c r="E119" s="61"/>
      <c r="F119" s="202" t="s">
        <v>1424</v>
      </c>
      <c r="G119" s="61"/>
      <c r="H119" s="61"/>
      <c r="I119" s="161"/>
      <c r="J119" s="61"/>
      <c r="K119" s="61"/>
      <c r="L119" s="59"/>
      <c r="M119" s="203"/>
      <c r="N119" s="40"/>
      <c r="O119" s="40"/>
      <c r="P119" s="40"/>
      <c r="Q119" s="40"/>
      <c r="R119" s="40"/>
      <c r="S119" s="40"/>
      <c r="T119" s="76"/>
      <c r="AT119" s="22" t="s">
        <v>154</v>
      </c>
      <c r="AU119" s="22" t="s">
        <v>83</v>
      </c>
    </row>
    <row r="120" spans="2:65" s="1" customFormat="1" ht="38.25" customHeight="1">
      <c r="B120" s="39"/>
      <c r="C120" s="190" t="s">
        <v>192</v>
      </c>
      <c r="D120" s="190" t="s">
        <v>144</v>
      </c>
      <c r="E120" s="191" t="s">
        <v>1425</v>
      </c>
      <c r="F120" s="192" t="s">
        <v>1426</v>
      </c>
      <c r="G120" s="193" t="s">
        <v>211</v>
      </c>
      <c r="H120" s="194">
        <v>33</v>
      </c>
      <c r="I120" s="195">
        <v>936</v>
      </c>
      <c r="J120" s="194">
        <f>ROUND(I120*H120,2)</f>
        <v>30888</v>
      </c>
      <c r="K120" s="192" t="s">
        <v>148</v>
      </c>
      <c r="L120" s="59"/>
      <c r="M120" s="196" t="s">
        <v>22</v>
      </c>
      <c r="N120" s="197" t="s">
        <v>43</v>
      </c>
      <c r="O120" s="40"/>
      <c r="P120" s="198">
        <f>O120*H120</f>
        <v>0</v>
      </c>
      <c r="Q120" s="198">
        <v>0.67489</v>
      </c>
      <c r="R120" s="198">
        <f>Q120*H120</f>
        <v>22.27137</v>
      </c>
      <c r="S120" s="198">
        <v>0</v>
      </c>
      <c r="T120" s="199">
        <f>S120*H120</f>
        <v>0</v>
      </c>
      <c r="AR120" s="22" t="s">
        <v>161</v>
      </c>
      <c r="AT120" s="22" t="s">
        <v>144</v>
      </c>
      <c r="AU120" s="22" t="s">
        <v>83</v>
      </c>
      <c r="AY120" s="22" t="s">
        <v>138</v>
      </c>
      <c r="BE120" s="200">
        <f>IF(N120="základní",J120,0)</f>
        <v>30888</v>
      </c>
      <c r="BF120" s="200">
        <f>IF(N120="snížená",J120,0)</f>
        <v>0</v>
      </c>
      <c r="BG120" s="200">
        <f>IF(N120="zákl. přenesená",J120,0)</f>
        <v>0</v>
      </c>
      <c r="BH120" s="200">
        <f>IF(N120="sníž. přenesená",J120,0)</f>
        <v>0</v>
      </c>
      <c r="BI120" s="200">
        <f>IF(N120="nulová",J120,0)</f>
        <v>0</v>
      </c>
      <c r="BJ120" s="22" t="s">
        <v>80</v>
      </c>
      <c r="BK120" s="200">
        <f>ROUND(I120*H120,2)</f>
        <v>30888</v>
      </c>
      <c r="BL120" s="22" t="s">
        <v>161</v>
      </c>
      <c r="BM120" s="22" t="s">
        <v>1427</v>
      </c>
    </row>
    <row r="121" spans="2:47" s="1" customFormat="1" ht="81" hidden="1">
      <c r="B121" s="39"/>
      <c r="C121" s="61"/>
      <c r="D121" s="201" t="s">
        <v>213</v>
      </c>
      <c r="E121" s="61"/>
      <c r="F121" s="202" t="s">
        <v>1428</v>
      </c>
      <c r="G121" s="61"/>
      <c r="H121" s="61"/>
      <c r="I121" s="161"/>
      <c r="J121" s="61"/>
      <c r="K121" s="61"/>
      <c r="L121" s="59"/>
      <c r="M121" s="203"/>
      <c r="N121" s="40"/>
      <c r="O121" s="40"/>
      <c r="P121" s="40"/>
      <c r="Q121" s="40"/>
      <c r="R121" s="40"/>
      <c r="S121" s="40"/>
      <c r="T121" s="76"/>
      <c r="AT121" s="22" t="s">
        <v>213</v>
      </c>
      <c r="AU121" s="22" t="s">
        <v>83</v>
      </c>
    </row>
    <row r="122" spans="2:47" s="1" customFormat="1" ht="40.5">
      <c r="B122" s="39"/>
      <c r="C122" s="61"/>
      <c r="D122" s="201" t="s">
        <v>154</v>
      </c>
      <c r="E122" s="61"/>
      <c r="F122" s="202" t="s">
        <v>1429</v>
      </c>
      <c r="G122" s="61"/>
      <c r="H122" s="61"/>
      <c r="I122" s="161"/>
      <c r="J122" s="61"/>
      <c r="K122" s="61"/>
      <c r="L122" s="59"/>
      <c r="M122" s="203"/>
      <c r="N122" s="40"/>
      <c r="O122" s="40"/>
      <c r="P122" s="40"/>
      <c r="Q122" s="40"/>
      <c r="R122" s="40"/>
      <c r="S122" s="40"/>
      <c r="T122" s="76"/>
      <c r="AT122" s="22" t="s">
        <v>154</v>
      </c>
      <c r="AU122" s="22" t="s">
        <v>83</v>
      </c>
    </row>
    <row r="123" spans="2:65" s="1" customFormat="1" ht="38.25" customHeight="1">
      <c r="B123" s="39"/>
      <c r="C123" s="190" t="s">
        <v>261</v>
      </c>
      <c r="D123" s="190" t="s">
        <v>144</v>
      </c>
      <c r="E123" s="191" t="s">
        <v>1430</v>
      </c>
      <c r="F123" s="192" t="s">
        <v>1431</v>
      </c>
      <c r="G123" s="193" t="s">
        <v>211</v>
      </c>
      <c r="H123" s="194">
        <v>38.6</v>
      </c>
      <c r="I123" s="195">
        <v>940</v>
      </c>
      <c r="J123" s="194">
        <f>ROUND(I123*H123,2)</f>
        <v>36284</v>
      </c>
      <c r="K123" s="192" t="s">
        <v>148</v>
      </c>
      <c r="L123" s="59"/>
      <c r="M123" s="196" t="s">
        <v>22</v>
      </c>
      <c r="N123" s="197" t="s">
        <v>43</v>
      </c>
      <c r="O123" s="40"/>
      <c r="P123" s="198">
        <f>O123*H123</f>
        <v>0</v>
      </c>
      <c r="Q123" s="198">
        <v>0.90802</v>
      </c>
      <c r="R123" s="198">
        <f>Q123*H123</f>
        <v>35.049572000000005</v>
      </c>
      <c r="S123" s="198">
        <v>0</v>
      </c>
      <c r="T123" s="199">
        <f>S123*H123</f>
        <v>0</v>
      </c>
      <c r="AR123" s="22" t="s">
        <v>161</v>
      </c>
      <c r="AT123" s="22" t="s">
        <v>144</v>
      </c>
      <c r="AU123" s="22" t="s">
        <v>83</v>
      </c>
      <c r="AY123" s="22" t="s">
        <v>138</v>
      </c>
      <c r="BE123" s="200">
        <f>IF(N123="základní",J123,0)</f>
        <v>36284</v>
      </c>
      <c r="BF123" s="200">
        <f>IF(N123="snížená",J123,0)</f>
        <v>0</v>
      </c>
      <c r="BG123" s="200">
        <f>IF(N123="zákl. přenesená",J123,0)</f>
        <v>0</v>
      </c>
      <c r="BH123" s="200">
        <f>IF(N123="sníž. přenesená",J123,0)</f>
        <v>0</v>
      </c>
      <c r="BI123" s="200">
        <f>IF(N123="nulová",J123,0)</f>
        <v>0</v>
      </c>
      <c r="BJ123" s="22" t="s">
        <v>80</v>
      </c>
      <c r="BK123" s="200">
        <f>ROUND(I123*H123,2)</f>
        <v>36284</v>
      </c>
      <c r="BL123" s="22" t="s">
        <v>161</v>
      </c>
      <c r="BM123" s="22" t="s">
        <v>1432</v>
      </c>
    </row>
    <row r="124" spans="2:47" s="1" customFormat="1" ht="81" hidden="1">
      <c r="B124" s="39"/>
      <c r="C124" s="61"/>
      <c r="D124" s="201" t="s">
        <v>213</v>
      </c>
      <c r="E124" s="61"/>
      <c r="F124" s="202" t="s">
        <v>1428</v>
      </c>
      <c r="G124" s="61"/>
      <c r="H124" s="61"/>
      <c r="I124" s="161"/>
      <c r="J124" s="61"/>
      <c r="K124" s="61"/>
      <c r="L124" s="59"/>
      <c r="M124" s="203"/>
      <c r="N124" s="40"/>
      <c r="O124" s="40"/>
      <c r="P124" s="40"/>
      <c r="Q124" s="40"/>
      <c r="R124" s="40"/>
      <c r="S124" s="40"/>
      <c r="T124" s="76"/>
      <c r="AT124" s="22" t="s">
        <v>213</v>
      </c>
      <c r="AU124" s="22" t="s">
        <v>83</v>
      </c>
    </row>
    <row r="125" spans="2:47" s="1" customFormat="1" ht="40.5">
      <c r="B125" s="39"/>
      <c r="C125" s="61"/>
      <c r="D125" s="201" t="s">
        <v>154</v>
      </c>
      <c r="E125" s="61"/>
      <c r="F125" s="202" t="s">
        <v>1433</v>
      </c>
      <c r="G125" s="61"/>
      <c r="H125" s="61"/>
      <c r="I125" s="161"/>
      <c r="J125" s="61"/>
      <c r="K125" s="61"/>
      <c r="L125" s="59"/>
      <c r="M125" s="203"/>
      <c r="N125" s="40"/>
      <c r="O125" s="40"/>
      <c r="P125" s="40"/>
      <c r="Q125" s="40"/>
      <c r="R125" s="40"/>
      <c r="S125" s="40"/>
      <c r="T125" s="76"/>
      <c r="AT125" s="22" t="s">
        <v>154</v>
      </c>
      <c r="AU125" s="22" t="s">
        <v>83</v>
      </c>
    </row>
    <row r="126" spans="2:65" s="1" customFormat="1" ht="38.25" customHeight="1">
      <c r="B126" s="39"/>
      <c r="C126" s="190" t="s">
        <v>266</v>
      </c>
      <c r="D126" s="190" t="s">
        <v>144</v>
      </c>
      <c r="E126" s="191" t="s">
        <v>1434</v>
      </c>
      <c r="F126" s="192" t="s">
        <v>1435</v>
      </c>
      <c r="G126" s="193" t="s">
        <v>308</v>
      </c>
      <c r="H126" s="194">
        <v>0.21</v>
      </c>
      <c r="I126" s="195">
        <v>31500</v>
      </c>
      <c r="J126" s="194">
        <f>ROUND(I126*H126,2)</f>
        <v>6615</v>
      </c>
      <c r="K126" s="192" t="s">
        <v>148</v>
      </c>
      <c r="L126" s="59"/>
      <c r="M126" s="196" t="s">
        <v>22</v>
      </c>
      <c r="N126" s="197" t="s">
        <v>43</v>
      </c>
      <c r="O126" s="40"/>
      <c r="P126" s="198">
        <f>O126*H126</f>
        <v>0</v>
      </c>
      <c r="Q126" s="198">
        <v>1.05871</v>
      </c>
      <c r="R126" s="198">
        <f>Q126*H126</f>
        <v>0.2223291</v>
      </c>
      <c r="S126" s="198">
        <v>0</v>
      </c>
      <c r="T126" s="199">
        <f>S126*H126</f>
        <v>0</v>
      </c>
      <c r="AR126" s="22" t="s">
        <v>161</v>
      </c>
      <c r="AT126" s="22" t="s">
        <v>144</v>
      </c>
      <c r="AU126" s="22" t="s">
        <v>83</v>
      </c>
      <c r="AY126" s="22" t="s">
        <v>138</v>
      </c>
      <c r="BE126" s="200">
        <f>IF(N126="základní",J126,0)</f>
        <v>6615</v>
      </c>
      <c r="BF126" s="200">
        <f>IF(N126="snížená",J126,0)</f>
        <v>0</v>
      </c>
      <c r="BG126" s="200">
        <f>IF(N126="zákl. přenesená",J126,0)</f>
        <v>0</v>
      </c>
      <c r="BH126" s="200">
        <f>IF(N126="sníž. přenesená",J126,0)</f>
        <v>0</v>
      </c>
      <c r="BI126" s="200">
        <f>IF(N126="nulová",J126,0)</f>
        <v>0</v>
      </c>
      <c r="BJ126" s="22" t="s">
        <v>80</v>
      </c>
      <c r="BK126" s="200">
        <f>ROUND(I126*H126,2)</f>
        <v>6615</v>
      </c>
      <c r="BL126" s="22" t="s">
        <v>161</v>
      </c>
      <c r="BM126" s="22" t="s">
        <v>1436</v>
      </c>
    </row>
    <row r="127" spans="2:47" s="1" customFormat="1" ht="40.5">
      <c r="B127" s="39"/>
      <c r="C127" s="61"/>
      <c r="D127" s="201" t="s">
        <v>154</v>
      </c>
      <c r="E127" s="61"/>
      <c r="F127" s="202" t="s">
        <v>1437</v>
      </c>
      <c r="G127" s="61"/>
      <c r="H127" s="61"/>
      <c r="I127" s="161"/>
      <c r="J127" s="61"/>
      <c r="K127" s="61"/>
      <c r="L127" s="59"/>
      <c r="M127" s="203"/>
      <c r="N127" s="40"/>
      <c r="O127" s="40"/>
      <c r="P127" s="40"/>
      <c r="Q127" s="40"/>
      <c r="R127" s="40"/>
      <c r="S127" s="40"/>
      <c r="T127" s="76"/>
      <c r="AT127" s="22" t="s">
        <v>154</v>
      </c>
      <c r="AU127" s="22" t="s">
        <v>83</v>
      </c>
    </row>
    <row r="128" spans="2:51" s="11" customFormat="1" ht="13.5">
      <c r="B128" s="208"/>
      <c r="C128" s="209"/>
      <c r="D128" s="201" t="s">
        <v>239</v>
      </c>
      <c r="E128" s="210" t="s">
        <v>22</v>
      </c>
      <c r="F128" s="211" t="s">
        <v>1438</v>
      </c>
      <c r="G128" s="209"/>
      <c r="H128" s="212">
        <v>0.21</v>
      </c>
      <c r="I128" s="213"/>
      <c r="J128" s="209"/>
      <c r="K128" s="209"/>
      <c r="L128" s="214"/>
      <c r="M128" s="215"/>
      <c r="N128" s="216"/>
      <c r="O128" s="216"/>
      <c r="P128" s="216"/>
      <c r="Q128" s="216"/>
      <c r="R128" s="216"/>
      <c r="S128" s="216"/>
      <c r="T128" s="217"/>
      <c r="AT128" s="218" t="s">
        <v>239</v>
      </c>
      <c r="AU128" s="218" t="s">
        <v>83</v>
      </c>
      <c r="AV128" s="11" t="s">
        <v>83</v>
      </c>
      <c r="AW128" s="11" t="s">
        <v>35</v>
      </c>
      <c r="AX128" s="11" t="s">
        <v>80</v>
      </c>
      <c r="AY128" s="218" t="s">
        <v>138</v>
      </c>
    </row>
    <row r="129" spans="2:63" s="10" customFormat="1" ht="29.85" customHeight="1">
      <c r="B129" s="174"/>
      <c r="C129" s="175"/>
      <c r="D129" s="176" t="s">
        <v>71</v>
      </c>
      <c r="E129" s="188" t="s">
        <v>156</v>
      </c>
      <c r="F129" s="188" t="s">
        <v>812</v>
      </c>
      <c r="G129" s="175"/>
      <c r="H129" s="175"/>
      <c r="I129" s="178"/>
      <c r="J129" s="189">
        <f>BK129</f>
        <v>133352.1</v>
      </c>
      <c r="K129" s="175"/>
      <c r="L129" s="180"/>
      <c r="M129" s="181"/>
      <c r="N129" s="182"/>
      <c r="O129" s="182"/>
      <c r="P129" s="183">
        <f>SUM(P130:P147)</f>
        <v>0</v>
      </c>
      <c r="Q129" s="182"/>
      <c r="R129" s="183">
        <f>SUM(R130:R147)</f>
        <v>3.0629399999999998</v>
      </c>
      <c r="S129" s="182"/>
      <c r="T129" s="184">
        <f>SUM(T130:T147)</f>
        <v>0</v>
      </c>
      <c r="AR129" s="185" t="s">
        <v>80</v>
      </c>
      <c r="AT129" s="186" t="s">
        <v>71</v>
      </c>
      <c r="AU129" s="186" t="s">
        <v>80</v>
      </c>
      <c r="AY129" s="185" t="s">
        <v>138</v>
      </c>
      <c r="BK129" s="187">
        <f>SUM(BK130:BK147)</f>
        <v>133352.1</v>
      </c>
    </row>
    <row r="130" spans="2:65" s="1" customFormat="1" ht="38.25" customHeight="1">
      <c r="B130" s="39"/>
      <c r="C130" s="190" t="s">
        <v>273</v>
      </c>
      <c r="D130" s="190" t="s">
        <v>144</v>
      </c>
      <c r="E130" s="191" t="s">
        <v>1439</v>
      </c>
      <c r="F130" s="192" t="s">
        <v>1440</v>
      </c>
      <c r="G130" s="193" t="s">
        <v>426</v>
      </c>
      <c r="H130" s="194">
        <v>21</v>
      </c>
      <c r="I130" s="195">
        <v>685</v>
      </c>
      <c r="J130" s="194">
        <f>ROUND(I130*H130,2)</f>
        <v>14385</v>
      </c>
      <c r="K130" s="192" t="s">
        <v>148</v>
      </c>
      <c r="L130" s="59"/>
      <c r="M130" s="196" t="s">
        <v>22</v>
      </c>
      <c r="N130" s="197" t="s">
        <v>43</v>
      </c>
      <c r="O130" s="40"/>
      <c r="P130" s="198">
        <f>O130*H130</f>
        <v>0</v>
      </c>
      <c r="Q130" s="198">
        <v>0.00702</v>
      </c>
      <c r="R130" s="198">
        <f>Q130*H130</f>
        <v>0.14742</v>
      </c>
      <c r="S130" s="198">
        <v>0</v>
      </c>
      <c r="T130" s="199">
        <f>S130*H130</f>
        <v>0</v>
      </c>
      <c r="AR130" s="22" t="s">
        <v>161</v>
      </c>
      <c r="AT130" s="22" t="s">
        <v>144</v>
      </c>
      <c r="AU130" s="22" t="s">
        <v>83</v>
      </c>
      <c r="AY130" s="22" t="s">
        <v>138</v>
      </c>
      <c r="BE130" s="200">
        <f>IF(N130="základní",J130,0)</f>
        <v>14385</v>
      </c>
      <c r="BF130" s="200">
        <f>IF(N130="snížená",J130,0)</f>
        <v>0</v>
      </c>
      <c r="BG130" s="200">
        <f>IF(N130="zákl. přenesená",J130,0)</f>
        <v>0</v>
      </c>
      <c r="BH130" s="200">
        <f>IF(N130="sníž. přenesená",J130,0)</f>
        <v>0</v>
      </c>
      <c r="BI130" s="200">
        <f>IF(N130="nulová",J130,0)</f>
        <v>0</v>
      </c>
      <c r="BJ130" s="22" t="s">
        <v>80</v>
      </c>
      <c r="BK130" s="200">
        <f>ROUND(I130*H130,2)</f>
        <v>14385</v>
      </c>
      <c r="BL130" s="22" t="s">
        <v>161</v>
      </c>
      <c r="BM130" s="22" t="s">
        <v>1441</v>
      </c>
    </row>
    <row r="131" spans="2:47" s="1" customFormat="1" ht="94.5" hidden="1">
      <c r="B131" s="39"/>
      <c r="C131" s="61"/>
      <c r="D131" s="201" t="s">
        <v>213</v>
      </c>
      <c r="E131" s="61"/>
      <c r="F131" s="202" t="s">
        <v>1442</v>
      </c>
      <c r="G131" s="61"/>
      <c r="H131" s="61"/>
      <c r="I131" s="161"/>
      <c r="J131" s="61"/>
      <c r="K131" s="61"/>
      <c r="L131" s="59"/>
      <c r="M131" s="203"/>
      <c r="N131" s="40"/>
      <c r="O131" s="40"/>
      <c r="P131" s="40"/>
      <c r="Q131" s="40"/>
      <c r="R131" s="40"/>
      <c r="S131" s="40"/>
      <c r="T131" s="76"/>
      <c r="AT131" s="22" t="s">
        <v>213</v>
      </c>
      <c r="AU131" s="22" t="s">
        <v>83</v>
      </c>
    </row>
    <row r="132" spans="2:47" s="1" customFormat="1" ht="27">
      <c r="B132" s="39"/>
      <c r="C132" s="61"/>
      <c r="D132" s="201" t="s">
        <v>154</v>
      </c>
      <c r="E132" s="61"/>
      <c r="F132" s="202" t="s">
        <v>1443</v>
      </c>
      <c r="G132" s="61"/>
      <c r="H132" s="61"/>
      <c r="I132" s="161"/>
      <c r="J132" s="61"/>
      <c r="K132" s="61"/>
      <c r="L132" s="59"/>
      <c r="M132" s="203"/>
      <c r="N132" s="40"/>
      <c r="O132" s="40"/>
      <c r="P132" s="40"/>
      <c r="Q132" s="40"/>
      <c r="R132" s="40"/>
      <c r="S132" s="40"/>
      <c r="T132" s="76"/>
      <c r="AT132" s="22" t="s">
        <v>154</v>
      </c>
      <c r="AU132" s="22" t="s">
        <v>83</v>
      </c>
    </row>
    <row r="133" spans="2:65" s="1" customFormat="1" ht="38.25" customHeight="1">
      <c r="B133" s="39"/>
      <c r="C133" s="190" t="s">
        <v>278</v>
      </c>
      <c r="D133" s="190" t="s">
        <v>144</v>
      </c>
      <c r="E133" s="191" t="s">
        <v>1444</v>
      </c>
      <c r="F133" s="192" t="s">
        <v>1445</v>
      </c>
      <c r="G133" s="193" t="s">
        <v>426</v>
      </c>
      <c r="H133" s="194">
        <v>3</v>
      </c>
      <c r="I133" s="195">
        <v>685</v>
      </c>
      <c r="J133" s="194">
        <f>ROUND(I133*H133,2)</f>
        <v>2055</v>
      </c>
      <c r="K133" s="192" t="s">
        <v>148</v>
      </c>
      <c r="L133" s="59"/>
      <c r="M133" s="196" t="s">
        <v>22</v>
      </c>
      <c r="N133" s="197" t="s">
        <v>43</v>
      </c>
      <c r="O133" s="40"/>
      <c r="P133" s="198">
        <f>O133*H133</f>
        <v>0</v>
      </c>
      <c r="Q133" s="198">
        <v>0.17489</v>
      </c>
      <c r="R133" s="198">
        <f>Q133*H133</f>
        <v>0.52467</v>
      </c>
      <c r="S133" s="198">
        <v>0</v>
      </c>
      <c r="T133" s="199">
        <f>S133*H133</f>
        <v>0</v>
      </c>
      <c r="AR133" s="22" t="s">
        <v>161</v>
      </c>
      <c r="AT133" s="22" t="s">
        <v>144</v>
      </c>
      <c r="AU133" s="22" t="s">
        <v>83</v>
      </c>
      <c r="AY133" s="22" t="s">
        <v>138</v>
      </c>
      <c r="BE133" s="200">
        <f>IF(N133="základní",J133,0)</f>
        <v>2055</v>
      </c>
      <c r="BF133" s="200">
        <f>IF(N133="snížená",J133,0)</f>
        <v>0</v>
      </c>
      <c r="BG133" s="200">
        <f>IF(N133="zákl. přenesená",J133,0)</f>
        <v>0</v>
      </c>
      <c r="BH133" s="200">
        <f>IF(N133="sníž. přenesená",J133,0)</f>
        <v>0</v>
      </c>
      <c r="BI133" s="200">
        <f>IF(N133="nulová",J133,0)</f>
        <v>0</v>
      </c>
      <c r="BJ133" s="22" t="s">
        <v>80</v>
      </c>
      <c r="BK133" s="200">
        <f>ROUND(I133*H133,2)</f>
        <v>2055</v>
      </c>
      <c r="BL133" s="22" t="s">
        <v>161</v>
      </c>
      <c r="BM133" s="22" t="s">
        <v>1446</v>
      </c>
    </row>
    <row r="134" spans="2:47" s="1" customFormat="1" ht="94.5" hidden="1">
      <c r="B134" s="39"/>
      <c r="C134" s="61"/>
      <c r="D134" s="201" t="s">
        <v>213</v>
      </c>
      <c r="E134" s="61"/>
      <c r="F134" s="202" t="s">
        <v>1442</v>
      </c>
      <c r="G134" s="61"/>
      <c r="H134" s="61"/>
      <c r="I134" s="161"/>
      <c r="J134" s="61"/>
      <c r="K134" s="61"/>
      <c r="L134" s="59"/>
      <c r="M134" s="203"/>
      <c r="N134" s="40"/>
      <c r="O134" s="40"/>
      <c r="P134" s="40"/>
      <c r="Q134" s="40"/>
      <c r="R134" s="40"/>
      <c r="S134" s="40"/>
      <c r="T134" s="76"/>
      <c r="AT134" s="22" t="s">
        <v>213</v>
      </c>
      <c r="AU134" s="22" t="s">
        <v>83</v>
      </c>
    </row>
    <row r="135" spans="2:47" s="1" customFormat="1" ht="27">
      <c r="B135" s="39"/>
      <c r="C135" s="61"/>
      <c r="D135" s="201" t="s">
        <v>154</v>
      </c>
      <c r="E135" s="61"/>
      <c r="F135" s="202" t="s">
        <v>1447</v>
      </c>
      <c r="G135" s="61"/>
      <c r="H135" s="61"/>
      <c r="I135" s="161"/>
      <c r="J135" s="61"/>
      <c r="K135" s="61"/>
      <c r="L135" s="59"/>
      <c r="M135" s="203"/>
      <c r="N135" s="40"/>
      <c r="O135" s="40"/>
      <c r="P135" s="40"/>
      <c r="Q135" s="40"/>
      <c r="R135" s="40"/>
      <c r="S135" s="40"/>
      <c r="T135" s="76"/>
      <c r="AT135" s="22" t="s">
        <v>154</v>
      </c>
      <c r="AU135" s="22" t="s">
        <v>83</v>
      </c>
    </row>
    <row r="136" spans="2:65" s="1" customFormat="1" ht="25.5" customHeight="1">
      <c r="B136" s="39"/>
      <c r="C136" s="190" t="s">
        <v>10</v>
      </c>
      <c r="D136" s="190" t="s">
        <v>144</v>
      </c>
      <c r="E136" s="191" t="s">
        <v>1448</v>
      </c>
      <c r="F136" s="192" t="s">
        <v>1449</v>
      </c>
      <c r="G136" s="193" t="s">
        <v>426</v>
      </c>
      <c r="H136" s="194">
        <v>1</v>
      </c>
      <c r="I136" s="195">
        <v>2215</v>
      </c>
      <c r="J136" s="194">
        <f>ROUND(I136*H136,2)</f>
        <v>2215</v>
      </c>
      <c r="K136" s="192" t="s">
        <v>148</v>
      </c>
      <c r="L136" s="59"/>
      <c r="M136" s="196" t="s">
        <v>22</v>
      </c>
      <c r="N136" s="197" t="s">
        <v>43</v>
      </c>
      <c r="O136" s="40"/>
      <c r="P136" s="198">
        <f>O136*H136</f>
        <v>0</v>
      </c>
      <c r="Q136" s="198">
        <v>0</v>
      </c>
      <c r="R136" s="198">
        <f>Q136*H136</f>
        <v>0</v>
      </c>
      <c r="S136" s="198">
        <v>0</v>
      </c>
      <c r="T136" s="199">
        <f>S136*H136</f>
        <v>0</v>
      </c>
      <c r="AR136" s="22" t="s">
        <v>161</v>
      </c>
      <c r="AT136" s="22" t="s">
        <v>144</v>
      </c>
      <c r="AU136" s="22" t="s">
        <v>83</v>
      </c>
      <c r="AY136" s="22" t="s">
        <v>138</v>
      </c>
      <c r="BE136" s="200">
        <f>IF(N136="základní",J136,0)</f>
        <v>2215</v>
      </c>
      <c r="BF136" s="200">
        <f>IF(N136="snížená",J136,0)</f>
        <v>0</v>
      </c>
      <c r="BG136" s="200">
        <f>IF(N136="zákl. přenesená",J136,0)</f>
        <v>0</v>
      </c>
      <c r="BH136" s="200">
        <f>IF(N136="sníž. přenesená",J136,0)</f>
        <v>0</v>
      </c>
      <c r="BI136" s="200">
        <f>IF(N136="nulová",J136,0)</f>
        <v>0</v>
      </c>
      <c r="BJ136" s="22" t="s">
        <v>80</v>
      </c>
      <c r="BK136" s="200">
        <f>ROUND(I136*H136,2)</f>
        <v>2215</v>
      </c>
      <c r="BL136" s="22" t="s">
        <v>161</v>
      </c>
      <c r="BM136" s="22" t="s">
        <v>1450</v>
      </c>
    </row>
    <row r="137" spans="2:47" s="1" customFormat="1" ht="40.5" hidden="1">
      <c r="B137" s="39"/>
      <c r="C137" s="61"/>
      <c r="D137" s="201" t="s">
        <v>213</v>
      </c>
      <c r="E137" s="61"/>
      <c r="F137" s="202" t="s">
        <v>1451</v>
      </c>
      <c r="G137" s="61"/>
      <c r="H137" s="61"/>
      <c r="I137" s="161"/>
      <c r="J137" s="61"/>
      <c r="K137" s="61"/>
      <c r="L137" s="59"/>
      <c r="M137" s="203"/>
      <c r="N137" s="40"/>
      <c r="O137" s="40"/>
      <c r="P137" s="40"/>
      <c r="Q137" s="40"/>
      <c r="R137" s="40"/>
      <c r="S137" s="40"/>
      <c r="T137" s="76"/>
      <c r="AT137" s="22" t="s">
        <v>213</v>
      </c>
      <c r="AU137" s="22" t="s">
        <v>83</v>
      </c>
    </row>
    <row r="138" spans="2:47" s="1" customFormat="1" ht="27">
      <c r="B138" s="39"/>
      <c r="C138" s="61"/>
      <c r="D138" s="201" t="s">
        <v>154</v>
      </c>
      <c r="E138" s="61"/>
      <c r="F138" s="202" t="s">
        <v>1452</v>
      </c>
      <c r="G138" s="61"/>
      <c r="H138" s="61"/>
      <c r="I138" s="161"/>
      <c r="J138" s="61"/>
      <c r="K138" s="61"/>
      <c r="L138" s="59"/>
      <c r="M138" s="203"/>
      <c r="N138" s="40"/>
      <c r="O138" s="40"/>
      <c r="P138" s="40"/>
      <c r="Q138" s="40"/>
      <c r="R138" s="40"/>
      <c r="S138" s="40"/>
      <c r="T138" s="76"/>
      <c r="AT138" s="22" t="s">
        <v>154</v>
      </c>
      <c r="AU138" s="22" t="s">
        <v>83</v>
      </c>
    </row>
    <row r="139" spans="2:65" s="1" customFormat="1" ht="25.5" customHeight="1">
      <c r="B139" s="39"/>
      <c r="C139" s="190" t="s">
        <v>289</v>
      </c>
      <c r="D139" s="190" t="s">
        <v>144</v>
      </c>
      <c r="E139" s="191" t="s">
        <v>1453</v>
      </c>
      <c r="F139" s="192" t="s">
        <v>1454</v>
      </c>
      <c r="G139" s="193" t="s">
        <v>426</v>
      </c>
      <c r="H139" s="194">
        <v>1</v>
      </c>
      <c r="I139" s="195">
        <v>4235</v>
      </c>
      <c r="J139" s="194">
        <f>ROUND(I139*H139,2)</f>
        <v>4235</v>
      </c>
      <c r="K139" s="192" t="s">
        <v>148</v>
      </c>
      <c r="L139" s="59"/>
      <c r="M139" s="196" t="s">
        <v>22</v>
      </c>
      <c r="N139" s="197" t="s">
        <v>43</v>
      </c>
      <c r="O139" s="40"/>
      <c r="P139" s="198">
        <f>O139*H139</f>
        <v>0</v>
      </c>
      <c r="Q139" s="198">
        <v>0</v>
      </c>
      <c r="R139" s="198">
        <f>Q139*H139</f>
        <v>0</v>
      </c>
      <c r="S139" s="198">
        <v>0</v>
      </c>
      <c r="T139" s="199">
        <f>S139*H139</f>
        <v>0</v>
      </c>
      <c r="AR139" s="22" t="s">
        <v>161</v>
      </c>
      <c r="AT139" s="22" t="s">
        <v>144</v>
      </c>
      <c r="AU139" s="22" t="s">
        <v>83</v>
      </c>
      <c r="AY139" s="22" t="s">
        <v>138</v>
      </c>
      <c r="BE139" s="200">
        <f>IF(N139="základní",J139,0)</f>
        <v>4235</v>
      </c>
      <c r="BF139" s="200">
        <f>IF(N139="snížená",J139,0)</f>
        <v>0</v>
      </c>
      <c r="BG139" s="200">
        <f>IF(N139="zákl. přenesená",J139,0)</f>
        <v>0</v>
      </c>
      <c r="BH139" s="200">
        <f>IF(N139="sníž. přenesená",J139,0)</f>
        <v>0</v>
      </c>
      <c r="BI139" s="200">
        <f>IF(N139="nulová",J139,0)</f>
        <v>0</v>
      </c>
      <c r="BJ139" s="22" t="s">
        <v>80</v>
      </c>
      <c r="BK139" s="200">
        <f>ROUND(I139*H139,2)</f>
        <v>4235</v>
      </c>
      <c r="BL139" s="22" t="s">
        <v>161</v>
      </c>
      <c r="BM139" s="22" t="s">
        <v>1455</v>
      </c>
    </row>
    <row r="140" spans="2:47" s="1" customFormat="1" ht="40.5" hidden="1">
      <c r="B140" s="39"/>
      <c r="C140" s="61"/>
      <c r="D140" s="201" t="s">
        <v>213</v>
      </c>
      <c r="E140" s="61"/>
      <c r="F140" s="202" t="s">
        <v>1451</v>
      </c>
      <c r="G140" s="61"/>
      <c r="H140" s="61"/>
      <c r="I140" s="161"/>
      <c r="J140" s="61"/>
      <c r="K140" s="61"/>
      <c r="L140" s="59"/>
      <c r="M140" s="203"/>
      <c r="N140" s="40"/>
      <c r="O140" s="40"/>
      <c r="P140" s="40"/>
      <c r="Q140" s="40"/>
      <c r="R140" s="40"/>
      <c r="S140" s="40"/>
      <c r="T140" s="76"/>
      <c r="AT140" s="22" t="s">
        <v>213</v>
      </c>
      <c r="AU140" s="22" t="s">
        <v>83</v>
      </c>
    </row>
    <row r="141" spans="2:47" s="1" customFormat="1" ht="27">
      <c r="B141" s="39"/>
      <c r="C141" s="61"/>
      <c r="D141" s="201" t="s">
        <v>154</v>
      </c>
      <c r="E141" s="61"/>
      <c r="F141" s="202" t="s">
        <v>1456</v>
      </c>
      <c r="G141" s="61"/>
      <c r="H141" s="61"/>
      <c r="I141" s="161"/>
      <c r="J141" s="61"/>
      <c r="K141" s="61"/>
      <c r="L141" s="59"/>
      <c r="M141" s="203"/>
      <c r="N141" s="40"/>
      <c r="O141" s="40"/>
      <c r="P141" s="40"/>
      <c r="Q141" s="40"/>
      <c r="R141" s="40"/>
      <c r="S141" s="40"/>
      <c r="T141" s="76"/>
      <c r="AT141" s="22" t="s">
        <v>154</v>
      </c>
      <c r="AU141" s="22" t="s">
        <v>83</v>
      </c>
    </row>
    <row r="142" spans="2:65" s="1" customFormat="1" ht="25.5" customHeight="1">
      <c r="B142" s="39"/>
      <c r="C142" s="190" t="s">
        <v>292</v>
      </c>
      <c r="D142" s="190" t="s">
        <v>144</v>
      </c>
      <c r="E142" s="191" t="s">
        <v>1457</v>
      </c>
      <c r="F142" s="192" t="s">
        <v>1458</v>
      </c>
      <c r="G142" s="193" t="s">
        <v>359</v>
      </c>
      <c r="H142" s="194">
        <v>48.3</v>
      </c>
      <c r="I142" s="195">
        <v>1762</v>
      </c>
      <c r="J142" s="194">
        <f>ROUND(I142*H142,2)</f>
        <v>85104.6</v>
      </c>
      <c r="K142" s="192" t="s">
        <v>148</v>
      </c>
      <c r="L142" s="59"/>
      <c r="M142" s="196" t="s">
        <v>22</v>
      </c>
      <c r="N142" s="197" t="s">
        <v>43</v>
      </c>
      <c r="O142" s="40"/>
      <c r="P142" s="198">
        <f>O142*H142</f>
        <v>0</v>
      </c>
      <c r="Q142" s="198">
        <v>0.0495</v>
      </c>
      <c r="R142" s="198">
        <f>Q142*H142</f>
        <v>2.39085</v>
      </c>
      <c r="S142" s="198">
        <v>0</v>
      </c>
      <c r="T142" s="199">
        <f>S142*H142</f>
        <v>0</v>
      </c>
      <c r="AR142" s="22" t="s">
        <v>161</v>
      </c>
      <c r="AT142" s="22" t="s">
        <v>144</v>
      </c>
      <c r="AU142" s="22" t="s">
        <v>83</v>
      </c>
      <c r="AY142" s="22" t="s">
        <v>138</v>
      </c>
      <c r="BE142" s="200">
        <f>IF(N142="základní",J142,0)</f>
        <v>85104.6</v>
      </c>
      <c r="BF142" s="200">
        <f>IF(N142="snížená",J142,0)</f>
        <v>0</v>
      </c>
      <c r="BG142" s="200">
        <f>IF(N142="zákl. přenesená",J142,0)</f>
        <v>0</v>
      </c>
      <c r="BH142" s="200">
        <f>IF(N142="sníž. přenesená",J142,0)</f>
        <v>0</v>
      </c>
      <c r="BI142" s="200">
        <f>IF(N142="nulová",J142,0)</f>
        <v>0</v>
      </c>
      <c r="BJ142" s="22" t="s">
        <v>80</v>
      </c>
      <c r="BK142" s="200">
        <f>ROUND(I142*H142,2)</f>
        <v>85104.6</v>
      </c>
      <c r="BL142" s="22" t="s">
        <v>161</v>
      </c>
      <c r="BM142" s="22" t="s">
        <v>1459</v>
      </c>
    </row>
    <row r="143" spans="2:47" s="1" customFormat="1" ht="162" hidden="1">
      <c r="B143" s="39"/>
      <c r="C143" s="61"/>
      <c r="D143" s="201" t="s">
        <v>213</v>
      </c>
      <c r="E143" s="61"/>
      <c r="F143" s="202" t="s">
        <v>1460</v>
      </c>
      <c r="G143" s="61"/>
      <c r="H143" s="61"/>
      <c r="I143" s="161"/>
      <c r="J143" s="61"/>
      <c r="K143" s="61"/>
      <c r="L143" s="59"/>
      <c r="M143" s="203"/>
      <c r="N143" s="40"/>
      <c r="O143" s="40"/>
      <c r="P143" s="40"/>
      <c r="Q143" s="40"/>
      <c r="R143" s="40"/>
      <c r="S143" s="40"/>
      <c r="T143" s="76"/>
      <c r="AT143" s="22" t="s">
        <v>213</v>
      </c>
      <c r="AU143" s="22" t="s">
        <v>83</v>
      </c>
    </row>
    <row r="144" spans="2:47" s="1" customFormat="1" ht="27">
      <c r="B144" s="39"/>
      <c r="C144" s="61"/>
      <c r="D144" s="201" t="s">
        <v>154</v>
      </c>
      <c r="E144" s="61"/>
      <c r="F144" s="202" t="s">
        <v>1461</v>
      </c>
      <c r="G144" s="61"/>
      <c r="H144" s="61"/>
      <c r="I144" s="161"/>
      <c r="J144" s="61"/>
      <c r="K144" s="61"/>
      <c r="L144" s="59"/>
      <c r="M144" s="203"/>
      <c r="N144" s="40"/>
      <c r="O144" s="40"/>
      <c r="P144" s="40"/>
      <c r="Q144" s="40"/>
      <c r="R144" s="40"/>
      <c r="S144" s="40"/>
      <c r="T144" s="76"/>
      <c r="AT144" s="22" t="s">
        <v>154</v>
      </c>
      <c r="AU144" s="22" t="s">
        <v>83</v>
      </c>
    </row>
    <row r="145" spans="2:65" s="1" customFormat="1" ht="25.5" customHeight="1">
      <c r="B145" s="39"/>
      <c r="C145" s="190" t="s">
        <v>297</v>
      </c>
      <c r="D145" s="190" t="s">
        <v>144</v>
      </c>
      <c r="E145" s="191" t="s">
        <v>1462</v>
      </c>
      <c r="F145" s="192" t="s">
        <v>1463</v>
      </c>
      <c r="G145" s="193" t="s">
        <v>359</v>
      </c>
      <c r="H145" s="194">
        <v>48.3</v>
      </c>
      <c r="I145" s="195">
        <v>525</v>
      </c>
      <c r="J145" s="194">
        <f>ROUND(I145*H145,2)</f>
        <v>25357.5</v>
      </c>
      <c r="K145" s="192" t="s">
        <v>148</v>
      </c>
      <c r="L145" s="59"/>
      <c r="M145" s="196" t="s">
        <v>22</v>
      </c>
      <c r="N145" s="197" t="s">
        <v>43</v>
      </c>
      <c r="O145" s="40"/>
      <c r="P145" s="198">
        <f>O145*H145</f>
        <v>0</v>
      </c>
      <c r="Q145" s="198">
        <v>0</v>
      </c>
      <c r="R145" s="198">
        <f>Q145*H145</f>
        <v>0</v>
      </c>
      <c r="S145" s="198">
        <v>0</v>
      </c>
      <c r="T145" s="199">
        <f>S145*H145</f>
        <v>0</v>
      </c>
      <c r="AR145" s="22" t="s">
        <v>161</v>
      </c>
      <c r="AT145" s="22" t="s">
        <v>144</v>
      </c>
      <c r="AU145" s="22" t="s">
        <v>83</v>
      </c>
      <c r="AY145" s="22" t="s">
        <v>138</v>
      </c>
      <c r="BE145" s="200">
        <f>IF(N145="základní",J145,0)</f>
        <v>25357.5</v>
      </c>
      <c r="BF145" s="200">
        <f>IF(N145="snížená",J145,0)</f>
        <v>0</v>
      </c>
      <c r="BG145" s="200">
        <f>IF(N145="zákl. přenesená",J145,0)</f>
        <v>0</v>
      </c>
      <c r="BH145" s="200">
        <f>IF(N145="sníž. přenesená",J145,0)</f>
        <v>0</v>
      </c>
      <c r="BI145" s="200">
        <f>IF(N145="nulová",J145,0)</f>
        <v>0</v>
      </c>
      <c r="BJ145" s="22" t="s">
        <v>80</v>
      </c>
      <c r="BK145" s="200">
        <f>ROUND(I145*H145,2)</f>
        <v>25357.5</v>
      </c>
      <c r="BL145" s="22" t="s">
        <v>161</v>
      </c>
      <c r="BM145" s="22" t="s">
        <v>1464</v>
      </c>
    </row>
    <row r="146" spans="2:47" s="1" customFormat="1" ht="40.5" hidden="1">
      <c r="B146" s="39"/>
      <c r="C146" s="61"/>
      <c r="D146" s="201" t="s">
        <v>213</v>
      </c>
      <c r="E146" s="61"/>
      <c r="F146" s="202" t="s">
        <v>1465</v>
      </c>
      <c r="G146" s="61"/>
      <c r="H146" s="61"/>
      <c r="I146" s="161"/>
      <c r="J146" s="61"/>
      <c r="K146" s="61"/>
      <c r="L146" s="59"/>
      <c r="M146" s="203"/>
      <c r="N146" s="40"/>
      <c r="O146" s="40"/>
      <c r="P146" s="40"/>
      <c r="Q146" s="40"/>
      <c r="R146" s="40"/>
      <c r="S146" s="40"/>
      <c r="T146" s="76"/>
      <c r="AT146" s="22" t="s">
        <v>213</v>
      </c>
      <c r="AU146" s="22" t="s">
        <v>83</v>
      </c>
    </row>
    <row r="147" spans="2:47" s="1" customFormat="1" ht="27">
      <c r="B147" s="39"/>
      <c r="C147" s="61"/>
      <c r="D147" s="201" t="s">
        <v>154</v>
      </c>
      <c r="E147" s="61"/>
      <c r="F147" s="202" t="s">
        <v>1443</v>
      </c>
      <c r="G147" s="61"/>
      <c r="H147" s="61"/>
      <c r="I147" s="161"/>
      <c r="J147" s="61"/>
      <c r="K147" s="61"/>
      <c r="L147" s="59"/>
      <c r="M147" s="203"/>
      <c r="N147" s="40"/>
      <c r="O147" s="40"/>
      <c r="P147" s="40"/>
      <c r="Q147" s="40"/>
      <c r="R147" s="40"/>
      <c r="S147" s="40"/>
      <c r="T147" s="76"/>
      <c r="AT147" s="22" t="s">
        <v>154</v>
      </c>
      <c r="AU147" s="22" t="s">
        <v>83</v>
      </c>
    </row>
    <row r="148" spans="2:63" s="10" customFormat="1" ht="29.85" customHeight="1">
      <c r="B148" s="174"/>
      <c r="C148" s="175"/>
      <c r="D148" s="176" t="s">
        <v>71</v>
      </c>
      <c r="E148" s="188" t="s">
        <v>185</v>
      </c>
      <c r="F148" s="188" t="s">
        <v>442</v>
      </c>
      <c r="G148" s="175"/>
      <c r="H148" s="175"/>
      <c r="I148" s="178"/>
      <c r="J148" s="189">
        <f>BK148</f>
        <v>44364.45</v>
      </c>
      <c r="K148" s="175"/>
      <c r="L148" s="180"/>
      <c r="M148" s="181"/>
      <c r="N148" s="182"/>
      <c r="O148" s="182"/>
      <c r="P148" s="183">
        <f>SUM(P149:P159)</f>
        <v>0</v>
      </c>
      <c r="Q148" s="182"/>
      <c r="R148" s="183">
        <f>SUM(R149:R159)</f>
        <v>1.5324</v>
      </c>
      <c r="S148" s="182"/>
      <c r="T148" s="184">
        <f>SUM(T149:T159)</f>
        <v>28.588634000000003</v>
      </c>
      <c r="AR148" s="185" t="s">
        <v>80</v>
      </c>
      <c r="AT148" s="186" t="s">
        <v>71</v>
      </c>
      <c r="AU148" s="186" t="s">
        <v>80</v>
      </c>
      <c r="AY148" s="185" t="s">
        <v>138</v>
      </c>
      <c r="BK148" s="187">
        <f>SUM(BK149:BK159)</f>
        <v>44364.45</v>
      </c>
    </row>
    <row r="149" spans="2:65" s="1" customFormat="1" ht="16.5" customHeight="1">
      <c r="B149" s="39"/>
      <c r="C149" s="190" t="s">
        <v>301</v>
      </c>
      <c r="D149" s="190" t="s">
        <v>144</v>
      </c>
      <c r="E149" s="191" t="s">
        <v>950</v>
      </c>
      <c r="F149" s="192" t="s">
        <v>951</v>
      </c>
      <c r="G149" s="193" t="s">
        <v>226</v>
      </c>
      <c r="H149" s="194">
        <v>12.77</v>
      </c>
      <c r="I149" s="195">
        <v>1995</v>
      </c>
      <c r="J149" s="194">
        <f>ROUND(I149*H149,2)</f>
        <v>25476.15</v>
      </c>
      <c r="K149" s="192" t="s">
        <v>148</v>
      </c>
      <c r="L149" s="59"/>
      <c r="M149" s="196" t="s">
        <v>22</v>
      </c>
      <c r="N149" s="197" t="s">
        <v>43</v>
      </c>
      <c r="O149" s="40"/>
      <c r="P149" s="198">
        <f>O149*H149</f>
        <v>0</v>
      </c>
      <c r="Q149" s="198">
        <v>0.12</v>
      </c>
      <c r="R149" s="198">
        <f>Q149*H149</f>
        <v>1.5324</v>
      </c>
      <c r="S149" s="198">
        <v>2.2</v>
      </c>
      <c r="T149" s="199">
        <f>S149*H149</f>
        <v>28.094</v>
      </c>
      <c r="AR149" s="22" t="s">
        <v>161</v>
      </c>
      <c r="AT149" s="22" t="s">
        <v>144</v>
      </c>
      <c r="AU149" s="22" t="s">
        <v>83</v>
      </c>
      <c r="AY149" s="22" t="s">
        <v>138</v>
      </c>
      <c r="BE149" s="200">
        <f>IF(N149="základní",J149,0)</f>
        <v>25476.15</v>
      </c>
      <c r="BF149" s="200">
        <f>IF(N149="snížená",J149,0)</f>
        <v>0</v>
      </c>
      <c r="BG149" s="200">
        <f>IF(N149="zákl. přenesená",J149,0)</f>
        <v>0</v>
      </c>
      <c r="BH149" s="200">
        <f>IF(N149="sníž. přenesená",J149,0)</f>
        <v>0</v>
      </c>
      <c r="BI149" s="200">
        <f>IF(N149="nulová",J149,0)</f>
        <v>0</v>
      </c>
      <c r="BJ149" s="22" t="s">
        <v>80</v>
      </c>
      <c r="BK149" s="200">
        <f>ROUND(I149*H149,2)</f>
        <v>25476.15</v>
      </c>
      <c r="BL149" s="22" t="s">
        <v>161</v>
      </c>
      <c r="BM149" s="22" t="s">
        <v>1466</v>
      </c>
    </row>
    <row r="150" spans="2:47" s="1" customFormat="1" ht="243" hidden="1">
      <c r="B150" s="39"/>
      <c r="C150" s="61"/>
      <c r="D150" s="201" t="s">
        <v>213</v>
      </c>
      <c r="E150" s="61"/>
      <c r="F150" s="202" t="s">
        <v>953</v>
      </c>
      <c r="G150" s="61"/>
      <c r="H150" s="61"/>
      <c r="I150" s="161"/>
      <c r="J150" s="61"/>
      <c r="K150" s="61"/>
      <c r="L150" s="59"/>
      <c r="M150" s="203"/>
      <c r="N150" s="40"/>
      <c r="O150" s="40"/>
      <c r="P150" s="40"/>
      <c r="Q150" s="40"/>
      <c r="R150" s="40"/>
      <c r="S150" s="40"/>
      <c r="T150" s="76"/>
      <c r="AT150" s="22" t="s">
        <v>213</v>
      </c>
      <c r="AU150" s="22" t="s">
        <v>83</v>
      </c>
    </row>
    <row r="151" spans="2:47" s="1" customFormat="1" ht="27">
      <c r="B151" s="39"/>
      <c r="C151" s="61"/>
      <c r="D151" s="201" t="s">
        <v>154</v>
      </c>
      <c r="E151" s="61"/>
      <c r="F151" s="202" t="s">
        <v>1467</v>
      </c>
      <c r="G151" s="61"/>
      <c r="H151" s="61"/>
      <c r="I151" s="161"/>
      <c r="J151" s="61"/>
      <c r="K151" s="61"/>
      <c r="L151" s="59"/>
      <c r="M151" s="203"/>
      <c r="N151" s="40"/>
      <c r="O151" s="40"/>
      <c r="P151" s="40"/>
      <c r="Q151" s="40"/>
      <c r="R151" s="40"/>
      <c r="S151" s="40"/>
      <c r="T151" s="76"/>
      <c r="AT151" s="22" t="s">
        <v>154</v>
      </c>
      <c r="AU151" s="22" t="s">
        <v>83</v>
      </c>
    </row>
    <row r="152" spans="2:51" s="11" customFormat="1" ht="13.5">
      <c r="B152" s="208"/>
      <c r="C152" s="209"/>
      <c r="D152" s="201" t="s">
        <v>239</v>
      </c>
      <c r="E152" s="210" t="s">
        <v>22</v>
      </c>
      <c r="F152" s="211" t="s">
        <v>1468</v>
      </c>
      <c r="G152" s="209"/>
      <c r="H152" s="212">
        <v>12.77</v>
      </c>
      <c r="I152" s="213"/>
      <c r="J152" s="209"/>
      <c r="K152" s="209"/>
      <c r="L152" s="214"/>
      <c r="M152" s="215"/>
      <c r="N152" s="216"/>
      <c r="O152" s="216"/>
      <c r="P152" s="216"/>
      <c r="Q152" s="216"/>
      <c r="R152" s="216"/>
      <c r="S152" s="216"/>
      <c r="T152" s="217"/>
      <c r="AT152" s="218" t="s">
        <v>239</v>
      </c>
      <c r="AU152" s="218" t="s">
        <v>83</v>
      </c>
      <c r="AV152" s="11" t="s">
        <v>83</v>
      </c>
      <c r="AW152" s="11" t="s">
        <v>35</v>
      </c>
      <c r="AX152" s="11" t="s">
        <v>80</v>
      </c>
      <c r="AY152" s="218" t="s">
        <v>138</v>
      </c>
    </row>
    <row r="153" spans="2:65" s="1" customFormat="1" ht="25.5" customHeight="1">
      <c r="B153" s="39"/>
      <c r="C153" s="190" t="s">
        <v>305</v>
      </c>
      <c r="D153" s="190" t="s">
        <v>144</v>
      </c>
      <c r="E153" s="191" t="s">
        <v>1469</v>
      </c>
      <c r="F153" s="192" t="s">
        <v>1470</v>
      </c>
      <c r="G153" s="193" t="s">
        <v>426</v>
      </c>
      <c r="H153" s="194">
        <v>19</v>
      </c>
      <c r="I153" s="195">
        <v>321</v>
      </c>
      <c r="J153" s="194">
        <f>ROUND(I153*H153,2)</f>
        <v>6099</v>
      </c>
      <c r="K153" s="192" t="s">
        <v>148</v>
      </c>
      <c r="L153" s="59"/>
      <c r="M153" s="196" t="s">
        <v>22</v>
      </c>
      <c r="N153" s="197" t="s">
        <v>43</v>
      </c>
      <c r="O153" s="40"/>
      <c r="P153" s="198">
        <f>O153*H153</f>
        <v>0</v>
      </c>
      <c r="Q153" s="198">
        <v>0</v>
      </c>
      <c r="R153" s="198">
        <f>Q153*H153</f>
        <v>0</v>
      </c>
      <c r="S153" s="198">
        <v>0.006</v>
      </c>
      <c r="T153" s="199">
        <f>S153*H153</f>
        <v>0.114</v>
      </c>
      <c r="AR153" s="22" t="s">
        <v>161</v>
      </c>
      <c r="AT153" s="22" t="s">
        <v>144</v>
      </c>
      <c r="AU153" s="22" t="s">
        <v>83</v>
      </c>
      <c r="AY153" s="22" t="s">
        <v>138</v>
      </c>
      <c r="BE153" s="200">
        <f>IF(N153="základní",J153,0)</f>
        <v>6099</v>
      </c>
      <c r="BF153" s="200">
        <f>IF(N153="snížená",J153,0)</f>
        <v>0</v>
      </c>
      <c r="BG153" s="200">
        <f>IF(N153="zákl. přenesená",J153,0)</f>
        <v>0</v>
      </c>
      <c r="BH153" s="200">
        <f>IF(N153="sníž. přenesená",J153,0)</f>
        <v>0</v>
      </c>
      <c r="BI153" s="200">
        <f>IF(N153="nulová",J153,0)</f>
        <v>0</v>
      </c>
      <c r="BJ153" s="22" t="s">
        <v>80</v>
      </c>
      <c r="BK153" s="200">
        <f>ROUND(I153*H153,2)</f>
        <v>6099</v>
      </c>
      <c r="BL153" s="22" t="s">
        <v>161</v>
      </c>
      <c r="BM153" s="22" t="s">
        <v>1471</v>
      </c>
    </row>
    <row r="154" spans="2:47" s="1" customFormat="1" ht="27">
      <c r="B154" s="39"/>
      <c r="C154" s="61"/>
      <c r="D154" s="201" t="s">
        <v>154</v>
      </c>
      <c r="E154" s="61"/>
      <c r="F154" s="202" t="s">
        <v>1424</v>
      </c>
      <c r="G154" s="61"/>
      <c r="H154" s="61"/>
      <c r="I154" s="161"/>
      <c r="J154" s="61"/>
      <c r="K154" s="61"/>
      <c r="L154" s="59"/>
      <c r="M154" s="203"/>
      <c r="N154" s="40"/>
      <c r="O154" s="40"/>
      <c r="P154" s="40"/>
      <c r="Q154" s="40"/>
      <c r="R154" s="40"/>
      <c r="S154" s="40"/>
      <c r="T154" s="76"/>
      <c r="AT154" s="22" t="s">
        <v>154</v>
      </c>
      <c r="AU154" s="22" t="s">
        <v>83</v>
      </c>
    </row>
    <row r="155" spans="2:65" s="1" customFormat="1" ht="16.5" customHeight="1">
      <c r="B155" s="39"/>
      <c r="C155" s="190" t="s">
        <v>9</v>
      </c>
      <c r="D155" s="190" t="s">
        <v>144</v>
      </c>
      <c r="E155" s="191" t="s">
        <v>1472</v>
      </c>
      <c r="F155" s="192" t="s">
        <v>1473</v>
      </c>
      <c r="G155" s="193" t="s">
        <v>359</v>
      </c>
      <c r="H155" s="194">
        <v>48.3</v>
      </c>
      <c r="I155" s="195">
        <v>221</v>
      </c>
      <c r="J155" s="194">
        <f>ROUND(I155*H155,2)</f>
        <v>10674.3</v>
      </c>
      <c r="K155" s="192" t="s">
        <v>148</v>
      </c>
      <c r="L155" s="59"/>
      <c r="M155" s="196" t="s">
        <v>22</v>
      </c>
      <c r="N155" s="197" t="s">
        <v>43</v>
      </c>
      <c r="O155" s="40"/>
      <c r="P155" s="198">
        <f>O155*H155</f>
        <v>0</v>
      </c>
      <c r="Q155" s="198">
        <v>0</v>
      </c>
      <c r="R155" s="198">
        <f>Q155*H155</f>
        <v>0</v>
      </c>
      <c r="S155" s="198">
        <v>0.00198</v>
      </c>
      <c r="T155" s="199">
        <f>S155*H155</f>
        <v>0.095634</v>
      </c>
      <c r="AR155" s="22" t="s">
        <v>161</v>
      </c>
      <c r="AT155" s="22" t="s">
        <v>144</v>
      </c>
      <c r="AU155" s="22" t="s">
        <v>83</v>
      </c>
      <c r="AY155" s="22" t="s">
        <v>138</v>
      </c>
      <c r="BE155" s="200">
        <f>IF(N155="základní",J155,0)</f>
        <v>10674.3</v>
      </c>
      <c r="BF155" s="200">
        <f>IF(N155="snížená",J155,0)</f>
        <v>0</v>
      </c>
      <c r="BG155" s="200">
        <f>IF(N155="zákl. přenesená",J155,0)</f>
        <v>0</v>
      </c>
      <c r="BH155" s="200">
        <f>IF(N155="sníž. přenesená",J155,0)</f>
        <v>0</v>
      </c>
      <c r="BI155" s="200">
        <f>IF(N155="nulová",J155,0)</f>
        <v>0</v>
      </c>
      <c r="BJ155" s="22" t="s">
        <v>80</v>
      </c>
      <c r="BK155" s="200">
        <f>ROUND(I155*H155,2)</f>
        <v>10674.3</v>
      </c>
      <c r="BL155" s="22" t="s">
        <v>161</v>
      </c>
      <c r="BM155" s="22" t="s">
        <v>1474</v>
      </c>
    </row>
    <row r="156" spans="2:47" s="1" customFormat="1" ht="40.5" hidden="1">
      <c r="B156" s="39"/>
      <c r="C156" s="61"/>
      <c r="D156" s="201" t="s">
        <v>213</v>
      </c>
      <c r="E156" s="61"/>
      <c r="F156" s="202" t="s">
        <v>1475</v>
      </c>
      <c r="G156" s="61"/>
      <c r="H156" s="61"/>
      <c r="I156" s="161"/>
      <c r="J156" s="61"/>
      <c r="K156" s="61"/>
      <c r="L156" s="59"/>
      <c r="M156" s="203"/>
      <c r="N156" s="40"/>
      <c r="O156" s="40"/>
      <c r="P156" s="40"/>
      <c r="Q156" s="40"/>
      <c r="R156" s="40"/>
      <c r="S156" s="40"/>
      <c r="T156" s="76"/>
      <c r="AT156" s="22" t="s">
        <v>213</v>
      </c>
      <c r="AU156" s="22" t="s">
        <v>83</v>
      </c>
    </row>
    <row r="157" spans="2:47" s="1" customFormat="1" ht="27">
      <c r="B157" s="39"/>
      <c r="C157" s="61"/>
      <c r="D157" s="201" t="s">
        <v>154</v>
      </c>
      <c r="E157" s="61"/>
      <c r="F157" s="202" t="s">
        <v>1424</v>
      </c>
      <c r="G157" s="61"/>
      <c r="H157" s="61"/>
      <c r="I157" s="161"/>
      <c r="J157" s="61"/>
      <c r="K157" s="61"/>
      <c r="L157" s="59"/>
      <c r="M157" s="203"/>
      <c r="N157" s="40"/>
      <c r="O157" s="40"/>
      <c r="P157" s="40"/>
      <c r="Q157" s="40"/>
      <c r="R157" s="40"/>
      <c r="S157" s="40"/>
      <c r="T157" s="76"/>
      <c r="AT157" s="22" t="s">
        <v>154</v>
      </c>
      <c r="AU157" s="22" t="s">
        <v>83</v>
      </c>
    </row>
    <row r="158" spans="2:65" s="1" customFormat="1" ht="16.5" customHeight="1">
      <c r="B158" s="39"/>
      <c r="C158" s="190" t="s">
        <v>315</v>
      </c>
      <c r="D158" s="190" t="s">
        <v>144</v>
      </c>
      <c r="E158" s="191" t="s">
        <v>1476</v>
      </c>
      <c r="F158" s="192" t="s">
        <v>1477</v>
      </c>
      <c r="G158" s="193" t="s">
        <v>426</v>
      </c>
      <c r="H158" s="194">
        <v>1</v>
      </c>
      <c r="I158" s="195">
        <v>2115</v>
      </c>
      <c r="J158" s="194">
        <f>ROUND(I158*H158,2)</f>
        <v>2115</v>
      </c>
      <c r="K158" s="192" t="s">
        <v>148</v>
      </c>
      <c r="L158" s="59"/>
      <c r="M158" s="196" t="s">
        <v>22</v>
      </c>
      <c r="N158" s="197" t="s">
        <v>43</v>
      </c>
      <c r="O158" s="40"/>
      <c r="P158" s="198">
        <f>O158*H158</f>
        <v>0</v>
      </c>
      <c r="Q158" s="198">
        <v>0</v>
      </c>
      <c r="R158" s="198">
        <f>Q158*H158</f>
        <v>0</v>
      </c>
      <c r="S158" s="198">
        <v>0.285</v>
      </c>
      <c r="T158" s="199">
        <f>S158*H158</f>
        <v>0.285</v>
      </c>
      <c r="AR158" s="22" t="s">
        <v>161</v>
      </c>
      <c r="AT158" s="22" t="s">
        <v>144</v>
      </c>
      <c r="AU158" s="22" t="s">
        <v>83</v>
      </c>
      <c r="AY158" s="22" t="s">
        <v>138</v>
      </c>
      <c r="BE158" s="200">
        <f>IF(N158="základní",J158,0)</f>
        <v>2115</v>
      </c>
      <c r="BF158" s="200">
        <f>IF(N158="snížená",J158,0)</f>
        <v>0</v>
      </c>
      <c r="BG158" s="200">
        <f>IF(N158="zákl. přenesená",J158,0)</f>
        <v>0</v>
      </c>
      <c r="BH158" s="200">
        <f>IF(N158="sníž. přenesená",J158,0)</f>
        <v>0</v>
      </c>
      <c r="BI158" s="200">
        <f>IF(N158="nulová",J158,0)</f>
        <v>0</v>
      </c>
      <c r="BJ158" s="22" t="s">
        <v>80</v>
      </c>
      <c r="BK158" s="200">
        <f>ROUND(I158*H158,2)</f>
        <v>2115</v>
      </c>
      <c r="BL158" s="22" t="s">
        <v>161</v>
      </c>
      <c r="BM158" s="22" t="s">
        <v>1478</v>
      </c>
    </row>
    <row r="159" spans="2:47" s="1" customFormat="1" ht="27">
      <c r="B159" s="39"/>
      <c r="C159" s="61"/>
      <c r="D159" s="201" t="s">
        <v>154</v>
      </c>
      <c r="E159" s="61"/>
      <c r="F159" s="202" t="s">
        <v>1479</v>
      </c>
      <c r="G159" s="61"/>
      <c r="H159" s="61"/>
      <c r="I159" s="161"/>
      <c r="J159" s="61"/>
      <c r="K159" s="61"/>
      <c r="L159" s="59"/>
      <c r="M159" s="203"/>
      <c r="N159" s="40"/>
      <c r="O159" s="40"/>
      <c r="P159" s="40"/>
      <c r="Q159" s="40"/>
      <c r="R159" s="40"/>
      <c r="S159" s="40"/>
      <c r="T159" s="76"/>
      <c r="AT159" s="22" t="s">
        <v>154</v>
      </c>
      <c r="AU159" s="22" t="s">
        <v>83</v>
      </c>
    </row>
    <row r="160" spans="2:63" s="10" customFormat="1" ht="29.85" customHeight="1">
      <c r="B160" s="174"/>
      <c r="C160" s="175"/>
      <c r="D160" s="176" t="s">
        <v>71</v>
      </c>
      <c r="E160" s="188" t="s">
        <v>551</v>
      </c>
      <c r="F160" s="188" t="s">
        <v>552</v>
      </c>
      <c r="G160" s="175"/>
      <c r="H160" s="175"/>
      <c r="I160" s="178"/>
      <c r="J160" s="189">
        <f>BK160</f>
        <v>6043.26</v>
      </c>
      <c r="K160" s="175"/>
      <c r="L160" s="180"/>
      <c r="M160" s="181"/>
      <c r="N160" s="182"/>
      <c r="O160" s="182"/>
      <c r="P160" s="183">
        <f>SUM(P161:P172)</f>
        <v>0</v>
      </c>
      <c r="Q160" s="182"/>
      <c r="R160" s="183">
        <f>SUM(R161:R172)</f>
        <v>0</v>
      </c>
      <c r="S160" s="182"/>
      <c r="T160" s="184">
        <f>SUM(T161:T172)</f>
        <v>0</v>
      </c>
      <c r="AR160" s="185" t="s">
        <v>80</v>
      </c>
      <c r="AT160" s="186" t="s">
        <v>71</v>
      </c>
      <c r="AU160" s="186" t="s">
        <v>80</v>
      </c>
      <c r="AY160" s="185" t="s">
        <v>138</v>
      </c>
      <c r="BK160" s="187">
        <f>SUM(BK161:BK172)</f>
        <v>6043.26</v>
      </c>
    </row>
    <row r="161" spans="2:65" s="1" customFormat="1" ht="25.5" customHeight="1">
      <c r="B161" s="39"/>
      <c r="C161" s="190" t="s">
        <v>322</v>
      </c>
      <c r="D161" s="190" t="s">
        <v>144</v>
      </c>
      <c r="E161" s="191" t="s">
        <v>982</v>
      </c>
      <c r="F161" s="192" t="s">
        <v>983</v>
      </c>
      <c r="G161" s="193" t="s">
        <v>308</v>
      </c>
      <c r="H161" s="194">
        <v>28.59</v>
      </c>
      <c r="I161" s="195">
        <v>49</v>
      </c>
      <c r="J161" s="194">
        <f>ROUND(I161*H161,2)</f>
        <v>1400.91</v>
      </c>
      <c r="K161" s="192" t="s">
        <v>148</v>
      </c>
      <c r="L161" s="59"/>
      <c r="M161" s="196" t="s">
        <v>22</v>
      </c>
      <c r="N161" s="197" t="s">
        <v>43</v>
      </c>
      <c r="O161" s="40"/>
      <c r="P161" s="198">
        <f>O161*H161</f>
        <v>0</v>
      </c>
      <c r="Q161" s="198">
        <v>0</v>
      </c>
      <c r="R161" s="198">
        <f>Q161*H161</f>
        <v>0</v>
      </c>
      <c r="S161" s="198">
        <v>0</v>
      </c>
      <c r="T161" s="199">
        <f>S161*H161</f>
        <v>0</v>
      </c>
      <c r="AR161" s="22" t="s">
        <v>161</v>
      </c>
      <c r="AT161" s="22" t="s">
        <v>144</v>
      </c>
      <c r="AU161" s="22" t="s">
        <v>83</v>
      </c>
      <c r="AY161" s="22" t="s">
        <v>138</v>
      </c>
      <c r="BE161" s="200">
        <f>IF(N161="základní",J161,0)</f>
        <v>1400.91</v>
      </c>
      <c r="BF161" s="200">
        <f>IF(N161="snížená",J161,0)</f>
        <v>0</v>
      </c>
      <c r="BG161" s="200">
        <f>IF(N161="zákl. přenesená",J161,0)</f>
        <v>0</v>
      </c>
      <c r="BH161" s="200">
        <f>IF(N161="sníž. přenesená",J161,0)</f>
        <v>0</v>
      </c>
      <c r="BI161" s="200">
        <f>IF(N161="nulová",J161,0)</f>
        <v>0</v>
      </c>
      <c r="BJ161" s="22" t="s">
        <v>80</v>
      </c>
      <c r="BK161" s="200">
        <f>ROUND(I161*H161,2)</f>
        <v>1400.91</v>
      </c>
      <c r="BL161" s="22" t="s">
        <v>161</v>
      </c>
      <c r="BM161" s="22" t="s">
        <v>1480</v>
      </c>
    </row>
    <row r="162" spans="2:47" s="1" customFormat="1" ht="94.5" hidden="1">
      <c r="B162" s="39"/>
      <c r="C162" s="61"/>
      <c r="D162" s="201" t="s">
        <v>213</v>
      </c>
      <c r="E162" s="61"/>
      <c r="F162" s="202" t="s">
        <v>985</v>
      </c>
      <c r="G162" s="61"/>
      <c r="H162" s="61"/>
      <c r="I162" s="161"/>
      <c r="J162" s="61"/>
      <c r="K162" s="61"/>
      <c r="L162" s="59"/>
      <c r="M162" s="203"/>
      <c r="N162" s="40"/>
      <c r="O162" s="40"/>
      <c r="P162" s="40"/>
      <c r="Q162" s="40"/>
      <c r="R162" s="40"/>
      <c r="S162" s="40"/>
      <c r="T162" s="76"/>
      <c r="AT162" s="22" t="s">
        <v>213</v>
      </c>
      <c r="AU162" s="22" t="s">
        <v>83</v>
      </c>
    </row>
    <row r="163" spans="2:51" s="12" customFormat="1" ht="13.5">
      <c r="B163" s="219"/>
      <c r="C163" s="220"/>
      <c r="D163" s="201" t="s">
        <v>239</v>
      </c>
      <c r="E163" s="221" t="s">
        <v>22</v>
      </c>
      <c r="F163" s="222" t="s">
        <v>1481</v>
      </c>
      <c r="G163" s="220"/>
      <c r="H163" s="221" t="s">
        <v>22</v>
      </c>
      <c r="I163" s="223"/>
      <c r="J163" s="220"/>
      <c r="K163" s="220"/>
      <c r="L163" s="224"/>
      <c r="M163" s="225"/>
      <c r="N163" s="226"/>
      <c r="O163" s="226"/>
      <c r="P163" s="226"/>
      <c r="Q163" s="226"/>
      <c r="R163" s="226"/>
      <c r="S163" s="226"/>
      <c r="T163" s="227"/>
      <c r="AT163" s="228" t="s">
        <v>239</v>
      </c>
      <c r="AU163" s="228" t="s">
        <v>83</v>
      </c>
      <c r="AV163" s="12" t="s">
        <v>80</v>
      </c>
      <c r="AW163" s="12" t="s">
        <v>35</v>
      </c>
      <c r="AX163" s="12" t="s">
        <v>72</v>
      </c>
      <c r="AY163" s="228" t="s">
        <v>138</v>
      </c>
    </row>
    <row r="164" spans="2:51" s="11" customFormat="1" ht="13.5">
      <c r="B164" s="208"/>
      <c r="C164" s="209"/>
      <c r="D164" s="201" t="s">
        <v>239</v>
      </c>
      <c r="E164" s="210" t="s">
        <v>22</v>
      </c>
      <c r="F164" s="211" t="s">
        <v>1482</v>
      </c>
      <c r="G164" s="209"/>
      <c r="H164" s="212">
        <v>28.59</v>
      </c>
      <c r="I164" s="213"/>
      <c r="J164" s="209"/>
      <c r="K164" s="209"/>
      <c r="L164" s="214"/>
      <c r="M164" s="215"/>
      <c r="N164" s="216"/>
      <c r="O164" s="216"/>
      <c r="P164" s="216"/>
      <c r="Q164" s="216"/>
      <c r="R164" s="216"/>
      <c r="S164" s="216"/>
      <c r="T164" s="217"/>
      <c r="AT164" s="218" t="s">
        <v>239</v>
      </c>
      <c r="AU164" s="218" t="s">
        <v>83</v>
      </c>
      <c r="AV164" s="11" t="s">
        <v>83</v>
      </c>
      <c r="AW164" s="11" t="s">
        <v>35</v>
      </c>
      <c r="AX164" s="11" t="s">
        <v>80</v>
      </c>
      <c r="AY164" s="218" t="s">
        <v>138</v>
      </c>
    </row>
    <row r="165" spans="2:65" s="1" customFormat="1" ht="38.25" customHeight="1">
      <c r="B165" s="39"/>
      <c r="C165" s="190" t="s">
        <v>329</v>
      </c>
      <c r="D165" s="190" t="s">
        <v>144</v>
      </c>
      <c r="E165" s="191" t="s">
        <v>989</v>
      </c>
      <c r="F165" s="192" t="s">
        <v>990</v>
      </c>
      <c r="G165" s="193" t="s">
        <v>308</v>
      </c>
      <c r="H165" s="194">
        <v>428.85</v>
      </c>
      <c r="I165" s="195">
        <v>1</v>
      </c>
      <c r="J165" s="194">
        <f>ROUND(I165*H165,2)</f>
        <v>428.85</v>
      </c>
      <c r="K165" s="192" t="s">
        <v>148</v>
      </c>
      <c r="L165" s="59"/>
      <c r="M165" s="196" t="s">
        <v>22</v>
      </c>
      <c r="N165" s="197" t="s">
        <v>43</v>
      </c>
      <c r="O165" s="40"/>
      <c r="P165" s="198">
        <f>O165*H165</f>
        <v>0</v>
      </c>
      <c r="Q165" s="198">
        <v>0</v>
      </c>
      <c r="R165" s="198">
        <f>Q165*H165</f>
        <v>0</v>
      </c>
      <c r="S165" s="198">
        <v>0</v>
      </c>
      <c r="T165" s="199">
        <f>S165*H165</f>
        <v>0</v>
      </c>
      <c r="AR165" s="22" t="s">
        <v>161</v>
      </c>
      <c r="AT165" s="22" t="s">
        <v>144</v>
      </c>
      <c r="AU165" s="22" t="s">
        <v>83</v>
      </c>
      <c r="AY165" s="22" t="s">
        <v>138</v>
      </c>
      <c r="BE165" s="200">
        <f>IF(N165="základní",J165,0)</f>
        <v>428.85</v>
      </c>
      <c r="BF165" s="200">
        <f>IF(N165="snížená",J165,0)</f>
        <v>0</v>
      </c>
      <c r="BG165" s="200">
        <f>IF(N165="zákl. přenesená",J165,0)</f>
        <v>0</v>
      </c>
      <c r="BH165" s="200">
        <f>IF(N165="sníž. přenesená",J165,0)</f>
        <v>0</v>
      </c>
      <c r="BI165" s="200">
        <f>IF(N165="nulová",J165,0)</f>
        <v>0</v>
      </c>
      <c r="BJ165" s="22" t="s">
        <v>80</v>
      </c>
      <c r="BK165" s="200">
        <f>ROUND(I165*H165,2)</f>
        <v>428.85</v>
      </c>
      <c r="BL165" s="22" t="s">
        <v>161</v>
      </c>
      <c r="BM165" s="22" t="s">
        <v>1483</v>
      </c>
    </row>
    <row r="166" spans="2:47" s="1" customFormat="1" ht="94.5" hidden="1">
      <c r="B166" s="39"/>
      <c r="C166" s="61"/>
      <c r="D166" s="201" t="s">
        <v>213</v>
      </c>
      <c r="E166" s="61"/>
      <c r="F166" s="202" t="s">
        <v>985</v>
      </c>
      <c r="G166" s="61"/>
      <c r="H166" s="61"/>
      <c r="I166" s="161"/>
      <c r="J166" s="61"/>
      <c r="K166" s="61"/>
      <c r="L166" s="59"/>
      <c r="M166" s="203"/>
      <c r="N166" s="40"/>
      <c r="O166" s="40"/>
      <c r="P166" s="40"/>
      <c r="Q166" s="40"/>
      <c r="R166" s="40"/>
      <c r="S166" s="40"/>
      <c r="T166" s="76"/>
      <c r="AT166" s="22" t="s">
        <v>213</v>
      </c>
      <c r="AU166" s="22" t="s">
        <v>83</v>
      </c>
    </row>
    <row r="167" spans="2:47" s="1" customFormat="1" ht="40.5">
      <c r="B167" s="39"/>
      <c r="C167" s="61"/>
      <c r="D167" s="201" t="s">
        <v>154</v>
      </c>
      <c r="E167" s="61"/>
      <c r="F167" s="202" t="s">
        <v>1484</v>
      </c>
      <c r="G167" s="61"/>
      <c r="H167" s="61"/>
      <c r="I167" s="161"/>
      <c r="J167" s="61"/>
      <c r="K167" s="61"/>
      <c r="L167" s="59"/>
      <c r="M167" s="203"/>
      <c r="N167" s="40"/>
      <c r="O167" s="40"/>
      <c r="P167" s="40"/>
      <c r="Q167" s="40"/>
      <c r="R167" s="40"/>
      <c r="S167" s="40"/>
      <c r="T167" s="76"/>
      <c r="AT167" s="22" t="s">
        <v>154</v>
      </c>
      <c r="AU167" s="22" t="s">
        <v>83</v>
      </c>
    </row>
    <row r="168" spans="2:51" s="11" customFormat="1" ht="13.5">
      <c r="B168" s="208"/>
      <c r="C168" s="209"/>
      <c r="D168" s="201" t="s">
        <v>239</v>
      </c>
      <c r="E168" s="210" t="s">
        <v>22</v>
      </c>
      <c r="F168" s="211" t="s">
        <v>1485</v>
      </c>
      <c r="G168" s="209"/>
      <c r="H168" s="212">
        <v>428.85</v>
      </c>
      <c r="I168" s="213"/>
      <c r="J168" s="209"/>
      <c r="K168" s="209"/>
      <c r="L168" s="214"/>
      <c r="M168" s="215"/>
      <c r="N168" s="216"/>
      <c r="O168" s="216"/>
      <c r="P168" s="216"/>
      <c r="Q168" s="216"/>
      <c r="R168" s="216"/>
      <c r="S168" s="216"/>
      <c r="T168" s="217"/>
      <c r="AT168" s="218" t="s">
        <v>239</v>
      </c>
      <c r="AU168" s="218" t="s">
        <v>83</v>
      </c>
      <c r="AV168" s="11" t="s">
        <v>83</v>
      </c>
      <c r="AW168" s="11" t="s">
        <v>35</v>
      </c>
      <c r="AX168" s="11" t="s">
        <v>80</v>
      </c>
      <c r="AY168" s="218" t="s">
        <v>138</v>
      </c>
    </row>
    <row r="169" spans="2:65" s="1" customFormat="1" ht="25.5" customHeight="1">
      <c r="B169" s="39"/>
      <c r="C169" s="190" t="s">
        <v>333</v>
      </c>
      <c r="D169" s="190" t="s">
        <v>144</v>
      </c>
      <c r="E169" s="191" t="s">
        <v>995</v>
      </c>
      <c r="F169" s="192" t="s">
        <v>996</v>
      </c>
      <c r="G169" s="193" t="s">
        <v>308</v>
      </c>
      <c r="H169" s="194">
        <v>28.09</v>
      </c>
      <c r="I169" s="195">
        <v>150</v>
      </c>
      <c r="J169" s="194">
        <f>ROUND(I169*H169,2)</f>
        <v>4213.5</v>
      </c>
      <c r="K169" s="192" t="s">
        <v>148</v>
      </c>
      <c r="L169" s="59"/>
      <c r="M169" s="196" t="s">
        <v>22</v>
      </c>
      <c r="N169" s="197" t="s">
        <v>43</v>
      </c>
      <c r="O169" s="40"/>
      <c r="P169" s="198">
        <f>O169*H169</f>
        <v>0</v>
      </c>
      <c r="Q169" s="198">
        <v>0</v>
      </c>
      <c r="R169" s="198">
        <f>Q169*H169</f>
        <v>0</v>
      </c>
      <c r="S169" s="198">
        <v>0</v>
      </c>
      <c r="T169" s="199">
        <f>S169*H169</f>
        <v>0</v>
      </c>
      <c r="AR169" s="22" t="s">
        <v>161</v>
      </c>
      <c r="AT169" s="22" t="s">
        <v>144</v>
      </c>
      <c r="AU169" s="22" t="s">
        <v>83</v>
      </c>
      <c r="AY169" s="22" t="s">
        <v>138</v>
      </c>
      <c r="BE169" s="200">
        <f>IF(N169="základní",J169,0)</f>
        <v>4213.5</v>
      </c>
      <c r="BF169" s="200">
        <f>IF(N169="snížená",J169,0)</f>
        <v>0</v>
      </c>
      <c r="BG169" s="200">
        <f>IF(N169="zákl. přenesená",J169,0)</f>
        <v>0</v>
      </c>
      <c r="BH169" s="200">
        <f>IF(N169="sníž. přenesená",J169,0)</f>
        <v>0</v>
      </c>
      <c r="BI169" s="200">
        <f>IF(N169="nulová",J169,0)</f>
        <v>0</v>
      </c>
      <c r="BJ169" s="22" t="s">
        <v>80</v>
      </c>
      <c r="BK169" s="200">
        <f>ROUND(I169*H169,2)</f>
        <v>4213.5</v>
      </c>
      <c r="BL169" s="22" t="s">
        <v>161</v>
      </c>
      <c r="BM169" s="22" t="s">
        <v>1486</v>
      </c>
    </row>
    <row r="170" spans="2:47" s="1" customFormat="1" ht="108" hidden="1">
      <c r="B170" s="39"/>
      <c r="C170" s="61"/>
      <c r="D170" s="201" t="s">
        <v>213</v>
      </c>
      <c r="E170" s="61"/>
      <c r="F170" s="202" t="s">
        <v>587</v>
      </c>
      <c r="G170" s="61"/>
      <c r="H170" s="61"/>
      <c r="I170" s="161"/>
      <c r="J170" s="61"/>
      <c r="K170" s="61"/>
      <c r="L170" s="59"/>
      <c r="M170" s="203"/>
      <c r="N170" s="40"/>
      <c r="O170" s="40"/>
      <c r="P170" s="40"/>
      <c r="Q170" s="40"/>
      <c r="R170" s="40"/>
      <c r="S170" s="40"/>
      <c r="T170" s="76"/>
      <c r="AT170" s="22" t="s">
        <v>213</v>
      </c>
      <c r="AU170" s="22" t="s">
        <v>83</v>
      </c>
    </row>
    <row r="171" spans="2:47" s="1" customFormat="1" ht="40.5">
      <c r="B171" s="39"/>
      <c r="C171" s="61"/>
      <c r="D171" s="201" t="s">
        <v>154</v>
      </c>
      <c r="E171" s="61"/>
      <c r="F171" s="202" t="s">
        <v>1487</v>
      </c>
      <c r="G171" s="61"/>
      <c r="H171" s="61"/>
      <c r="I171" s="161"/>
      <c r="J171" s="61"/>
      <c r="K171" s="61"/>
      <c r="L171" s="59"/>
      <c r="M171" s="203"/>
      <c r="N171" s="40"/>
      <c r="O171" s="40"/>
      <c r="P171" s="40"/>
      <c r="Q171" s="40"/>
      <c r="R171" s="40"/>
      <c r="S171" s="40"/>
      <c r="T171" s="76"/>
      <c r="AT171" s="22" t="s">
        <v>154</v>
      </c>
      <c r="AU171" s="22" t="s">
        <v>83</v>
      </c>
    </row>
    <row r="172" spans="2:51" s="11" customFormat="1" ht="13.5">
      <c r="B172" s="208"/>
      <c r="C172" s="209"/>
      <c r="D172" s="201" t="s">
        <v>239</v>
      </c>
      <c r="E172" s="210" t="s">
        <v>22</v>
      </c>
      <c r="F172" s="211" t="s">
        <v>1488</v>
      </c>
      <c r="G172" s="209"/>
      <c r="H172" s="212">
        <v>28.09</v>
      </c>
      <c r="I172" s="213"/>
      <c r="J172" s="209"/>
      <c r="K172" s="209"/>
      <c r="L172" s="214"/>
      <c r="M172" s="215"/>
      <c r="N172" s="216"/>
      <c r="O172" s="216"/>
      <c r="P172" s="216"/>
      <c r="Q172" s="216"/>
      <c r="R172" s="216"/>
      <c r="S172" s="216"/>
      <c r="T172" s="217"/>
      <c r="AT172" s="218" t="s">
        <v>239</v>
      </c>
      <c r="AU172" s="218" t="s">
        <v>83</v>
      </c>
      <c r="AV172" s="11" t="s">
        <v>83</v>
      </c>
      <c r="AW172" s="11" t="s">
        <v>35</v>
      </c>
      <c r="AX172" s="11" t="s">
        <v>80</v>
      </c>
      <c r="AY172" s="218" t="s">
        <v>138</v>
      </c>
    </row>
    <row r="173" spans="2:63" s="10" customFormat="1" ht="29.85" customHeight="1">
      <c r="B173" s="174"/>
      <c r="C173" s="175"/>
      <c r="D173" s="176" t="s">
        <v>71</v>
      </c>
      <c r="E173" s="188" t="s">
        <v>592</v>
      </c>
      <c r="F173" s="188" t="s">
        <v>593</v>
      </c>
      <c r="G173" s="175"/>
      <c r="H173" s="175"/>
      <c r="I173" s="178"/>
      <c r="J173" s="189">
        <f>BK173</f>
        <v>19437.95</v>
      </c>
      <c r="K173" s="175"/>
      <c r="L173" s="180"/>
      <c r="M173" s="181"/>
      <c r="N173" s="182"/>
      <c r="O173" s="182"/>
      <c r="P173" s="183">
        <f>SUM(P174:P175)</f>
        <v>0</v>
      </c>
      <c r="Q173" s="182"/>
      <c r="R173" s="183">
        <f>SUM(R174:R175)</f>
        <v>0</v>
      </c>
      <c r="S173" s="182"/>
      <c r="T173" s="184">
        <f>SUM(T174:T175)</f>
        <v>0</v>
      </c>
      <c r="AR173" s="185" t="s">
        <v>80</v>
      </c>
      <c r="AT173" s="186" t="s">
        <v>71</v>
      </c>
      <c r="AU173" s="186" t="s">
        <v>80</v>
      </c>
      <c r="AY173" s="185" t="s">
        <v>138</v>
      </c>
      <c r="BK173" s="187">
        <f>SUM(BK174:BK175)</f>
        <v>19437.95</v>
      </c>
    </row>
    <row r="174" spans="2:65" s="1" customFormat="1" ht="38.25" customHeight="1">
      <c r="B174" s="39"/>
      <c r="C174" s="190" t="s">
        <v>339</v>
      </c>
      <c r="D174" s="190" t="s">
        <v>144</v>
      </c>
      <c r="E174" s="191" t="s">
        <v>1489</v>
      </c>
      <c r="F174" s="192" t="s">
        <v>1490</v>
      </c>
      <c r="G174" s="193" t="s">
        <v>308</v>
      </c>
      <c r="H174" s="194">
        <v>75.05</v>
      </c>
      <c r="I174" s="195">
        <v>259</v>
      </c>
      <c r="J174" s="194">
        <f>ROUND(I174*H174,2)</f>
        <v>19437.95</v>
      </c>
      <c r="K174" s="192" t="s">
        <v>148</v>
      </c>
      <c r="L174" s="59"/>
      <c r="M174" s="196" t="s">
        <v>22</v>
      </c>
      <c r="N174" s="197" t="s">
        <v>43</v>
      </c>
      <c r="O174" s="40"/>
      <c r="P174" s="198">
        <f>O174*H174</f>
        <v>0</v>
      </c>
      <c r="Q174" s="198">
        <v>0</v>
      </c>
      <c r="R174" s="198">
        <f>Q174*H174</f>
        <v>0</v>
      </c>
      <c r="S174" s="198">
        <v>0</v>
      </c>
      <c r="T174" s="199">
        <f>S174*H174</f>
        <v>0</v>
      </c>
      <c r="AR174" s="22" t="s">
        <v>161</v>
      </c>
      <c r="AT174" s="22" t="s">
        <v>144</v>
      </c>
      <c r="AU174" s="22" t="s">
        <v>83</v>
      </c>
      <c r="AY174" s="22" t="s">
        <v>138</v>
      </c>
      <c r="BE174" s="200">
        <f>IF(N174="základní",J174,0)</f>
        <v>19437.95</v>
      </c>
      <c r="BF174" s="200">
        <f>IF(N174="snížená",J174,0)</f>
        <v>0</v>
      </c>
      <c r="BG174" s="200">
        <f>IF(N174="zákl. přenesená",J174,0)</f>
        <v>0</v>
      </c>
      <c r="BH174" s="200">
        <f>IF(N174="sníž. přenesená",J174,0)</f>
        <v>0</v>
      </c>
      <c r="BI174" s="200">
        <f>IF(N174="nulová",J174,0)</f>
        <v>0</v>
      </c>
      <c r="BJ174" s="22" t="s">
        <v>80</v>
      </c>
      <c r="BK174" s="200">
        <f>ROUND(I174*H174,2)</f>
        <v>19437.95</v>
      </c>
      <c r="BL174" s="22" t="s">
        <v>161</v>
      </c>
      <c r="BM174" s="22" t="s">
        <v>1491</v>
      </c>
    </row>
    <row r="175" spans="2:47" s="1" customFormat="1" ht="54" hidden="1">
      <c r="B175" s="39"/>
      <c r="C175" s="61"/>
      <c r="D175" s="201" t="s">
        <v>213</v>
      </c>
      <c r="E175" s="61"/>
      <c r="F175" s="202" t="s">
        <v>1492</v>
      </c>
      <c r="G175" s="61"/>
      <c r="H175" s="61"/>
      <c r="I175" s="161"/>
      <c r="J175" s="61"/>
      <c r="K175" s="61"/>
      <c r="L175" s="59"/>
      <c r="M175" s="203"/>
      <c r="N175" s="40"/>
      <c r="O175" s="40"/>
      <c r="P175" s="40"/>
      <c r="Q175" s="40"/>
      <c r="R175" s="40"/>
      <c r="S175" s="40"/>
      <c r="T175" s="76"/>
      <c r="AT175" s="22" t="s">
        <v>213</v>
      </c>
      <c r="AU175" s="22" t="s">
        <v>83</v>
      </c>
    </row>
    <row r="176" spans="2:63" s="10" customFormat="1" ht="37.35" customHeight="1">
      <c r="B176" s="174"/>
      <c r="C176" s="175"/>
      <c r="D176" s="176" t="s">
        <v>71</v>
      </c>
      <c r="E176" s="177" t="s">
        <v>630</v>
      </c>
      <c r="F176" s="177" t="s">
        <v>631</v>
      </c>
      <c r="G176" s="175"/>
      <c r="H176" s="175"/>
      <c r="I176" s="178"/>
      <c r="J176" s="179">
        <f>BK176</f>
        <v>61772.9</v>
      </c>
      <c r="K176" s="175"/>
      <c r="L176" s="180"/>
      <c r="M176" s="181"/>
      <c r="N176" s="182"/>
      <c r="O176" s="182"/>
      <c r="P176" s="183">
        <f>SUM(P177:P195)</f>
        <v>0</v>
      </c>
      <c r="Q176" s="182"/>
      <c r="R176" s="183">
        <f>SUM(R177:R195)</f>
        <v>46.178070000000005</v>
      </c>
      <c r="S176" s="182"/>
      <c r="T176" s="184">
        <f>SUM(T177:T195)</f>
        <v>0</v>
      </c>
      <c r="AR176" s="185" t="s">
        <v>156</v>
      </c>
      <c r="AT176" s="186" t="s">
        <v>71</v>
      </c>
      <c r="AU176" s="186" t="s">
        <v>72</v>
      </c>
      <c r="AY176" s="185" t="s">
        <v>138</v>
      </c>
      <c r="BK176" s="187">
        <f>SUM(BK177:BK195)</f>
        <v>61772.9</v>
      </c>
    </row>
    <row r="177" spans="2:65" s="1" customFormat="1" ht="16.5" customHeight="1">
      <c r="B177" s="39"/>
      <c r="C177" s="229" t="s">
        <v>345</v>
      </c>
      <c r="D177" s="229" t="s">
        <v>633</v>
      </c>
      <c r="E177" s="230" t="s">
        <v>1493</v>
      </c>
      <c r="F177" s="231" t="s">
        <v>1494</v>
      </c>
      <c r="G177" s="232" t="s">
        <v>359</v>
      </c>
      <c r="H177" s="233">
        <v>100</v>
      </c>
      <c r="I177" s="234">
        <v>15.5</v>
      </c>
      <c r="J177" s="233">
        <f>ROUND(I177*H177,2)</f>
        <v>1550</v>
      </c>
      <c r="K177" s="231" t="s">
        <v>148</v>
      </c>
      <c r="L177" s="235"/>
      <c r="M177" s="236" t="s">
        <v>22</v>
      </c>
      <c r="N177" s="237" t="s">
        <v>43</v>
      </c>
      <c r="O177" s="40"/>
      <c r="P177" s="198">
        <f>O177*H177</f>
        <v>0</v>
      </c>
      <c r="Q177" s="198">
        <v>4E-05</v>
      </c>
      <c r="R177" s="198">
        <f>Q177*H177</f>
        <v>0.004</v>
      </c>
      <c r="S177" s="198">
        <v>0</v>
      </c>
      <c r="T177" s="199">
        <f>S177*H177</f>
        <v>0</v>
      </c>
      <c r="AR177" s="22" t="s">
        <v>637</v>
      </c>
      <c r="AT177" s="22" t="s">
        <v>633</v>
      </c>
      <c r="AU177" s="22" t="s">
        <v>80</v>
      </c>
      <c r="AY177" s="22" t="s">
        <v>138</v>
      </c>
      <c r="BE177" s="200">
        <f>IF(N177="základní",J177,0)</f>
        <v>1550</v>
      </c>
      <c r="BF177" s="200">
        <f>IF(N177="snížená",J177,0)</f>
        <v>0</v>
      </c>
      <c r="BG177" s="200">
        <f>IF(N177="zákl. přenesená",J177,0)</f>
        <v>0</v>
      </c>
      <c r="BH177" s="200">
        <f>IF(N177="sníž. přenesená",J177,0)</f>
        <v>0</v>
      </c>
      <c r="BI177" s="200">
        <f>IF(N177="nulová",J177,0)</f>
        <v>0</v>
      </c>
      <c r="BJ177" s="22" t="s">
        <v>80</v>
      </c>
      <c r="BK177" s="200">
        <f>ROUND(I177*H177,2)</f>
        <v>1550</v>
      </c>
      <c r="BL177" s="22" t="s">
        <v>546</v>
      </c>
      <c r="BM177" s="22" t="s">
        <v>1495</v>
      </c>
    </row>
    <row r="178" spans="2:47" s="1" customFormat="1" ht="40.5">
      <c r="B178" s="39"/>
      <c r="C178" s="61"/>
      <c r="D178" s="201" t="s">
        <v>154</v>
      </c>
      <c r="E178" s="61"/>
      <c r="F178" s="202" t="s">
        <v>1496</v>
      </c>
      <c r="G178" s="61"/>
      <c r="H178" s="61"/>
      <c r="I178" s="161"/>
      <c r="J178" s="61"/>
      <c r="K178" s="61"/>
      <c r="L178" s="59"/>
      <c r="M178" s="203"/>
      <c r="N178" s="40"/>
      <c r="O178" s="40"/>
      <c r="P178" s="40"/>
      <c r="Q178" s="40"/>
      <c r="R178" s="40"/>
      <c r="S178" s="40"/>
      <c r="T178" s="76"/>
      <c r="AT178" s="22" t="s">
        <v>154</v>
      </c>
      <c r="AU178" s="22" t="s">
        <v>80</v>
      </c>
    </row>
    <row r="179" spans="2:65" s="1" customFormat="1" ht="16.5" customHeight="1">
      <c r="B179" s="39"/>
      <c r="C179" s="229" t="s">
        <v>350</v>
      </c>
      <c r="D179" s="229" t="s">
        <v>633</v>
      </c>
      <c r="E179" s="230" t="s">
        <v>1497</v>
      </c>
      <c r="F179" s="231" t="s">
        <v>1498</v>
      </c>
      <c r="G179" s="232" t="s">
        <v>426</v>
      </c>
      <c r="H179" s="233">
        <v>17</v>
      </c>
      <c r="I179" s="234">
        <v>45</v>
      </c>
      <c r="J179" s="233">
        <f>ROUND(I179*H179,2)</f>
        <v>765</v>
      </c>
      <c r="K179" s="231" t="s">
        <v>22</v>
      </c>
      <c r="L179" s="235"/>
      <c r="M179" s="236" t="s">
        <v>22</v>
      </c>
      <c r="N179" s="237" t="s">
        <v>43</v>
      </c>
      <c r="O179" s="40"/>
      <c r="P179" s="198">
        <f>O179*H179</f>
        <v>0</v>
      </c>
      <c r="Q179" s="198">
        <v>1E-05</v>
      </c>
      <c r="R179" s="198">
        <f>Q179*H179</f>
        <v>0.00017</v>
      </c>
      <c r="S179" s="198">
        <v>0</v>
      </c>
      <c r="T179" s="199">
        <f>S179*H179</f>
        <v>0</v>
      </c>
      <c r="AR179" s="22" t="s">
        <v>637</v>
      </c>
      <c r="AT179" s="22" t="s">
        <v>633</v>
      </c>
      <c r="AU179" s="22" t="s">
        <v>80</v>
      </c>
      <c r="AY179" s="22" t="s">
        <v>138</v>
      </c>
      <c r="BE179" s="200">
        <f>IF(N179="základní",J179,0)</f>
        <v>765</v>
      </c>
      <c r="BF179" s="200">
        <f>IF(N179="snížená",J179,0)</f>
        <v>0</v>
      </c>
      <c r="BG179" s="200">
        <f>IF(N179="zákl. přenesená",J179,0)</f>
        <v>0</v>
      </c>
      <c r="BH179" s="200">
        <f>IF(N179="sníž. přenesená",J179,0)</f>
        <v>0</v>
      </c>
      <c r="BI179" s="200">
        <f>IF(N179="nulová",J179,0)</f>
        <v>0</v>
      </c>
      <c r="BJ179" s="22" t="s">
        <v>80</v>
      </c>
      <c r="BK179" s="200">
        <f>ROUND(I179*H179,2)</f>
        <v>765</v>
      </c>
      <c r="BL179" s="22" t="s">
        <v>546</v>
      </c>
      <c r="BM179" s="22" t="s">
        <v>1499</v>
      </c>
    </row>
    <row r="180" spans="2:47" s="1" customFormat="1" ht="27">
      <c r="B180" s="39"/>
      <c r="C180" s="61"/>
      <c r="D180" s="201" t="s">
        <v>154</v>
      </c>
      <c r="E180" s="61"/>
      <c r="F180" s="202" t="s">
        <v>1500</v>
      </c>
      <c r="G180" s="61"/>
      <c r="H180" s="61"/>
      <c r="I180" s="161"/>
      <c r="J180" s="61"/>
      <c r="K180" s="61"/>
      <c r="L180" s="59"/>
      <c r="M180" s="203"/>
      <c r="N180" s="40"/>
      <c r="O180" s="40"/>
      <c r="P180" s="40"/>
      <c r="Q180" s="40"/>
      <c r="R180" s="40"/>
      <c r="S180" s="40"/>
      <c r="T180" s="76"/>
      <c r="AT180" s="22" t="s">
        <v>154</v>
      </c>
      <c r="AU180" s="22" t="s">
        <v>80</v>
      </c>
    </row>
    <row r="181" spans="2:65" s="1" customFormat="1" ht="16.5" customHeight="1">
      <c r="B181" s="39"/>
      <c r="C181" s="229" t="s">
        <v>356</v>
      </c>
      <c r="D181" s="229" t="s">
        <v>633</v>
      </c>
      <c r="E181" s="230" t="s">
        <v>1501</v>
      </c>
      <c r="F181" s="231" t="s">
        <v>1502</v>
      </c>
      <c r="G181" s="232" t="s">
        <v>359</v>
      </c>
      <c r="H181" s="233">
        <v>50</v>
      </c>
      <c r="I181" s="234">
        <v>116.2</v>
      </c>
      <c r="J181" s="233">
        <f>ROUND(I181*H181,2)</f>
        <v>5810</v>
      </c>
      <c r="K181" s="231" t="s">
        <v>148</v>
      </c>
      <c r="L181" s="235"/>
      <c r="M181" s="236" t="s">
        <v>22</v>
      </c>
      <c r="N181" s="237" t="s">
        <v>43</v>
      </c>
      <c r="O181" s="40"/>
      <c r="P181" s="198">
        <f>O181*H181</f>
        <v>0</v>
      </c>
      <c r="Q181" s="198">
        <v>0.0015</v>
      </c>
      <c r="R181" s="198">
        <f>Q181*H181</f>
        <v>0.075</v>
      </c>
      <c r="S181" s="198">
        <v>0</v>
      </c>
      <c r="T181" s="199">
        <f>S181*H181</f>
        <v>0</v>
      </c>
      <c r="AR181" s="22" t="s">
        <v>637</v>
      </c>
      <c r="AT181" s="22" t="s">
        <v>633</v>
      </c>
      <c r="AU181" s="22" t="s">
        <v>80</v>
      </c>
      <c r="AY181" s="22" t="s">
        <v>138</v>
      </c>
      <c r="BE181" s="200">
        <f>IF(N181="základní",J181,0)</f>
        <v>5810</v>
      </c>
      <c r="BF181" s="200">
        <f>IF(N181="snížená",J181,0)</f>
        <v>0</v>
      </c>
      <c r="BG181" s="200">
        <f>IF(N181="zákl. přenesená",J181,0)</f>
        <v>0</v>
      </c>
      <c r="BH181" s="200">
        <f>IF(N181="sníž. přenesená",J181,0)</f>
        <v>0</v>
      </c>
      <c r="BI181" s="200">
        <f>IF(N181="nulová",J181,0)</f>
        <v>0</v>
      </c>
      <c r="BJ181" s="22" t="s">
        <v>80</v>
      </c>
      <c r="BK181" s="200">
        <f>ROUND(I181*H181,2)</f>
        <v>5810</v>
      </c>
      <c r="BL181" s="22" t="s">
        <v>546</v>
      </c>
      <c r="BM181" s="22" t="s">
        <v>1503</v>
      </c>
    </row>
    <row r="182" spans="2:47" s="1" customFormat="1" ht="27">
      <c r="B182" s="39"/>
      <c r="C182" s="61"/>
      <c r="D182" s="201" t="s">
        <v>154</v>
      </c>
      <c r="E182" s="61"/>
      <c r="F182" s="202" t="s">
        <v>1504</v>
      </c>
      <c r="G182" s="61"/>
      <c r="H182" s="61"/>
      <c r="I182" s="161"/>
      <c r="J182" s="61"/>
      <c r="K182" s="61"/>
      <c r="L182" s="59"/>
      <c r="M182" s="203"/>
      <c r="N182" s="40"/>
      <c r="O182" s="40"/>
      <c r="P182" s="40"/>
      <c r="Q182" s="40"/>
      <c r="R182" s="40"/>
      <c r="S182" s="40"/>
      <c r="T182" s="76"/>
      <c r="AT182" s="22" t="s">
        <v>154</v>
      </c>
      <c r="AU182" s="22" t="s">
        <v>80</v>
      </c>
    </row>
    <row r="183" spans="2:65" s="1" customFormat="1" ht="16.5" customHeight="1">
      <c r="B183" s="39"/>
      <c r="C183" s="229" t="s">
        <v>362</v>
      </c>
      <c r="D183" s="229" t="s">
        <v>633</v>
      </c>
      <c r="E183" s="230" t="s">
        <v>1505</v>
      </c>
      <c r="F183" s="231" t="s">
        <v>1506</v>
      </c>
      <c r="G183" s="232" t="s">
        <v>426</v>
      </c>
      <c r="H183" s="233">
        <v>1</v>
      </c>
      <c r="I183" s="234">
        <v>17150</v>
      </c>
      <c r="J183" s="233">
        <f>ROUND(I183*H183,2)</f>
        <v>17150</v>
      </c>
      <c r="K183" s="231" t="s">
        <v>22</v>
      </c>
      <c r="L183" s="235"/>
      <c r="M183" s="236" t="s">
        <v>22</v>
      </c>
      <c r="N183" s="237" t="s">
        <v>43</v>
      </c>
      <c r="O183" s="40"/>
      <c r="P183" s="198">
        <f>O183*H183</f>
        <v>0</v>
      </c>
      <c r="Q183" s="198">
        <v>0.109</v>
      </c>
      <c r="R183" s="198">
        <f>Q183*H183</f>
        <v>0.109</v>
      </c>
      <c r="S183" s="198">
        <v>0</v>
      </c>
      <c r="T183" s="199">
        <f>S183*H183</f>
        <v>0</v>
      </c>
      <c r="AR183" s="22" t="s">
        <v>637</v>
      </c>
      <c r="AT183" s="22" t="s">
        <v>633</v>
      </c>
      <c r="AU183" s="22" t="s">
        <v>80</v>
      </c>
      <c r="AY183" s="22" t="s">
        <v>138</v>
      </c>
      <c r="BE183" s="200">
        <f>IF(N183="základní",J183,0)</f>
        <v>17150</v>
      </c>
      <c r="BF183" s="200">
        <f>IF(N183="snížená",J183,0)</f>
        <v>0</v>
      </c>
      <c r="BG183" s="200">
        <f>IF(N183="zákl. přenesená",J183,0)</f>
        <v>0</v>
      </c>
      <c r="BH183" s="200">
        <f>IF(N183="sníž. přenesená",J183,0)</f>
        <v>0</v>
      </c>
      <c r="BI183" s="200">
        <f>IF(N183="nulová",J183,0)</f>
        <v>0</v>
      </c>
      <c r="BJ183" s="22" t="s">
        <v>80</v>
      </c>
      <c r="BK183" s="200">
        <f>ROUND(I183*H183,2)</f>
        <v>17150</v>
      </c>
      <c r="BL183" s="22" t="s">
        <v>546</v>
      </c>
      <c r="BM183" s="22" t="s">
        <v>1507</v>
      </c>
    </row>
    <row r="184" spans="2:47" s="1" customFormat="1" ht="27">
      <c r="B184" s="39"/>
      <c r="C184" s="61"/>
      <c r="D184" s="201" t="s">
        <v>154</v>
      </c>
      <c r="E184" s="61"/>
      <c r="F184" s="202" t="s">
        <v>1508</v>
      </c>
      <c r="G184" s="61"/>
      <c r="H184" s="61"/>
      <c r="I184" s="161"/>
      <c r="J184" s="61"/>
      <c r="K184" s="61"/>
      <c r="L184" s="59"/>
      <c r="M184" s="203"/>
      <c r="N184" s="40"/>
      <c r="O184" s="40"/>
      <c r="P184" s="40"/>
      <c r="Q184" s="40"/>
      <c r="R184" s="40"/>
      <c r="S184" s="40"/>
      <c r="T184" s="76"/>
      <c r="AT184" s="22" t="s">
        <v>154</v>
      </c>
      <c r="AU184" s="22" t="s">
        <v>80</v>
      </c>
    </row>
    <row r="185" spans="2:65" s="1" customFormat="1" ht="16.5" customHeight="1">
      <c r="B185" s="39"/>
      <c r="C185" s="229" t="s">
        <v>368</v>
      </c>
      <c r="D185" s="229" t="s">
        <v>633</v>
      </c>
      <c r="E185" s="230" t="s">
        <v>1509</v>
      </c>
      <c r="F185" s="231" t="s">
        <v>1510</v>
      </c>
      <c r="G185" s="232" t="s">
        <v>426</v>
      </c>
      <c r="H185" s="233">
        <v>1</v>
      </c>
      <c r="I185" s="234">
        <v>9875</v>
      </c>
      <c r="J185" s="233">
        <f>ROUND(I185*H185,2)</f>
        <v>9875</v>
      </c>
      <c r="K185" s="231" t="s">
        <v>22</v>
      </c>
      <c r="L185" s="235"/>
      <c r="M185" s="236" t="s">
        <v>22</v>
      </c>
      <c r="N185" s="237" t="s">
        <v>43</v>
      </c>
      <c r="O185" s="40"/>
      <c r="P185" s="198">
        <f>O185*H185</f>
        <v>0</v>
      </c>
      <c r="Q185" s="198">
        <v>0.018</v>
      </c>
      <c r="R185" s="198">
        <f>Q185*H185</f>
        <v>0.018</v>
      </c>
      <c r="S185" s="198">
        <v>0</v>
      </c>
      <c r="T185" s="199">
        <f>S185*H185</f>
        <v>0</v>
      </c>
      <c r="AR185" s="22" t="s">
        <v>637</v>
      </c>
      <c r="AT185" s="22" t="s">
        <v>633</v>
      </c>
      <c r="AU185" s="22" t="s">
        <v>80</v>
      </c>
      <c r="AY185" s="22" t="s">
        <v>138</v>
      </c>
      <c r="BE185" s="200">
        <f>IF(N185="základní",J185,0)</f>
        <v>9875</v>
      </c>
      <c r="BF185" s="200">
        <f>IF(N185="snížená",J185,0)</f>
        <v>0</v>
      </c>
      <c r="BG185" s="200">
        <f>IF(N185="zákl. přenesená",J185,0)</f>
        <v>0</v>
      </c>
      <c r="BH185" s="200">
        <f>IF(N185="sníž. přenesená",J185,0)</f>
        <v>0</v>
      </c>
      <c r="BI185" s="200">
        <f>IF(N185="nulová",J185,0)</f>
        <v>0</v>
      </c>
      <c r="BJ185" s="22" t="s">
        <v>80</v>
      </c>
      <c r="BK185" s="200">
        <f>ROUND(I185*H185,2)</f>
        <v>9875</v>
      </c>
      <c r="BL185" s="22" t="s">
        <v>546</v>
      </c>
      <c r="BM185" s="22" t="s">
        <v>1511</v>
      </c>
    </row>
    <row r="186" spans="2:47" s="1" customFormat="1" ht="40.5">
      <c r="B186" s="39"/>
      <c r="C186" s="61"/>
      <c r="D186" s="201" t="s">
        <v>154</v>
      </c>
      <c r="E186" s="61"/>
      <c r="F186" s="202" t="s">
        <v>1512</v>
      </c>
      <c r="G186" s="61"/>
      <c r="H186" s="61"/>
      <c r="I186" s="161"/>
      <c r="J186" s="61"/>
      <c r="K186" s="61"/>
      <c r="L186" s="59"/>
      <c r="M186" s="203"/>
      <c r="N186" s="40"/>
      <c r="O186" s="40"/>
      <c r="P186" s="40"/>
      <c r="Q186" s="40"/>
      <c r="R186" s="40"/>
      <c r="S186" s="40"/>
      <c r="T186" s="76"/>
      <c r="AT186" s="22" t="s">
        <v>154</v>
      </c>
      <c r="AU186" s="22" t="s">
        <v>80</v>
      </c>
    </row>
    <row r="187" spans="2:65" s="1" customFormat="1" ht="16.5" customHeight="1">
      <c r="B187" s="39"/>
      <c r="C187" s="229" t="s">
        <v>372</v>
      </c>
      <c r="D187" s="229" t="s">
        <v>633</v>
      </c>
      <c r="E187" s="230" t="s">
        <v>1513</v>
      </c>
      <c r="F187" s="231" t="s">
        <v>1514</v>
      </c>
      <c r="G187" s="232" t="s">
        <v>308</v>
      </c>
      <c r="H187" s="233">
        <v>45.89</v>
      </c>
      <c r="I187" s="234">
        <v>345.5</v>
      </c>
      <c r="J187" s="233">
        <f>ROUND(I187*H187,2)</f>
        <v>15855</v>
      </c>
      <c r="K187" s="231" t="s">
        <v>22</v>
      </c>
      <c r="L187" s="235"/>
      <c r="M187" s="236" t="s">
        <v>22</v>
      </c>
      <c r="N187" s="237" t="s">
        <v>43</v>
      </c>
      <c r="O187" s="40"/>
      <c r="P187" s="198">
        <f>O187*H187</f>
        <v>0</v>
      </c>
      <c r="Q187" s="198">
        <v>1</v>
      </c>
      <c r="R187" s="198">
        <f>Q187*H187</f>
        <v>45.89</v>
      </c>
      <c r="S187" s="198">
        <v>0</v>
      </c>
      <c r="T187" s="199">
        <f>S187*H187</f>
        <v>0</v>
      </c>
      <c r="AR187" s="22" t="s">
        <v>637</v>
      </c>
      <c r="AT187" s="22" t="s">
        <v>633</v>
      </c>
      <c r="AU187" s="22" t="s">
        <v>80</v>
      </c>
      <c r="AY187" s="22" t="s">
        <v>138</v>
      </c>
      <c r="BE187" s="200">
        <f>IF(N187="základní",J187,0)</f>
        <v>15855</v>
      </c>
      <c r="BF187" s="200">
        <f>IF(N187="snížená",J187,0)</f>
        <v>0</v>
      </c>
      <c r="BG187" s="200">
        <f>IF(N187="zákl. přenesená",J187,0)</f>
        <v>0</v>
      </c>
      <c r="BH187" s="200">
        <f>IF(N187="sníž. přenesená",J187,0)</f>
        <v>0</v>
      </c>
      <c r="BI187" s="200">
        <f>IF(N187="nulová",J187,0)</f>
        <v>0</v>
      </c>
      <c r="BJ187" s="22" t="s">
        <v>80</v>
      </c>
      <c r="BK187" s="200">
        <f>ROUND(I187*H187,2)</f>
        <v>15855</v>
      </c>
      <c r="BL187" s="22" t="s">
        <v>546</v>
      </c>
      <c r="BM187" s="22" t="s">
        <v>1515</v>
      </c>
    </row>
    <row r="188" spans="2:47" s="1" customFormat="1" ht="27">
      <c r="B188" s="39"/>
      <c r="C188" s="61"/>
      <c r="D188" s="201" t="s">
        <v>154</v>
      </c>
      <c r="E188" s="61"/>
      <c r="F188" s="202" t="s">
        <v>1516</v>
      </c>
      <c r="G188" s="61"/>
      <c r="H188" s="61"/>
      <c r="I188" s="161"/>
      <c r="J188" s="61"/>
      <c r="K188" s="61"/>
      <c r="L188" s="59"/>
      <c r="M188" s="203"/>
      <c r="N188" s="40"/>
      <c r="O188" s="40"/>
      <c r="P188" s="40"/>
      <c r="Q188" s="40"/>
      <c r="R188" s="40"/>
      <c r="S188" s="40"/>
      <c r="T188" s="76"/>
      <c r="AT188" s="22" t="s">
        <v>154</v>
      </c>
      <c r="AU188" s="22" t="s">
        <v>80</v>
      </c>
    </row>
    <row r="189" spans="2:51" s="11" customFormat="1" ht="13.5">
      <c r="B189" s="208"/>
      <c r="C189" s="209"/>
      <c r="D189" s="201" t="s">
        <v>239</v>
      </c>
      <c r="E189" s="210" t="s">
        <v>22</v>
      </c>
      <c r="F189" s="211" t="s">
        <v>1517</v>
      </c>
      <c r="G189" s="209"/>
      <c r="H189" s="212">
        <v>45.89</v>
      </c>
      <c r="I189" s="213"/>
      <c r="J189" s="209"/>
      <c r="K189" s="209"/>
      <c r="L189" s="214"/>
      <c r="M189" s="215"/>
      <c r="N189" s="216"/>
      <c r="O189" s="216"/>
      <c r="P189" s="216"/>
      <c r="Q189" s="216"/>
      <c r="R189" s="216"/>
      <c r="S189" s="216"/>
      <c r="T189" s="217"/>
      <c r="AT189" s="218" t="s">
        <v>239</v>
      </c>
      <c r="AU189" s="218" t="s">
        <v>80</v>
      </c>
      <c r="AV189" s="11" t="s">
        <v>83</v>
      </c>
      <c r="AW189" s="11" t="s">
        <v>35</v>
      </c>
      <c r="AX189" s="11" t="s">
        <v>80</v>
      </c>
      <c r="AY189" s="218" t="s">
        <v>138</v>
      </c>
    </row>
    <row r="190" spans="2:65" s="1" customFormat="1" ht="16.5" customHeight="1">
      <c r="B190" s="39"/>
      <c r="C190" s="229" t="s">
        <v>377</v>
      </c>
      <c r="D190" s="229" t="s">
        <v>633</v>
      </c>
      <c r="E190" s="230" t="s">
        <v>1518</v>
      </c>
      <c r="F190" s="231" t="s">
        <v>1519</v>
      </c>
      <c r="G190" s="232" t="s">
        <v>426</v>
      </c>
      <c r="H190" s="233">
        <v>4</v>
      </c>
      <c r="I190" s="234">
        <v>253.5</v>
      </c>
      <c r="J190" s="233">
        <f>ROUND(I190*H190,2)</f>
        <v>1014</v>
      </c>
      <c r="K190" s="231" t="s">
        <v>22</v>
      </c>
      <c r="L190" s="235"/>
      <c r="M190" s="236" t="s">
        <v>22</v>
      </c>
      <c r="N190" s="237" t="s">
        <v>43</v>
      </c>
      <c r="O190" s="40"/>
      <c r="P190" s="198">
        <f>O190*H190</f>
        <v>0</v>
      </c>
      <c r="Q190" s="198">
        <v>0.0027</v>
      </c>
      <c r="R190" s="198">
        <f>Q190*H190</f>
        <v>0.0108</v>
      </c>
      <c r="S190" s="198">
        <v>0</v>
      </c>
      <c r="T190" s="199">
        <f>S190*H190</f>
        <v>0</v>
      </c>
      <c r="AR190" s="22" t="s">
        <v>637</v>
      </c>
      <c r="AT190" s="22" t="s">
        <v>633</v>
      </c>
      <c r="AU190" s="22" t="s">
        <v>80</v>
      </c>
      <c r="AY190" s="22" t="s">
        <v>138</v>
      </c>
      <c r="BE190" s="200">
        <f>IF(N190="základní",J190,0)</f>
        <v>1014</v>
      </c>
      <c r="BF190" s="200">
        <f>IF(N190="snížená",J190,0)</f>
        <v>0</v>
      </c>
      <c r="BG190" s="200">
        <f>IF(N190="zákl. přenesená",J190,0)</f>
        <v>0</v>
      </c>
      <c r="BH190" s="200">
        <f>IF(N190="sníž. přenesená",J190,0)</f>
        <v>0</v>
      </c>
      <c r="BI190" s="200">
        <f>IF(N190="nulová",J190,0)</f>
        <v>0</v>
      </c>
      <c r="BJ190" s="22" t="s">
        <v>80</v>
      </c>
      <c r="BK190" s="200">
        <f>ROUND(I190*H190,2)</f>
        <v>1014</v>
      </c>
      <c r="BL190" s="22" t="s">
        <v>546</v>
      </c>
      <c r="BM190" s="22" t="s">
        <v>1520</v>
      </c>
    </row>
    <row r="191" spans="2:47" s="1" customFormat="1" ht="27">
      <c r="B191" s="39"/>
      <c r="C191" s="61"/>
      <c r="D191" s="201" t="s">
        <v>154</v>
      </c>
      <c r="E191" s="61"/>
      <c r="F191" s="202" t="s">
        <v>1521</v>
      </c>
      <c r="G191" s="61"/>
      <c r="H191" s="61"/>
      <c r="I191" s="161"/>
      <c r="J191" s="61"/>
      <c r="K191" s="61"/>
      <c r="L191" s="59"/>
      <c r="M191" s="203"/>
      <c r="N191" s="40"/>
      <c r="O191" s="40"/>
      <c r="P191" s="40"/>
      <c r="Q191" s="40"/>
      <c r="R191" s="40"/>
      <c r="S191" s="40"/>
      <c r="T191" s="76"/>
      <c r="AT191" s="22" t="s">
        <v>154</v>
      </c>
      <c r="AU191" s="22" t="s">
        <v>80</v>
      </c>
    </row>
    <row r="192" spans="2:65" s="1" customFormat="1" ht="16.5" customHeight="1">
      <c r="B192" s="39"/>
      <c r="C192" s="229" t="s">
        <v>382</v>
      </c>
      <c r="D192" s="229" t="s">
        <v>633</v>
      </c>
      <c r="E192" s="230" t="s">
        <v>1522</v>
      </c>
      <c r="F192" s="231" t="s">
        <v>1523</v>
      </c>
      <c r="G192" s="232" t="s">
        <v>426</v>
      </c>
      <c r="H192" s="233">
        <v>11</v>
      </c>
      <c r="I192" s="234">
        <v>541.5</v>
      </c>
      <c r="J192" s="233">
        <f>ROUND(I192*H192,2)</f>
        <v>5956.5</v>
      </c>
      <c r="K192" s="231" t="s">
        <v>22</v>
      </c>
      <c r="L192" s="235"/>
      <c r="M192" s="236" t="s">
        <v>22</v>
      </c>
      <c r="N192" s="237" t="s">
        <v>43</v>
      </c>
      <c r="O192" s="40"/>
      <c r="P192" s="198">
        <f>O192*H192</f>
        <v>0</v>
      </c>
      <c r="Q192" s="198">
        <v>0.0039</v>
      </c>
      <c r="R192" s="198">
        <f>Q192*H192</f>
        <v>0.0429</v>
      </c>
      <c r="S192" s="198">
        <v>0</v>
      </c>
      <c r="T192" s="199">
        <f>S192*H192</f>
        <v>0</v>
      </c>
      <c r="AR192" s="22" t="s">
        <v>637</v>
      </c>
      <c r="AT192" s="22" t="s">
        <v>633</v>
      </c>
      <c r="AU192" s="22" t="s">
        <v>80</v>
      </c>
      <c r="AY192" s="22" t="s">
        <v>138</v>
      </c>
      <c r="BE192" s="200">
        <f>IF(N192="základní",J192,0)</f>
        <v>5956.5</v>
      </c>
      <c r="BF192" s="200">
        <f>IF(N192="snížená",J192,0)</f>
        <v>0</v>
      </c>
      <c r="BG192" s="200">
        <f>IF(N192="zákl. přenesená",J192,0)</f>
        <v>0</v>
      </c>
      <c r="BH192" s="200">
        <f>IF(N192="sníž. přenesená",J192,0)</f>
        <v>0</v>
      </c>
      <c r="BI192" s="200">
        <f>IF(N192="nulová",J192,0)</f>
        <v>0</v>
      </c>
      <c r="BJ192" s="22" t="s">
        <v>80</v>
      </c>
      <c r="BK192" s="200">
        <f>ROUND(I192*H192,2)</f>
        <v>5956.5</v>
      </c>
      <c r="BL192" s="22" t="s">
        <v>546</v>
      </c>
      <c r="BM192" s="22" t="s">
        <v>1524</v>
      </c>
    </row>
    <row r="193" spans="2:47" s="1" customFormat="1" ht="27">
      <c r="B193" s="39"/>
      <c r="C193" s="61"/>
      <c r="D193" s="201" t="s">
        <v>154</v>
      </c>
      <c r="E193" s="61"/>
      <c r="F193" s="202" t="s">
        <v>1521</v>
      </c>
      <c r="G193" s="61"/>
      <c r="H193" s="61"/>
      <c r="I193" s="161"/>
      <c r="J193" s="61"/>
      <c r="K193" s="61"/>
      <c r="L193" s="59"/>
      <c r="M193" s="203"/>
      <c r="N193" s="40"/>
      <c r="O193" s="40"/>
      <c r="P193" s="40"/>
      <c r="Q193" s="40"/>
      <c r="R193" s="40"/>
      <c r="S193" s="40"/>
      <c r="T193" s="76"/>
      <c r="AT193" s="22" t="s">
        <v>154</v>
      </c>
      <c r="AU193" s="22" t="s">
        <v>80</v>
      </c>
    </row>
    <row r="194" spans="2:65" s="1" customFormat="1" ht="16.5" customHeight="1">
      <c r="B194" s="39"/>
      <c r="C194" s="229" t="s">
        <v>387</v>
      </c>
      <c r="D194" s="229" t="s">
        <v>633</v>
      </c>
      <c r="E194" s="230" t="s">
        <v>1525</v>
      </c>
      <c r="F194" s="231" t="s">
        <v>1526</v>
      </c>
      <c r="G194" s="232" t="s">
        <v>426</v>
      </c>
      <c r="H194" s="233">
        <v>6</v>
      </c>
      <c r="I194" s="234">
        <v>632.9</v>
      </c>
      <c r="J194" s="233">
        <f>ROUND(I194*H194,2)</f>
        <v>3797.4</v>
      </c>
      <c r="K194" s="231" t="s">
        <v>22</v>
      </c>
      <c r="L194" s="235"/>
      <c r="M194" s="236" t="s">
        <v>22</v>
      </c>
      <c r="N194" s="237" t="s">
        <v>43</v>
      </c>
      <c r="O194" s="40"/>
      <c r="P194" s="198">
        <f>O194*H194</f>
        <v>0</v>
      </c>
      <c r="Q194" s="198">
        <v>0.0047</v>
      </c>
      <c r="R194" s="198">
        <f>Q194*H194</f>
        <v>0.028200000000000003</v>
      </c>
      <c r="S194" s="198">
        <v>0</v>
      </c>
      <c r="T194" s="199">
        <f>S194*H194</f>
        <v>0</v>
      </c>
      <c r="AR194" s="22" t="s">
        <v>637</v>
      </c>
      <c r="AT194" s="22" t="s">
        <v>633</v>
      </c>
      <c r="AU194" s="22" t="s">
        <v>80</v>
      </c>
      <c r="AY194" s="22" t="s">
        <v>138</v>
      </c>
      <c r="BE194" s="200">
        <f>IF(N194="základní",J194,0)</f>
        <v>3797.4</v>
      </c>
      <c r="BF194" s="200">
        <f>IF(N194="snížená",J194,0)</f>
        <v>0</v>
      </c>
      <c r="BG194" s="200">
        <f>IF(N194="zákl. přenesená",J194,0)</f>
        <v>0</v>
      </c>
      <c r="BH194" s="200">
        <f>IF(N194="sníž. přenesená",J194,0)</f>
        <v>0</v>
      </c>
      <c r="BI194" s="200">
        <f>IF(N194="nulová",J194,0)</f>
        <v>0</v>
      </c>
      <c r="BJ194" s="22" t="s">
        <v>80</v>
      </c>
      <c r="BK194" s="200">
        <f>ROUND(I194*H194,2)</f>
        <v>3797.4</v>
      </c>
      <c r="BL194" s="22" t="s">
        <v>546</v>
      </c>
      <c r="BM194" s="22" t="s">
        <v>1527</v>
      </c>
    </row>
    <row r="195" spans="2:47" s="1" customFormat="1" ht="27">
      <c r="B195" s="39"/>
      <c r="C195" s="61"/>
      <c r="D195" s="201" t="s">
        <v>154</v>
      </c>
      <c r="E195" s="61"/>
      <c r="F195" s="202" t="s">
        <v>1521</v>
      </c>
      <c r="G195" s="61"/>
      <c r="H195" s="61"/>
      <c r="I195" s="161"/>
      <c r="J195" s="61"/>
      <c r="K195" s="61"/>
      <c r="L195" s="59"/>
      <c r="M195" s="238"/>
      <c r="N195" s="205"/>
      <c r="O195" s="205"/>
      <c r="P195" s="205"/>
      <c r="Q195" s="205"/>
      <c r="R195" s="205"/>
      <c r="S195" s="205"/>
      <c r="T195" s="239"/>
      <c r="AT195" s="22" t="s">
        <v>154</v>
      </c>
      <c r="AU195" s="22" t="s">
        <v>80</v>
      </c>
    </row>
    <row r="196" spans="2:12" s="1" customFormat="1" ht="6.95" customHeight="1">
      <c r="B196" s="54"/>
      <c r="C196" s="55"/>
      <c r="D196" s="55"/>
      <c r="E196" s="55"/>
      <c r="F196" s="55"/>
      <c r="G196" s="55"/>
      <c r="H196" s="55"/>
      <c r="I196" s="137"/>
      <c r="J196" s="55"/>
      <c r="K196" s="55"/>
      <c r="L196" s="59"/>
    </row>
  </sheetData>
  <sheetProtection algorithmName="SHA-512" hashValue="uhcewksfNPeashgQuxnYsp47pNpoZhsa4plSrutJpiIhyvCQfFVwb6cQCt7WTkHNbutGvlZRrfuaY/97/Tg+wA==" saltValue="SuamdNpVTbAsq2y2fVGeKaHRfjPP/qUy56jpICNedfbx07DEGLnDm/LlUCAewoUDBvKGF6dm2D7Mi30nkKsHlQ==" spinCount="100000" sheet="1" objects="1" scenarios="1" formatColumns="0" formatRows="0" autoFilter="0"/>
  <autoFilter ref="C83:K195"/>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31496062992125984" right="0.31496062992125984" top="0.3937007874015748" bottom="0.3937007874015748" header="0.31496062992125984" footer="0.31496062992125984"/>
  <pageSetup blackAndWhite="1" fitToHeight="100" fitToWidth="1" horizontalDpi="600" verticalDpi="600" orientation="portrait" paperSize="9" scale="7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Z440-BATIK\Batík</dc:creator>
  <cp:keywords/>
  <dc:description/>
  <cp:lastModifiedBy>Dominika</cp:lastModifiedBy>
  <cp:lastPrinted>2019-09-02T14:44:47Z</cp:lastPrinted>
  <dcterms:created xsi:type="dcterms:W3CDTF">2019-01-07T16:36:59Z</dcterms:created>
  <dcterms:modified xsi:type="dcterms:W3CDTF">2019-09-02T14:44:54Z</dcterms:modified>
  <cp:category/>
  <cp:version/>
  <cp:contentType/>
  <cp:contentStatus/>
</cp:coreProperties>
</file>