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505" activeTab="0"/>
  </bookViews>
  <sheets>
    <sheet name="Rekapitulace stavby" sheetId="1" r:id="rId1"/>
    <sheet name="SO 130 - KOMUNIKACE SILNI..." sheetId="4" r:id="rId2"/>
    <sheet name="SO 140 - KOMUNIKACE SILNI..." sheetId="5" r:id="rId3"/>
    <sheet name="VON - Vedlejší a ostatní ..." sheetId="6" r:id="rId4"/>
  </sheets>
  <definedNames>
    <definedName name="_xlnm._FilterDatabase" localSheetId="1" hidden="1">'SO 130 - KOMUNIKACE SILNI...'!$C$122:$K$275</definedName>
    <definedName name="_xlnm._FilterDatabase" localSheetId="2" hidden="1">'SO 140 - KOMUNIKACE SILNI...'!$C$121:$K$202</definedName>
    <definedName name="_xlnm._FilterDatabase" localSheetId="3" hidden="1">'VON - Vedlejší a ostatní ...'!$C$119:$K$129</definedName>
    <definedName name="_xlnm.Print_Area" localSheetId="0">'Rekapitulace stavby'!$D$4:$AO$76,'Rekapitulace stavby'!$C$82:$AQ$98</definedName>
    <definedName name="_xlnm.Print_Area" localSheetId="1">'SO 130 - KOMUNIKACE SILNI...'!$C$4:$J$76,'SO 130 - KOMUNIKACE SILNI...'!$C$82:$J$104,'SO 130 - KOMUNIKACE SILNI...'!$C$110:$K$275</definedName>
    <definedName name="_xlnm.Print_Area" localSheetId="2">'SO 140 - KOMUNIKACE SILNI...'!$C$4:$J$76,'SO 140 - KOMUNIKACE SILNI...'!$C$82:$J$103,'SO 140 - KOMUNIKACE SILNI...'!$C$109:$K$202</definedName>
    <definedName name="_xlnm.Print_Area" localSheetId="3">'VON - Vedlejší a ostatní ...'!$C$4:$J$76,'VON - Vedlejší a ostatní ...'!$C$82:$J$101,'VON - Vedlejší a ostatní ...'!$C$107:$K$129</definedName>
    <definedName name="_xlnm.Print_Titles" localSheetId="0">'Rekapitulace stavby'!$92:$92</definedName>
    <definedName name="_xlnm.Print_Titles" localSheetId="1">'SO 130 - KOMUNIKACE SILNI...'!$122:$122</definedName>
    <definedName name="_xlnm.Print_Titles" localSheetId="2">'SO 140 - KOMUNIKACE SILNI...'!$121:$121</definedName>
    <definedName name="_xlnm.Print_Titles" localSheetId="3">'VON - Vedlejší a ostatní ...'!$119:$119</definedName>
  </definedNames>
  <calcPr calcId="162913"/>
</workbook>
</file>

<file path=xl/sharedStrings.xml><?xml version="1.0" encoding="utf-8"?>
<sst xmlns="http://schemas.openxmlformats.org/spreadsheetml/2006/main" count="2766" uniqueCount="462">
  <si>
    <t>Export Komplet</t>
  </si>
  <si>
    <t/>
  </si>
  <si>
    <t>2.0</t>
  </si>
  <si>
    <t>False</t>
  </si>
  <si>
    <t>{b434135c-ffd8-4e2d-86d5-9373915781f1}</t>
  </si>
  <si>
    <t>&gt;&gt;  skryté sloupce  &lt;&lt;</t>
  </si>
  <si>
    <t>0,01</t>
  </si>
  <si>
    <t>21</t>
  </si>
  <si>
    <t>15</t>
  </si>
  <si>
    <t>REKAPITULACE STAVBY</t>
  </si>
  <si>
    <t>v ---  níže se nacházejí doplnkové a pomocné údaje k sestavám  --- v</t>
  </si>
  <si>
    <t>Návod na vyplnění</t>
  </si>
  <si>
    <t>0,001</t>
  </si>
  <si>
    <t>Kód:</t>
  </si>
  <si>
    <t>0720192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</si>
  <si>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</si>
  <si>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</si>
  <si>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</si>
  <si>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</si>
  <si>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</si>
  <si>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 xml:space="preserve"> </t>
  </si>
  <si>
    <t>Datum:</t>
  </si>
  <si>
    <t>2. 7. 2019</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</si>
  <si>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</si>
  <si>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</si>
  <si>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</si>
  <si>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</si>
  <si>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</si>
  <si>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</si>
  <si>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</si>
  <si>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</si>
  <si>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</si>
  <si>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</si>
  <si>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</si>
  <si>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</si>
  <si>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</si>
  <si>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</si>
  <si>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</si>
  <si>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</si>
  <si>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</si>
  <si>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</si>
  <si>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</si>
  <si>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</si>
  <si>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</si>
  <si>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</si>
  <si>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</si>
  <si>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</si>
  <si>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</si>
  <si>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</si>
  <si>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</si>
  <si>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</si>
  <si>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</si>
  <si>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</si>
  <si>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</si>
  <si>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</si>
  <si>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</si>
  <si>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</si>
  <si>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</si>
  <si>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</si>
  <si>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</si>
  <si>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</si>
  <si>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</si>
  <si>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</si>
  <si>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</si>
  <si>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</si>
  <si>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</si>
  <si>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</si>
  <si>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</si>
  <si>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</si>
  <si>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</si>
  <si>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</si>
  <si>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</si>
  <si>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</si>
  <si>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</si>
  <si>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</si>
  <si>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</si>
  <si>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</si>
  <si>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STA</t>
  </si>
  <si>
    <t>1</t>
  </si>
  <si>
    <t>2</t>
  </si>
  <si>
    <t>SO 130</t>
  </si>
  <si>
    <t>KOMUNIKACE SILNICE II/202 extravilán STRAHOV - KOKAŠICE</t>
  </si>
  <si>
    <t>{28880d06-379d-41df-8164-5788c9114409}</t>
  </si>
  <si>
    <t>SO 140</t>
  </si>
  <si>
    <t>KOMUNIKACE SILNICE II/202 intravilán KOKAŠICE</t>
  </si>
  <si>
    <t>{91c380bd-9e0f-468d-a6ea-1ca6a9f4b850}</t>
  </si>
  <si>
    <t>VON</t>
  </si>
  <si>
    <t>Vedlejší a ostatní náklady</t>
  </si>
  <si>
    <t>{4f763cd6-30ed-4f2d-bc0f-06d801ed16b9}</t>
  </si>
  <si>
    <t>KRYCÍ LIST SOUPISU PRACÍ</t>
  </si>
  <si>
    <t>Objekt:</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</si>
  <si>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</si>
  <si>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</si>
  <si>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</si>
  <si>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</si>
  <si>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</si>
  <si>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</si>
  <si>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</si>
  <si>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</si>
  <si>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</si>
  <si>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</si>
  <si>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</si>
  <si>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</si>
  <si>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</si>
  <si>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</si>
  <si>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</si>
  <si>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</si>
  <si>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</si>
  <si>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</si>
  <si>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</si>
  <si>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</si>
  <si>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</si>
  <si>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</si>
  <si>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</si>
  <si>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</si>
  <si>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</si>
  <si>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</si>
  <si>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</si>
  <si>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</si>
  <si>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</si>
  <si>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</si>
  <si>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113105113</t>
  </si>
  <si>
    <t>Rozebrání dlažeb z lomového kamene  s přemístěním hmot na skládku na vzdálenost do 3 m nebo s naložením na dopravní prostředek, kladených do cementové malty se spárami zalitými cementovou maltou</t>
  </si>
  <si>
    <t>m2</t>
  </si>
  <si>
    <t>CS ÚRS 2019 01</t>
  </si>
  <si>
    <t>4</t>
  </si>
  <si>
    <t>255566794</t>
  </si>
  <si>
    <t>PSC</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</si>
  <si>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</si>
  <si>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VV</t>
  </si>
  <si>
    <t>"Vtok a výtok propustků"4*2*3</t>
  </si>
  <si>
    <t>113154334R</t>
  </si>
  <si>
    <t>Frézování živičného podkladu nebo krytu  s naložením na dopravní prostředek plochy přes 1 000 do 10 000 m2 bez překážek v trase pruhu šířky přes 1 m do 2 m, tloušťky vrstvy 60 mm</t>
  </si>
  <si>
    <t>-56673184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</si>
  <si>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</si>
  <si>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</si>
  <si>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113154332</t>
  </si>
  <si>
    <t>Frézování živičného podkladu nebo krytu  s naložením na dopravní prostředek plochy přes 1 000 do 10 000 m2 bez překážek v trase pruhu šířky přes 1 m do 2 m, tloušťky vrstvy 40 mm</t>
  </si>
  <si>
    <t>2072215037</t>
  </si>
  <si>
    <t>132301201</t>
  </si>
  <si>
    <t>Hloubení zapažených i nezapažených rýh šířky přes 600 do 2 000 mm  s urovnáním dna do předepsaného profilu a spádu v hornině tř. 4 do 100 m3</t>
  </si>
  <si>
    <t>m3</t>
  </si>
  <si>
    <t>-807743677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</si>
  <si>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</si>
  <si>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Součet</t>
  </si>
  <si>
    <t>5</t>
  </si>
  <si>
    <t>132301209</t>
  </si>
  <si>
    <t>Hloubení zapažených i nezapažených rýh šířky přes 600 do 2 000 mm  s urovnáním dna do předepsaného profilu a spádu v hornině tř. 4 Příplatek k cenám za lepivost horniny tř. 4</t>
  </si>
  <si>
    <t>-670438097</t>
  </si>
  <si>
    <t>6</t>
  </si>
  <si>
    <t>162701105</t>
  </si>
  <si>
    <t>Vodorovné přemístění výkopku nebo sypaniny po suchu  na obvyklém dopravním prostředku, bez naložení výkopku, avšak se složením bez rozhrnutí z horniny tř. 1 až 4 na vzdálenost přes 9 000 do 10 000 m</t>
  </si>
  <si>
    <t>-1298672765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</si>
  <si>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</si>
  <si>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</si>
  <si>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</si>
  <si>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</si>
  <si>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127579897</t>
  </si>
  <si>
    <t>8</t>
  </si>
  <si>
    <t>171201211</t>
  </si>
  <si>
    <t>Poplatek za uložení stavebního odpadu na skládce (skládkovné) zeminy a kameniva zatříděného do Katalogu odpadů pod kódem 170 504</t>
  </si>
  <si>
    <t>t</t>
  </si>
  <si>
    <t>-53637892</t>
  </si>
  <si>
    <t xml:space="preserve">Poznámka k souboru cen:
1. Ceny uvedené v souboru cen lze po dohodě upravit podle místních podmínek. </t>
  </si>
  <si>
    <t>Vodorovné konstrukce</t>
  </si>
  <si>
    <t>9</t>
  </si>
  <si>
    <t>451541111</t>
  </si>
  <si>
    <t>Lože pod potrubí, stoky a drobné objekty v otevřeném výkopu ze štěrkodrtě 0-63 mm</t>
  </si>
  <si>
    <t>-1674301558</t>
  </si>
  <si>
    <t xml:space="preserve">Poznámka k souboru cen:
1. Ceny -1111 a -1192 lze použít i pro zřízení sběrných vrstev nad drenážními trubkami. 2. V cenách -5111 a -1192 jsou započteny i náklady na prohození výkopku získaného při zemních pracích. </t>
  </si>
  <si>
    <t>10</t>
  </si>
  <si>
    <t>M</t>
  </si>
  <si>
    <t>583441970</t>
  </si>
  <si>
    <t>štěrkodrť frakce 0/63</t>
  </si>
  <si>
    <t>56984917</t>
  </si>
  <si>
    <t>11</t>
  </si>
  <si>
    <t>452312161</t>
  </si>
  <si>
    <t>Podkladní a zajišťovací konstrukce z betonu prostého v otevřeném výkopu sedlové lože pod potrubí z betonu tř. C 25/30</t>
  </si>
  <si>
    <t>-544097772</t>
  </si>
  <si>
    <t xml:space="preserve">Poznámka k souboru cen:
1. Ceny -1121 až -1191 a -1192 lze použít i pro ochrannou vrstvu pod železobetonové konstrukce. 2. Ceny -2121 až -2191 a -2192 jsou určeny pro jakékoliv úkosy sedel. </t>
  </si>
  <si>
    <t>Komunikace pozemní</t>
  </si>
  <si>
    <t>12</t>
  </si>
  <si>
    <t>465511412</t>
  </si>
  <si>
    <t>Dlažba z lomového kamene upraveného vodorovná nebo plocha ve sklonu do 1:2 s dodáním hmot na sucho, s vyplněním spár a s vyspárováním cementovou maltou v ploše do 20 m2, tl. 250 mm</t>
  </si>
  <si>
    <t>346216831</t>
  </si>
  <si>
    <t>13</t>
  </si>
  <si>
    <t>564951413</t>
  </si>
  <si>
    <t>Podklad nebo podsyp z asfaltového recyklátu  s rozprostřením a zhutněním, po zhutnění tl. 150 mm</t>
  </si>
  <si>
    <t>-661907223</t>
  </si>
  <si>
    <t>14</t>
  </si>
  <si>
    <t>565146111</t>
  </si>
  <si>
    <t>Asfaltový beton vrstva podkladní ACP 22 (obalované kamenivo hrubozrnné - OKH)  s rozprostřením a zhutněním v pruhu šířky do 3 m, po zhutnění tl. 60 mm</t>
  </si>
  <si>
    <t>-135914995</t>
  </si>
  <si>
    <t xml:space="preserve">Poznámka k souboru cen:
1. ČSN EN 13108-1 připouští pro ACP 22 pouze tl. 60 až 100 mm. </t>
  </si>
  <si>
    <t>569951133</t>
  </si>
  <si>
    <t>Zpevnění krajnic nebo komunikací pro pěší  s rozprostřením a zhutněním, po zhutnění asfaltovým recyklátem tl. 150 mm</t>
  </si>
  <si>
    <t>-1716225037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</si>
  <si>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</si>
  <si>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16</t>
  </si>
  <si>
    <t>572531121R</t>
  </si>
  <si>
    <t>Vyspravení trhlin dosavadního krytu asfaltovou sanační hmotou  ošetření trhlin šířky do 20 mm</t>
  </si>
  <si>
    <t>-1184517536</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</si>
  <si>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</si>
  <si>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17</t>
  </si>
  <si>
    <t>573191111</t>
  </si>
  <si>
    <t>Postřik infiltrační kationaktivní emulzí v množství 1,00 kg/m2</t>
  </si>
  <si>
    <t>2133739788</t>
  </si>
  <si>
    <t xml:space="preserve">Poznámka k souboru cen:
1. V ceně nejsou započteny náklady na popř. projektem předepsané očištění vozovky, které se oceňuje cenou 938 90-8411 Očištění povrchu saponátovým roztokem části C 01 tohoto katalogu. </t>
  </si>
  <si>
    <t>18</t>
  </si>
  <si>
    <t>573231106</t>
  </si>
  <si>
    <t>Postřik spojovací PS bez posypu kamenivem ze silniční emulze, v množství 0,30 kg/m2</t>
  </si>
  <si>
    <t>1359772939</t>
  </si>
  <si>
    <t>19</t>
  </si>
  <si>
    <t>573231107</t>
  </si>
  <si>
    <t>Postřik spojovací PS bez posypu kamenivem ze silniční emulze, v množství 0,40 kg/m2</t>
  </si>
  <si>
    <t>876768327</t>
  </si>
  <si>
    <t>20</t>
  </si>
  <si>
    <t>577144141</t>
  </si>
  <si>
    <t>Asfaltový beton vrstva obrusná ACO 11 (ABS)  s rozprostřením a se zhutněním z modifikovaného asfaltu v pruhu šířky přes 3 m tl. 50 mm</t>
  </si>
  <si>
    <t>-1162111862</t>
  </si>
  <si>
    <t xml:space="preserve">Poznámka k souboru cen:
1. ČSN EN 13108-1 připouští pro ACO 11 pouze tl. 35 až 50 mm. </t>
  </si>
  <si>
    <t>577155142</t>
  </si>
  <si>
    <t>Asfaltový beton vrstva ložní ACL 16 (ABH)  s rozprostřením a zhutněním z modifikovaného asfaltu v pruhu šířky přes 3 m, po zhutnění tl. 60 mm</t>
  </si>
  <si>
    <t>2077786719</t>
  </si>
  <si>
    <t xml:space="preserve">Poznámka k souboru cen:
1. ČSN EN 13108-1 připouští pro ACL 16 pouze tl. 50 až 70 mm. </t>
  </si>
  <si>
    <t>Ostatní konstrukce a práce, bourání</t>
  </si>
  <si>
    <t>22</t>
  </si>
  <si>
    <t>912221111</t>
  </si>
  <si>
    <t>Montáž směrového sloupku  ocelového pružného ručním beraněním silničního</t>
  </si>
  <si>
    <t>kus</t>
  </si>
  <si>
    <t>-309153572</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</si>
  <si>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</si>
  <si>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23</t>
  </si>
  <si>
    <t>40445165</t>
  </si>
  <si>
    <t>sloupek směrový silniční ocelový</t>
  </si>
  <si>
    <t>1806305417</t>
  </si>
  <si>
    <t>24</t>
  </si>
  <si>
    <t>915211111</t>
  </si>
  <si>
    <t>Vodorovné dopravní značení stříkaným plastem  dělící čára šířky 125 mm souvislá bílá základní</t>
  </si>
  <si>
    <t>m</t>
  </si>
  <si>
    <t>2042093797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</si>
  <si>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</si>
  <si>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25</t>
  </si>
  <si>
    <t>915611111</t>
  </si>
  <si>
    <t>Předznačení pro vodorovné značení  stříkané barvou nebo prováděné z nátěrových hmot liniové dělicí čáry, vodicí proužky</t>
  </si>
  <si>
    <t>-1303816582</t>
  </si>
  <si>
    <t xml:space="preserve">Poznámka k souboru cen:
1. Množství měrných jednotek se určuje: a) pro cenu -1111 v m délky dělicí čáry nebo vodícího proužku (včetně mezer), b) pro cenu -1112 v m2 natírané nebo stříkané plochy. </t>
  </si>
  <si>
    <t>26</t>
  </si>
  <si>
    <t>919122121</t>
  </si>
  <si>
    <t>Utěsnění dilatačních spár zálivkou za tepla  v cementobetonovém nebo živičném krytu včetně adhezního nátěru s těsnicím profilem pod zálivkou, pro komůrky šířky 15 mm, hloubky 25 mm</t>
  </si>
  <si>
    <t>-1328863756</t>
  </si>
  <si>
    <t xml:space="preserve">Poznámka k souboru cen:
1. V cenách jsou započteny i náklady na vyčištění spár před těsněním a zalitím a náklady na impregnaci, těsnění a zalití spár včetně dodání hmot. </t>
  </si>
  <si>
    <t>27</t>
  </si>
  <si>
    <t>919441221</t>
  </si>
  <si>
    <t>Čelo propustku  včetně římsy ze zdiva z lomového kamene, pro propustek z trub DN 600 až 800 mm</t>
  </si>
  <si>
    <t>-1258161450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</si>
  <si>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</si>
  <si>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28</t>
  </si>
  <si>
    <t>919521015</t>
  </si>
  <si>
    <t>Zřízení propustků a hospodářských přejezdů z trub  betonových a železobetonových do DN 600</t>
  </si>
  <si>
    <t>-1267988089</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</si>
  <si>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</si>
  <si>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29</t>
  </si>
  <si>
    <t>59222001.PFG</t>
  </si>
  <si>
    <t>trouba hrdlová přímá železobetonová s integrovaným těsněním TZH-Q 600/2500 60 x 250 x 10 cm</t>
  </si>
  <si>
    <t>483793407</t>
  </si>
  <si>
    <t>30</t>
  </si>
  <si>
    <t>919535555</t>
  </si>
  <si>
    <t>Obetonování trubního propustku  betonem prostým bez zvýšených nároků na prostředí tř. C 12/15</t>
  </si>
  <si>
    <t>-1078908044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</si>
  <si>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</si>
  <si>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31</t>
  </si>
  <si>
    <t>919721223</t>
  </si>
  <si>
    <t>Geomříž pro vyztužení asfaltového povrchu ze skelných vláken s geotextilií, podélná pevnost v tahu 100 kN/m</t>
  </si>
  <si>
    <t>-1902665182</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</si>
  <si>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</si>
  <si>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32</t>
  </si>
  <si>
    <t>919731121</t>
  </si>
  <si>
    <t>Zarovnání styčné plochy podkladu nebo krytu podél vybourané části komunikace nebo zpevněné plochy  živičné tl. do 50 mm</t>
  </si>
  <si>
    <t>-772141493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</si>
  <si>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</si>
  <si>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33</t>
  </si>
  <si>
    <t>919735114</t>
  </si>
  <si>
    <t>Řezání stávajícího živičného krytu nebo podkladu  hloubky přes 150 do 200 mm</t>
  </si>
  <si>
    <t>407723899</t>
  </si>
  <si>
    <t xml:space="preserve">Poznámka k souboru cen:
1. V cenách jsou započteny i náklady na spotřebu vody. </t>
  </si>
  <si>
    <t>34</t>
  </si>
  <si>
    <t>938902201</t>
  </si>
  <si>
    <t>Čištění příkopů komunikací s odstraněním travnatého porostu nebo nánosu s naložením na dopravní prostředek nebo s přemístěním na hromady na vzdálenost do 20 m při šířce dna do 400 mm a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</si>
  <si>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</si>
  <si>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35</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</si>
  <si>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</si>
  <si>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</si>
  <si>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-1397009959</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</si>
  <si>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</si>
  <si>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36</t>
  </si>
  <si>
    <t>938908411</t>
  </si>
  <si>
    <t>Čištění vozovek splachováním vodou povrchu podkladu nebo krytu živičného, betonového nebo dlážděného</t>
  </si>
  <si>
    <t>-1268132233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</si>
  <si>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</si>
  <si>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37</t>
  </si>
  <si>
    <t>938909331</t>
  </si>
  <si>
    <t>Čištění vozovek metením bláta, prachu nebo hlinitého nánosu s odklizením na hromady na vzdálenost do 20 m nebo naložením na dopravní prostředek povrchu podkladu nebo krytu betonového nebo živičného</t>
  </si>
  <si>
    <t>-379638190</t>
  </si>
  <si>
    <t>38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</si>
  <si>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</si>
  <si>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</si>
  <si>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-459003313</t>
  </si>
  <si>
    <t xml:space="preserve">Poznámka k souboru cen:
1. V cenách nejsou započteny náklady na vodorovnou dopravu odstraněného materiálu, která se oceňuje cenami souboru cen 997 22-15 Vodorovná doprava suti. </t>
  </si>
  <si>
    <t>39</t>
  </si>
  <si>
    <t>966006199R</t>
  </si>
  <si>
    <t>Odstranění směrových sloupků</t>
  </si>
  <si>
    <t>ks</t>
  </si>
  <si>
    <t>-1922548705</t>
  </si>
  <si>
    <t>40</t>
  </si>
  <si>
    <t>966008113</t>
  </si>
  <si>
    <t>Bourání trubního propustku  s odklizením a uložením vybouraného materiálu na skládku na vzdálenost do 3 m nebo s naložením na dopravní prostředek z trub DN přes 500 do 800 mm</t>
  </si>
  <si>
    <t>-372043936</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</si>
  <si>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</si>
  <si>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"Vybourání čel" 4</t>
  </si>
  <si>
    <t>997</t>
  </si>
  <si>
    <t>Přesun sutě</t>
  </si>
  <si>
    <t>41</t>
  </si>
  <si>
    <t>997221551</t>
  </si>
  <si>
    <t>Vodorovná doprava suti  bez naložení, ale se složením a s hrubým urovnáním ze sypkých materiálů, na vzdálenost do 1 km</t>
  </si>
  <si>
    <t>-2001338854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</si>
  <si>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</si>
  <si>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"vybouraná dlažby u propustků" 14,064</t>
  </si>
  <si>
    <t>42</t>
  </si>
  <si>
    <t>997221559</t>
  </si>
  <si>
    <t>Vodorovná doprava suti  bez naložení, ale se složením a s hrubým urovnáním Příplatek k ceně za každý další i započatý 1 km přes 1 km</t>
  </si>
  <si>
    <t>-105095215</t>
  </si>
  <si>
    <t>43</t>
  </si>
  <si>
    <t>997221571</t>
  </si>
  <si>
    <t>Vodorovná doprava vybouraných hmot  bez naložení, ale se složením a s hrubým urovnáním na vzdálenost do 1 km</t>
  </si>
  <si>
    <t>-756047488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</si>
  <si>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</si>
  <si>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44</t>
  </si>
  <si>
    <t>997221579</t>
  </si>
  <si>
    <t>Vodorovná doprava vybouraných hmot  bez naložení, ale se složením a s hrubým urovnáním na vzdálenost Příplatek k ceně za každý další i započatý 1 km přes 1 km</t>
  </si>
  <si>
    <t>1258193673</t>
  </si>
  <si>
    <t>45</t>
  </si>
  <si>
    <t>997221815</t>
  </si>
  <si>
    <t>Poplatek za uložení stavebního odpadu na skládce (skládkovné) z prostého betonu zatříděného do Katalogu odpadů pod kódem 170 101</t>
  </si>
  <si>
    <t>-1140215919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</si>
  <si>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</si>
  <si>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46</t>
  </si>
  <si>
    <t>997221855</t>
  </si>
  <si>
    <t>-1889955530</t>
  </si>
  <si>
    <t>998</t>
  </si>
  <si>
    <t>Přesun hmot</t>
  </si>
  <si>
    <t>47</t>
  </si>
  <si>
    <t>998225111</t>
  </si>
  <si>
    <t>Přesun hmot pro komunikace s krytem z kameniva, monolitickým betonovým nebo živičným  dopravní vzdálenost do 200 m jakékoliv délky objektu</t>
  </si>
  <si>
    <t>-51436703</t>
  </si>
  <si>
    <t xml:space="preserve">Poznámka k souboru cen:
1. Ceny lze použít i pro plochy letišť s krytem monolitickým betonovým nebo živičným. </t>
  </si>
  <si>
    <t>-1873125511</t>
  </si>
  <si>
    <t>"Komunikace" 1573</t>
  </si>
  <si>
    <t>915211122</t>
  </si>
  <si>
    <t>Vodorovné dopravní značení stříkaným plastem  dělící čára šířky 125 mm přerušovaná bílá retroreflexní</t>
  </si>
  <si>
    <t>527935077</t>
  </si>
  <si>
    <t>23+26+16</t>
  </si>
  <si>
    <t>SO 130 - KOMUNIKACE SILNICE II/202 extravilán STRAHOV - KOKAŠICE</t>
  </si>
  <si>
    <t>"Lokální sanace tl.60mm - 10% - Pouze se souhlasem TDI" 19991,92*0,1</t>
  </si>
  <si>
    <t>19588+3366*0,12</t>
  </si>
  <si>
    <t>"Oprava čel propustků" 4*2*1*1</t>
  </si>
  <si>
    <t>8*0,5</t>
  </si>
  <si>
    <t>8*10</t>
  </si>
  <si>
    <t>8*1,9</t>
  </si>
  <si>
    <t>"Lože pod propustky" 4*2*1*0,1</t>
  </si>
  <si>
    <t>0,8*1,9</t>
  </si>
  <si>
    <t>4*2*1*0,1</t>
  </si>
  <si>
    <t>"Hospodářské sjezdy" 124</t>
  </si>
  <si>
    <t>3366*0,5*2</t>
  </si>
  <si>
    <t>"Komunikace" 19588</t>
  </si>
  <si>
    <t>+"Hospodářské sjezdy, napojení" 147+30</t>
  </si>
  <si>
    <t>"Komunikace" 19588+3366*0,12</t>
  </si>
  <si>
    <t>"Hospodářské sjezdy, napojení" 147+30</t>
  </si>
  <si>
    <t>911331141</t>
  </si>
  <si>
    <t>Silniční svodidlo s osazením sloupků zaberaněním ocelové úroveň zádržnosti H2 vzdálenosti sloupků do 2 m jednostranné</t>
  </si>
  <si>
    <t>1349127209</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</si>
  <si>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</si>
  <si>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257+908</t>
  </si>
  <si>
    <t>912211121</t>
  </si>
  <si>
    <t>Montáž směrového sloupku s odrazkou přišroubováním na svodidlo</t>
  </si>
  <si>
    <t>188924125</t>
  </si>
  <si>
    <t>40445153R</t>
  </si>
  <si>
    <t>sloupek směrový svodidlový plech</t>
  </si>
  <si>
    <t>345432695</t>
  </si>
  <si>
    <t>3366*2-30</t>
  </si>
  <si>
    <t>3366*2</t>
  </si>
  <si>
    <t>4*2*0,2*1,2</t>
  </si>
  <si>
    <t>-506040667</t>
  </si>
  <si>
    <t>3366*2*0,8</t>
  </si>
  <si>
    <t>12*2</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</si>
  <si>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</si>
  <si>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</si>
  <si>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2010194895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</si>
  <si>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</si>
  <si>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966005921</t>
  </si>
  <si>
    <t>Rozebrání a odstranění silničního zábradlí a ocelových svodidel s přemístěním hmot na skládku na vzdálenost do 10 m nebo s naložením na dopravní prostředek, se zásypem jam po odstraněných sloupcích a s jeho zhutněním Příplatek k ceně za odstranění směrového sloupku ze svodidla</t>
  </si>
  <si>
    <t>-1845916174</t>
  </si>
  <si>
    <t>"Vyfrézovaný asf. beton, odpoteny krajnice a vjezdy" 19991,92*0,04*2,5+5997,576*0,06*2,5-3366*0,15*2,5-124*0,1*2,5</t>
  </si>
  <si>
    <t>"Původní čela propustků" 8,22</t>
  </si>
  <si>
    <t>"Nános z krajnic, čištění příkopů" 3366*0,15*1,9+5385,6*0,15*1,9</t>
  </si>
  <si>
    <t>48</t>
  </si>
  <si>
    <t>(14,064+8,22)*19</t>
  </si>
  <si>
    <t>49</t>
  </si>
  <si>
    <t>"Směrové sloupky" 450*0,003</t>
  </si>
  <si>
    <t>"rozebraná svodidla" 10,794</t>
  </si>
  <si>
    <t>50</t>
  </si>
  <si>
    <t>12,144*19</t>
  </si>
  <si>
    <t>51</t>
  </si>
  <si>
    <t>52</t>
  </si>
  <si>
    <t>53</t>
  </si>
  <si>
    <t>SO 140 - KOMUNIKACE SILNICE II/202 intravilán KOKAŠICE</t>
  </si>
  <si>
    <t>"Lokální sanace tl.60mm - 10% - Pouze se souhlasem TDI" 1803,04*0,1</t>
  </si>
  <si>
    <t>1131543342R</t>
  </si>
  <si>
    <t>Frézování živičného podkladu nebo krytu  s naložením na dopravní prostředek plochy přes 1 000 do 10 000 m2 bez překážek v trase pruhu šířky přes 1 m do 2 m, tloušťky vrstvy 110 mm</t>
  </si>
  <si>
    <t>1771+267*0,12</t>
  </si>
  <si>
    <t>267*0,5*2</t>
  </si>
  <si>
    <t>"Hospodářský vjezd" 38</t>
  </si>
  <si>
    <t>"Komunikace" 1771+267*0,12</t>
  </si>
  <si>
    <t>267*2-28-10</t>
  </si>
  <si>
    <t>28+10</t>
  </si>
  <si>
    <t>267*2</t>
  </si>
  <si>
    <t>22+28+10</t>
  </si>
  <si>
    <t>Čištění příkopů komunikací s odstraněním travnatého porostu nebo nánosu s naložením na dopravní prostředek nebo s přemístěním na hromady na vzdálenost do 20 m ručně při šířce dna do 400 mm a objemu nánosu do 0,15 m3/m</t>
  </si>
  <si>
    <t>-536942778</t>
  </si>
  <si>
    <t>267*2*0,8</t>
  </si>
  <si>
    <t>"Vyfrézovaný asf. beton, odpočteny krajnice" 1803,04*0,04*2,5+540,912*0,11*2,5-267*0,15*2,5</t>
  </si>
  <si>
    <t>"Nános z krajnic, čištění příkopů" 267*0,15*1,9+427*0,15*1,9</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</si>
  <si>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</si>
  <si>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</si>
  <si>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</si>
  <si>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</si>
  <si>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</si>
  <si>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</si>
  <si>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</si>
  <si>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</si>
  <si>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</si>
  <si>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t>
  </si>
  <si>
    <t>1024</t>
  </si>
  <si>
    <t>013254000</t>
  </si>
  <si>
    <t>Dokumentace skutečného provedení stavby</t>
  </si>
  <si>
    <t>194902300</t>
  </si>
  <si>
    <t>VRN3</t>
  </si>
  <si>
    <t>Zařízení staveniště</t>
  </si>
  <si>
    <t>030001000</t>
  </si>
  <si>
    <t>-50489338</t>
  </si>
  <si>
    <t>034303000</t>
  </si>
  <si>
    <t>Dopravní značení na staveništi</t>
  </si>
  <si>
    <t>-933476673</t>
  </si>
  <si>
    <t>034503000</t>
  </si>
  <si>
    <t>Informační tabule na staveništi</t>
  </si>
  <si>
    <t>-1062650946</t>
  </si>
  <si>
    <t>VRN4</t>
  </si>
  <si>
    <t>Inženýrská činnost</t>
  </si>
  <si>
    <t>043002000</t>
  </si>
  <si>
    <t>Zkoušky a ostatní měření</t>
  </si>
  <si>
    <t>661073675</t>
  </si>
  <si>
    <t>II/202 HORNÍ KOZOLUPY - KOKAŠICE, OPRAVA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</si>
</sst>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3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2" fillId="0" borderId="5"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8" xfId="0" applyNumberFormat="1" applyFont="1" applyBorder="1" applyAlignment="1">
      <alignment vertical="center"/>
    </xf>
    <xf numFmtId="4" fontId="29" fillId="0" borderId="19" xfId="0" applyNumberFormat="1" applyFont="1" applyBorder="1" applyAlignment="1">
      <alignment vertical="center"/>
    </xf>
    <xf numFmtId="166" fontId="29" fillId="0" borderId="19" xfId="0" applyNumberFormat="1" applyFont="1" applyBorder="1" applyAlignment="1">
      <alignment vertical="center"/>
    </xf>
    <xf numFmtId="4" fontId="29"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3" xfId="0" applyFont="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7"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7"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4" fontId="17" fillId="0" borderId="5" xfId="0" applyNumberFormat="1" applyFont="1" applyBorder="1" applyAlignment="1">
      <alignment vertical="center"/>
    </xf>
    <xf numFmtId="0" fontId="0" fillId="0" borderId="5" xfId="0" applyFont="1" applyBorder="1" applyAlignment="1">
      <alignment vertical="center"/>
    </xf>
    <xf numFmtId="4" fontId="18" fillId="0" borderId="0" xfId="0" applyNumberFormat="1" applyFont="1" applyAlignment="1">
      <alignment vertical="center"/>
    </xf>
    <xf numFmtId="0" fontId="2" fillId="0" borderId="0" xfId="0" applyFont="1" applyAlignment="1">
      <alignment vertical="center"/>
    </xf>
    <xf numFmtId="0" fontId="13" fillId="5" borderId="0" xfId="0" applyFont="1" applyFill="1" applyAlignment="1">
      <alignment horizontal="center" vertical="center"/>
    </xf>
    <xf numFmtId="0" fontId="0" fillId="0" borderId="0" xfId="0"/>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21" xfId="0" applyFont="1" applyFill="1" applyBorder="1" applyAlignment="1">
      <alignment horizontal="left" vertical="center"/>
    </xf>
    <xf numFmtId="0" fontId="22" fillId="4" borderId="7" xfId="0" applyFont="1" applyFill="1" applyBorder="1" applyAlignment="1">
      <alignment horizontal="righ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2" fillId="4" borderId="6" xfId="0" applyFont="1" applyFill="1" applyBorder="1" applyAlignment="1">
      <alignment horizontal="center"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7"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tabSelected="1" workbookViewId="0" topLeftCell="A1">
      <selection activeCell="K6" sqref="K6:AO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1</v>
      </c>
      <c r="BT1" s="14" t="s">
        <v>3</v>
      </c>
      <c r="BU1" s="14" t="s">
        <v>3</v>
      </c>
      <c r="BV1" s="14" t="s">
        <v>4</v>
      </c>
    </row>
    <row r="2" spans="44:72" ht="36.95" customHeight="1">
      <c r="AR2" s="198" t="s">
        <v>5</v>
      </c>
      <c r="AS2" s="199"/>
      <c r="AT2" s="199"/>
      <c r="AU2" s="199"/>
      <c r="AV2" s="199"/>
      <c r="AW2" s="199"/>
      <c r="AX2" s="199"/>
      <c r="AY2" s="199"/>
      <c r="AZ2" s="199"/>
      <c r="BA2" s="199"/>
      <c r="BB2" s="199"/>
      <c r="BC2" s="199"/>
      <c r="BD2" s="199"/>
      <c r="BE2" s="199"/>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8"/>
      <c r="D4" s="19" t="s">
        <v>9</v>
      </c>
      <c r="AR4" s="18"/>
      <c r="AS4" s="20" t="s">
        <v>10</v>
      </c>
      <c r="BE4" s="21" t="s">
        <v>11</v>
      </c>
      <c r="BS4" s="15" t="s">
        <v>12</v>
      </c>
    </row>
    <row r="5" spans="2:71" ht="12" customHeight="1">
      <c r="B5" s="18"/>
      <c r="D5" s="22" t="s">
        <v>13</v>
      </c>
      <c r="K5" s="209" t="s">
        <v>14</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R5" s="18"/>
      <c r="BE5" s="216" t="s">
        <v>15</v>
      </c>
      <c r="BS5" s="15" t="s">
        <v>6</v>
      </c>
    </row>
    <row r="6" spans="2:71" ht="36.95" customHeight="1">
      <c r="B6" s="18"/>
      <c r="D6" s="24" t="s">
        <v>16</v>
      </c>
      <c r="K6" s="210" t="s">
        <v>461</v>
      </c>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R6" s="18"/>
      <c r="BE6" s="217"/>
      <c r="BS6" s="15" t="s">
        <v>6</v>
      </c>
    </row>
    <row r="7" spans="2:71" ht="12" customHeight="1">
      <c r="B7" s="18"/>
      <c r="D7" s="25" t="s">
        <v>17</v>
      </c>
      <c r="K7" s="23" t="s">
        <v>1</v>
      </c>
      <c r="AK7" s="25" t="s">
        <v>18</v>
      </c>
      <c r="AN7" s="23" t="s">
        <v>1</v>
      </c>
      <c r="AR7" s="18"/>
      <c r="BE7" s="217"/>
      <c r="BS7" s="15" t="s">
        <v>6</v>
      </c>
    </row>
    <row r="8" spans="2:71" ht="12" customHeight="1">
      <c r="B8" s="18"/>
      <c r="D8" s="25" t="s">
        <v>19</v>
      </c>
      <c r="K8" s="23" t="s">
        <v>20</v>
      </c>
      <c r="AK8" s="25" t="s">
        <v>21</v>
      </c>
      <c r="AN8" s="26" t="s">
        <v>22</v>
      </c>
      <c r="AR8" s="18"/>
      <c r="BE8" s="217"/>
      <c r="BS8" s="15" t="s">
        <v>6</v>
      </c>
    </row>
    <row r="9" spans="2:71" ht="14.45" customHeight="1">
      <c r="B9" s="18"/>
      <c r="AR9" s="18"/>
      <c r="BE9" s="217"/>
      <c r="BS9" s="15" t="s">
        <v>6</v>
      </c>
    </row>
    <row r="10" spans="2:71" ht="12" customHeight="1">
      <c r="B10" s="18"/>
      <c r="D10" s="25" t="s">
        <v>23</v>
      </c>
      <c r="AK10" s="25" t="s">
        <v>24</v>
      </c>
      <c r="AN10" s="23" t="s">
        <v>1</v>
      </c>
      <c r="AR10" s="18"/>
      <c r="BE10" s="217"/>
      <c r="BS10" s="15" t="s">
        <v>6</v>
      </c>
    </row>
    <row r="11" spans="2:71" ht="18.4" customHeight="1">
      <c r="B11" s="18"/>
      <c r="E11" s="23" t="s">
        <v>20</v>
      </c>
      <c r="AK11" s="25" t="s">
        <v>25</v>
      </c>
      <c r="AN11" s="23" t="s">
        <v>1</v>
      </c>
      <c r="AR11" s="18"/>
      <c r="BE11" s="217"/>
      <c r="BS11" s="15" t="s">
        <v>6</v>
      </c>
    </row>
    <row r="12" spans="2:71" ht="6.95" customHeight="1">
      <c r="B12" s="18"/>
      <c r="AR12" s="18"/>
      <c r="BE12" s="217"/>
      <c r="BS12" s="15" t="s">
        <v>6</v>
      </c>
    </row>
    <row r="13" spans="2:71" ht="12" customHeight="1">
      <c r="B13" s="18"/>
      <c r="D13" s="25" t="s">
        <v>26</v>
      </c>
      <c r="AK13" s="25" t="s">
        <v>24</v>
      </c>
      <c r="AN13" s="27" t="s">
        <v>27</v>
      </c>
      <c r="AR13" s="18"/>
      <c r="BE13" s="217"/>
      <c r="BS13" s="15" t="s">
        <v>6</v>
      </c>
    </row>
    <row r="14" spans="2:71" ht="12.75">
      <c r="B14" s="18"/>
      <c r="E14" s="211" t="s">
        <v>27</v>
      </c>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5" t="s">
        <v>25</v>
      </c>
      <c r="AN14" s="27" t="s">
        <v>27</v>
      </c>
      <c r="AR14" s="18"/>
      <c r="BE14" s="217"/>
      <c r="BS14" s="15" t="s">
        <v>6</v>
      </c>
    </row>
    <row r="15" spans="2:71" ht="6.95" customHeight="1">
      <c r="B15" s="18"/>
      <c r="AR15" s="18"/>
      <c r="BE15" s="217"/>
      <c r="BS15" s="15" t="s">
        <v>3</v>
      </c>
    </row>
    <row r="16" spans="2:71" ht="12" customHeight="1">
      <c r="B16" s="18"/>
      <c r="D16" s="25" t="s">
        <v>28</v>
      </c>
      <c r="AK16" s="25" t="s">
        <v>24</v>
      </c>
      <c r="AN16" s="23" t="s">
        <v>1</v>
      </c>
      <c r="AR16" s="18"/>
      <c r="BE16" s="217"/>
      <c r="BS16" s="15" t="s">
        <v>3</v>
      </c>
    </row>
    <row r="17" spans="2:71" ht="18.4" customHeight="1">
      <c r="B17" s="18"/>
      <c r="E17" s="23" t="s">
        <v>20</v>
      </c>
      <c r="AK17" s="25" t="s">
        <v>25</v>
      </c>
      <c r="AN17" s="23" t="s">
        <v>1</v>
      </c>
      <c r="AR17" s="18"/>
      <c r="BE17" s="217"/>
      <c r="BS17" s="15" t="s">
        <v>29</v>
      </c>
    </row>
    <row r="18" spans="2:71" ht="6.95" customHeight="1">
      <c r="B18" s="18"/>
      <c r="AR18" s="18"/>
      <c r="BE18" s="217"/>
      <c r="BS18" s="15" t="s">
        <v>6</v>
      </c>
    </row>
    <row r="19" spans="2:71" ht="12" customHeight="1">
      <c r="B19" s="18"/>
      <c r="D19" s="25" t="s">
        <v>30</v>
      </c>
      <c r="AK19" s="25" t="s">
        <v>24</v>
      </c>
      <c r="AN19" s="23" t="s">
        <v>1</v>
      </c>
      <c r="AR19" s="18"/>
      <c r="BE19" s="217"/>
      <c r="BS19" s="15" t="s">
        <v>6</v>
      </c>
    </row>
    <row r="20" spans="2:71" ht="18.4" customHeight="1">
      <c r="B20" s="18"/>
      <c r="E20" s="23" t="s">
        <v>20</v>
      </c>
      <c r="AK20" s="25" t="s">
        <v>25</v>
      </c>
      <c r="AN20" s="23" t="s">
        <v>1</v>
      </c>
      <c r="AR20" s="18"/>
      <c r="BE20" s="217"/>
      <c r="BS20" s="15" t="s">
        <v>3</v>
      </c>
    </row>
    <row r="21" spans="2:57" ht="6.95" customHeight="1">
      <c r="B21" s="18"/>
      <c r="AR21" s="18"/>
      <c r="BE21" s="217"/>
    </row>
    <row r="22" spans="2:57" ht="12" customHeight="1">
      <c r="B22" s="18"/>
      <c r="D22" s="25" t="s">
        <v>31</v>
      </c>
      <c r="AR22" s="18"/>
      <c r="BE22" s="217"/>
    </row>
    <row r="23" spans="2:57" ht="16.5" customHeight="1">
      <c r="B23" s="18"/>
      <c r="E23" s="213" t="s">
        <v>1</v>
      </c>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R23" s="18"/>
      <c r="BE23" s="217"/>
    </row>
    <row r="24" spans="2:57" ht="6.95" customHeight="1">
      <c r="B24" s="18"/>
      <c r="AR24" s="18"/>
      <c r="BE24" s="217"/>
    </row>
    <row r="25" spans="2:57"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217"/>
    </row>
    <row r="26" spans="2:57" s="1" customFormat="1" ht="25.9" customHeight="1">
      <c r="B26" s="30"/>
      <c r="D26" s="31" t="s">
        <v>32</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194">
        <f>ROUND(AG94,2)</f>
        <v>0</v>
      </c>
      <c r="AL26" s="195"/>
      <c r="AM26" s="195"/>
      <c r="AN26" s="195"/>
      <c r="AO26" s="195"/>
      <c r="AR26" s="30"/>
      <c r="BE26" s="217"/>
    </row>
    <row r="27" spans="2:57" s="1" customFormat="1" ht="6.95" customHeight="1">
      <c r="B27" s="30"/>
      <c r="AR27" s="30"/>
      <c r="BE27" s="217"/>
    </row>
    <row r="28" spans="2:57" s="1" customFormat="1" ht="12.75">
      <c r="B28" s="30"/>
      <c r="L28" s="214" t="s">
        <v>33</v>
      </c>
      <c r="M28" s="214"/>
      <c r="N28" s="214"/>
      <c r="O28" s="214"/>
      <c r="P28" s="214"/>
      <c r="W28" s="214" t="s">
        <v>34</v>
      </c>
      <c r="X28" s="214"/>
      <c r="Y28" s="214"/>
      <c r="Z28" s="214"/>
      <c r="AA28" s="214"/>
      <c r="AB28" s="214"/>
      <c r="AC28" s="214"/>
      <c r="AD28" s="214"/>
      <c r="AE28" s="214"/>
      <c r="AK28" s="214" t="s">
        <v>35</v>
      </c>
      <c r="AL28" s="214"/>
      <c r="AM28" s="214"/>
      <c r="AN28" s="214"/>
      <c r="AO28" s="214"/>
      <c r="AR28" s="30"/>
      <c r="BE28" s="217"/>
    </row>
    <row r="29" spans="2:57" s="2" customFormat="1" ht="14.45" customHeight="1">
      <c r="B29" s="34"/>
      <c r="D29" s="25" t="s">
        <v>36</v>
      </c>
      <c r="F29" s="25" t="s">
        <v>37</v>
      </c>
      <c r="L29" s="215">
        <v>0.21</v>
      </c>
      <c r="M29" s="197"/>
      <c r="N29" s="197"/>
      <c r="O29" s="197"/>
      <c r="P29" s="197"/>
      <c r="W29" s="196">
        <f>ROUND(AZ94,2)</f>
        <v>0</v>
      </c>
      <c r="X29" s="197"/>
      <c r="Y29" s="197"/>
      <c r="Z29" s="197"/>
      <c r="AA29" s="197"/>
      <c r="AB29" s="197"/>
      <c r="AC29" s="197"/>
      <c r="AD29" s="197"/>
      <c r="AE29" s="197"/>
      <c r="AK29" s="196">
        <f>ROUND(AV94,2)</f>
        <v>0</v>
      </c>
      <c r="AL29" s="197"/>
      <c r="AM29" s="197"/>
      <c r="AN29" s="197"/>
      <c r="AO29" s="197"/>
      <c r="AR29" s="34"/>
      <c r="BE29" s="218"/>
    </row>
    <row r="30" spans="2:57" s="2" customFormat="1" ht="14.45" customHeight="1">
      <c r="B30" s="34"/>
      <c r="F30" s="25" t="s">
        <v>38</v>
      </c>
      <c r="L30" s="215">
        <v>0.15</v>
      </c>
      <c r="M30" s="197"/>
      <c r="N30" s="197"/>
      <c r="O30" s="197"/>
      <c r="P30" s="197"/>
      <c r="W30" s="196">
        <f>ROUND(BA94,2)</f>
        <v>0</v>
      </c>
      <c r="X30" s="197"/>
      <c r="Y30" s="197"/>
      <c r="Z30" s="197"/>
      <c r="AA30" s="197"/>
      <c r="AB30" s="197"/>
      <c r="AC30" s="197"/>
      <c r="AD30" s="197"/>
      <c r="AE30" s="197"/>
      <c r="AK30" s="196">
        <f>ROUND(AW94,2)</f>
        <v>0</v>
      </c>
      <c r="AL30" s="197"/>
      <c r="AM30" s="197"/>
      <c r="AN30" s="197"/>
      <c r="AO30" s="197"/>
      <c r="AR30" s="34"/>
      <c r="BE30" s="218"/>
    </row>
    <row r="31" spans="2:57" s="2" customFormat="1" ht="14.45" customHeight="1" hidden="1">
      <c r="B31" s="34"/>
      <c r="F31" s="25" t="s">
        <v>39</v>
      </c>
      <c r="L31" s="215">
        <v>0.21</v>
      </c>
      <c r="M31" s="197"/>
      <c r="N31" s="197"/>
      <c r="O31" s="197"/>
      <c r="P31" s="197"/>
      <c r="W31" s="196">
        <f>ROUND(BB94,2)</f>
        <v>0</v>
      </c>
      <c r="X31" s="197"/>
      <c r="Y31" s="197"/>
      <c r="Z31" s="197"/>
      <c r="AA31" s="197"/>
      <c r="AB31" s="197"/>
      <c r="AC31" s="197"/>
      <c r="AD31" s="197"/>
      <c r="AE31" s="197"/>
      <c r="AK31" s="196">
        <v>0</v>
      </c>
      <c r="AL31" s="197"/>
      <c r="AM31" s="197"/>
      <c r="AN31" s="197"/>
      <c r="AO31" s="197"/>
      <c r="AR31" s="34"/>
      <c r="BE31" s="218"/>
    </row>
    <row r="32" spans="2:57" s="2" customFormat="1" ht="14.45" customHeight="1" hidden="1">
      <c r="B32" s="34"/>
      <c r="F32" s="25" t="s">
        <v>40</v>
      </c>
      <c r="L32" s="215">
        <v>0.15</v>
      </c>
      <c r="M32" s="197"/>
      <c r="N32" s="197"/>
      <c r="O32" s="197"/>
      <c r="P32" s="197"/>
      <c r="W32" s="196">
        <f>ROUND(BC94,2)</f>
        <v>0</v>
      </c>
      <c r="X32" s="197"/>
      <c r="Y32" s="197"/>
      <c r="Z32" s="197"/>
      <c r="AA32" s="197"/>
      <c r="AB32" s="197"/>
      <c r="AC32" s="197"/>
      <c r="AD32" s="197"/>
      <c r="AE32" s="197"/>
      <c r="AK32" s="196">
        <v>0</v>
      </c>
      <c r="AL32" s="197"/>
      <c r="AM32" s="197"/>
      <c r="AN32" s="197"/>
      <c r="AO32" s="197"/>
      <c r="AR32" s="34"/>
      <c r="BE32" s="218"/>
    </row>
    <row r="33" spans="2:57" s="2" customFormat="1" ht="14.45" customHeight="1" hidden="1">
      <c r="B33" s="34"/>
      <c r="F33" s="25" t="s">
        <v>41</v>
      </c>
      <c r="L33" s="215">
        <v>0</v>
      </c>
      <c r="M33" s="197"/>
      <c r="N33" s="197"/>
      <c r="O33" s="197"/>
      <c r="P33" s="197"/>
      <c r="W33" s="196">
        <f>ROUND(BD94,2)</f>
        <v>0</v>
      </c>
      <c r="X33" s="197"/>
      <c r="Y33" s="197"/>
      <c r="Z33" s="197"/>
      <c r="AA33" s="197"/>
      <c r="AB33" s="197"/>
      <c r="AC33" s="197"/>
      <c r="AD33" s="197"/>
      <c r="AE33" s="197"/>
      <c r="AK33" s="196">
        <v>0</v>
      </c>
      <c r="AL33" s="197"/>
      <c r="AM33" s="197"/>
      <c r="AN33" s="197"/>
      <c r="AO33" s="197"/>
      <c r="AR33" s="34"/>
      <c r="BE33" s="218"/>
    </row>
    <row r="34" spans="2:57" s="1" customFormat="1" ht="6.95" customHeight="1">
      <c r="B34" s="30"/>
      <c r="AR34" s="30"/>
      <c r="BE34" s="217"/>
    </row>
    <row r="35" spans="2:44" s="1" customFormat="1" ht="25.9" customHeight="1">
      <c r="B35" s="30"/>
      <c r="C35" s="35"/>
      <c r="D35" s="36" t="s">
        <v>42</v>
      </c>
      <c r="E35" s="37"/>
      <c r="F35" s="37"/>
      <c r="G35" s="37"/>
      <c r="H35" s="37"/>
      <c r="I35" s="37"/>
      <c r="J35" s="37"/>
      <c r="K35" s="37"/>
      <c r="L35" s="37"/>
      <c r="M35" s="37"/>
      <c r="N35" s="37"/>
      <c r="O35" s="37"/>
      <c r="P35" s="37"/>
      <c r="Q35" s="37"/>
      <c r="R35" s="37"/>
      <c r="S35" s="37"/>
      <c r="T35" s="38" t="s">
        <v>43</v>
      </c>
      <c r="U35" s="37"/>
      <c r="V35" s="37"/>
      <c r="W35" s="37"/>
      <c r="X35" s="223" t="s">
        <v>44</v>
      </c>
      <c r="Y35" s="224"/>
      <c r="Z35" s="224"/>
      <c r="AA35" s="224"/>
      <c r="AB35" s="224"/>
      <c r="AC35" s="37"/>
      <c r="AD35" s="37"/>
      <c r="AE35" s="37"/>
      <c r="AF35" s="37"/>
      <c r="AG35" s="37"/>
      <c r="AH35" s="37"/>
      <c r="AI35" s="37"/>
      <c r="AJ35" s="37"/>
      <c r="AK35" s="225">
        <f>SUM(AK26:AK33)</f>
        <v>0</v>
      </c>
      <c r="AL35" s="224"/>
      <c r="AM35" s="224"/>
      <c r="AN35" s="224"/>
      <c r="AO35" s="226"/>
      <c r="AP35" s="35"/>
      <c r="AQ35" s="35"/>
      <c r="AR35" s="30"/>
    </row>
    <row r="36" spans="2:44" s="1" customFormat="1" ht="6.95" customHeight="1">
      <c r="B36" s="30"/>
      <c r="AR36" s="30"/>
    </row>
    <row r="37" spans="2:44" s="1" customFormat="1" ht="14.45" customHeight="1">
      <c r="B37" s="30"/>
      <c r="AR37" s="30"/>
    </row>
    <row r="38" spans="2:44" ht="14.45" customHeight="1">
      <c r="B38" s="18"/>
      <c r="AR38" s="18"/>
    </row>
    <row r="39" spans="2:44" ht="14.45" customHeight="1">
      <c r="B39" s="18"/>
      <c r="AR39" s="18"/>
    </row>
    <row r="40" spans="2:44" ht="14.45" customHeight="1">
      <c r="B40" s="18"/>
      <c r="AR40" s="18"/>
    </row>
    <row r="41" spans="2:44" ht="14.45" customHeight="1">
      <c r="B41" s="18"/>
      <c r="AR41" s="18"/>
    </row>
    <row r="42" spans="2:44" ht="14.45" customHeight="1">
      <c r="B42" s="18"/>
      <c r="AR42" s="18"/>
    </row>
    <row r="43" spans="2:44" ht="14.45" customHeight="1">
      <c r="B43" s="18"/>
      <c r="AR43" s="18"/>
    </row>
    <row r="44" spans="2:44" ht="14.45" customHeight="1">
      <c r="B44" s="18"/>
      <c r="AR44" s="18"/>
    </row>
    <row r="45" spans="2:44" ht="14.45" customHeight="1">
      <c r="B45" s="18"/>
      <c r="AR45" s="18"/>
    </row>
    <row r="46" spans="2:44" ht="14.45" customHeight="1">
      <c r="B46" s="18"/>
      <c r="AR46" s="18"/>
    </row>
    <row r="47" spans="2:44" ht="14.45" customHeight="1">
      <c r="B47" s="18"/>
      <c r="AR47" s="18"/>
    </row>
    <row r="48" spans="2:44" ht="14.45" customHeight="1">
      <c r="B48" s="18"/>
      <c r="AR48" s="18"/>
    </row>
    <row r="49" spans="2:44" s="1" customFormat="1" ht="14.45" customHeight="1">
      <c r="B49" s="30"/>
      <c r="D49" s="39" t="s">
        <v>45</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46</v>
      </c>
      <c r="AI49" s="40"/>
      <c r="AJ49" s="40"/>
      <c r="AK49" s="40"/>
      <c r="AL49" s="40"/>
      <c r="AM49" s="40"/>
      <c r="AN49" s="40"/>
      <c r="AO49" s="40"/>
      <c r="AR49" s="30"/>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1" customFormat="1" ht="12.75">
      <c r="B60" s="30"/>
      <c r="D60" s="41" t="s">
        <v>47</v>
      </c>
      <c r="E60" s="32"/>
      <c r="F60" s="32"/>
      <c r="G60" s="32"/>
      <c r="H60" s="32"/>
      <c r="I60" s="32"/>
      <c r="J60" s="32"/>
      <c r="K60" s="32"/>
      <c r="L60" s="32"/>
      <c r="M60" s="32"/>
      <c r="N60" s="32"/>
      <c r="O60" s="32"/>
      <c r="P60" s="32"/>
      <c r="Q60" s="32"/>
      <c r="R60" s="32"/>
      <c r="S60" s="32"/>
      <c r="T60" s="32"/>
      <c r="U60" s="32"/>
      <c r="V60" s="41" t="s">
        <v>48</v>
      </c>
      <c r="W60" s="32"/>
      <c r="X60" s="32"/>
      <c r="Y60" s="32"/>
      <c r="Z60" s="32"/>
      <c r="AA60" s="32"/>
      <c r="AB60" s="32"/>
      <c r="AC60" s="32"/>
      <c r="AD60" s="32"/>
      <c r="AE60" s="32"/>
      <c r="AF60" s="32"/>
      <c r="AG60" s="32"/>
      <c r="AH60" s="41" t="s">
        <v>47</v>
      </c>
      <c r="AI60" s="32"/>
      <c r="AJ60" s="32"/>
      <c r="AK60" s="32"/>
      <c r="AL60" s="32"/>
      <c r="AM60" s="41" t="s">
        <v>48</v>
      </c>
      <c r="AN60" s="32"/>
      <c r="AO60" s="32"/>
      <c r="AR60" s="30"/>
    </row>
    <row r="61" spans="2:44" ht="12">
      <c r="B61" s="18"/>
      <c r="AR61" s="18"/>
    </row>
    <row r="62" spans="2:44" ht="12">
      <c r="B62" s="18"/>
      <c r="AR62" s="18"/>
    </row>
    <row r="63" spans="2:44" ht="12">
      <c r="B63" s="18"/>
      <c r="AR63" s="18"/>
    </row>
    <row r="64" spans="2:44" s="1" customFormat="1" ht="12.75">
      <c r="B64" s="30"/>
      <c r="D64" s="39" t="s">
        <v>49</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50</v>
      </c>
      <c r="AI64" s="40"/>
      <c r="AJ64" s="40"/>
      <c r="AK64" s="40"/>
      <c r="AL64" s="40"/>
      <c r="AM64" s="40"/>
      <c r="AN64" s="40"/>
      <c r="AO64" s="40"/>
      <c r="AR64" s="30"/>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1" customFormat="1" ht="12.75">
      <c r="B75" s="30"/>
      <c r="D75" s="41" t="s">
        <v>47</v>
      </c>
      <c r="E75" s="32"/>
      <c r="F75" s="32"/>
      <c r="G75" s="32"/>
      <c r="H75" s="32"/>
      <c r="I75" s="32"/>
      <c r="J75" s="32"/>
      <c r="K75" s="32"/>
      <c r="L75" s="32"/>
      <c r="M75" s="32"/>
      <c r="N75" s="32"/>
      <c r="O75" s="32"/>
      <c r="P75" s="32"/>
      <c r="Q75" s="32"/>
      <c r="R75" s="32"/>
      <c r="S75" s="32"/>
      <c r="T75" s="32"/>
      <c r="U75" s="32"/>
      <c r="V75" s="41" t="s">
        <v>48</v>
      </c>
      <c r="W75" s="32"/>
      <c r="X75" s="32"/>
      <c r="Y75" s="32"/>
      <c r="Z75" s="32"/>
      <c r="AA75" s="32"/>
      <c r="AB75" s="32"/>
      <c r="AC75" s="32"/>
      <c r="AD75" s="32"/>
      <c r="AE75" s="32"/>
      <c r="AF75" s="32"/>
      <c r="AG75" s="32"/>
      <c r="AH75" s="41" t="s">
        <v>47</v>
      </c>
      <c r="AI75" s="32"/>
      <c r="AJ75" s="32"/>
      <c r="AK75" s="32"/>
      <c r="AL75" s="32"/>
      <c r="AM75" s="41" t="s">
        <v>48</v>
      </c>
      <c r="AN75" s="32"/>
      <c r="AO75" s="32"/>
      <c r="AR75" s="30"/>
    </row>
    <row r="76" spans="2:44" s="1" customFormat="1" ht="12">
      <c r="B76" s="30"/>
      <c r="AR76" s="30"/>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0"/>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0"/>
    </row>
    <row r="82" spans="2:44" s="1" customFormat="1" ht="24.95" customHeight="1">
      <c r="B82" s="30"/>
      <c r="C82" s="19" t="s">
        <v>51</v>
      </c>
      <c r="AR82" s="30"/>
    </row>
    <row r="83" spans="2:44" s="1" customFormat="1" ht="6.95" customHeight="1">
      <c r="B83" s="30"/>
      <c r="AR83" s="30"/>
    </row>
    <row r="84" spans="2:44" s="3" customFormat="1" ht="12" customHeight="1">
      <c r="B84" s="46"/>
      <c r="C84" s="25" t="s">
        <v>13</v>
      </c>
      <c r="L84" s="3" t="str">
        <f>K5</f>
        <v>0720192</v>
      </c>
      <c r="AR84" s="46"/>
    </row>
    <row r="85" spans="2:44" s="4" customFormat="1" ht="36.95" customHeight="1">
      <c r="B85" s="47"/>
      <c r="C85" s="48" t="s">
        <v>16</v>
      </c>
      <c r="L85" s="206" t="str">
        <f>K6</f>
        <v>II/202 HORNÍ KOZOLUPY - KOKAŠICE, OPRAVA</v>
      </c>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R85" s="47"/>
    </row>
    <row r="86" spans="2:44" s="1" customFormat="1" ht="6.95" customHeight="1">
      <c r="B86" s="30"/>
      <c r="AR86" s="30"/>
    </row>
    <row r="87" spans="2:44" s="1" customFormat="1" ht="12" customHeight="1">
      <c r="B87" s="30"/>
      <c r="C87" s="25" t="s">
        <v>19</v>
      </c>
      <c r="L87" s="49" t="str">
        <f>IF(K8="","",K8)</f>
        <v xml:space="preserve"> </v>
      </c>
      <c r="AI87" s="25" t="s">
        <v>21</v>
      </c>
      <c r="AM87" s="208" t="str">
        <f>IF(AN8="","",AN8)</f>
        <v>2. 7. 2019</v>
      </c>
      <c r="AN87" s="208"/>
      <c r="AR87" s="30"/>
    </row>
    <row r="88" spans="2:44" s="1" customFormat="1" ht="6.95" customHeight="1">
      <c r="B88" s="30"/>
      <c r="AR88" s="30"/>
    </row>
    <row r="89" spans="2:56" s="1" customFormat="1" ht="15.2" customHeight="1">
      <c r="B89" s="30"/>
      <c r="C89" s="25" t="s">
        <v>23</v>
      </c>
      <c r="L89" s="3" t="str">
        <f>IF(E11="","",E11)</f>
        <v xml:space="preserve"> </v>
      </c>
      <c r="AI89" s="25" t="s">
        <v>28</v>
      </c>
      <c r="AM89" s="204" t="str">
        <f>IF(E17="","",E17)</f>
        <v xml:space="preserve"> </v>
      </c>
      <c r="AN89" s="205"/>
      <c r="AO89" s="205"/>
      <c r="AP89" s="205"/>
      <c r="AR89" s="30"/>
      <c r="AS89" s="200" t="s">
        <v>52</v>
      </c>
      <c r="AT89" s="201"/>
      <c r="AU89" s="51"/>
      <c r="AV89" s="51"/>
      <c r="AW89" s="51"/>
      <c r="AX89" s="51"/>
      <c r="AY89" s="51"/>
      <c r="AZ89" s="51"/>
      <c r="BA89" s="51"/>
      <c r="BB89" s="51"/>
      <c r="BC89" s="51"/>
      <c r="BD89" s="52"/>
    </row>
    <row r="90" spans="2:56" s="1" customFormat="1" ht="15.2" customHeight="1">
      <c r="B90" s="30"/>
      <c r="C90" s="25" t="s">
        <v>26</v>
      </c>
      <c r="L90" s="3" t="str">
        <f>IF(E14="Vyplň údaj","",E14)</f>
        <v/>
      </c>
      <c r="AI90" s="25" t="s">
        <v>30</v>
      </c>
      <c r="AM90" s="204" t="str">
        <f>IF(E20="","",E20)</f>
        <v xml:space="preserve"> </v>
      </c>
      <c r="AN90" s="205"/>
      <c r="AO90" s="205"/>
      <c r="AP90" s="205"/>
      <c r="AR90" s="30"/>
      <c r="AS90" s="202"/>
      <c r="AT90" s="203"/>
      <c r="AU90" s="53"/>
      <c r="AV90" s="53"/>
      <c r="AW90" s="53"/>
      <c r="AX90" s="53"/>
      <c r="AY90" s="53"/>
      <c r="AZ90" s="53"/>
      <c r="BA90" s="53"/>
      <c r="BB90" s="53"/>
      <c r="BC90" s="53"/>
      <c r="BD90" s="54"/>
    </row>
    <row r="91" spans="2:56" s="1" customFormat="1" ht="10.9" customHeight="1">
      <c r="B91" s="30"/>
      <c r="AR91" s="30"/>
      <c r="AS91" s="202"/>
      <c r="AT91" s="203"/>
      <c r="AU91" s="53"/>
      <c r="AV91" s="53"/>
      <c r="AW91" s="53"/>
      <c r="AX91" s="53"/>
      <c r="AY91" s="53"/>
      <c r="AZ91" s="53"/>
      <c r="BA91" s="53"/>
      <c r="BB91" s="53"/>
      <c r="BC91" s="53"/>
      <c r="BD91" s="54"/>
    </row>
    <row r="92" spans="2:56" s="1" customFormat="1" ht="29.25" customHeight="1">
      <c r="B92" s="30"/>
      <c r="C92" s="227" t="s">
        <v>53</v>
      </c>
      <c r="D92" s="220"/>
      <c r="E92" s="220"/>
      <c r="F92" s="220"/>
      <c r="G92" s="220"/>
      <c r="H92" s="55"/>
      <c r="I92" s="219" t="s">
        <v>54</v>
      </c>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2" t="s">
        <v>55</v>
      </c>
      <c r="AH92" s="220"/>
      <c r="AI92" s="220"/>
      <c r="AJ92" s="220"/>
      <c r="AK92" s="220"/>
      <c r="AL92" s="220"/>
      <c r="AM92" s="220"/>
      <c r="AN92" s="219" t="s">
        <v>56</v>
      </c>
      <c r="AO92" s="220"/>
      <c r="AP92" s="221"/>
      <c r="AQ92" s="56" t="s">
        <v>57</v>
      </c>
      <c r="AR92" s="30"/>
      <c r="AS92" s="57" t="s">
        <v>58</v>
      </c>
      <c r="AT92" s="58" t="s">
        <v>59</v>
      </c>
      <c r="AU92" s="58" t="s">
        <v>60</v>
      </c>
      <c r="AV92" s="58" t="s">
        <v>61</v>
      </c>
      <c r="AW92" s="58" t="s">
        <v>62</v>
      </c>
      <c r="AX92" s="58" t="s">
        <v>63</v>
      </c>
      <c r="AY92" s="58" t="s">
        <v>64</v>
      </c>
      <c r="AZ92" s="58" t="s">
        <v>65</v>
      </c>
      <c r="BA92" s="58" t="s">
        <v>66</v>
      </c>
      <c r="BB92" s="58" t="s">
        <v>67</v>
      </c>
      <c r="BC92" s="58" t="s">
        <v>68</v>
      </c>
      <c r="BD92" s="59" t="s">
        <v>69</v>
      </c>
    </row>
    <row r="93" spans="2:56" s="1" customFormat="1" ht="10.9" customHeight="1">
      <c r="B93" s="30"/>
      <c r="AR93" s="30"/>
      <c r="AS93" s="60"/>
      <c r="AT93" s="51"/>
      <c r="AU93" s="51"/>
      <c r="AV93" s="51"/>
      <c r="AW93" s="51"/>
      <c r="AX93" s="51"/>
      <c r="AY93" s="51"/>
      <c r="AZ93" s="51"/>
      <c r="BA93" s="51"/>
      <c r="BB93" s="51"/>
      <c r="BC93" s="51"/>
      <c r="BD93" s="52"/>
    </row>
    <row r="94" spans="2:90" s="5" customFormat="1" ht="32.45" customHeight="1">
      <c r="B94" s="61"/>
      <c r="C94" s="62" t="s">
        <v>70</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230">
        <f>ROUND(SUM(AG95:AG97),2)</f>
        <v>0</v>
      </c>
      <c r="AH94" s="230"/>
      <c r="AI94" s="230"/>
      <c r="AJ94" s="230"/>
      <c r="AK94" s="230"/>
      <c r="AL94" s="230"/>
      <c r="AM94" s="230"/>
      <c r="AN94" s="231">
        <f aca="true" t="shared" si="0" ref="AN94:AN97">SUM(AG94,AT94)</f>
        <v>0</v>
      </c>
      <c r="AO94" s="231"/>
      <c r="AP94" s="231"/>
      <c r="AQ94" s="65" t="s">
        <v>1</v>
      </c>
      <c r="AR94" s="61"/>
      <c r="AS94" s="66">
        <f>ROUND(SUM(AS95:AS97),2)</f>
        <v>0</v>
      </c>
      <c r="AT94" s="67">
        <f aca="true" t="shared" si="1" ref="AT94:AT97">ROUND(SUM(AV94:AW94),2)</f>
        <v>0</v>
      </c>
      <c r="AU94" s="68">
        <f>ROUND(SUM(AU95:AU97),5)</f>
        <v>0</v>
      </c>
      <c r="AV94" s="67">
        <f>ROUND(AZ94*L29,2)</f>
        <v>0</v>
      </c>
      <c r="AW94" s="67">
        <f>ROUND(BA94*L30,2)</f>
        <v>0</v>
      </c>
      <c r="AX94" s="67">
        <f>ROUND(BB94*L29,2)</f>
        <v>0</v>
      </c>
      <c r="AY94" s="67">
        <f>ROUND(BC94*L30,2)</f>
        <v>0</v>
      </c>
      <c r="AZ94" s="67">
        <f>ROUND(SUM(AZ95:AZ97),2)</f>
        <v>0</v>
      </c>
      <c r="BA94" s="67">
        <f>ROUND(SUM(BA95:BA97),2)</f>
        <v>0</v>
      </c>
      <c r="BB94" s="67">
        <f>ROUND(SUM(BB95:BB97),2)</f>
        <v>0</v>
      </c>
      <c r="BC94" s="67">
        <f>ROUND(SUM(BC95:BC97),2)</f>
        <v>0</v>
      </c>
      <c r="BD94" s="69">
        <f>ROUND(SUM(BD95:BD97),2)</f>
        <v>0</v>
      </c>
      <c r="BS94" s="70" t="s">
        <v>71</v>
      </c>
      <c r="BT94" s="70" t="s">
        <v>72</v>
      </c>
      <c r="BU94" s="71" t="s">
        <v>73</v>
      </c>
      <c r="BV94" s="70" t="s">
        <v>74</v>
      </c>
      <c r="BW94" s="70" t="s">
        <v>4</v>
      </c>
      <c r="BX94" s="70" t="s">
        <v>75</v>
      </c>
      <c r="CL94" s="70" t="s">
        <v>1</v>
      </c>
    </row>
    <row r="95" spans="1:91" s="6" customFormat="1" ht="27" customHeight="1">
      <c r="A95" s="72" t="s">
        <v>76</v>
      </c>
      <c r="B95" s="73"/>
      <c r="C95" s="74"/>
      <c r="D95" s="232" t="s">
        <v>80</v>
      </c>
      <c r="E95" s="232"/>
      <c r="F95" s="232"/>
      <c r="G95" s="232"/>
      <c r="H95" s="232"/>
      <c r="I95" s="75"/>
      <c r="J95" s="232" t="s">
        <v>81</v>
      </c>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28">
        <f>'SO 130 - KOMUNIKACE SILNI...'!J30</f>
        <v>0</v>
      </c>
      <c r="AH95" s="229"/>
      <c r="AI95" s="229"/>
      <c r="AJ95" s="229"/>
      <c r="AK95" s="229"/>
      <c r="AL95" s="229"/>
      <c r="AM95" s="229"/>
      <c r="AN95" s="228">
        <f t="shared" si="0"/>
        <v>0</v>
      </c>
      <c r="AO95" s="229"/>
      <c r="AP95" s="229"/>
      <c r="AQ95" s="76" t="s">
        <v>77</v>
      </c>
      <c r="AR95" s="73"/>
      <c r="AS95" s="77">
        <v>0</v>
      </c>
      <c r="AT95" s="78">
        <f t="shared" si="1"/>
        <v>0</v>
      </c>
      <c r="AU95" s="79">
        <f>'SO 130 - KOMUNIKACE SILNI...'!P123</f>
        <v>0</v>
      </c>
      <c r="AV95" s="78">
        <f>'SO 130 - KOMUNIKACE SILNI...'!J33</f>
        <v>0</v>
      </c>
      <c r="AW95" s="78">
        <f>'SO 130 - KOMUNIKACE SILNI...'!J34</f>
        <v>0</v>
      </c>
      <c r="AX95" s="78">
        <f>'SO 130 - KOMUNIKACE SILNI...'!J35</f>
        <v>0</v>
      </c>
      <c r="AY95" s="78">
        <f>'SO 130 - KOMUNIKACE SILNI...'!J36</f>
        <v>0</v>
      </c>
      <c r="AZ95" s="78">
        <f>'SO 130 - KOMUNIKACE SILNI...'!F33</f>
        <v>0</v>
      </c>
      <c r="BA95" s="78">
        <f>'SO 130 - KOMUNIKACE SILNI...'!F34</f>
        <v>0</v>
      </c>
      <c r="BB95" s="78">
        <f>'SO 130 - KOMUNIKACE SILNI...'!F35</f>
        <v>0</v>
      </c>
      <c r="BC95" s="78">
        <f>'SO 130 - KOMUNIKACE SILNI...'!F36</f>
        <v>0</v>
      </c>
      <c r="BD95" s="80">
        <f>'SO 130 - KOMUNIKACE SILNI...'!F37</f>
        <v>0</v>
      </c>
      <c r="BT95" s="81" t="s">
        <v>78</v>
      </c>
      <c r="BV95" s="81" t="s">
        <v>74</v>
      </c>
      <c r="BW95" s="81" t="s">
        <v>82</v>
      </c>
      <c r="BX95" s="81" t="s">
        <v>4</v>
      </c>
      <c r="CL95" s="81" t="s">
        <v>1</v>
      </c>
      <c r="CM95" s="81" t="s">
        <v>79</v>
      </c>
    </row>
    <row r="96" spans="1:91" s="6" customFormat="1" ht="27" customHeight="1">
      <c r="A96" s="72" t="s">
        <v>76</v>
      </c>
      <c r="B96" s="73"/>
      <c r="C96" s="74"/>
      <c r="D96" s="232" t="s">
        <v>83</v>
      </c>
      <c r="E96" s="232"/>
      <c r="F96" s="232"/>
      <c r="G96" s="232"/>
      <c r="H96" s="232"/>
      <c r="I96" s="75"/>
      <c r="J96" s="232" t="s">
        <v>84</v>
      </c>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28">
        <f>'SO 140 - KOMUNIKACE SILNI...'!J30</f>
        <v>0</v>
      </c>
      <c r="AH96" s="229"/>
      <c r="AI96" s="229"/>
      <c r="AJ96" s="229"/>
      <c r="AK96" s="229"/>
      <c r="AL96" s="229"/>
      <c r="AM96" s="229"/>
      <c r="AN96" s="228">
        <f t="shared" si="0"/>
        <v>0</v>
      </c>
      <c r="AO96" s="229"/>
      <c r="AP96" s="229"/>
      <c r="AQ96" s="76" t="s">
        <v>77</v>
      </c>
      <c r="AR96" s="73"/>
      <c r="AS96" s="77">
        <v>0</v>
      </c>
      <c r="AT96" s="78">
        <f t="shared" si="1"/>
        <v>0</v>
      </c>
      <c r="AU96" s="79">
        <f>'SO 140 - KOMUNIKACE SILNI...'!P122</f>
        <v>0</v>
      </c>
      <c r="AV96" s="78">
        <f>'SO 140 - KOMUNIKACE SILNI...'!J33</f>
        <v>0</v>
      </c>
      <c r="AW96" s="78">
        <f>'SO 140 - KOMUNIKACE SILNI...'!J34</f>
        <v>0</v>
      </c>
      <c r="AX96" s="78">
        <f>'SO 140 - KOMUNIKACE SILNI...'!J35</f>
        <v>0</v>
      </c>
      <c r="AY96" s="78">
        <f>'SO 140 - KOMUNIKACE SILNI...'!J36</f>
        <v>0</v>
      </c>
      <c r="AZ96" s="78">
        <f>'SO 140 - KOMUNIKACE SILNI...'!F33</f>
        <v>0</v>
      </c>
      <c r="BA96" s="78">
        <f>'SO 140 - KOMUNIKACE SILNI...'!F34</f>
        <v>0</v>
      </c>
      <c r="BB96" s="78">
        <f>'SO 140 - KOMUNIKACE SILNI...'!F35</f>
        <v>0</v>
      </c>
      <c r="BC96" s="78">
        <f>'SO 140 - KOMUNIKACE SILNI...'!F36</f>
        <v>0</v>
      </c>
      <c r="BD96" s="80">
        <f>'SO 140 - KOMUNIKACE SILNI...'!F37</f>
        <v>0</v>
      </c>
      <c r="BT96" s="81" t="s">
        <v>78</v>
      </c>
      <c r="BV96" s="81" t="s">
        <v>74</v>
      </c>
      <c r="BW96" s="81" t="s">
        <v>85</v>
      </c>
      <c r="BX96" s="81" t="s">
        <v>4</v>
      </c>
      <c r="CL96" s="81" t="s">
        <v>1</v>
      </c>
      <c r="CM96" s="81" t="s">
        <v>79</v>
      </c>
    </row>
    <row r="97" spans="1:91" s="6" customFormat="1" ht="16.5" customHeight="1">
      <c r="A97" s="72" t="s">
        <v>76</v>
      </c>
      <c r="B97" s="73"/>
      <c r="C97" s="74"/>
      <c r="D97" s="232" t="s">
        <v>86</v>
      </c>
      <c r="E97" s="232"/>
      <c r="F97" s="232"/>
      <c r="G97" s="232"/>
      <c r="H97" s="232"/>
      <c r="I97" s="75"/>
      <c r="J97" s="232" t="s">
        <v>87</v>
      </c>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28">
        <f>'VON - Vedlejší a ostatní ...'!J30</f>
        <v>0</v>
      </c>
      <c r="AH97" s="229"/>
      <c r="AI97" s="229"/>
      <c r="AJ97" s="229"/>
      <c r="AK97" s="229"/>
      <c r="AL97" s="229"/>
      <c r="AM97" s="229"/>
      <c r="AN97" s="228">
        <f t="shared" si="0"/>
        <v>0</v>
      </c>
      <c r="AO97" s="229"/>
      <c r="AP97" s="229"/>
      <c r="AQ97" s="76" t="s">
        <v>77</v>
      </c>
      <c r="AR97" s="73"/>
      <c r="AS97" s="82">
        <v>0</v>
      </c>
      <c r="AT97" s="83">
        <f t="shared" si="1"/>
        <v>0</v>
      </c>
      <c r="AU97" s="84">
        <f>'VON - Vedlejší a ostatní ...'!P120</f>
        <v>0</v>
      </c>
      <c r="AV97" s="83">
        <f>'VON - Vedlejší a ostatní ...'!J33</f>
        <v>0</v>
      </c>
      <c r="AW97" s="83">
        <f>'VON - Vedlejší a ostatní ...'!J34</f>
        <v>0</v>
      </c>
      <c r="AX97" s="83">
        <f>'VON - Vedlejší a ostatní ...'!J35</f>
        <v>0</v>
      </c>
      <c r="AY97" s="83">
        <f>'VON - Vedlejší a ostatní ...'!J36</f>
        <v>0</v>
      </c>
      <c r="AZ97" s="83">
        <f>'VON - Vedlejší a ostatní ...'!F33</f>
        <v>0</v>
      </c>
      <c r="BA97" s="83">
        <f>'VON - Vedlejší a ostatní ...'!F34</f>
        <v>0</v>
      </c>
      <c r="BB97" s="83">
        <f>'VON - Vedlejší a ostatní ...'!F35</f>
        <v>0</v>
      </c>
      <c r="BC97" s="83">
        <f>'VON - Vedlejší a ostatní ...'!F36</f>
        <v>0</v>
      </c>
      <c r="BD97" s="85">
        <f>'VON - Vedlejší a ostatní ...'!F37</f>
        <v>0</v>
      </c>
      <c r="BT97" s="81" t="s">
        <v>78</v>
      </c>
      <c r="BV97" s="81" t="s">
        <v>74</v>
      </c>
      <c r="BW97" s="81" t="s">
        <v>88</v>
      </c>
      <c r="BX97" s="81" t="s">
        <v>4</v>
      </c>
      <c r="CL97" s="81" t="s">
        <v>1</v>
      </c>
      <c r="CM97" s="81" t="s">
        <v>79</v>
      </c>
    </row>
    <row r="98" spans="2:44" s="1" customFormat="1" ht="30" customHeight="1">
      <c r="B98" s="30"/>
      <c r="AR98" s="30"/>
    </row>
    <row r="99" spans="2:44" s="1" customFormat="1" ht="6.95" customHeight="1">
      <c r="B99" s="42"/>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30"/>
    </row>
  </sheetData>
  <mergeCells count="50">
    <mergeCell ref="C92:G92"/>
    <mergeCell ref="I92:AF92"/>
    <mergeCell ref="AN96:AP96"/>
    <mergeCell ref="AG96:AM96"/>
    <mergeCell ref="AN97:AP97"/>
    <mergeCell ref="AG97:AM97"/>
    <mergeCell ref="AG94:AM94"/>
    <mergeCell ref="AN94:AP94"/>
    <mergeCell ref="AN95:AP95"/>
    <mergeCell ref="AG95:AM95"/>
    <mergeCell ref="D95:H95"/>
    <mergeCell ref="J95:AF95"/>
    <mergeCell ref="D96:H96"/>
    <mergeCell ref="J96:AF96"/>
    <mergeCell ref="D97:H97"/>
    <mergeCell ref="J97:AF97"/>
    <mergeCell ref="L30:P30"/>
    <mergeCell ref="L31:P31"/>
    <mergeCell ref="L32:P32"/>
    <mergeCell ref="L33:P33"/>
    <mergeCell ref="AN92:AP92"/>
    <mergeCell ref="AG92:AM92"/>
    <mergeCell ref="X35:AB35"/>
    <mergeCell ref="AK35:AO35"/>
    <mergeCell ref="AK31:AO31"/>
    <mergeCell ref="W32:AE32"/>
    <mergeCell ref="AK32:AO32"/>
    <mergeCell ref="W33:AE33"/>
    <mergeCell ref="AK33:AO33"/>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s>
  <hyperlinks>
    <hyperlink ref="A95" location="'SO 130 - KOMUNIKACE SILNI...'!C2" display="/"/>
    <hyperlink ref="A96" location="'SO 140 - KOMUNIKACE SILNI...'!C2" display="/"/>
    <hyperlink ref="A9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7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8" t="s">
        <v>5</v>
      </c>
      <c r="M2" s="199"/>
      <c r="N2" s="199"/>
      <c r="O2" s="199"/>
      <c r="P2" s="199"/>
      <c r="Q2" s="199"/>
      <c r="R2" s="199"/>
      <c r="S2" s="199"/>
      <c r="T2" s="199"/>
      <c r="U2" s="199"/>
      <c r="V2" s="199"/>
      <c r="AT2" s="15" t="s">
        <v>82</v>
      </c>
    </row>
    <row r="3" spans="2:46" ht="6.95" customHeight="1">
      <c r="B3" s="16"/>
      <c r="C3" s="17"/>
      <c r="D3" s="17"/>
      <c r="E3" s="17"/>
      <c r="F3" s="17"/>
      <c r="G3" s="17"/>
      <c r="H3" s="17"/>
      <c r="I3" s="87"/>
      <c r="J3" s="17"/>
      <c r="K3" s="17"/>
      <c r="L3" s="18"/>
      <c r="AT3" s="15" t="s">
        <v>79</v>
      </c>
    </row>
    <row r="4" spans="2:46" ht="24.95" customHeight="1">
      <c r="B4" s="18"/>
      <c r="D4" s="19" t="s">
        <v>89</v>
      </c>
      <c r="L4" s="18"/>
      <c r="M4" s="88" t="s">
        <v>10</v>
      </c>
      <c r="AT4" s="15" t="s">
        <v>3</v>
      </c>
    </row>
    <row r="5" spans="2:12" ht="6.95" customHeight="1">
      <c r="B5" s="18"/>
      <c r="L5" s="18"/>
    </row>
    <row r="6" spans="2:12" ht="12" customHeight="1">
      <c r="B6" s="18"/>
      <c r="D6" s="25" t="s">
        <v>16</v>
      </c>
      <c r="L6" s="18"/>
    </row>
    <row r="7" spans="2:12" ht="16.5" customHeight="1">
      <c r="B7" s="18"/>
      <c r="E7" s="234" t="str">
        <f>'Rekapitulace stavby'!K6</f>
        <v>II/202 HORNÍ KOZOLUPY - KOKAŠICE, OPRAVA</v>
      </c>
      <c r="F7" s="235"/>
      <c r="G7" s="235"/>
      <c r="H7" s="235"/>
      <c r="L7" s="18"/>
    </row>
    <row r="8" spans="2:12" s="1" customFormat="1" ht="12" customHeight="1">
      <c r="B8" s="30"/>
      <c r="D8" s="25" t="s">
        <v>90</v>
      </c>
      <c r="I8" s="89"/>
      <c r="L8" s="30"/>
    </row>
    <row r="9" spans="2:12" s="1" customFormat="1" ht="36.95" customHeight="1">
      <c r="B9" s="30"/>
      <c r="E9" s="206" t="s">
        <v>362</v>
      </c>
      <c r="F9" s="233"/>
      <c r="G9" s="233"/>
      <c r="H9" s="233"/>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t="str">
        <f>'Rekapitulace stavby'!AN8</f>
        <v>2. 7. 2019</v>
      </c>
      <c r="L12" s="30"/>
    </row>
    <row r="13" spans="2:12" s="1" customFormat="1" ht="10.9" customHeight="1">
      <c r="B13" s="30"/>
      <c r="I13" s="89"/>
      <c r="L13" s="30"/>
    </row>
    <row r="14" spans="2:12" s="1" customFormat="1" ht="12" customHeight="1">
      <c r="B14" s="30"/>
      <c r="D14" s="25" t="s">
        <v>23</v>
      </c>
      <c r="I14" s="90" t="s">
        <v>24</v>
      </c>
      <c r="J14" s="23" t="str">
        <f>IF('Rekapitulace stavby'!AN10="","",'Rekapitulace stavby'!AN10)</f>
        <v/>
      </c>
      <c r="L14" s="30"/>
    </row>
    <row r="15" spans="2:12" s="1" customFormat="1" ht="18" customHeight="1">
      <c r="B15" s="30"/>
      <c r="E15" s="23" t="str">
        <f>IF('Rekapitulace stavby'!E11="","",'Rekapitulace stavby'!E11)</f>
        <v xml:space="preserve"> </v>
      </c>
      <c r="I15" s="90" t="s">
        <v>25</v>
      </c>
      <c r="J15" s="23" t="str">
        <f>IF('Rekapitulace stavby'!AN11="","",'Rekapitulace stavby'!AN11)</f>
        <v/>
      </c>
      <c r="L15" s="30"/>
    </row>
    <row r="16" spans="2:12" s="1" customFormat="1" ht="6.95" customHeight="1">
      <c r="B16" s="30"/>
      <c r="I16" s="89"/>
      <c r="L16" s="30"/>
    </row>
    <row r="17" spans="2:12" s="1" customFormat="1" ht="12" customHeight="1">
      <c r="B17" s="30"/>
      <c r="D17" s="25" t="s">
        <v>26</v>
      </c>
      <c r="I17" s="90" t="s">
        <v>24</v>
      </c>
      <c r="J17" s="26" t="str">
        <f>'Rekapitulace stavby'!AN13</f>
        <v>Vyplň údaj</v>
      </c>
      <c r="L17" s="30"/>
    </row>
    <row r="18" spans="2:12" s="1" customFormat="1" ht="18" customHeight="1">
      <c r="B18" s="30"/>
      <c r="E18" s="236" t="str">
        <f>'Rekapitulace stavby'!E14</f>
        <v>Vyplň údaj</v>
      </c>
      <c r="F18" s="209"/>
      <c r="G18" s="209"/>
      <c r="H18" s="209"/>
      <c r="I18" s="90" t="s">
        <v>25</v>
      </c>
      <c r="J18" s="26" t="str">
        <f>'Rekapitulace stavby'!AN14</f>
        <v>Vyplň údaj</v>
      </c>
      <c r="L18" s="30"/>
    </row>
    <row r="19" spans="2:12" s="1" customFormat="1" ht="6.95" customHeight="1">
      <c r="B19" s="30"/>
      <c r="I19" s="89"/>
      <c r="L19" s="30"/>
    </row>
    <row r="20" spans="2:12" s="1" customFormat="1" ht="12" customHeight="1">
      <c r="B20" s="30"/>
      <c r="D20" s="25" t="s">
        <v>28</v>
      </c>
      <c r="I20" s="90" t="s">
        <v>24</v>
      </c>
      <c r="J20" s="23" t="str">
        <f>IF('Rekapitulace stavby'!AN16="","",'Rekapitulace stavby'!AN16)</f>
        <v/>
      </c>
      <c r="L20" s="30"/>
    </row>
    <row r="21" spans="2:12" s="1" customFormat="1" ht="18" customHeight="1">
      <c r="B21" s="30"/>
      <c r="E21" s="23" t="str">
        <f>IF('Rekapitulace stavby'!E17="","",'Rekapitulace stavby'!E17)</f>
        <v xml:space="preserve"> </v>
      </c>
      <c r="I21" s="90" t="s">
        <v>25</v>
      </c>
      <c r="J21" s="23" t="str">
        <f>IF('Rekapitulace stavby'!AN17="","",'Rekapitulace stavby'!AN17)</f>
        <v/>
      </c>
      <c r="L21" s="30"/>
    </row>
    <row r="22" spans="2:12" s="1" customFormat="1" ht="6.95" customHeight="1">
      <c r="B22" s="30"/>
      <c r="I22" s="89"/>
      <c r="L22" s="30"/>
    </row>
    <row r="23" spans="2:12" s="1" customFormat="1" ht="12" customHeight="1">
      <c r="B23" s="30"/>
      <c r="D23" s="25" t="s">
        <v>30</v>
      </c>
      <c r="I23" s="90" t="s">
        <v>24</v>
      </c>
      <c r="J23" s="23" t="str">
        <f>IF('Rekapitulace stavby'!AN19="","",'Rekapitulace stavby'!AN19)</f>
        <v/>
      </c>
      <c r="L23" s="30"/>
    </row>
    <row r="24" spans="2:12" s="1" customFormat="1" ht="18" customHeight="1">
      <c r="B24" s="30"/>
      <c r="E24" s="23" t="str">
        <f>IF('Rekapitulace stavby'!E20="","",'Rekapitulace stavby'!E20)</f>
        <v xml:space="preserve"> </v>
      </c>
      <c r="I24" s="90" t="s">
        <v>25</v>
      </c>
      <c r="J24" s="23" t="str">
        <f>IF('Rekapitulace stavby'!AN20="","",'Rekapitulace stavby'!AN20)</f>
        <v/>
      </c>
      <c r="L24" s="30"/>
    </row>
    <row r="25" spans="2:12" s="1" customFormat="1" ht="6.95" customHeight="1">
      <c r="B25" s="30"/>
      <c r="I25" s="89"/>
      <c r="L25" s="30"/>
    </row>
    <row r="26" spans="2:12" s="1" customFormat="1" ht="12" customHeight="1">
      <c r="B26" s="30"/>
      <c r="D26" s="25" t="s">
        <v>31</v>
      </c>
      <c r="I26" s="89"/>
      <c r="L26" s="30"/>
    </row>
    <row r="27" spans="2:12" s="7" customFormat="1" ht="16.5" customHeight="1">
      <c r="B27" s="91"/>
      <c r="E27" s="213" t="s">
        <v>1</v>
      </c>
      <c r="F27" s="213"/>
      <c r="G27" s="213"/>
      <c r="H27" s="213"/>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32</v>
      </c>
      <c r="I30" s="89"/>
      <c r="J30" s="64">
        <f>ROUND(J123,2)</f>
        <v>0</v>
      </c>
      <c r="L30" s="30"/>
    </row>
    <row r="31" spans="2:12" s="1" customFormat="1" ht="6.95" customHeight="1">
      <c r="B31" s="30"/>
      <c r="D31" s="51"/>
      <c r="E31" s="51"/>
      <c r="F31" s="51"/>
      <c r="G31" s="51"/>
      <c r="H31" s="51"/>
      <c r="I31" s="93"/>
      <c r="J31" s="51"/>
      <c r="K31" s="51"/>
      <c r="L31" s="30"/>
    </row>
    <row r="32" spans="2:12" s="1" customFormat="1" ht="14.45" customHeight="1">
      <c r="B32" s="30"/>
      <c r="F32" s="33" t="s">
        <v>34</v>
      </c>
      <c r="I32" s="95" t="s">
        <v>33</v>
      </c>
      <c r="J32" s="33" t="s">
        <v>35</v>
      </c>
      <c r="L32" s="30"/>
    </row>
    <row r="33" spans="2:12" s="1" customFormat="1" ht="14.45" customHeight="1">
      <c r="B33" s="30"/>
      <c r="D33" s="96" t="s">
        <v>36</v>
      </c>
      <c r="E33" s="25" t="s">
        <v>37</v>
      </c>
      <c r="F33" s="97">
        <f>ROUND((SUM(BE123:BE275)),2)</f>
        <v>0</v>
      </c>
      <c r="I33" s="98">
        <v>0.21</v>
      </c>
      <c r="J33" s="97">
        <f>ROUND(((SUM(BE123:BE275))*I33),2)</f>
        <v>0</v>
      </c>
      <c r="L33" s="30"/>
    </row>
    <row r="34" spans="2:12" s="1" customFormat="1" ht="14.45" customHeight="1">
      <c r="B34" s="30"/>
      <c r="E34" s="25" t="s">
        <v>38</v>
      </c>
      <c r="F34" s="97">
        <f>ROUND((SUM(BF123:BF275)),2)</f>
        <v>0</v>
      </c>
      <c r="I34" s="98">
        <v>0.15</v>
      </c>
      <c r="J34" s="97">
        <f>ROUND(((SUM(BF123:BF275))*I34),2)</f>
        <v>0</v>
      </c>
      <c r="L34" s="30"/>
    </row>
    <row r="35" spans="2:12" s="1" customFormat="1" ht="14.45" customHeight="1" hidden="1">
      <c r="B35" s="30"/>
      <c r="E35" s="25" t="s">
        <v>39</v>
      </c>
      <c r="F35" s="97">
        <f>ROUND((SUM(BG123:BG275)),2)</f>
        <v>0</v>
      </c>
      <c r="I35" s="98">
        <v>0.21</v>
      </c>
      <c r="J35" s="97">
        <f>0</f>
        <v>0</v>
      </c>
      <c r="L35" s="30"/>
    </row>
    <row r="36" spans="2:12" s="1" customFormat="1" ht="14.45" customHeight="1" hidden="1">
      <c r="B36" s="30"/>
      <c r="E36" s="25" t="s">
        <v>40</v>
      </c>
      <c r="F36" s="97">
        <f>ROUND((SUM(BH123:BH275)),2)</f>
        <v>0</v>
      </c>
      <c r="I36" s="98">
        <v>0.15</v>
      </c>
      <c r="J36" s="97">
        <f>0</f>
        <v>0</v>
      </c>
      <c r="L36" s="30"/>
    </row>
    <row r="37" spans="2:12" s="1" customFormat="1" ht="14.45" customHeight="1" hidden="1">
      <c r="B37" s="30"/>
      <c r="E37" s="25" t="s">
        <v>41</v>
      </c>
      <c r="F37" s="97">
        <f>ROUND((SUM(BI123:BI275)),2)</f>
        <v>0</v>
      </c>
      <c r="I37" s="98">
        <v>0</v>
      </c>
      <c r="J37" s="97">
        <f>0</f>
        <v>0</v>
      </c>
      <c r="L37" s="30"/>
    </row>
    <row r="38" spans="2:12" s="1" customFormat="1" ht="6.95" customHeight="1">
      <c r="B38" s="30"/>
      <c r="I38" s="89"/>
      <c r="L38" s="30"/>
    </row>
    <row r="39" spans="2:12" s="1" customFormat="1" ht="25.35" customHeight="1">
      <c r="B39" s="30"/>
      <c r="C39" s="99"/>
      <c r="D39" s="100" t="s">
        <v>42</v>
      </c>
      <c r="E39" s="55"/>
      <c r="F39" s="55"/>
      <c r="G39" s="101" t="s">
        <v>43</v>
      </c>
      <c r="H39" s="102" t="s">
        <v>44</v>
      </c>
      <c r="I39" s="103"/>
      <c r="J39" s="104">
        <f>SUM(J30:J37)</f>
        <v>0</v>
      </c>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45</v>
      </c>
      <c r="E50" s="40"/>
      <c r="F50" s="40"/>
      <c r="G50" s="39" t="s">
        <v>46</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47</v>
      </c>
      <c r="E61" s="32"/>
      <c r="F61" s="107" t="s">
        <v>48</v>
      </c>
      <c r="G61" s="41" t="s">
        <v>47</v>
      </c>
      <c r="H61" s="32"/>
      <c r="I61" s="108"/>
      <c r="J61" s="109" t="s">
        <v>48</v>
      </c>
      <c r="K61" s="32"/>
      <c r="L61" s="30"/>
    </row>
    <row r="62" spans="2:12" ht="12">
      <c r="B62" s="18"/>
      <c r="L62" s="18"/>
    </row>
    <row r="63" spans="2:12" ht="12">
      <c r="B63" s="18"/>
      <c r="L63" s="18"/>
    </row>
    <row r="64" spans="2:12" ht="12">
      <c r="B64" s="18"/>
      <c r="L64" s="18"/>
    </row>
    <row r="65" spans="2:12" s="1" customFormat="1" ht="12.75">
      <c r="B65" s="30"/>
      <c r="D65" s="39" t="s">
        <v>49</v>
      </c>
      <c r="E65" s="40"/>
      <c r="F65" s="40"/>
      <c r="G65" s="39" t="s">
        <v>50</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47</v>
      </c>
      <c r="E76" s="32"/>
      <c r="F76" s="107" t="s">
        <v>48</v>
      </c>
      <c r="G76" s="41" t="s">
        <v>47</v>
      </c>
      <c r="H76" s="32"/>
      <c r="I76" s="108"/>
      <c r="J76" s="109" t="s">
        <v>48</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91</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4" t="str">
        <f>E7</f>
        <v>II/202 HORNÍ KOZOLUPY - KOKAŠICE, OPRAVA</v>
      </c>
      <c r="F85" s="235"/>
      <c r="G85" s="235"/>
      <c r="H85" s="235"/>
      <c r="I85" s="89"/>
      <c r="L85" s="30"/>
    </row>
    <row r="86" spans="2:12" s="1" customFormat="1" ht="12" customHeight="1">
      <c r="B86" s="30"/>
      <c r="C86" s="25" t="s">
        <v>90</v>
      </c>
      <c r="I86" s="89"/>
      <c r="L86" s="30"/>
    </row>
    <row r="87" spans="2:12" s="1" customFormat="1" ht="16.5" customHeight="1">
      <c r="B87" s="30"/>
      <c r="E87" s="206" t="str">
        <f>E9</f>
        <v>SO 130 - KOMUNIKACE SILNICE II/202 extravilán STRAHOV - KOKAŠICE</v>
      </c>
      <c r="F87" s="233"/>
      <c r="G87" s="233"/>
      <c r="H87" s="233"/>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t="str">
        <f>IF(J12="","",J12)</f>
        <v>2. 7. 2019</v>
      </c>
      <c r="L89" s="30"/>
    </row>
    <row r="90" spans="2:12" s="1" customFormat="1" ht="6.95" customHeight="1">
      <c r="B90" s="30"/>
      <c r="I90" s="89"/>
      <c r="L90" s="30"/>
    </row>
    <row r="91" spans="2:12" s="1" customFormat="1" ht="15.2" customHeight="1">
      <c r="B91" s="30"/>
      <c r="C91" s="25" t="s">
        <v>23</v>
      </c>
      <c r="F91" s="23" t="str">
        <f>E15</f>
        <v xml:space="preserve"> </v>
      </c>
      <c r="I91" s="90" t="s">
        <v>28</v>
      </c>
      <c r="J91" s="28" t="str">
        <f>E21</f>
        <v xml:space="preserve"> </v>
      </c>
      <c r="L91" s="30"/>
    </row>
    <row r="92" spans="2:12" s="1" customFormat="1" ht="15.2" customHeight="1">
      <c r="B92" s="30"/>
      <c r="C92" s="25" t="s">
        <v>26</v>
      </c>
      <c r="F92" s="23" t="str">
        <f>IF(E18="","",E18)</f>
        <v>Vyplň údaj</v>
      </c>
      <c r="I92" s="90" t="s">
        <v>30</v>
      </c>
      <c r="J92" s="28" t="str">
        <f>E24</f>
        <v xml:space="preserve"> </v>
      </c>
      <c r="L92" s="30"/>
    </row>
    <row r="93" spans="2:12" s="1" customFormat="1" ht="10.35" customHeight="1">
      <c r="B93" s="30"/>
      <c r="I93" s="89"/>
      <c r="L93" s="30"/>
    </row>
    <row r="94" spans="2:12" s="1" customFormat="1" ht="29.25" customHeight="1">
      <c r="B94" s="30"/>
      <c r="C94" s="112" t="s">
        <v>92</v>
      </c>
      <c r="D94" s="99"/>
      <c r="E94" s="99"/>
      <c r="F94" s="99"/>
      <c r="G94" s="99"/>
      <c r="H94" s="99"/>
      <c r="I94" s="113"/>
      <c r="J94" s="114" t="s">
        <v>93</v>
      </c>
      <c r="K94" s="99"/>
      <c r="L94" s="30"/>
    </row>
    <row r="95" spans="2:12" s="1" customFormat="1" ht="10.35" customHeight="1">
      <c r="B95" s="30"/>
      <c r="I95" s="89"/>
      <c r="L95" s="30"/>
    </row>
    <row r="96" spans="2:47" s="1" customFormat="1" ht="22.9" customHeight="1">
      <c r="B96" s="30"/>
      <c r="C96" s="115" t="s">
        <v>94</v>
      </c>
      <c r="I96" s="89"/>
      <c r="J96" s="64">
        <f>J123</f>
        <v>0</v>
      </c>
      <c r="L96" s="30"/>
      <c r="AU96" s="15" t="s">
        <v>95</v>
      </c>
    </row>
    <row r="97" spans="2:12" s="8" customFormat="1" ht="24.95" customHeight="1">
      <c r="B97" s="116"/>
      <c r="D97" s="117" t="s">
        <v>96</v>
      </c>
      <c r="E97" s="118"/>
      <c r="F97" s="118"/>
      <c r="G97" s="118"/>
      <c r="H97" s="118"/>
      <c r="I97" s="119"/>
      <c r="J97" s="120">
        <f>J124</f>
        <v>0</v>
      </c>
      <c r="L97" s="116"/>
    </row>
    <row r="98" spans="2:12" s="9" customFormat="1" ht="19.9" customHeight="1">
      <c r="B98" s="121"/>
      <c r="D98" s="122" t="s">
        <v>97</v>
      </c>
      <c r="E98" s="123"/>
      <c r="F98" s="123"/>
      <c r="G98" s="123"/>
      <c r="H98" s="123"/>
      <c r="I98" s="124"/>
      <c r="J98" s="125">
        <f>J125</f>
        <v>0</v>
      </c>
      <c r="L98" s="121"/>
    </row>
    <row r="99" spans="2:12" s="9" customFormat="1" ht="19.9" customHeight="1">
      <c r="B99" s="121"/>
      <c r="D99" s="122" t="s">
        <v>98</v>
      </c>
      <c r="E99" s="123"/>
      <c r="F99" s="123"/>
      <c r="G99" s="123"/>
      <c r="H99" s="123"/>
      <c r="I99" s="124"/>
      <c r="J99" s="125">
        <f>J149</f>
        <v>0</v>
      </c>
      <c r="L99" s="121"/>
    </row>
    <row r="100" spans="2:12" s="9" customFormat="1" ht="19.9" customHeight="1">
      <c r="B100" s="121"/>
      <c r="D100" s="122" t="s">
        <v>99</v>
      </c>
      <c r="E100" s="123"/>
      <c r="F100" s="123"/>
      <c r="G100" s="123"/>
      <c r="H100" s="123"/>
      <c r="I100" s="124"/>
      <c r="J100" s="125">
        <f>J158</f>
        <v>0</v>
      </c>
      <c r="L100" s="121"/>
    </row>
    <row r="101" spans="2:12" s="9" customFormat="1" ht="19.9" customHeight="1">
      <c r="B101" s="121"/>
      <c r="D101" s="122" t="s">
        <v>100</v>
      </c>
      <c r="E101" s="123"/>
      <c r="F101" s="123"/>
      <c r="G101" s="123"/>
      <c r="H101" s="123"/>
      <c r="I101" s="124"/>
      <c r="J101" s="125">
        <f>J193</f>
        <v>0</v>
      </c>
      <c r="L101" s="121"/>
    </row>
    <row r="102" spans="2:12" s="9" customFormat="1" ht="19.9" customHeight="1">
      <c r="B102" s="121"/>
      <c r="D102" s="122" t="s">
        <v>101</v>
      </c>
      <c r="E102" s="123"/>
      <c r="F102" s="123"/>
      <c r="G102" s="123"/>
      <c r="H102" s="123"/>
      <c r="I102" s="124"/>
      <c r="J102" s="125">
        <f>J249</f>
        <v>0</v>
      </c>
      <c r="L102" s="121"/>
    </row>
    <row r="103" spans="2:12" s="9" customFormat="1" ht="19.9" customHeight="1">
      <c r="B103" s="121"/>
      <c r="D103" s="122" t="s">
        <v>102</v>
      </c>
      <c r="E103" s="123"/>
      <c r="F103" s="123"/>
      <c r="G103" s="123"/>
      <c r="H103" s="123"/>
      <c r="I103" s="124"/>
      <c r="J103" s="125">
        <f>J273</f>
        <v>0</v>
      </c>
      <c r="L103" s="121"/>
    </row>
    <row r="104" spans="2:12" s="1" customFormat="1" ht="21.75" customHeight="1">
      <c r="B104" s="30"/>
      <c r="I104" s="89"/>
      <c r="L104" s="30"/>
    </row>
    <row r="105" spans="2:12" s="1" customFormat="1" ht="6.95" customHeight="1">
      <c r="B105" s="42"/>
      <c r="C105" s="43"/>
      <c r="D105" s="43"/>
      <c r="E105" s="43"/>
      <c r="F105" s="43"/>
      <c r="G105" s="43"/>
      <c r="H105" s="43"/>
      <c r="I105" s="110"/>
      <c r="J105" s="43"/>
      <c r="K105" s="43"/>
      <c r="L105" s="30"/>
    </row>
    <row r="109" spans="2:12" s="1" customFormat="1" ht="6.95" customHeight="1">
      <c r="B109" s="44"/>
      <c r="C109" s="45"/>
      <c r="D109" s="45"/>
      <c r="E109" s="45"/>
      <c r="F109" s="45"/>
      <c r="G109" s="45"/>
      <c r="H109" s="45"/>
      <c r="I109" s="111"/>
      <c r="J109" s="45"/>
      <c r="K109" s="45"/>
      <c r="L109" s="30"/>
    </row>
    <row r="110" spans="2:12" s="1" customFormat="1" ht="24.95" customHeight="1">
      <c r="B110" s="30"/>
      <c r="C110" s="19" t="s">
        <v>103</v>
      </c>
      <c r="I110" s="89"/>
      <c r="L110" s="30"/>
    </row>
    <row r="111" spans="2:12" s="1" customFormat="1" ht="6.95" customHeight="1">
      <c r="B111" s="30"/>
      <c r="I111" s="89"/>
      <c r="L111" s="30"/>
    </row>
    <row r="112" spans="2:12" s="1" customFormat="1" ht="12" customHeight="1">
      <c r="B112" s="30"/>
      <c r="C112" s="25" t="s">
        <v>16</v>
      </c>
      <c r="I112" s="89"/>
      <c r="L112" s="30"/>
    </row>
    <row r="113" spans="2:12" s="1" customFormat="1" ht="16.5" customHeight="1">
      <c r="B113" s="30"/>
      <c r="E113" s="234" t="str">
        <f>E7</f>
        <v>II/202 HORNÍ KOZOLUPY - KOKAŠICE, OPRAVA</v>
      </c>
      <c r="F113" s="235"/>
      <c r="G113" s="235"/>
      <c r="H113" s="235"/>
      <c r="I113" s="89"/>
      <c r="L113" s="30"/>
    </row>
    <row r="114" spans="2:12" s="1" customFormat="1" ht="12" customHeight="1">
      <c r="B114" s="30"/>
      <c r="C114" s="25" t="s">
        <v>90</v>
      </c>
      <c r="I114" s="89"/>
      <c r="L114" s="30"/>
    </row>
    <row r="115" spans="2:12" s="1" customFormat="1" ht="16.5" customHeight="1">
      <c r="B115" s="30"/>
      <c r="E115" s="206" t="str">
        <f>E9</f>
        <v>SO 130 - KOMUNIKACE SILNICE II/202 extravilán STRAHOV - KOKAŠICE</v>
      </c>
      <c r="F115" s="233"/>
      <c r="G115" s="233"/>
      <c r="H115" s="233"/>
      <c r="I115" s="89"/>
      <c r="L115" s="30"/>
    </row>
    <row r="116" spans="2:12" s="1" customFormat="1" ht="6.95" customHeight="1">
      <c r="B116" s="30"/>
      <c r="I116" s="89"/>
      <c r="L116" s="30"/>
    </row>
    <row r="117" spans="2:12" s="1" customFormat="1" ht="12" customHeight="1">
      <c r="B117" s="30"/>
      <c r="C117" s="25" t="s">
        <v>19</v>
      </c>
      <c r="F117" s="23" t="str">
        <f>F12</f>
        <v xml:space="preserve"> </v>
      </c>
      <c r="I117" s="90" t="s">
        <v>21</v>
      </c>
      <c r="J117" s="50" t="str">
        <f>IF(J12="","",J12)</f>
        <v>2. 7. 2019</v>
      </c>
      <c r="L117" s="30"/>
    </row>
    <row r="118" spans="2:12" s="1" customFormat="1" ht="6.95" customHeight="1">
      <c r="B118" s="30"/>
      <c r="I118" s="89"/>
      <c r="L118" s="30"/>
    </row>
    <row r="119" spans="2:12" s="1" customFormat="1" ht="15.2" customHeight="1">
      <c r="B119" s="30"/>
      <c r="C119" s="25" t="s">
        <v>23</v>
      </c>
      <c r="F119" s="23" t="str">
        <f>E15</f>
        <v xml:space="preserve"> </v>
      </c>
      <c r="I119" s="90" t="s">
        <v>28</v>
      </c>
      <c r="J119" s="28" t="str">
        <f>E21</f>
        <v xml:space="preserve"> </v>
      </c>
      <c r="L119" s="30"/>
    </row>
    <row r="120" spans="2:12" s="1" customFormat="1" ht="15.2" customHeight="1">
      <c r="B120" s="30"/>
      <c r="C120" s="25" t="s">
        <v>26</v>
      </c>
      <c r="F120" s="23" t="str">
        <f>IF(E18="","",E18)</f>
        <v>Vyplň údaj</v>
      </c>
      <c r="I120" s="90" t="s">
        <v>30</v>
      </c>
      <c r="J120" s="28" t="str">
        <f>E24</f>
        <v xml:space="preserve"> </v>
      </c>
      <c r="L120" s="30"/>
    </row>
    <row r="121" spans="2:12" s="1" customFormat="1" ht="10.35" customHeight="1">
      <c r="B121" s="30"/>
      <c r="I121" s="89"/>
      <c r="L121" s="30"/>
    </row>
    <row r="122" spans="2:20" s="10" customFormat="1" ht="29.25" customHeight="1">
      <c r="B122" s="126"/>
      <c r="C122" s="127" t="s">
        <v>104</v>
      </c>
      <c r="D122" s="128" t="s">
        <v>57</v>
      </c>
      <c r="E122" s="128" t="s">
        <v>53</v>
      </c>
      <c r="F122" s="128" t="s">
        <v>54</v>
      </c>
      <c r="G122" s="128" t="s">
        <v>105</v>
      </c>
      <c r="H122" s="128" t="s">
        <v>106</v>
      </c>
      <c r="I122" s="129" t="s">
        <v>107</v>
      </c>
      <c r="J122" s="128" t="s">
        <v>93</v>
      </c>
      <c r="K122" s="130" t="s">
        <v>108</v>
      </c>
      <c r="L122" s="126"/>
      <c r="M122" s="57" t="s">
        <v>1</v>
      </c>
      <c r="N122" s="58" t="s">
        <v>36</v>
      </c>
      <c r="O122" s="58" t="s">
        <v>109</v>
      </c>
      <c r="P122" s="58" t="s">
        <v>110</v>
      </c>
      <c r="Q122" s="58" t="s">
        <v>111</v>
      </c>
      <c r="R122" s="58" t="s">
        <v>112</v>
      </c>
      <c r="S122" s="58" t="s">
        <v>113</v>
      </c>
      <c r="T122" s="59" t="s">
        <v>114</v>
      </c>
    </row>
    <row r="123" spans="2:63" s="1" customFormat="1" ht="22.9" customHeight="1">
      <c r="B123" s="30"/>
      <c r="C123" s="62" t="s">
        <v>115</v>
      </c>
      <c r="I123" s="89"/>
      <c r="J123" s="131">
        <f>BK123</f>
        <v>0</v>
      </c>
      <c r="L123" s="30"/>
      <c r="M123" s="60"/>
      <c r="N123" s="51"/>
      <c r="O123" s="51"/>
      <c r="P123" s="132">
        <f>P124</f>
        <v>0</v>
      </c>
      <c r="Q123" s="51"/>
      <c r="R123" s="132">
        <f>R124</f>
        <v>7312.4169771199995</v>
      </c>
      <c r="S123" s="51"/>
      <c r="T123" s="133">
        <f>T124</f>
        <v>4278.982512</v>
      </c>
      <c r="AT123" s="15" t="s">
        <v>71</v>
      </c>
      <c r="AU123" s="15" t="s">
        <v>95</v>
      </c>
      <c r="BK123" s="134">
        <f>BK124</f>
        <v>0</v>
      </c>
    </row>
    <row r="124" spans="2:63" s="11" customFormat="1" ht="25.9" customHeight="1">
      <c r="B124" s="135"/>
      <c r="D124" s="136" t="s">
        <v>71</v>
      </c>
      <c r="E124" s="137" t="s">
        <v>116</v>
      </c>
      <c r="F124" s="137" t="s">
        <v>117</v>
      </c>
      <c r="I124" s="138"/>
      <c r="J124" s="139">
        <f>BK124</f>
        <v>0</v>
      </c>
      <c r="L124" s="135"/>
      <c r="M124" s="140"/>
      <c r="N124" s="141"/>
      <c r="O124" s="141"/>
      <c r="P124" s="142">
        <f>P125+P149+P158+P193+P249+P273</f>
        <v>0</v>
      </c>
      <c r="Q124" s="141"/>
      <c r="R124" s="142">
        <f>R125+R149+R158+R193+R249+R273</f>
        <v>7312.4169771199995</v>
      </c>
      <c r="S124" s="141"/>
      <c r="T124" s="143">
        <f>T125+T149+T158+T193+T249+T273</f>
        <v>4278.982512</v>
      </c>
      <c r="AR124" s="136" t="s">
        <v>78</v>
      </c>
      <c r="AT124" s="144" t="s">
        <v>71</v>
      </c>
      <c r="AU124" s="144" t="s">
        <v>72</v>
      </c>
      <c r="AY124" s="136" t="s">
        <v>118</v>
      </c>
      <c r="BK124" s="145">
        <f>BK125+BK149+BK158+BK193+BK249+BK273</f>
        <v>0</v>
      </c>
    </row>
    <row r="125" spans="2:63" s="11" customFormat="1" ht="22.9" customHeight="1">
      <c r="B125" s="135"/>
      <c r="D125" s="136" t="s">
        <v>71</v>
      </c>
      <c r="E125" s="146" t="s">
        <v>78</v>
      </c>
      <c r="F125" s="146" t="s">
        <v>119</v>
      </c>
      <c r="I125" s="138"/>
      <c r="J125" s="147">
        <f>BK125</f>
        <v>0</v>
      </c>
      <c r="L125" s="135"/>
      <c r="M125" s="140"/>
      <c r="N125" s="141"/>
      <c r="O125" s="141"/>
      <c r="P125" s="142">
        <f>SUM(P126:P148)</f>
        <v>0</v>
      </c>
      <c r="Q125" s="141"/>
      <c r="R125" s="142">
        <f>SUM(R126:R148)</f>
        <v>1.45941016</v>
      </c>
      <c r="S125" s="141"/>
      <c r="T125" s="143">
        <f>SUM(T126:T148)</f>
        <v>2585.024912</v>
      </c>
      <c r="AR125" s="136" t="s">
        <v>78</v>
      </c>
      <c r="AT125" s="144" t="s">
        <v>71</v>
      </c>
      <c r="AU125" s="144" t="s">
        <v>78</v>
      </c>
      <c r="AY125" s="136" t="s">
        <v>118</v>
      </c>
      <c r="BK125" s="145">
        <f>SUM(BK126:BK148)</f>
        <v>0</v>
      </c>
    </row>
    <row r="126" spans="2:65" s="1" customFormat="1" ht="60" customHeight="1">
      <c r="B126" s="148"/>
      <c r="C126" s="149" t="s">
        <v>78</v>
      </c>
      <c r="D126" s="149" t="s">
        <v>120</v>
      </c>
      <c r="E126" s="150" t="s">
        <v>121</v>
      </c>
      <c r="F126" s="151" t="s">
        <v>122</v>
      </c>
      <c r="G126" s="152" t="s">
        <v>123</v>
      </c>
      <c r="H126" s="153">
        <v>24</v>
      </c>
      <c r="I126" s="154"/>
      <c r="J126" s="155">
        <f>ROUND(I126*H126,2)</f>
        <v>0</v>
      </c>
      <c r="K126" s="151" t="s">
        <v>124</v>
      </c>
      <c r="L126" s="30"/>
      <c r="M126" s="156" t="s">
        <v>1</v>
      </c>
      <c r="N126" s="157" t="s">
        <v>37</v>
      </c>
      <c r="O126" s="53"/>
      <c r="P126" s="158">
        <f>O126*H126</f>
        <v>0</v>
      </c>
      <c r="Q126" s="158">
        <v>0</v>
      </c>
      <c r="R126" s="158">
        <f>Q126*H126</f>
        <v>0</v>
      </c>
      <c r="S126" s="158">
        <v>0.586</v>
      </c>
      <c r="T126" s="159">
        <f>S126*H126</f>
        <v>14.064</v>
      </c>
      <c r="AR126" s="160" t="s">
        <v>125</v>
      </c>
      <c r="AT126" s="160" t="s">
        <v>120</v>
      </c>
      <c r="AU126" s="160" t="s">
        <v>79</v>
      </c>
      <c r="AY126" s="15" t="s">
        <v>118</v>
      </c>
      <c r="BE126" s="161">
        <f>IF(N126="základní",J126,0)</f>
        <v>0</v>
      </c>
      <c r="BF126" s="161">
        <f>IF(N126="snížená",J126,0)</f>
        <v>0</v>
      </c>
      <c r="BG126" s="161">
        <f>IF(N126="zákl. přenesená",J126,0)</f>
        <v>0</v>
      </c>
      <c r="BH126" s="161">
        <f>IF(N126="sníž. přenesená",J126,0)</f>
        <v>0</v>
      </c>
      <c r="BI126" s="161">
        <f>IF(N126="nulová",J126,0)</f>
        <v>0</v>
      </c>
      <c r="BJ126" s="15" t="s">
        <v>78</v>
      </c>
      <c r="BK126" s="161">
        <f>ROUND(I126*H126,2)</f>
        <v>0</v>
      </c>
      <c r="BL126" s="15" t="s">
        <v>125</v>
      </c>
      <c r="BM126" s="160" t="s">
        <v>126</v>
      </c>
    </row>
    <row r="127" spans="2:47" s="1" customFormat="1" ht="78">
      <c r="B127" s="30"/>
      <c r="D127" s="162" t="s">
        <v>127</v>
      </c>
      <c r="F127" s="163" t="s">
        <v>128</v>
      </c>
      <c r="I127" s="89"/>
      <c r="L127" s="30"/>
      <c r="M127" s="164"/>
      <c r="N127" s="53"/>
      <c r="O127" s="53"/>
      <c r="P127" s="53"/>
      <c r="Q127" s="53"/>
      <c r="R127" s="53"/>
      <c r="S127" s="53"/>
      <c r="T127" s="54"/>
      <c r="AT127" s="15" t="s">
        <v>127</v>
      </c>
      <c r="AU127" s="15" t="s">
        <v>79</v>
      </c>
    </row>
    <row r="128" spans="2:51" s="12" customFormat="1" ht="12">
      <c r="B128" s="165"/>
      <c r="D128" s="162" t="s">
        <v>129</v>
      </c>
      <c r="E128" s="166" t="s">
        <v>1</v>
      </c>
      <c r="F128" s="167" t="s">
        <v>130</v>
      </c>
      <c r="H128" s="168">
        <v>24</v>
      </c>
      <c r="I128" s="169"/>
      <c r="L128" s="165"/>
      <c r="M128" s="170"/>
      <c r="N128" s="171"/>
      <c r="O128" s="171"/>
      <c r="P128" s="171"/>
      <c r="Q128" s="171"/>
      <c r="R128" s="171"/>
      <c r="S128" s="171"/>
      <c r="T128" s="172"/>
      <c r="AT128" s="166" t="s">
        <v>129</v>
      </c>
      <c r="AU128" s="166" t="s">
        <v>79</v>
      </c>
      <c r="AV128" s="12" t="s">
        <v>79</v>
      </c>
      <c r="AW128" s="12" t="s">
        <v>29</v>
      </c>
      <c r="AX128" s="12" t="s">
        <v>78</v>
      </c>
      <c r="AY128" s="166" t="s">
        <v>118</v>
      </c>
    </row>
    <row r="129" spans="2:65" s="1" customFormat="1" ht="48" customHeight="1">
      <c r="B129" s="148"/>
      <c r="C129" s="149" t="s">
        <v>79</v>
      </c>
      <c r="D129" s="149" t="s">
        <v>120</v>
      </c>
      <c r="E129" s="150" t="s">
        <v>131</v>
      </c>
      <c r="F129" s="151" t="s">
        <v>132</v>
      </c>
      <c r="G129" s="152" t="s">
        <v>123</v>
      </c>
      <c r="H129" s="153">
        <v>1999.192</v>
      </c>
      <c r="I129" s="154"/>
      <c r="J129" s="155">
        <f>ROUND(I129*H129,2)</f>
        <v>0</v>
      </c>
      <c r="K129" s="151" t="s">
        <v>1</v>
      </c>
      <c r="L129" s="30"/>
      <c r="M129" s="156" t="s">
        <v>1</v>
      </c>
      <c r="N129" s="157" t="s">
        <v>37</v>
      </c>
      <c r="O129" s="53"/>
      <c r="P129" s="158">
        <f>O129*H129</f>
        <v>0</v>
      </c>
      <c r="Q129" s="158">
        <v>0.00013</v>
      </c>
      <c r="R129" s="158">
        <f>Q129*H129</f>
        <v>0.25989495999999995</v>
      </c>
      <c r="S129" s="158">
        <v>0.256</v>
      </c>
      <c r="T129" s="159">
        <f>S129*H129</f>
        <v>511.793152</v>
      </c>
      <c r="AR129" s="160" t="s">
        <v>125</v>
      </c>
      <c r="AT129" s="160" t="s">
        <v>120</v>
      </c>
      <c r="AU129" s="160" t="s">
        <v>79</v>
      </c>
      <c r="AY129" s="15" t="s">
        <v>118</v>
      </c>
      <c r="BE129" s="161">
        <f>IF(N129="základní",J129,0)</f>
        <v>0</v>
      </c>
      <c r="BF129" s="161">
        <f>IF(N129="snížená",J129,0)</f>
        <v>0</v>
      </c>
      <c r="BG129" s="161">
        <f>IF(N129="zákl. přenesená",J129,0)</f>
        <v>0</v>
      </c>
      <c r="BH129" s="161">
        <f>IF(N129="sníž. přenesená",J129,0)</f>
        <v>0</v>
      </c>
      <c r="BI129" s="161">
        <f>IF(N129="nulová",J129,0)</f>
        <v>0</v>
      </c>
      <c r="BJ129" s="15" t="s">
        <v>78</v>
      </c>
      <c r="BK129" s="161">
        <f>ROUND(I129*H129,2)</f>
        <v>0</v>
      </c>
      <c r="BL129" s="15" t="s">
        <v>125</v>
      </c>
      <c r="BM129" s="160" t="s">
        <v>133</v>
      </c>
    </row>
    <row r="130" spans="2:47" s="1" customFormat="1" ht="224.25">
      <c r="B130" s="30"/>
      <c r="D130" s="162" t="s">
        <v>127</v>
      </c>
      <c r="F130" s="163" t="s">
        <v>134</v>
      </c>
      <c r="I130" s="89"/>
      <c r="L130" s="30"/>
      <c r="M130" s="164"/>
      <c r="N130" s="53"/>
      <c r="O130" s="53"/>
      <c r="P130" s="53"/>
      <c r="Q130" s="53"/>
      <c r="R130" s="53"/>
      <c r="S130" s="53"/>
      <c r="T130" s="54"/>
      <c r="AT130" s="15" t="s">
        <v>127</v>
      </c>
      <c r="AU130" s="15" t="s">
        <v>79</v>
      </c>
    </row>
    <row r="131" spans="2:51" s="12" customFormat="1" ht="22.5">
      <c r="B131" s="165"/>
      <c r="D131" s="162" t="s">
        <v>129</v>
      </c>
      <c r="E131" s="166" t="s">
        <v>1</v>
      </c>
      <c r="F131" s="167" t="s">
        <v>363</v>
      </c>
      <c r="H131" s="168">
        <v>1999.192</v>
      </c>
      <c r="I131" s="169"/>
      <c r="L131" s="165"/>
      <c r="M131" s="170"/>
      <c r="N131" s="171"/>
      <c r="O131" s="171"/>
      <c r="P131" s="171"/>
      <c r="Q131" s="171"/>
      <c r="R131" s="171"/>
      <c r="S131" s="171"/>
      <c r="T131" s="172"/>
      <c r="AT131" s="166" t="s">
        <v>129</v>
      </c>
      <c r="AU131" s="166" t="s">
        <v>79</v>
      </c>
      <c r="AV131" s="12" t="s">
        <v>79</v>
      </c>
      <c r="AW131" s="12" t="s">
        <v>29</v>
      </c>
      <c r="AX131" s="12" t="s">
        <v>78</v>
      </c>
      <c r="AY131" s="166" t="s">
        <v>118</v>
      </c>
    </row>
    <row r="132" spans="2:65" s="1" customFormat="1" ht="48" customHeight="1">
      <c r="B132" s="148"/>
      <c r="C132" s="149" t="s">
        <v>135</v>
      </c>
      <c r="D132" s="149" t="s">
        <v>120</v>
      </c>
      <c r="E132" s="150" t="s">
        <v>136</v>
      </c>
      <c r="F132" s="151" t="s">
        <v>137</v>
      </c>
      <c r="G132" s="152" t="s">
        <v>123</v>
      </c>
      <c r="H132" s="153">
        <v>19991.92</v>
      </c>
      <c r="I132" s="154"/>
      <c r="J132" s="155">
        <f>ROUND(I132*H132,2)</f>
        <v>0</v>
      </c>
      <c r="K132" s="151" t="s">
        <v>124</v>
      </c>
      <c r="L132" s="30"/>
      <c r="M132" s="156" t="s">
        <v>1</v>
      </c>
      <c r="N132" s="157" t="s">
        <v>37</v>
      </c>
      <c r="O132" s="53"/>
      <c r="P132" s="158">
        <f>O132*H132</f>
        <v>0</v>
      </c>
      <c r="Q132" s="158">
        <v>6E-05</v>
      </c>
      <c r="R132" s="158">
        <f>Q132*H132</f>
        <v>1.1995152</v>
      </c>
      <c r="S132" s="158">
        <v>0.103</v>
      </c>
      <c r="T132" s="159">
        <f>S132*H132</f>
        <v>2059.16776</v>
      </c>
      <c r="AR132" s="160" t="s">
        <v>125</v>
      </c>
      <c r="AT132" s="160" t="s">
        <v>120</v>
      </c>
      <c r="AU132" s="160" t="s">
        <v>79</v>
      </c>
      <c r="AY132" s="15" t="s">
        <v>118</v>
      </c>
      <c r="BE132" s="161">
        <f>IF(N132="základní",J132,0)</f>
        <v>0</v>
      </c>
      <c r="BF132" s="161">
        <f>IF(N132="snížená",J132,0)</f>
        <v>0</v>
      </c>
      <c r="BG132" s="161">
        <f>IF(N132="zákl. přenesená",J132,0)</f>
        <v>0</v>
      </c>
      <c r="BH132" s="161">
        <f>IF(N132="sníž. přenesená",J132,0)</f>
        <v>0</v>
      </c>
      <c r="BI132" s="161">
        <f>IF(N132="nulová",J132,0)</f>
        <v>0</v>
      </c>
      <c r="BJ132" s="15" t="s">
        <v>78</v>
      </c>
      <c r="BK132" s="161">
        <f>ROUND(I132*H132,2)</f>
        <v>0</v>
      </c>
      <c r="BL132" s="15" t="s">
        <v>125</v>
      </c>
      <c r="BM132" s="160" t="s">
        <v>138</v>
      </c>
    </row>
    <row r="133" spans="2:47" s="1" customFormat="1" ht="224.25">
      <c r="B133" s="30"/>
      <c r="D133" s="162" t="s">
        <v>127</v>
      </c>
      <c r="F133" s="163" t="s">
        <v>134</v>
      </c>
      <c r="I133" s="89"/>
      <c r="L133" s="30"/>
      <c r="M133" s="164"/>
      <c r="N133" s="53"/>
      <c r="O133" s="53"/>
      <c r="P133" s="53"/>
      <c r="Q133" s="53"/>
      <c r="R133" s="53"/>
      <c r="S133" s="53"/>
      <c r="T133" s="54"/>
      <c r="AT133" s="15" t="s">
        <v>127</v>
      </c>
      <c r="AU133" s="15" t="s">
        <v>79</v>
      </c>
    </row>
    <row r="134" spans="2:51" s="12" customFormat="1" ht="12">
      <c r="B134" s="165"/>
      <c r="D134" s="162" t="s">
        <v>129</v>
      </c>
      <c r="E134" s="166" t="s">
        <v>1</v>
      </c>
      <c r="F134" s="167" t="s">
        <v>364</v>
      </c>
      <c r="H134" s="168">
        <v>19991.92</v>
      </c>
      <c r="I134" s="169"/>
      <c r="L134" s="165"/>
      <c r="M134" s="170"/>
      <c r="N134" s="171"/>
      <c r="O134" s="171"/>
      <c r="P134" s="171"/>
      <c r="Q134" s="171"/>
      <c r="R134" s="171"/>
      <c r="S134" s="171"/>
      <c r="T134" s="172"/>
      <c r="AT134" s="166" t="s">
        <v>129</v>
      </c>
      <c r="AU134" s="166" t="s">
        <v>79</v>
      </c>
      <c r="AV134" s="12" t="s">
        <v>79</v>
      </c>
      <c r="AW134" s="12" t="s">
        <v>29</v>
      </c>
      <c r="AX134" s="12" t="s">
        <v>78</v>
      </c>
      <c r="AY134" s="166" t="s">
        <v>118</v>
      </c>
    </row>
    <row r="135" spans="2:65" s="1" customFormat="1" ht="36" customHeight="1">
      <c r="B135" s="148"/>
      <c r="C135" s="149" t="s">
        <v>125</v>
      </c>
      <c r="D135" s="149" t="s">
        <v>120</v>
      </c>
      <c r="E135" s="150" t="s">
        <v>139</v>
      </c>
      <c r="F135" s="151" t="s">
        <v>140</v>
      </c>
      <c r="G135" s="152" t="s">
        <v>141</v>
      </c>
      <c r="H135" s="153">
        <v>8</v>
      </c>
      <c r="I135" s="154"/>
      <c r="J135" s="155">
        <f>ROUND(I135*H135,2)</f>
        <v>0</v>
      </c>
      <c r="K135" s="151" t="s">
        <v>124</v>
      </c>
      <c r="L135" s="30"/>
      <c r="M135" s="156" t="s">
        <v>1</v>
      </c>
      <c r="N135" s="157" t="s">
        <v>37</v>
      </c>
      <c r="O135" s="53"/>
      <c r="P135" s="158">
        <f>O135*H135</f>
        <v>0</v>
      </c>
      <c r="Q135" s="158">
        <v>0</v>
      </c>
      <c r="R135" s="158">
        <f>Q135*H135</f>
        <v>0</v>
      </c>
      <c r="S135" s="158">
        <v>0</v>
      </c>
      <c r="T135" s="159">
        <f>S135*H135</f>
        <v>0</v>
      </c>
      <c r="AR135" s="160" t="s">
        <v>125</v>
      </c>
      <c r="AT135" s="160" t="s">
        <v>120</v>
      </c>
      <c r="AU135" s="160" t="s">
        <v>79</v>
      </c>
      <c r="AY135" s="15" t="s">
        <v>118</v>
      </c>
      <c r="BE135" s="161">
        <f>IF(N135="základní",J135,0)</f>
        <v>0</v>
      </c>
      <c r="BF135" s="161">
        <f>IF(N135="snížená",J135,0)</f>
        <v>0</v>
      </c>
      <c r="BG135" s="161">
        <f>IF(N135="zákl. přenesená",J135,0)</f>
        <v>0</v>
      </c>
      <c r="BH135" s="161">
        <f>IF(N135="sníž. přenesená",J135,0)</f>
        <v>0</v>
      </c>
      <c r="BI135" s="161">
        <f>IF(N135="nulová",J135,0)</f>
        <v>0</v>
      </c>
      <c r="BJ135" s="15" t="s">
        <v>78</v>
      </c>
      <c r="BK135" s="161">
        <f>ROUND(I135*H135,2)</f>
        <v>0</v>
      </c>
      <c r="BL135" s="15" t="s">
        <v>125</v>
      </c>
      <c r="BM135" s="160" t="s">
        <v>142</v>
      </c>
    </row>
    <row r="136" spans="2:47" s="1" customFormat="1" ht="204.75">
      <c r="B136" s="30"/>
      <c r="D136" s="162" t="s">
        <v>127</v>
      </c>
      <c r="F136" s="163" t="s">
        <v>143</v>
      </c>
      <c r="I136" s="89"/>
      <c r="L136" s="30"/>
      <c r="M136" s="164"/>
      <c r="N136" s="53"/>
      <c r="O136" s="53"/>
      <c r="P136" s="53"/>
      <c r="Q136" s="53"/>
      <c r="R136" s="53"/>
      <c r="S136" s="53"/>
      <c r="T136" s="54"/>
      <c r="AT136" s="15" t="s">
        <v>127</v>
      </c>
      <c r="AU136" s="15" t="s">
        <v>79</v>
      </c>
    </row>
    <row r="137" spans="2:51" s="12" customFormat="1" ht="12">
      <c r="B137" s="165"/>
      <c r="D137" s="162" t="s">
        <v>129</v>
      </c>
      <c r="E137" s="166" t="s">
        <v>1</v>
      </c>
      <c r="F137" s="167" t="s">
        <v>365</v>
      </c>
      <c r="H137" s="168">
        <v>8</v>
      </c>
      <c r="I137" s="169"/>
      <c r="L137" s="165"/>
      <c r="M137" s="170"/>
      <c r="N137" s="171"/>
      <c r="O137" s="171"/>
      <c r="P137" s="171"/>
      <c r="Q137" s="171"/>
      <c r="R137" s="171"/>
      <c r="S137" s="171"/>
      <c r="T137" s="172"/>
      <c r="AT137" s="166" t="s">
        <v>129</v>
      </c>
      <c r="AU137" s="166" t="s">
        <v>79</v>
      </c>
      <c r="AV137" s="12" t="s">
        <v>79</v>
      </c>
      <c r="AW137" s="12" t="s">
        <v>29</v>
      </c>
      <c r="AX137" s="12" t="s">
        <v>78</v>
      </c>
      <c r="AY137" s="166" t="s">
        <v>118</v>
      </c>
    </row>
    <row r="138" spans="2:65" s="1" customFormat="1" ht="48" customHeight="1">
      <c r="B138" s="148"/>
      <c r="C138" s="149" t="s">
        <v>145</v>
      </c>
      <c r="D138" s="149" t="s">
        <v>120</v>
      </c>
      <c r="E138" s="150" t="s">
        <v>146</v>
      </c>
      <c r="F138" s="151" t="s">
        <v>147</v>
      </c>
      <c r="G138" s="152" t="s">
        <v>141</v>
      </c>
      <c r="H138" s="153">
        <v>4</v>
      </c>
      <c r="I138" s="154"/>
      <c r="J138" s="155">
        <f>ROUND(I138*H138,2)</f>
        <v>0</v>
      </c>
      <c r="K138" s="151" t="s">
        <v>124</v>
      </c>
      <c r="L138" s="30"/>
      <c r="M138" s="156" t="s">
        <v>1</v>
      </c>
      <c r="N138" s="157" t="s">
        <v>37</v>
      </c>
      <c r="O138" s="53"/>
      <c r="P138" s="158">
        <f>O138*H138</f>
        <v>0</v>
      </c>
      <c r="Q138" s="158">
        <v>0</v>
      </c>
      <c r="R138" s="158">
        <f>Q138*H138</f>
        <v>0</v>
      </c>
      <c r="S138" s="158">
        <v>0</v>
      </c>
      <c r="T138" s="159">
        <f>S138*H138</f>
        <v>0</v>
      </c>
      <c r="AR138" s="160" t="s">
        <v>125</v>
      </c>
      <c r="AT138" s="160" t="s">
        <v>120</v>
      </c>
      <c r="AU138" s="160" t="s">
        <v>79</v>
      </c>
      <c r="AY138" s="15" t="s">
        <v>118</v>
      </c>
      <c r="BE138" s="161">
        <f>IF(N138="základní",J138,0)</f>
        <v>0</v>
      </c>
      <c r="BF138" s="161">
        <f>IF(N138="snížená",J138,0)</f>
        <v>0</v>
      </c>
      <c r="BG138" s="161">
        <f>IF(N138="zákl. přenesená",J138,0)</f>
        <v>0</v>
      </c>
      <c r="BH138" s="161">
        <f>IF(N138="sníž. přenesená",J138,0)</f>
        <v>0</v>
      </c>
      <c r="BI138" s="161">
        <f>IF(N138="nulová",J138,0)</f>
        <v>0</v>
      </c>
      <c r="BJ138" s="15" t="s">
        <v>78</v>
      </c>
      <c r="BK138" s="161">
        <f>ROUND(I138*H138,2)</f>
        <v>0</v>
      </c>
      <c r="BL138" s="15" t="s">
        <v>125</v>
      </c>
      <c r="BM138" s="160" t="s">
        <v>148</v>
      </c>
    </row>
    <row r="139" spans="2:47" s="1" customFormat="1" ht="204.75">
      <c r="B139" s="30"/>
      <c r="D139" s="162" t="s">
        <v>127</v>
      </c>
      <c r="F139" s="163" t="s">
        <v>143</v>
      </c>
      <c r="I139" s="89"/>
      <c r="L139" s="30"/>
      <c r="M139" s="164"/>
      <c r="N139" s="53"/>
      <c r="O139" s="53"/>
      <c r="P139" s="53"/>
      <c r="Q139" s="53"/>
      <c r="R139" s="53"/>
      <c r="S139" s="53"/>
      <c r="T139" s="54"/>
      <c r="AT139" s="15" t="s">
        <v>127</v>
      </c>
      <c r="AU139" s="15" t="s">
        <v>79</v>
      </c>
    </row>
    <row r="140" spans="2:51" s="12" customFormat="1" ht="12">
      <c r="B140" s="165"/>
      <c r="D140" s="162" t="s">
        <v>129</v>
      </c>
      <c r="E140" s="166" t="s">
        <v>1</v>
      </c>
      <c r="F140" s="167" t="s">
        <v>366</v>
      </c>
      <c r="H140" s="168">
        <v>4</v>
      </c>
      <c r="I140" s="169"/>
      <c r="L140" s="165"/>
      <c r="M140" s="170"/>
      <c r="N140" s="171"/>
      <c r="O140" s="171"/>
      <c r="P140" s="171"/>
      <c r="Q140" s="171"/>
      <c r="R140" s="171"/>
      <c r="S140" s="171"/>
      <c r="T140" s="172"/>
      <c r="AT140" s="166" t="s">
        <v>129</v>
      </c>
      <c r="AU140" s="166" t="s">
        <v>79</v>
      </c>
      <c r="AV140" s="12" t="s">
        <v>79</v>
      </c>
      <c r="AW140" s="12" t="s">
        <v>29</v>
      </c>
      <c r="AX140" s="12" t="s">
        <v>78</v>
      </c>
      <c r="AY140" s="166" t="s">
        <v>118</v>
      </c>
    </row>
    <row r="141" spans="2:65" s="1" customFormat="1" ht="60" customHeight="1">
      <c r="B141" s="148"/>
      <c r="C141" s="149" t="s">
        <v>149</v>
      </c>
      <c r="D141" s="149" t="s">
        <v>120</v>
      </c>
      <c r="E141" s="150" t="s">
        <v>150</v>
      </c>
      <c r="F141" s="151" t="s">
        <v>151</v>
      </c>
      <c r="G141" s="152" t="s">
        <v>141</v>
      </c>
      <c r="H141" s="153">
        <v>8</v>
      </c>
      <c r="I141" s="154"/>
      <c r="J141" s="155">
        <f>ROUND(I141*H141,2)</f>
        <v>0</v>
      </c>
      <c r="K141" s="151" t="s">
        <v>124</v>
      </c>
      <c r="L141" s="30"/>
      <c r="M141" s="156" t="s">
        <v>1</v>
      </c>
      <c r="N141" s="157" t="s">
        <v>37</v>
      </c>
      <c r="O141" s="53"/>
      <c r="P141" s="158">
        <f>O141*H141</f>
        <v>0</v>
      </c>
      <c r="Q141" s="158">
        <v>0</v>
      </c>
      <c r="R141" s="158">
        <f>Q141*H141</f>
        <v>0</v>
      </c>
      <c r="S141" s="158">
        <v>0</v>
      </c>
      <c r="T141" s="159">
        <f>S141*H141</f>
        <v>0</v>
      </c>
      <c r="AR141" s="160" t="s">
        <v>125</v>
      </c>
      <c r="AT141" s="160" t="s">
        <v>120</v>
      </c>
      <c r="AU141" s="160" t="s">
        <v>79</v>
      </c>
      <c r="AY141" s="15" t="s">
        <v>118</v>
      </c>
      <c r="BE141" s="161">
        <f>IF(N141="základní",J141,0)</f>
        <v>0</v>
      </c>
      <c r="BF141" s="161">
        <f>IF(N141="snížená",J141,0)</f>
        <v>0</v>
      </c>
      <c r="BG141" s="161">
        <f>IF(N141="zákl. přenesená",J141,0)</f>
        <v>0</v>
      </c>
      <c r="BH141" s="161">
        <f>IF(N141="sníž. přenesená",J141,0)</f>
        <v>0</v>
      </c>
      <c r="BI141" s="161">
        <f>IF(N141="nulová",J141,0)</f>
        <v>0</v>
      </c>
      <c r="BJ141" s="15" t="s">
        <v>78</v>
      </c>
      <c r="BK141" s="161">
        <f>ROUND(I141*H141,2)</f>
        <v>0</v>
      </c>
      <c r="BL141" s="15" t="s">
        <v>125</v>
      </c>
      <c r="BM141" s="160" t="s">
        <v>152</v>
      </c>
    </row>
    <row r="142" spans="2:47" s="1" customFormat="1" ht="195">
      <c r="B142" s="30"/>
      <c r="D142" s="162" t="s">
        <v>127</v>
      </c>
      <c r="F142" s="163" t="s">
        <v>153</v>
      </c>
      <c r="I142" s="89"/>
      <c r="L142" s="30"/>
      <c r="M142" s="164"/>
      <c r="N142" s="53"/>
      <c r="O142" s="53"/>
      <c r="P142" s="53"/>
      <c r="Q142" s="53"/>
      <c r="R142" s="53"/>
      <c r="S142" s="53"/>
      <c r="T142" s="54"/>
      <c r="AT142" s="15" t="s">
        <v>127</v>
      </c>
      <c r="AU142" s="15" t="s">
        <v>79</v>
      </c>
    </row>
    <row r="143" spans="2:65" s="1" customFormat="1" ht="60" customHeight="1">
      <c r="B143" s="148"/>
      <c r="C143" s="149" t="s">
        <v>154</v>
      </c>
      <c r="D143" s="149" t="s">
        <v>120</v>
      </c>
      <c r="E143" s="150" t="s">
        <v>155</v>
      </c>
      <c r="F143" s="151" t="s">
        <v>156</v>
      </c>
      <c r="G143" s="152" t="s">
        <v>141</v>
      </c>
      <c r="H143" s="153">
        <v>80</v>
      </c>
      <c r="I143" s="154"/>
      <c r="J143" s="155">
        <f>ROUND(I143*H143,2)</f>
        <v>0</v>
      </c>
      <c r="K143" s="151" t="s">
        <v>124</v>
      </c>
      <c r="L143" s="30"/>
      <c r="M143" s="156" t="s">
        <v>1</v>
      </c>
      <c r="N143" s="157" t="s">
        <v>37</v>
      </c>
      <c r="O143" s="53"/>
      <c r="P143" s="158">
        <f>O143*H143</f>
        <v>0</v>
      </c>
      <c r="Q143" s="158">
        <v>0</v>
      </c>
      <c r="R143" s="158">
        <f>Q143*H143</f>
        <v>0</v>
      </c>
      <c r="S143" s="158">
        <v>0</v>
      </c>
      <c r="T143" s="159">
        <f>S143*H143</f>
        <v>0</v>
      </c>
      <c r="AR143" s="160" t="s">
        <v>125</v>
      </c>
      <c r="AT143" s="160" t="s">
        <v>120</v>
      </c>
      <c r="AU143" s="160" t="s">
        <v>79</v>
      </c>
      <c r="AY143" s="15" t="s">
        <v>118</v>
      </c>
      <c r="BE143" s="161">
        <f>IF(N143="základní",J143,0)</f>
        <v>0</v>
      </c>
      <c r="BF143" s="161">
        <f>IF(N143="snížená",J143,0)</f>
        <v>0</v>
      </c>
      <c r="BG143" s="161">
        <f>IF(N143="zákl. přenesená",J143,0)</f>
        <v>0</v>
      </c>
      <c r="BH143" s="161">
        <f>IF(N143="sníž. přenesená",J143,0)</f>
        <v>0</v>
      </c>
      <c r="BI143" s="161">
        <f>IF(N143="nulová",J143,0)</f>
        <v>0</v>
      </c>
      <c r="BJ143" s="15" t="s">
        <v>78</v>
      </c>
      <c r="BK143" s="161">
        <f>ROUND(I143*H143,2)</f>
        <v>0</v>
      </c>
      <c r="BL143" s="15" t="s">
        <v>125</v>
      </c>
      <c r="BM143" s="160" t="s">
        <v>157</v>
      </c>
    </row>
    <row r="144" spans="2:47" s="1" customFormat="1" ht="195">
      <c r="B144" s="30"/>
      <c r="D144" s="162" t="s">
        <v>127</v>
      </c>
      <c r="F144" s="163" t="s">
        <v>153</v>
      </c>
      <c r="I144" s="89"/>
      <c r="L144" s="30"/>
      <c r="M144" s="164"/>
      <c r="N144" s="53"/>
      <c r="O144" s="53"/>
      <c r="P144" s="53"/>
      <c r="Q144" s="53"/>
      <c r="R144" s="53"/>
      <c r="S144" s="53"/>
      <c r="T144" s="54"/>
      <c r="AT144" s="15" t="s">
        <v>127</v>
      </c>
      <c r="AU144" s="15" t="s">
        <v>79</v>
      </c>
    </row>
    <row r="145" spans="2:51" s="12" customFormat="1" ht="12">
      <c r="B145" s="165"/>
      <c r="D145" s="162" t="s">
        <v>129</v>
      </c>
      <c r="E145" s="166" t="s">
        <v>1</v>
      </c>
      <c r="F145" s="167" t="s">
        <v>367</v>
      </c>
      <c r="H145" s="168">
        <v>80</v>
      </c>
      <c r="I145" s="169"/>
      <c r="L145" s="165"/>
      <c r="M145" s="170"/>
      <c r="N145" s="171"/>
      <c r="O145" s="171"/>
      <c r="P145" s="171"/>
      <c r="Q145" s="171"/>
      <c r="R145" s="171"/>
      <c r="S145" s="171"/>
      <c r="T145" s="172"/>
      <c r="AT145" s="166" t="s">
        <v>129</v>
      </c>
      <c r="AU145" s="166" t="s">
        <v>79</v>
      </c>
      <c r="AV145" s="12" t="s">
        <v>79</v>
      </c>
      <c r="AW145" s="12" t="s">
        <v>29</v>
      </c>
      <c r="AX145" s="12" t="s">
        <v>78</v>
      </c>
      <c r="AY145" s="166" t="s">
        <v>118</v>
      </c>
    </row>
    <row r="146" spans="2:65" s="1" customFormat="1" ht="36" customHeight="1">
      <c r="B146" s="148"/>
      <c r="C146" s="149" t="s">
        <v>158</v>
      </c>
      <c r="D146" s="149" t="s">
        <v>120</v>
      </c>
      <c r="E146" s="150" t="s">
        <v>159</v>
      </c>
      <c r="F146" s="151" t="s">
        <v>160</v>
      </c>
      <c r="G146" s="152" t="s">
        <v>161</v>
      </c>
      <c r="H146" s="153">
        <v>15.2</v>
      </c>
      <c r="I146" s="154"/>
      <c r="J146" s="155">
        <f>ROUND(I146*H146,2)</f>
        <v>0</v>
      </c>
      <c r="K146" s="151" t="s">
        <v>124</v>
      </c>
      <c r="L146" s="30"/>
      <c r="M146" s="156" t="s">
        <v>1</v>
      </c>
      <c r="N146" s="157" t="s">
        <v>37</v>
      </c>
      <c r="O146" s="53"/>
      <c r="P146" s="158">
        <f>O146*H146</f>
        <v>0</v>
      </c>
      <c r="Q146" s="158">
        <v>0</v>
      </c>
      <c r="R146" s="158">
        <f>Q146*H146</f>
        <v>0</v>
      </c>
      <c r="S146" s="158">
        <v>0</v>
      </c>
      <c r="T146" s="159">
        <f>S146*H146</f>
        <v>0</v>
      </c>
      <c r="AR146" s="160" t="s">
        <v>125</v>
      </c>
      <c r="AT146" s="160" t="s">
        <v>120</v>
      </c>
      <c r="AU146" s="160" t="s">
        <v>79</v>
      </c>
      <c r="AY146" s="15" t="s">
        <v>118</v>
      </c>
      <c r="BE146" s="161">
        <f>IF(N146="základní",J146,0)</f>
        <v>0</v>
      </c>
      <c r="BF146" s="161">
        <f>IF(N146="snížená",J146,0)</f>
        <v>0</v>
      </c>
      <c r="BG146" s="161">
        <f>IF(N146="zákl. přenesená",J146,0)</f>
        <v>0</v>
      </c>
      <c r="BH146" s="161">
        <f>IF(N146="sníž. přenesená",J146,0)</f>
        <v>0</v>
      </c>
      <c r="BI146" s="161">
        <f>IF(N146="nulová",J146,0)</f>
        <v>0</v>
      </c>
      <c r="BJ146" s="15" t="s">
        <v>78</v>
      </c>
      <c r="BK146" s="161">
        <f>ROUND(I146*H146,2)</f>
        <v>0</v>
      </c>
      <c r="BL146" s="15" t="s">
        <v>125</v>
      </c>
      <c r="BM146" s="160" t="s">
        <v>162</v>
      </c>
    </row>
    <row r="147" spans="2:47" s="1" customFormat="1" ht="29.25">
      <c r="B147" s="30"/>
      <c r="D147" s="162" t="s">
        <v>127</v>
      </c>
      <c r="F147" s="163" t="s">
        <v>163</v>
      </c>
      <c r="I147" s="89"/>
      <c r="L147" s="30"/>
      <c r="M147" s="164"/>
      <c r="N147" s="53"/>
      <c r="O147" s="53"/>
      <c r="P147" s="53"/>
      <c r="Q147" s="53"/>
      <c r="R147" s="53"/>
      <c r="S147" s="53"/>
      <c r="T147" s="54"/>
      <c r="AT147" s="15" t="s">
        <v>127</v>
      </c>
      <c r="AU147" s="15" t="s">
        <v>79</v>
      </c>
    </row>
    <row r="148" spans="2:51" s="12" customFormat="1" ht="12">
      <c r="B148" s="165"/>
      <c r="D148" s="162" t="s">
        <v>129</v>
      </c>
      <c r="E148" s="166" t="s">
        <v>1</v>
      </c>
      <c r="F148" s="167" t="s">
        <v>368</v>
      </c>
      <c r="H148" s="168">
        <v>15.2</v>
      </c>
      <c r="I148" s="169"/>
      <c r="L148" s="165"/>
      <c r="M148" s="170"/>
      <c r="N148" s="171"/>
      <c r="O148" s="171"/>
      <c r="P148" s="171"/>
      <c r="Q148" s="171"/>
      <c r="R148" s="171"/>
      <c r="S148" s="171"/>
      <c r="T148" s="172"/>
      <c r="AT148" s="166" t="s">
        <v>129</v>
      </c>
      <c r="AU148" s="166" t="s">
        <v>79</v>
      </c>
      <c r="AV148" s="12" t="s">
        <v>79</v>
      </c>
      <c r="AW148" s="12" t="s">
        <v>29</v>
      </c>
      <c r="AX148" s="12" t="s">
        <v>78</v>
      </c>
      <c r="AY148" s="166" t="s">
        <v>118</v>
      </c>
    </row>
    <row r="149" spans="2:63" s="11" customFormat="1" ht="22.9" customHeight="1">
      <c r="B149" s="135"/>
      <c r="D149" s="136" t="s">
        <v>71</v>
      </c>
      <c r="E149" s="146" t="s">
        <v>125</v>
      </c>
      <c r="F149" s="146" t="s">
        <v>164</v>
      </c>
      <c r="I149" s="138"/>
      <c r="J149" s="147">
        <f>BK149</f>
        <v>0</v>
      </c>
      <c r="L149" s="135"/>
      <c r="M149" s="140"/>
      <c r="N149" s="141"/>
      <c r="O149" s="141"/>
      <c r="P149" s="142">
        <f>SUM(P150:P157)</f>
        <v>0</v>
      </c>
      <c r="Q149" s="141"/>
      <c r="R149" s="142">
        <f>SUM(R150:R157)</f>
        <v>4.82592</v>
      </c>
      <c r="S149" s="141"/>
      <c r="T149" s="143">
        <f>SUM(T150:T157)</f>
        <v>0</v>
      </c>
      <c r="AR149" s="136" t="s">
        <v>78</v>
      </c>
      <c r="AT149" s="144" t="s">
        <v>71</v>
      </c>
      <c r="AU149" s="144" t="s">
        <v>78</v>
      </c>
      <c r="AY149" s="136" t="s">
        <v>118</v>
      </c>
      <c r="BK149" s="145">
        <f>SUM(BK150:BK157)</f>
        <v>0</v>
      </c>
    </row>
    <row r="150" spans="2:65" s="1" customFormat="1" ht="24" customHeight="1">
      <c r="B150" s="148"/>
      <c r="C150" s="149" t="s">
        <v>165</v>
      </c>
      <c r="D150" s="149" t="s">
        <v>120</v>
      </c>
      <c r="E150" s="150" t="s">
        <v>166</v>
      </c>
      <c r="F150" s="151" t="s">
        <v>167</v>
      </c>
      <c r="G150" s="152" t="s">
        <v>141</v>
      </c>
      <c r="H150" s="153">
        <v>0.8</v>
      </c>
      <c r="I150" s="154"/>
      <c r="J150" s="155">
        <f>ROUND(I150*H150,2)</f>
        <v>0</v>
      </c>
      <c r="K150" s="151" t="s">
        <v>124</v>
      </c>
      <c r="L150" s="30"/>
      <c r="M150" s="156" t="s">
        <v>1</v>
      </c>
      <c r="N150" s="157" t="s">
        <v>37</v>
      </c>
      <c r="O150" s="53"/>
      <c r="P150" s="158">
        <f>O150*H150</f>
        <v>0</v>
      </c>
      <c r="Q150" s="158">
        <v>1.7034</v>
      </c>
      <c r="R150" s="158">
        <f>Q150*H150</f>
        <v>1.3627200000000002</v>
      </c>
      <c r="S150" s="158">
        <v>0</v>
      </c>
      <c r="T150" s="159">
        <f>S150*H150</f>
        <v>0</v>
      </c>
      <c r="AR150" s="160" t="s">
        <v>125</v>
      </c>
      <c r="AT150" s="160" t="s">
        <v>120</v>
      </c>
      <c r="AU150" s="160" t="s">
        <v>79</v>
      </c>
      <c r="AY150" s="15" t="s">
        <v>118</v>
      </c>
      <c r="BE150" s="161">
        <f>IF(N150="základní",J150,0)</f>
        <v>0</v>
      </c>
      <c r="BF150" s="161">
        <f>IF(N150="snížená",J150,0)</f>
        <v>0</v>
      </c>
      <c r="BG150" s="161">
        <f>IF(N150="zákl. přenesená",J150,0)</f>
        <v>0</v>
      </c>
      <c r="BH150" s="161">
        <f>IF(N150="sníž. přenesená",J150,0)</f>
        <v>0</v>
      </c>
      <c r="BI150" s="161">
        <f>IF(N150="nulová",J150,0)</f>
        <v>0</v>
      </c>
      <c r="BJ150" s="15" t="s">
        <v>78</v>
      </c>
      <c r="BK150" s="161">
        <f>ROUND(I150*H150,2)</f>
        <v>0</v>
      </c>
      <c r="BL150" s="15" t="s">
        <v>125</v>
      </c>
      <c r="BM150" s="160" t="s">
        <v>168</v>
      </c>
    </row>
    <row r="151" spans="2:47" s="1" customFormat="1" ht="39">
      <c r="B151" s="30"/>
      <c r="D151" s="162" t="s">
        <v>127</v>
      </c>
      <c r="F151" s="163" t="s">
        <v>169</v>
      </c>
      <c r="I151" s="89"/>
      <c r="L151" s="30"/>
      <c r="M151" s="164"/>
      <c r="N151" s="53"/>
      <c r="O151" s="53"/>
      <c r="P151" s="53"/>
      <c r="Q151" s="53"/>
      <c r="R151" s="53"/>
      <c r="S151" s="53"/>
      <c r="T151" s="54"/>
      <c r="AT151" s="15" t="s">
        <v>127</v>
      </c>
      <c r="AU151" s="15" t="s">
        <v>79</v>
      </c>
    </row>
    <row r="152" spans="2:51" s="12" customFormat="1" ht="12">
      <c r="B152" s="165"/>
      <c r="D152" s="162" t="s">
        <v>129</v>
      </c>
      <c r="E152" s="166" t="s">
        <v>1</v>
      </c>
      <c r="F152" s="167" t="s">
        <v>369</v>
      </c>
      <c r="H152" s="168">
        <v>0.8</v>
      </c>
      <c r="I152" s="169"/>
      <c r="L152" s="165"/>
      <c r="M152" s="170"/>
      <c r="N152" s="171"/>
      <c r="O152" s="171"/>
      <c r="P152" s="171"/>
      <c r="Q152" s="171"/>
      <c r="R152" s="171"/>
      <c r="S152" s="171"/>
      <c r="T152" s="172"/>
      <c r="AT152" s="166" t="s">
        <v>129</v>
      </c>
      <c r="AU152" s="166" t="s">
        <v>79</v>
      </c>
      <c r="AV152" s="12" t="s">
        <v>79</v>
      </c>
      <c r="AW152" s="12" t="s">
        <v>29</v>
      </c>
      <c r="AX152" s="12" t="s">
        <v>78</v>
      </c>
      <c r="AY152" s="166" t="s">
        <v>118</v>
      </c>
    </row>
    <row r="153" spans="2:65" s="1" customFormat="1" ht="16.5" customHeight="1">
      <c r="B153" s="148"/>
      <c r="C153" s="181" t="s">
        <v>170</v>
      </c>
      <c r="D153" s="181" t="s">
        <v>171</v>
      </c>
      <c r="E153" s="182" t="s">
        <v>172</v>
      </c>
      <c r="F153" s="183" t="s">
        <v>173</v>
      </c>
      <c r="G153" s="184" t="s">
        <v>161</v>
      </c>
      <c r="H153" s="185">
        <v>1.52</v>
      </c>
      <c r="I153" s="186"/>
      <c r="J153" s="187">
        <f>ROUND(I153*H153,2)</f>
        <v>0</v>
      </c>
      <c r="K153" s="183" t="s">
        <v>124</v>
      </c>
      <c r="L153" s="188"/>
      <c r="M153" s="189" t="s">
        <v>1</v>
      </c>
      <c r="N153" s="190" t="s">
        <v>37</v>
      </c>
      <c r="O153" s="53"/>
      <c r="P153" s="158">
        <f>O153*H153</f>
        <v>0</v>
      </c>
      <c r="Q153" s="158">
        <v>1</v>
      </c>
      <c r="R153" s="158">
        <f>Q153*H153</f>
        <v>1.52</v>
      </c>
      <c r="S153" s="158">
        <v>0</v>
      </c>
      <c r="T153" s="159">
        <f>S153*H153</f>
        <v>0</v>
      </c>
      <c r="AR153" s="160" t="s">
        <v>158</v>
      </c>
      <c r="AT153" s="160" t="s">
        <v>171</v>
      </c>
      <c r="AU153" s="160" t="s">
        <v>79</v>
      </c>
      <c r="AY153" s="15" t="s">
        <v>118</v>
      </c>
      <c r="BE153" s="161">
        <f>IF(N153="základní",J153,0)</f>
        <v>0</v>
      </c>
      <c r="BF153" s="161">
        <f>IF(N153="snížená",J153,0)</f>
        <v>0</v>
      </c>
      <c r="BG153" s="161">
        <f>IF(N153="zákl. přenesená",J153,0)</f>
        <v>0</v>
      </c>
      <c r="BH153" s="161">
        <f>IF(N153="sníž. přenesená",J153,0)</f>
        <v>0</v>
      </c>
      <c r="BI153" s="161">
        <f>IF(N153="nulová",J153,0)</f>
        <v>0</v>
      </c>
      <c r="BJ153" s="15" t="s">
        <v>78</v>
      </c>
      <c r="BK153" s="161">
        <f>ROUND(I153*H153,2)</f>
        <v>0</v>
      </c>
      <c r="BL153" s="15" t="s">
        <v>125</v>
      </c>
      <c r="BM153" s="160" t="s">
        <v>174</v>
      </c>
    </row>
    <row r="154" spans="2:51" s="12" customFormat="1" ht="12">
      <c r="B154" s="165"/>
      <c r="D154" s="162" t="s">
        <v>129</v>
      </c>
      <c r="E154" s="166" t="s">
        <v>1</v>
      </c>
      <c r="F154" s="167" t="s">
        <v>370</v>
      </c>
      <c r="H154" s="168">
        <v>1.52</v>
      </c>
      <c r="I154" s="169"/>
      <c r="L154" s="165"/>
      <c r="M154" s="170"/>
      <c r="N154" s="171"/>
      <c r="O154" s="171"/>
      <c r="P154" s="171"/>
      <c r="Q154" s="171"/>
      <c r="R154" s="171"/>
      <c r="S154" s="171"/>
      <c r="T154" s="172"/>
      <c r="AT154" s="166" t="s">
        <v>129</v>
      </c>
      <c r="AU154" s="166" t="s">
        <v>79</v>
      </c>
      <c r="AV154" s="12" t="s">
        <v>79</v>
      </c>
      <c r="AW154" s="12" t="s">
        <v>29</v>
      </c>
      <c r="AX154" s="12" t="s">
        <v>78</v>
      </c>
      <c r="AY154" s="166" t="s">
        <v>118</v>
      </c>
    </row>
    <row r="155" spans="2:65" s="1" customFormat="1" ht="36" customHeight="1">
      <c r="B155" s="148"/>
      <c r="C155" s="149" t="s">
        <v>175</v>
      </c>
      <c r="D155" s="149" t="s">
        <v>120</v>
      </c>
      <c r="E155" s="150" t="s">
        <v>176</v>
      </c>
      <c r="F155" s="151" t="s">
        <v>177</v>
      </c>
      <c r="G155" s="152" t="s">
        <v>141</v>
      </c>
      <c r="H155" s="153">
        <v>0.8</v>
      </c>
      <c r="I155" s="154"/>
      <c r="J155" s="155">
        <f>ROUND(I155*H155,2)</f>
        <v>0</v>
      </c>
      <c r="K155" s="151" t="s">
        <v>124</v>
      </c>
      <c r="L155" s="30"/>
      <c r="M155" s="156" t="s">
        <v>1</v>
      </c>
      <c r="N155" s="157" t="s">
        <v>37</v>
      </c>
      <c r="O155" s="53"/>
      <c r="P155" s="158">
        <f>O155*H155</f>
        <v>0</v>
      </c>
      <c r="Q155" s="158">
        <v>2.429</v>
      </c>
      <c r="R155" s="158">
        <f>Q155*H155</f>
        <v>1.9432</v>
      </c>
      <c r="S155" s="158">
        <v>0</v>
      </c>
      <c r="T155" s="159">
        <f>S155*H155</f>
        <v>0</v>
      </c>
      <c r="AR155" s="160" t="s">
        <v>125</v>
      </c>
      <c r="AT155" s="160" t="s">
        <v>120</v>
      </c>
      <c r="AU155" s="160" t="s">
        <v>79</v>
      </c>
      <c r="AY155" s="15" t="s">
        <v>118</v>
      </c>
      <c r="BE155" s="161">
        <f>IF(N155="základní",J155,0)</f>
        <v>0</v>
      </c>
      <c r="BF155" s="161">
        <f>IF(N155="snížená",J155,0)</f>
        <v>0</v>
      </c>
      <c r="BG155" s="161">
        <f>IF(N155="zákl. přenesená",J155,0)</f>
        <v>0</v>
      </c>
      <c r="BH155" s="161">
        <f>IF(N155="sníž. přenesená",J155,0)</f>
        <v>0</v>
      </c>
      <c r="BI155" s="161">
        <f>IF(N155="nulová",J155,0)</f>
        <v>0</v>
      </c>
      <c r="BJ155" s="15" t="s">
        <v>78</v>
      </c>
      <c r="BK155" s="161">
        <f>ROUND(I155*H155,2)</f>
        <v>0</v>
      </c>
      <c r="BL155" s="15" t="s">
        <v>125</v>
      </c>
      <c r="BM155" s="160" t="s">
        <v>178</v>
      </c>
    </row>
    <row r="156" spans="2:47" s="1" customFormat="1" ht="39">
      <c r="B156" s="30"/>
      <c r="D156" s="162" t="s">
        <v>127</v>
      </c>
      <c r="F156" s="163" t="s">
        <v>179</v>
      </c>
      <c r="I156" s="89"/>
      <c r="L156" s="30"/>
      <c r="M156" s="164"/>
      <c r="N156" s="53"/>
      <c r="O156" s="53"/>
      <c r="P156" s="53"/>
      <c r="Q156" s="53"/>
      <c r="R156" s="53"/>
      <c r="S156" s="53"/>
      <c r="T156" s="54"/>
      <c r="AT156" s="15" t="s">
        <v>127</v>
      </c>
      <c r="AU156" s="15" t="s">
        <v>79</v>
      </c>
    </row>
    <row r="157" spans="2:51" s="12" customFormat="1" ht="12">
      <c r="B157" s="165"/>
      <c r="D157" s="162" t="s">
        <v>129</v>
      </c>
      <c r="E157" s="166" t="s">
        <v>1</v>
      </c>
      <c r="F157" s="167" t="s">
        <v>371</v>
      </c>
      <c r="H157" s="168">
        <v>0.8</v>
      </c>
      <c r="I157" s="169"/>
      <c r="L157" s="165"/>
      <c r="M157" s="170"/>
      <c r="N157" s="171"/>
      <c r="O157" s="171"/>
      <c r="P157" s="171"/>
      <c r="Q157" s="171"/>
      <c r="R157" s="171"/>
      <c r="S157" s="171"/>
      <c r="T157" s="172"/>
      <c r="AT157" s="166" t="s">
        <v>129</v>
      </c>
      <c r="AU157" s="166" t="s">
        <v>79</v>
      </c>
      <c r="AV157" s="12" t="s">
        <v>79</v>
      </c>
      <c r="AW157" s="12" t="s">
        <v>29</v>
      </c>
      <c r="AX157" s="12" t="s">
        <v>78</v>
      </c>
      <c r="AY157" s="166" t="s">
        <v>118</v>
      </c>
    </row>
    <row r="158" spans="2:63" s="11" customFormat="1" ht="22.9" customHeight="1">
      <c r="B158" s="135"/>
      <c r="D158" s="136" t="s">
        <v>71</v>
      </c>
      <c r="E158" s="146" t="s">
        <v>145</v>
      </c>
      <c r="F158" s="146" t="s">
        <v>180</v>
      </c>
      <c r="I158" s="138"/>
      <c r="J158" s="147">
        <f>BK158</f>
        <v>0</v>
      </c>
      <c r="L158" s="135"/>
      <c r="M158" s="140"/>
      <c r="N158" s="141"/>
      <c r="O158" s="141"/>
      <c r="P158" s="142">
        <f>SUM(P159:P192)</f>
        <v>0</v>
      </c>
      <c r="Q158" s="141"/>
      <c r="R158" s="142">
        <f>SUM(R159:R192)</f>
        <v>7177.369734399999</v>
      </c>
      <c r="S158" s="141"/>
      <c r="T158" s="143">
        <f>SUM(T159:T192)</f>
        <v>0</v>
      </c>
      <c r="AR158" s="136" t="s">
        <v>78</v>
      </c>
      <c r="AT158" s="144" t="s">
        <v>71</v>
      </c>
      <c r="AU158" s="144" t="s">
        <v>78</v>
      </c>
      <c r="AY158" s="136" t="s">
        <v>118</v>
      </c>
      <c r="BK158" s="145">
        <f>SUM(BK159:BK192)</f>
        <v>0</v>
      </c>
    </row>
    <row r="159" spans="2:65" s="1" customFormat="1" ht="48" customHeight="1">
      <c r="B159" s="148"/>
      <c r="C159" s="149" t="s">
        <v>181</v>
      </c>
      <c r="D159" s="149" t="s">
        <v>120</v>
      </c>
      <c r="E159" s="150" t="s">
        <v>182</v>
      </c>
      <c r="F159" s="151" t="s">
        <v>183</v>
      </c>
      <c r="G159" s="152" t="s">
        <v>123</v>
      </c>
      <c r="H159" s="153">
        <v>24</v>
      </c>
      <c r="I159" s="154"/>
      <c r="J159" s="155">
        <f>ROUND(I159*H159,2)</f>
        <v>0</v>
      </c>
      <c r="K159" s="151" t="s">
        <v>124</v>
      </c>
      <c r="L159" s="30"/>
      <c r="M159" s="156" t="s">
        <v>1</v>
      </c>
      <c r="N159" s="157" t="s">
        <v>37</v>
      </c>
      <c r="O159" s="53"/>
      <c r="P159" s="158">
        <f>O159*H159</f>
        <v>0</v>
      </c>
      <c r="Q159" s="158">
        <v>0.52625</v>
      </c>
      <c r="R159" s="158">
        <f>Q159*H159</f>
        <v>12.629999999999999</v>
      </c>
      <c r="S159" s="158">
        <v>0</v>
      </c>
      <c r="T159" s="159">
        <f>S159*H159</f>
        <v>0</v>
      </c>
      <c r="AR159" s="160" t="s">
        <v>125</v>
      </c>
      <c r="AT159" s="160" t="s">
        <v>120</v>
      </c>
      <c r="AU159" s="160" t="s">
        <v>79</v>
      </c>
      <c r="AY159" s="15" t="s">
        <v>118</v>
      </c>
      <c r="BE159" s="161">
        <f>IF(N159="základní",J159,0)</f>
        <v>0</v>
      </c>
      <c r="BF159" s="161">
        <f>IF(N159="snížená",J159,0)</f>
        <v>0</v>
      </c>
      <c r="BG159" s="161">
        <f>IF(N159="zákl. přenesená",J159,0)</f>
        <v>0</v>
      </c>
      <c r="BH159" s="161">
        <f>IF(N159="sníž. přenesená",J159,0)</f>
        <v>0</v>
      </c>
      <c r="BI159" s="161">
        <f>IF(N159="nulová",J159,0)</f>
        <v>0</v>
      </c>
      <c r="BJ159" s="15" t="s">
        <v>78</v>
      </c>
      <c r="BK159" s="161">
        <f>ROUND(I159*H159,2)</f>
        <v>0</v>
      </c>
      <c r="BL159" s="15" t="s">
        <v>125</v>
      </c>
      <c r="BM159" s="160" t="s">
        <v>184</v>
      </c>
    </row>
    <row r="160" spans="2:51" s="12" customFormat="1" ht="12">
      <c r="B160" s="165"/>
      <c r="D160" s="162" t="s">
        <v>129</v>
      </c>
      <c r="E160" s="166" t="s">
        <v>1</v>
      </c>
      <c r="F160" s="167" t="s">
        <v>130</v>
      </c>
      <c r="H160" s="168">
        <v>24</v>
      </c>
      <c r="I160" s="169"/>
      <c r="L160" s="165"/>
      <c r="M160" s="170"/>
      <c r="N160" s="171"/>
      <c r="O160" s="171"/>
      <c r="P160" s="171"/>
      <c r="Q160" s="171"/>
      <c r="R160" s="171"/>
      <c r="S160" s="171"/>
      <c r="T160" s="172"/>
      <c r="AT160" s="166" t="s">
        <v>129</v>
      </c>
      <c r="AU160" s="166" t="s">
        <v>79</v>
      </c>
      <c r="AV160" s="12" t="s">
        <v>79</v>
      </c>
      <c r="AW160" s="12" t="s">
        <v>29</v>
      </c>
      <c r="AX160" s="12" t="s">
        <v>78</v>
      </c>
      <c r="AY160" s="166" t="s">
        <v>118</v>
      </c>
    </row>
    <row r="161" spans="2:65" s="1" customFormat="1" ht="24" customHeight="1">
      <c r="B161" s="148"/>
      <c r="C161" s="149" t="s">
        <v>185</v>
      </c>
      <c r="D161" s="149" t="s">
        <v>120</v>
      </c>
      <c r="E161" s="150" t="s">
        <v>186</v>
      </c>
      <c r="F161" s="151" t="s">
        <v>187</v>
      </c>
      <c r="G161" s="152" t="s">
        <v>123</v>
      </c>
      <c r="H161" s="153">
        <v>124</v>
      </c>
      <c r="I161" s="154"/>
      <c r="J161" s="155">
        <f>ROUND(I161*H161,2)</f>
        <v>0</v>
      </c>
      <c r="K161" s="151" t="s">
        <v>124</v>
      </c>
      <c r="L161" s="30"/>
      <c r="M161" s="156" t="s">
        <v>1</v>
      </c>
      <c r="N161" s="157" t="s">
        <v>37</v>
      </c>
      <c r="O161" s="53"/>
      <c r="P161" s="158">
        <f>O161*H161</f>
        <v>0</v>
      </c>
      <c r="Q161" s="158">
        <v>0.324</v>
      </c>
      <c r="R161" s="158">
        <f>Q161*H161</f>
        <v>40.176</v>
      </c>
      <c r="S161" s="158">
        <v>0</v>
      </c>
      <c r="T161" s="159">
        <f>S161*H161</f>
        <v>0</v>
      </c>
      <c r="AR161" s="160" t="s">
        <v>125</v>
      </c>
      <c r="AT161" s="160" t="s">
        <v>120</v>
      </c>
      <c r="AU161" s="160" t="s">
        <v>79</v>
      </c>
      <c r="AY161" s="15" t="s">
        <v>118</v>
      </c>
      <c r="BE161" s="161">
        <f>IF(N161="základní",J161,0)</f>
        <v>0</v>
      </c>
      <c r="BF161" s="161">
        <f>IF(N161="snížená",J161,0)</f>
        <v>0</v>
      </c>
      <c r="BG161" s="161">
        <f>IF(N161="zákl. přenesená",J161,0)</f>
        <v>0</v>
      </c>
      <c r="BH161" s="161">
        <f>IF(N161="sníž. přenesená",J161,0)</f>
        <v>0</v>
      </c>
      <c r="BI161" s="161">
        <f>IF(N161="nulová",J161,0)</f>
        <v>0</v>
      </c>
      <c r="BJ161" s="15" t="s">
        <v>78</v>
      </c>
      <c r="BK161" s="161">
        <f>ROUND(I161*H161,2)</f>
        <v>0</v>
      </c>
      <c r="BL161" s="15" t="s">
        <v>125</v>
      </c>
      <c r="BM161" s="160" t="s">
        <v>188</v>
      </c>
    </row>
    <row r="162" spans="2:51" s="12" customFormat="1" ht="12">
      <c r="B162" s="165"/>
      <c r="D162" s="162" t="s">
        <v>129</v>
      </c>
      <c r="E162" s="166" t="s">
        <v>1</v>
      </c>
      <c r="F162" s="167" t="s">
        <v>372</v>
      </c>
      <c r="H162" s="168">
        <v>124</v>
      </c>
      <c r="I162" s="169"/>
      <c r="L162" s="165"/>
      <c r="M162" s="170"/>
      <c r="N162" s="171"/>
      <c r="O162" s="171"/>
      <c r="P162" s="171"/>
      <c r="Q162" s="171"/>
      <c r="R162" s="171"/>
      <c r="S162" s="171"/>
      <c r="T162" s="172"/>
      <c r="AT162" s="166" t="s">
        <v>129</v>
      </c>
      <c r="AU162" s="166" t="s">
        <v>79</v>
      </c>
      <c r="AV162" s="12" t="s">
        <v>79</v>
      </c>
      <c r="AW162" s="12" t="s">
        <v>29</v>
      </c>
      <c r="AX162" s="12" t="s">
        <v>78</v>
      </c>
      <c r="AY162" s="166" t="s">
        <v>118</v>
      </c>
    </row>
    <row r="163" spans="2:65" s="1" customFormat="1" ht="36" customHeight="1">
      <c r="B163" s="148"/>
      <c r="C163" s="149" t="s">
        <v>189</v>
      </c>
      <c r="D163" s="149" t="s">
        <v>120</v>
      </c>
      <c r="E163" s="150" t="s">
        <v>190</v>
      </c>
      <c r="F163" s="151" t="s">
        <v>191</v>
      </c>
      <c r="G163" s="152" t="s">
        <v>123</v>
      </c>
      <c r="H163" s="153">
        <v>1999.192</v>
      </c>
      <c r="I163" s="154"/>
      <c r="J163" s="155">
        <f>ROUND(I163*H163,2)</f>
        <v>0</v>
      </c>
      <c r="K163" s="151" t="s">
        <v>124</v>
      </c>
      <c r="L163" s="30"/>
      <c r="M163" s="156" t="s">
        <v>1</v>
      </c>
      <c r="N163" s="157" t="s">
        <v>37</v>
      </c>
      <c r="O163" s="53"/>
      <c r="P163" s="158">
        <f>O163*H163</f>
        <v>0</v>
      </c>
      <c r="Q163" s="158">
        <v>0.15826</v>
      </c>
      <c r="R163" s="158">
        <f>Q163*H163</f>
        <v>316.39212592</v>
      </c>
      <c r="S163" s="158">
        <v>0</v>
      </c>
      <c r="T163" s="159">
        <f>S163*H163</f>
        <v>0</v>
      </c>
      <c r="AR163" s="160" t="s">
        <v>125</v>
      </c>
      <c r="AT163" s="160" t="s">
        <v>120</v>
      </c>
      <c r="AU163" s="160" t="s">
        <v>79</v>
      </c>
      <c r="AY163" s="15" t="s">
        <v>118</v>
      </c>
      <c r="BE163" s="161">
        <f>IF(N163="základní",J163,0)</f>
        <v>0</v>
      </c>
      <c r="BF163" s="161">
        <f>IF(N163="snížená",J163,0)</f>
        <v>0</v>
      </c>
      <c r="BG163" s="161">
        <f>IF(N163="zákl. přenesená",J163,0)</f>
        <v>0</v>
      </c>
      <c r="BH163" s="161">
        <f>IF(N163="sníž. přenesená",J163,0)</f>
        <v>0</v>
      </c>
      <c r="BI163" s="161">
        <f>IF(N163="nulová",J163,0)</f>
        <v>0</v>
      </c>
      <c r="BJ163" s="15" t="s">
        <v>78</v>
      </c>
      <c r="BK163" s="161">
        <f>ROUND(I163*H163,2)</f>
        <v>0</v>
      </c>
      <c r="BL163" s="15" t="s">
        <v>125</v>
      </c>
      <c r="BM163" s="160" t="s">
        <v>192</v>
      </c>
    </row>
    <row r="164" spans="2:47" s="1" customFormat="1" ht="19.5">
      <c r="B164" s="30"/>
      <c r="D164" s="162" t="s">
        <v>127</v>
      </c>
      <c r="F164" s="163" t="s">
        <v>193</v>
      </c>
      <c r="I164" s="89"/>
      <c r="L164" s="30"/>
      <c r="M164" s="164"/>
      <c r="N164" s="53"/>
      <c r="O164" s="53"/>
      <c r="P164" s="53"/>
      <c r="Q164" s="53"/>
      <c r="R164" s="53"/>
      <c r="S164" s="53"/>
      <c r="T164" s="54"/>
      <c r="AT164" s="15" t="s">
        <v>127</v>
      </c>
      <c r="AU164" s="15" t="s">
        <v>79</v>
      </c>
    </row>
    <row r="165" spans="2:51" s="12" customFormat="1" ht="22.5">
      <c r="B165" s="165"/>
      <c r="D165" s="162" t="s">
        <v>129</v>
      </c>
      <c r="E165" s="166" t="s">
        <v>1</v>
      </c>
      <c r="F165" s="167" t="s">
        <v>363</v>
      </c>
      <c r="H165" s="168">
        <v>1999.192</v>
      </c>
      <c r="I165" s="169"/>
      <c r="L165" s="165"/>
      <c r="M165" s="170"/>
      <c r="N165" s="171"/>
      <c r="O165" s="171"/>
      <c r="P165" s="171"/>
      <c r="Q165" s="171"/>
      <c r="R165" s="171"/>
      <c r="S165" s="171"/>
      <c r="T165" s="172"/>
      <c r="AT165" s="166" t="s">
        <v>129</v>
      </c>
      <c r="AU165" s="166" t="s">
        <v>79</v>
      </c>
      <c r="AV165" s="12" t="s">
        <v>79</v>
      </c>
      <c r="AW165" s="12" t="s">
        <v>29</v>
      </c>
      <c r="AX165" s="12" t="s">
        <v>78</v>
      </c>
      <c r="AY165" s="166" t="s">
        <v>118</v>
      </c>
    </row>
    <row r="166" spans="2:65" s="1" customFormat="1" ht="36" customHeight="1">
      <c r="B166" s="148"/>
      <c r="C166" s="149" t="s">
        <v>8</v>
      </c>
      <c r="D166" s="149" t="s">
        <v>120</v>
      </c>
      <c r="E166" s="150" t="s">
        <v>194</v>
      </c>
      <c r="F166" s="151" t="s">
        <v>195</v>
      </c>
      <c r="G166" s="152" t="s">
        <v>123</v>
      </c>
      <c r="H166" s="153">
        <v>3366</v>
      </c>
      <c r="I166" s="154"/>
      <c r="J166" s="155">
        <f>ROUND(I166*H166,2)</f>
        <v>0</v>
      </c>
      <c r="K166" s="151" t="s">
        <v>124</v>
      </c>
      <c r="L166" s="30"/>
      <c r="M166" s="156" t="s">
        <v>1</v>
      </c>
      <c r="N166" s="157" t="s">
        <v>37</v>
      </c>
      <c r="O166" s="53"/>
      <c r="P166" s="158">
        <f>O166*H166</f>
        <v>0</v>
      </c>
      <c r="Q166" s="158">
        <v>0.324</v>
      </c>
      <c r="R166" s="158">
        <f>Q166*H166</f>
        <v>1090.584</v>
      </c>
      <c r="S166" s="158">
        <v>0</v>
      </c>
      <c r="T166" s="159">
        <f>S166*H166</f>
        <v>0</v>
      </c>
      <c r="AR166" s="160" t="s">
        <v>125</v>
      </c>
      <c r="AT166" s="160" t="s">
        <v>120</v>
      </c>
      <c r="AU166" s="160" t="s">
        <v>79</v>
      </c>
      <c r="AY166" s="15" t="s">
        <v>118</v>
      </c>
      <c r="BE166" s="161">
        <f>IF(N166="základní",J166,0)</f>
        <v>0</v>
      </c>
      <c r="BF166" s="161">
        <f>IF(N166="snížená",J166,0)</f>
        <v>0</v>
      </c>
      <c r="BG166" s="161">
        <f>IF(N166="zákl. přenesená",J166,0)</f>
        <v>0</v>
      </c>
      <c r="BH166" s="161">
        <f>IF(N166="sníž. přenesená",J166,0)</f>
        <v>0</v>
      </c>
      <c r="BI166" s="161">
        <f>IF(N166="nulová",J166,0)</f>
        <v>0</v>
      </c>
      <c r="BJ166" s="15" t="s">
        <v>78</v>
      </c>
      <c r="BK166" s="161">
        <f>ROUND(I166*H166,2)</f>
        <v>0</v>
      </c>
      <c r="BL166" s="15" t="s">
        <v>125</v>
      </c>
      <c r="BM166" s="160" t="s">
        <v>196</v>
      </c>
    </row>
    <row r="167" spans="2:47" s="1" customFormat="1" ht="68.25">
      <c r="B167" s="30"/>
      <c r="D167" s="162" t="s">
        <v>127</v>
      </c>
      <c r="F167" s="163" t="s">
        <v>197</v>
      </c>
      <c r="I167" s="89"/>
      <c r="L167" s="30"/>
      <c r="M167" s="164"/>
      <c r="N167" s="53"/>
      <c r="O167" s="53"/>
      <c r="P167" s="53"/>
      <c r="Q167" s="53"/>
      <c r="R167" s="53"/>
      <c r="S167" s="53"/>
      <c r="T167" s="54"/>
      <c r="AT167" s="15" t="s">
        <v>127</v>
      </c>
      <c r="AU167" s="15" t="s">
        <v>79</v>
      </c>
    </row>
    <row r="168" spans="2:51" s="12" customFormat="1" ht="12">
      <c r="B168" s="165"/>
      <c r="D168" s="162" t="s">
        <v>129</v>
      </c>
      <c r="E168" s="166" t="s">
        <v>1</v>
      </c>
      <c r="F168" s="167" t="s">
        <v>373</v>
      </c>
      <c r="H168" s="168">
        <v>3366</v>
      </c>
      <c r="I168" s="169"/>
      <c r="L168" s="165"/>
      <c r="M168" s="170"/>
      <c r="N168" s="171"/>
      <c r="O168" s="171"/>
      <c r="P168" s="171"/>
      <c r="Q168" s="171"/>
      <c r="R168" s="171"/>
      <c r="S168" s="171"/>
      <c r="T168" s="172"/>
      <c r="AT168" s="166" t="s">
        <v>129</v>
      </c>
      <c r="AU168" s="166" t="s">
        <v>79</v>
      </c>
      <c r="AV168" s="12" t="s">
        <v>79</v>
      </c>
      <c r="AW168" s="12" t="s">
        <v>29</v>
      </c>
      <c r="AX168" s="12" t="s">
        <v>78</v>
      </c>
      <c r="AY168" s="166" t="s">
        <v>118</v>
      </c>
    </row>
    <row r="169" spans="2:65" s="1" customFormat="1" ht="24" customHeight="1">
      <c r="B169" s="148"/>
      <c r="C169" s="149" t="s">
        <v>198</v>
      </c>
      <c r="D169" s="149" t="s">
        <v>120</v>
      </c>
      <c r="E169" s="150" t="s">
        <v>199</v>
      </c>
      <c r="F169" s="151" t="s">
        <v>200</v>
      </c>
      <c r="G169" s="152" t="s">
        <v>123</v>
      </c>
      <c r="H169" s="153">
        <v>1999.192</v>
      </c>
      <c r="I169" s="154"/>
      <c r="J169" s="155">
        <f>ROUND(I169*H169,2)</f>
        <v>0</v>
      </c>
      <c r="K169" s="151" t="s">
        <v>1</v>
      </c>
      <c r="L169" s="30"/>
      <c r="M169" s="156" t="s">
        <v>1</v>
      </c>
      <c r="N169" s="157" t="s">
        <v>37</v>
      </c>
      <c r="O169" s="53"/>
      <c r="P169" s="158">
        <f>O169*H169</f>
        <v>0</v>
      </c>
      <c r="Q169" s="158">
        <v>0.00085</v>
      </c>
      <c r="R169" s="158">
        <f>Q169*H169</f>
        <v>1.6993132</v>
      </c>
      <c r="S169" s="158">
        <v>0</v>
      </c>
      <c r="T169" s="159">
        <f>S169*H169</f>
        <v>0</v>
      </c>
      <c r="AR169" s="160" t="s">
        <v>125</v>
      </c>
      <c r="AT169" s="160" t="s">
        <v>120</v>
      </c>
      <c r="AU169" s="160" t="s">
        <v>79</v>
      </c>
      <c r="AY169" s="15" t="s">
        <v>118</v>
      </c>
      <c r="BE169" s="161">
        <f>IF(N169="základní",J169,0)</f>
        <v>0</v>
      </c>
      <c r="BF169" s="161">
        <f>IF(N169="snížená",J169,0)</f>
        <v>0</v>
      </c>
      <c r="BG169" s="161">
        <f>IF(N169="zákl. přenesená",J169,0)</f>
        <v>0</v>
      </c>
      <c r="BH169" s="161">
        <f>IF(N169="sníž. přenesená",J169,0)</f>
        <v>0</v>
      </c>
      <c r="BI169" s="161">
        <f>IF(N169="nulová",J169,0)</f>
        <v>0</v>
      </c>
      <c r="BJ169" s="15" t="s">
        <v>78</v>
      </c>
      <c r="BK169" s="161">
        <f>ROUND(I169*H169,2)</f>
        <v>0</v>
      </c>
      <c r="BL169" s="15" t="s">
        <v>125</v>
      </c>
      <c r="BM169" s="160" t="s">
        <v>201</v>
      </c>
    </row>
    <row r="170" spans="2:47" s="1" customFormat="1" ht="78">
      <c r="B170" s="30"/>
      <c r="D170" s="162" t="s">
        <v>127</v>
      </c>
      <c r="F170" s="163" t="s">
        <v>202</v>
      </c>
      <c r="I170" s="89"/>
      <c r="L170" s="30"/>
      <c r="M170" s="164"/>
      <c r="N170" s="53"/>
      <c r="O170" s="53"/>
      <c r="P170" s="53"/>
      <c r="Q170" s="53"/>
      <c r="R170" s="53"/>
      <c r="S170" s="53"/>
      <c r="T170" s="54"/>
      <c r="AT170" s="15" t="s">
        <v>127</v>
      </c>
      <c r="AU170" s="15" t="s">
        <v>79</v>
      </c>
    </row>
    <row r="171" spans="2:51" s="12" customFormat="1" ht="22.5">
      <c r="B171" s="165"/>
      <c r="D171" s="162" t="s">
        <v>129</v>
      </c>
      <c r="E171" s="166" t="s">
        <v>1</v>
      </c>
      <c r="F171" s="167" t="s">
        <v>363</v>
      </c>
      <c r="H171" s="168">
        <v>1999.192</v>
      </c>
      <c r="I171" s="169"/>
      <c r="L171" s="165"/>
      <c r="M171" s="170"/>
      <c r="N171" s="171"/>
      <c r="O171" s="171"/>
      <c r="P171" s="171"/>
      <c r="Q171" s="171"/>
      <c r="R171" s="171"/>
      <c r="S171" s="171"/>
      <c r="T171" s="172"/>
      <c r="AT171" s="166" t="s">
        <v>129</v>
      </c>
      <c r="AU171" s="166" t="s">
        <v>79</v>
      </c>
      <c r="AV171" s="12" t="s">
        <v>79</v>
      </c>
      <c r="AW171" s="12" t="s">
        <v>29</v>
      </c>
      <c r="AX171" s="12" t="s">
        <v>78</v>
      </c>
      <c r="AY171" s="166" t="s">
        <v>118</v>
      </c>
    </row>
    <row r="172" spans="2:65" s="1" customFormat="1" ht="24" customHeight="1">
      <c r="B172" s="148"/>
      <c r="C172" s="149" t="s">
        <v>203</v>
      </c>
      <c r="D172" s="149" t="s">
        <v>120</v>
      </c>
      <c r="E172" s="150" t="s">
        <v>204</v>
      </c>
      <c r="F172" s="151" t="s">
        <v>205</v>
      </c>
      <c r="G172" s="152" t="s">
        <v>123</v>
      </c>
      <c r="H172" s="153">
        <v>1999.192</v>
      </c>
      <c r="I172" s="154"/>
      <c r="J172" s="155">
        <f>ROUND(I172*H172,2)</f>
        <v>0</v>
      </c>
      <c r="K172" s="151" t="s">
        <v>124</v>
      </c>
      <c r="L172" s="30"/>
      <c r="M172" s="156" t="s">
        <v>1</v>
      </c>
      <c r="N172" s="157" t="s">
        <v>37</v>
      </c>
      <c r="O172" s="53"/>
      <c r="P172" s="158">
        <f>O172*H172</f>
        <v>0</v>
      </c>
      <c r="Q172" s="158">
        <v>0.00034</v>
      </c>
      <c r="R172" s="158">
        <f>Q172*H172</f>
        <v>0.6797252800000001</v>
      </c>
      <c r="S172" s="158">
        <v>0</v>
      </c>
      <c r="T172" s="159">
        <f>S172*H172</f>
        <v>0</v>
      </c>
      <c r="AR172" s="160" t="s">
        <v>125</v>
      </c>
      <c r="AT172" s="160" t="s">
        <v>120</v>
      </c>
      <c r="AU172" s="160" t="s">
        <v>79</v>
      </c>
      <c r="AY172" s="15" t="s">
        <v>118</v>
      </c>
      <c r="BE172" s="161">
        <f>IF(N172="základní",J172,0)</f>
        <v>0</v>
      </c>
      <c r="BF172" s="161">
        <f>IF(N172="snížená",J172,0)</f>
        <v>0</v>
      </c>
      <c r="BG172" s="161">
        <f>IF(N172="zákl. přenesená",J172,0)</f>
        <v>0</v>
      </c>
      <c r="BH172" s="161">
        <f>IF(N172="sníž. přenesená",J172,0)</f>
        <v>0</v>
      </c>
      <c r="BI172" s="161">
        <f>IF(N172="nulová",J172,0)</f>
        <v>0</v>
      </c>
      <c r="BJ172" s="15" t="s">
        <v>78</v>
      </c>
      <c r="BK172" s="161">
        <f>ROUND(I172*H172,2)</f>
        <v>0</v>
      </c>
      <c r="BL172" s="15" t="s">
        <v>125</v>
      </c>
      <c r="BM172" s="160" t="s">
        <v>206</v>
      </c>
    </row>
    <row r="173" spans="2:47" s="1" customFormat="1" ht="39">
      <c r="B173" s="30"/>
      <c r="D173" s="162" t="s">
        <v>127</v>
      </c>
      <c r="F173" s="163" t="s">
        <v>207</v>
      </c>
      <c r="I173" s="89"/>
      <c r="L173" s="30"/>
      <c r="M173" s="164"/>
      <c r="N173" s="53"/>
      <c r="O173" s="53"/>
      <c r="P173" s="53"/>
      <c r="Q173" s="53"/>
      <c r="R173" s="53"/>
      <c r="S173" s="53"/>
      <c r="T173" s="54"/>
      <c r="AT173" s="15" t="s">
        <v>127</v>
      </c>
      <c r="AU173" s="15" t="s">
        <v>79</v>
      </c>
    </row>
    <row r="174" spans="2:51" s="12" customFormat="1" ht="22.5">
      <c r="B174" s="165"/>
      <c r="D174" s="162" t="s">
        <v>129</v>
      </c>
      <c r="E174" s="166" t="s">
        <v>1</v>
      </c>
      <c r="F174" s="167" t="s">
        <v>363</v>
      </c>
      <c r="H174" s="168">
        <v>1999.192</v>
      </c>
      <c r="I174" s="169"/>
      <c r="L174" s="165"/>
      <c r="M174" s="170"/>
      <c r="N174" s="171"/>
      <c r="O174" s="171"/>
      <c r="P174" s="171"/>
      <c r="Q174" s="171"/>
      <c r="R174" s="171"/>
      <c r="S174" s="171"/>
      <c r="T174" s="172"/>
      <c r="AT174" s="166" t="s">
        <v>129</v>
      </c>
      <c r="AU174" s="166" t="s">
        <v>79</v>
      </c>
      <c r="AV174" s="12" t="s">
        <v>79</v>
      </c>
      <c r="AW174" s="12" t="s">
        <v>29</v>
      </c>
      <c r="AX174" s="12" t="s">
        <v>78</v>
      </c>
      <c r="AY174" s="166" t="s">
        <v>118</v>
      </c>
    </row>
    <row r="175" spans="2:65" s="1" customFormat="1" ht="24" customHeight="1">
      <c r="B175" s="148"/>
      <c r="C175" s="149" t="s">
        <v>208</v>
      </c>
      <c r="D175" s="149" t="s">
        <v>120</v>
      </c>
      <c r="E175" s="150" t="s">
        <v>209</v>
      </c>
      <c r="F175" s="151" t="s">
        <v>210</v>
      </c>
      <c r="G175" s="152" t="s">
        <v>123</v>
      </c>
      <c r="H175" s="153">
        <v>19765</v>
      </c>
      <c r="I175" s="154"/>
      <c r="J175" s="155">
        <f>ROUND(I175*H175,2)</f>
        <v>0</v>
      </c>
      <c r="K175" s="151" t="s">
        <v>124</v>
      </c>
      <c r="L175" s="30"/>
      <c r="M175" s="156" t="s">
        <v>1</v>
      </c>
      <c r="N175" s="157" t="s">
        <v>37</v>
      </c>
      <c r="O175" s="53"/>
      <c r="P175" s="158">
        <f>O175*H175</f>
        <v>0</v>
      </c>
      <c r="Q175" s="158">
        <v>0.00031</v>
      </c>
      <c r="R175" s="158">
        <f>Q175*H175</f>
        <v>6.12715</v>
      </c>
      <c r="S175" s="158">
        <v>0</v>
      </c>
      <c r="T175" s="159">
        <f>S175*H175</f>
        <v>0</v>
      </c>
      <c r="AR175" s="160" t="s">
        <v>125</v>
      </c>
      <c r="AT175" s="160" t="s">
        <v>120</v>
      </c>
      <c r="AU175" s="160" t="s">
        <v>79</v>
      </c>
      <c r="AY175" s="15" t="s">
        <v>118</v>
      </c>
      <c r="BE175" s="161">
        <f>IF(N175="základní",J175,0)</f>
        <v>0</v>
      </c>
      <c r="BF175" s="161">
        <f>IF(N175="snížená",J175,0)</f>
        <v>0</v>
      </c>
      <c r="BG175" s="161">
        <f>IF(N175="zákl. přenesená",J175,0)</f>
        <v>0</v>
      </c>
      <c r="BH175" s="161">
        <f>IF(N175="sníž. přenesená",J175,0)</f>
        <v>0</v>
      </c>
      <c r="BI175" s="161">
        <f>IF(N175="nulová",J175,0)</f>
        <v>0</v>
      </c>
      <c r="BJ175" s="15" t="s">
        <v>78</v>
      </c>
      <c r="BK175" s="161">
        <f>ROUND(I175*H175,2)</f>
        <v>0</v>
      </c>
      <c r="BL175" s="15" t="s">
        <v>125</v>
      </c>
      <c r="BM175" s="160" t="s">
        <v>211</v>
      </c>
    </row>
    <row r="176" spans="2:51" s="12" customFormat="1" ht="12">
      <c r="B176" s="165"/>
      <c r="D176" s="162" t="s">
        <v>129</v>
      </c>
      <c r="E176" s="166" t="s">
        <v>1</v>
      </c>
      <c r="F176" s="167" t="s">
        <v>374</v>
      </c>
      <c r="H176" s="168">
        <v>19588</v>
      </c>
      <c r="I176" s="169"/>
      <c r="L176" s="165"/>
      <c r="M176" s="170"/>
      <c r="N176" s="171"/>
      <c r="O176" s="171"/>
      <c r="P176" s="171"/>
      <c r="Q176" s="171"/>
      <c r="R176" s="171"/>
      <c r="S176" s="171"/>
      <c r="T176" s="172"/>
      <c r="AT176" s="166" t="s">
        <v>129</v>
      </c>
      <c r="AU176" s="166" t="s">
        <v>79</v>
      </c>
      <c r="AV176" s="12" t="s">
        <v>79</v>
      </c>
      <c r="AW176" s="12" t="s">
        <v>29</v>
      </c>
      <c r="AX176" s="12" t="s">
        <v>72</v>
      </c>
      <c r="AY176" s="166" t="s">
        <v>118</v>
      </c>
    </row>
    <row r="177" spans="2:51" s="12" customFormat="1" ht="12">
      <c r="B177" s="165"/>
      <c r="D177" s="162" t="s">
        <v>129</v>
      </c>
      <c r="E177" s="166" t="s">
        <v>1</v>
      </c>
      <c r="F177" s="167" t="s">
        <v>375</v>
      </c>
      <c r="H177" s="168">
        <v>177</v>
      </c>
      <c r="I177" s="169"/>
      <c r="L177" s="165"/>
      <c r="M177" s="170"/>
      <c r="N177" s="171"/>
      <c r="O177" s="171"/>
      <c r="P177" s="171"/>
      <c r="Q177" s="171"/>
      <c r="R177" s="171"/>
      <c r="S177" s="171"/>
      <c r="T177" s="172"/>
      <c r="AT177" s="166" t="s">
        <v>129</v>
      </c>
      <c r="AU177" s="166" t="s">
        <v>79</v>
      </c>
      <c r="AV177" s="12" t="s">
        <v>79</v>
      </c>
      <c r="AW177" s="12" t="s">
        <v>29</v>
      </c>
      <c r="AX177" s="12" t="s">
        <v>72</v>
      </c>
      <c r="AY177" s="166" t="s">
        <v>118</v>
      </c>
    </row>
    <row r="178" spans="2:51" s="13" customFormat="1" ht="12">
      <c r="B178" s="173"/>
      <c r="D178" s="162" t="s">
        <v>129</v>
      </c>
      <c r="E178" s="174" t="s">
        <v>1</v>
      </c>
      <c r="F178" s="175" t="s">
        <v>144</v>
      </c>
      <c r="H178" s="176">
        <v>19765</v>
      </c>
      <c r="I178" s="177"/>
      <c r="L178" s="173"/>
      <c r="M178" s="178"/>
      <c r="N178" s="179"/>
      <c r="O178" s="179"/>
      <c r="P178" s="179"/>
      <c r="Q178" s="179"/>
      <c r="R178" s="179"/>
      <c r="S178" s="179"/>
      <c r="T178" s="180"/>
      <c r="AT178" s="174" t="s">
        <v>129</v>
      </c>
      <c r="AU178" s="174" t="s">
        <v>79</v>
      </c>
      <c r="AV178" s="13" t="s">
        <v>125</v>
      </c>
      <c r="AW178" s="13" t="s">
        <v>29</v>
      </c>
      <c r="AX178" s="13" t="s">
        <v>78</v>
      </c>
      <c r="AY178" s="174" t="s">
        <v>118</v>
      </c>
    </row>
    <row r="179" spans="2:65" s="1" customFormat="1" ht="24" customHeight="1">
      <c r="B179" s="148"/>
      <c r="C179" s="149" t="s">
        <v>212</v>
      </c>
      <c r="D179" s="149" t="s">
        <v>120</v>
      </c>
      <c r="E179" s="150" t="s">
        <v>213</v>
      </c>
      <c r="F179" s="151" t="s">
        <v>214</v>
      </c>
      <c r="G179" s="152" t="s">
        <v>123</v>
      </c>
      <c r="H179" s="153">
        <v>20168.92</v>
      </c>
      <c r="I179" s="154"/>
      <c r="J179" s="155">
        <f>ROUND(I179*H179,2)</f>
        <v>0</v>
      </c>
      <c r="K179" s="151" t="s">
        <v>124</v>
      </c>
      <c r="L179" s="30"/>
      <c r="M179" s="156" t="s">
        <v>1</v>
      </c>
      <c r="N179" s="157" t="s">
        <v>37</v>
      </c>
      <c r="O179" s="53"/>
      <c r="P179" s="158">
        <f>O179*H179</f>
        <v>0</v>
      </c>
      <c r="Q179" s="158">
        <v>0.00041</v>
      </c>
      <c r="R179" s="158">
        <f>Q179*H179</f>
        <v>8.269257199999998</v>
      </c>
      <c r="S179" s="158">
        <v>0</v>
      </c>
      <c r="T179" s="159">
        <f>S179*H179</f>
        <v>0</v>
      </c>
      <c r="AR179" s="160" t="s">
        <v>125</v>
      </c>
      <c r="AT179" s="160" t="s">
        <v>120</v>
      </c>
      <c r="AU179" s="160" t="s">
        <v>79</v>
      </c>
      <c r="AY179" s="15" t="s">
        <v>118</v>
      </c>
      <c r="BE179" s="161">
        <f>IF(N179="základní",J179,0)</f>
        <v>0</v>
      </c>
      <c r="BF179" s="161">
        <f>IF(N179="snížená",J179,0)</f>
        <v>0</v>
      </c>
      <c r="BG179" s="161">
        <f>IF(N179="zákl. přenesená",J179,0)</f>
        <v>0</v>
      </c>
      <c r="BH179" s="161">
        <f>IF(N179="sníž. přenesená",J179,0)</f>
        <v>0</v>
      </c>
      <c r="BI179" s="161">
        <f>IF(N179="nulová",J179,0)</f>
        <v>0</v>
      </c>
      <c r="BJ179" s="15" t="s">
        <v>78</v>
      </c>
      <c r="BK179" s="161">
        <f>ROUND(I179*H179,2)</f>
        <v>0</v>
      </c>
      <c r="BL179" s="15" t="s">
        <v>125</v>
      </c>
      <c r="BM179" s="160" t="s">
        <v>215</v>
      </c>
    </row>
    <row r="180" spans="2:51" s="12" customFormat="1" ht="12">
      <c r="B180" s="165"/>
      <c r="D180" s="162" t="s">
        <v>129</v>
      </c>
      <c r="E180" s="166" t="s">
        <v>1</v>
      </c>
      <c r="F180" s="167" t="s">
        <v>376</v>
      </c>
      <c r="H180" s="168">
        <v>19991.92</v>
      </c>
      <c r="I180" s="169"/>
      <c r="L180" s="165"/>
      <c r="M180" s="170"/>
      <c r="N180" s="171"/>
      <c r="O180" s="171"/>
      <c r="P180" s="171"/>
      <c r="Q180" s="171"/>
      <c r="R180" s="171"/>
      <c r="S180" s="171"/>
      <c r="T180" s="172"/>
      <c r="AT180" s="166" t="s">
        <v>129</v>
      </c>
      <c r="AU180" s="166" t="s">
        <v>79</v>
      </c>
      <c r="AV180" s="12" t="s">
        <v>79</v>
      </c>
      <c r="AW180" s="12" t="s">
        <v>29</v>
      </c>
      <c r="AX180" s="12" t="s">
        <v>72</v>
      </c>
      <c r="AY180" s="166" t="s">
        <v>118</v>
      </c>
    </row>
    <row r="181" spans="2:51" s="12" customFormat="1" ht="12">
      <c r="B181" s="165"/>
      <c r="D181" s="162" t="s">
        <v>129</v>
      </c>
      <c r="E181" s="166" t="s">
        <v>1</v>
      </c>
      <c r="F181" s="167" t="s">
        <v>377</v>
      </c>
      <c r="H181" s="168">
        <v>177</v>
      </c>
      <c r="I181" s="169"/>
      <c r="L181" s="165"/>
      <c r="M181" s="170"/>
      <c r="N181" s="171"/>
      <c r="O181" s="171"/>
      <c r="P181" s="171"/>
      <c r="Q181" s="171"/>
      <c r="R181" s="171"/>
      <c r="S181" s="171"/>
      <c r="T181" s="172"/>
      <c r="AT181" s="166" t="s">
        <v>129</v>
      </c>
      <c r="AU181" s="166" t="s">
        <v>79</v>
      </c>
      <c r="AV181" s="12" t="s">
        <v>79</v>
      </c>
      <c r="AW181" s="12" t="s">
        <v>29</v>
      </c>
      <c r="AX181" s="12" t="s">
        <v>72</v>
      </c>
      <c r="AY181" s="166" t="s">
        <v>118</v>
      </c>
    </row>
    <row r="182" spans="2:51" s="13" customFormat="1" ht="12">
      <c r="B182" s="173"/>
      <c r="D182" s="162" t="s">
        <v>129</v>
      </c>
      <c r="E182" s="174" t="s">
        <v>1</v>
      </c>
      <c r="F182" s="175" t="s">
        <v>144</v>
      </c>
      <c r="H182" s="176">
        <v>20168.92</v>
      </c>
      <c r="I182" s="177"/>
      <c r="L182" s="173"/>
      <c r="M182" s="178"/>
      <c r="N182" s="179"/>
      <c r="O182" s="179"/>
      <c r="P182" s="179"/>
      <c r="Q182" s="179"/>
      <c r="R182" s="179"/>
      <c r="S182" s="179"/>
      <c r="T182" s="180"/>
      <c r="AT182" s="174" t="s">
        <v>129</v>
      </c>
      <c r="AU182" s="174" t="s">
        <v>79</v>
      </c>
      <c r="AV182" s="13" t="s">
        <v>125</v>
      </c>
      <c r="AW182" s="13" t="s">
        <v>29</v>
      </c>
      <c r="AX182" s="13" t="s">
        <v>78</v>
      </c>
      <c r="AY182" s="174" t="s">
        <v>118</v>
      </c>
    </row>
    <row r="183" spans="2:65" s="1" customFormat="1" ht="36" customHeight="1">
      <c r="B183" s="148"/>
      <c r="C183" s="149" t="s">
        <v>216</v>
      </c>
      <c r="D183" s="149" t="s">
        <v>120</v>
      </c>
      <c r="E183" s="150" t="s">
        <v>217</v>
      </c>
      <c r="F183" s="151" t="s">
        <v>218</v>
      </c>
      <c r="G183" s="152" t="s">
        <v>123</v>
      </c>
      <c r="H183" s="153">
        <v>19765</v>
      </c>
      <c r="I183" s="154"/>
      <c r="J183" s="155">
        <f>ROUND(I183*H183,2)</f>
        <v>0</v>
      </c>
      <c r="K183" s="151" t="s">
        <v>124</v>
      </c>
      <c r="L183" s="30"/>
      <c r="M183" s="156" t="s">
        <v>1</v>
      </c>
      <c r="N183" s="157" t="s">
        <v>37</v>
      </c>
      <c r="O183" s="53"/>
      <c r="P183" s="158">
        <f>O183*H183</f>
        <v>0</v>
      </c>
      <c r="Q183" s="158">
        <v>0.12966</v>
      </c>
      <c r="R183" s="158">
        <f>Q183*H183</f>
        <v>2562.7299</v>
      </c>
      <c r="S183" s="158">
        <v>0</v>
      </c>
      <c r="T183" s="159">
        <f>S183*H183</f>
        <v>0</v>
      </c>
      <c r="AR183" s="160" t="s">
        <v>125</v>
      </c>
      <c r="AT183" s="160" t="s">
        <v>120</v>
      </c>
      <c r="AU183" s="160" t="s">
        <v>79</v>
      </c>
      <c r="AY183" s="15" t="s">
        <v>118</v>
      </c>
      <c r="BE183" s="161">
        <f>IF(N183="základní",J183,0)</f>
        <v>0</v>
      </c>
      <c r="BF183" s="161">
        <f>IF(N183="snížená",J183,0)</f>
        <v>0</v>
      </c>
      <c r="BG183" s="161">
        <f>IF(N183="zákl. přenesená",J183,0)</f>
        <v>0</v>
      </c>
      <c r="BH183" s="161">
        <f>IF(N183="sníž. přenesená",J183,0)</f>
        <v>0</v>
      </c>
      <c r="BI183" s="161">
        <f>IF(N183="nulová",J183,0)</f>
        <v>0</v>
      </c>
      <c r="BJ183" s="15" t="s">
        <v>78</v>
      </c>
      <c r="BK183" s="161">
        <f>ROUND(I183*H183,2)</f>
        <v>0</v>
      </c>
      <c r="BL183" s="15" t="s">
        <v>125</v>
      </c>
      <c r="BM183" s="160" t="s">
        <v>219</v>
      </c>
    </row>
    <row r="184" spans="2:47" s="1" customFormat="1" ht="19.5">
      <c r="B184" s="30"/>
      <c r="D184" s="162" t="s">
        <v>127</v>
      </c>
      <c r="F184" s="163" t="s">
        <v>220</v>
      </c>
      <c r="I184" s="89"/>
      <c r="L184" s="30"/>
      <c r="M184" s="164"/>
      <c r="N184" s="53"/>
      <c r="O184" s="53"/>
      <c r="P184" s="53"/>
      <c r="Q184" s="53"/>
      <c r="R184" s="53"/>
      <c r="S184" s="53"/>
      <c r="T184" s="54"/>
      <c r="AT184" s="15" t="s">
        <v>127</v>
      </c>
      <c r="AU184" s="15" t="s">
        <v>79</v>
      </c>
    </row>
    <row r="185" spans="2:51" s="12" customFormat="1" ht="12">
      <c r="B185" s="165"/>
      <c r="D185" s="162" t="s">
        <v>129</v>
      </c>
      <c r="E185" s="166" t="s">
        <v>1</v>
      </c>
      <c r="F185" s="167" t="s">
        <v>374</v>
      </c>
      <c r="H185" s="168">
        <v>19588</v>
      </c>
      <c r="I185" s="169"/>
      <c r="L185" s="165"/>
      <c r="M185" s="170"/>
      <c r="N185" s="171"/>
      <c r="O185" s="171"/>
      <c r="P185" s="171"/>
      <c r="Q185" s="171"/>
      <c r="R185" s="171"/>
      <c r="S185" s="171"/>
      <c r="T185" s="172"/>
      <c r="AT185" s="166" t="s">
        <v>129</v>
      </c>
      <c r="AU185" s="166" t="s">
        <v>79</v>
      </c>
      <c r="AV185" s="12" t="s">
        <v>79</v>
      </c>
      <c r="AW185" s="12" t="s">
        <v>29</v>
      </c>
      <c r="AX185" s="12" t="s">
        <v>72</v>
      </c>
      <c r="AY185" s="166" t="s">
        <v>118</v>
      </c>
    </row>
    <row r="186" spans="2:51" s="12" customFormat="1" ht="12">
      <c r="B186" s="165"/>
      <c r="D186" s="162" t="s">
        <v>129</v>
      </c>
      <c r="E186" s="166" t="s">
        <v>1</v>
      </c>
      <c r="F186" s="167" t="s">
        <v>375</v>
      </c>
      <c r="H186" s="168">
        <v>177</v>
      </c>
      <c r="I186" s="169"/>
      <c r="L186" s="165"/>
      <c r="M186" s="170"/>
      <c r="N186" s="171"/>
      <c r="O186" s="171"/>
      <c r="P186" s="171"/>
      <c r="Q186" s="171"/>
      <c r="R186" s="171"/>
      <c r="S186" s="171"/>
      <c r="T186" s="172"/>
      <c r="AT186" s="166" t="s">
        <v>129</v>
      </c>
      <c r="AU186" s="166" t="s">
        <v>79</v>
      </c>
      <c r="AV186" s="12" t="s">
        <v>79</v>
      </c>
      <c r="AW186" s="12" t="s">
        <v>29</v>
      </c>
      <c r="AX186" s="12" t="s">
        <v>72</v>
      </c>
      <c r="AY186" s="166" t="s">
        <v>118</v>
      </c>
    </row>
    <row r="187" spans="2:51" s="13" customFormat="1" ht="12">
      <c r="B187" s="173"/>
      <c r="D187" s="162" t="s">
        <v>129</v>
      </c>
      <c r="E187" s="174" t="s">
        <v>1</v>
      </c>
      <c r="F187" s="175" t="s">
        <v>144</v>
      </c>
      <c r="H187" s="176">
        <v>19765</v>
      </c>
      <c r="I187" s="177"/>
      <c r="L187" s="173"/>
      <c r="M187" s="178"/>
      <c r="N187" s="179"/>
      <c r="O187" s="179"/>
      <c r="P187" s="179"/>
      <c r="Q187" s="179"/>
      <c r="R187" s="179"/>
      <c r="S187" s="179"/>
      <c r="T187" s="180"/>
      <c r="AT187" s="174" t="s">
        <v>129</v>
      </c>
      <c r="AU187" s="174" t="s">
        <v>79</v>
      </c>
      <c r="AV187" s="13" t="s">
        <v>125</v>
      </c>
      <c r="AW187" s="13" t="s">
        <v>29</v>
      </c>
      <c r="AX187" s="13" t="s">
        <v>78</v>
      </c>
      <c r="AY187" s="174" t="s">
        <v>118</v>
      </c>
    </row>
    <row r="188" spans="2:65" s="1" customFormat="1" ht="36" customHeight="1">
      <c r="B188" s="148"/>
      <c r="C188" s="149" t="s">
        <v>7</v>
      </c>
      <c r="D188" s="149" t="s">
        <v>120</v>
      </c>
      <c r="E188" s="150" t="s">
        <v>221</v>
      </c>
      <c r="F188" s="151" t="s">
        <v>222</v>
      </c>
      <c r="G188" s="152" t="s">
        <v>123</v>
      </c>
      <c r="H188" s="153">
        <v>20168.92</v>
      </c>
      <c r="I188" s="154"/>
      <c r="J188" s="155">
        <f>ROUND(I188*H188,2)</f>
        <v>0</v>
      </c>
      <c r="K188" s="151" t="s">
        <v>124</v>
      </c>
      <c r="L188" s="30"/>
      <c r="M188" s="156" t="s">
        <v>1</v>
      </c>
      <c r="N188" s="157" t="s">
        <v>37</v>
      </c>
      <c r="O188" s="53"/>
      <c r="P188" s="158">
        <f>O188*H188</f>
        <v>0</v>
      </c>
      <c r="Q188" s="158">
        <v>0.15559</v>
      </c>
      <c r="R188" s="158">
        <f>Q188*H188</f>
        <v>3138.0822627999996</v>
      </c>
      <c r="S188" s="158">
        <v>0</v>
      </c>
      <c r="T188" s="159">
        <f>S188*H188</f>
        <v>0</v>
      </c>
      <c r="AR188" s="160" t="s">
        <v>125</v>
      </c>
      <c r="AT188" s="160" t="s">
        <v>120</v>
      </c>
      <c r="AU188" s="160" t="s">
        <v>79</v>
      </c>
      <c r="AY188" s="15" t="s">
        <v>118</v>
      </c>
      <c r="BE188" s="161">
        <f>IF(N188="základní",J188,0)</f>
        <v>0</v>
      </c>
      <c r="BF188" s="161">
        <f>IF(N188="snížená",J188,0)</f>
        <v>0</v>
      </c>
      <c r="BG188" s="161">
        <f>IF(N188="zákl. přenesená",J188,0)</f>
        <v>0</v>
      </c>
      <c r="BH188" s="161">
        <f>IF(N188="sníž. přenesená",J188,0)</f>
        <v>0</v>
      </c>
      <c r="BI188" s="161">
        <f>IF(N188="nulová",J188,0)</f>
        <v>0</v>
      </c>
      <c r="BJ188" s="15" t="s">
        <v>78</v>
      </c>
      <c r="BK188" s="161">
        <f>ROUND(I188*H188,2)</f>
        <v>0</v>
      </c>
      <c r="BL188" s="15" t="s">
        <v>125</v>
      </c>
      <c r="BM188" s="160" t="s">
        <v>223</v>
      </c>
    </row>
    <row r="189" spans="2:47" s="1" customFormat="1" ht="19.5">
      <c r="B189" s="30"/>
      <c r="D189" s="162" t="s">
        <v>127</v>
      </c>
      <c r="F189" s="163" t="s">
        <v>224</v>
      </c>
      <c r="I189" s="89"/>
      <c r="L189" s="30"/>
      <c r="M189" s="164"/>
      <c r="N189" s="53"/>
      <c r="O189" s="53"/>
      <c r="P189" s="53"/>
      <c r="Q189" s="53"/>
      <c r="R189" s="53"/>
      <c r="S189" s="53"/>
      <c r="T189" s="54"/>
      <c r="AT189" s="15" t="s">
        <v>127</v>
      </c>
      <c r="AU189" s="15" t="s">
        <v>79</v>
      </c>
    </row>
    <row r="190" spans="2:51" s="12" customFormat="1" ht="12">
      <c r="B190" s="165"/>
      <c r="D190" s="162" t="s">
        <v>129</v>
      </c>
      <c r="E190" s="166" t="s">
        <v>1</v>
      </c>
      <c r="F190" s="167" t="s">
        <v>376</v>
      </c>
      <c r="H190" s="168">
        <v>19991.92</v>
      </c>
      <c r="I190" s="169"/>
      <c r="L190" s="165"/>
      <c r="M190" s="170"/>
      <c r="N190" s="171"/>
      <c r="O190" s="171"/>
      <c r="P190" s="171"/>
      <c r="Q190" s="171"/>
      <c r="R190" s="171"/>
      <c r="S190" s="171"/>
      <c r="T190" s="172"/>
      <c r="AT190" s="166" t="s">
        <v>129</v>
      </c>
      <c r="AU190" s="166" t="s">
        <v>79</v>
      </c>
      <c r="AV190" s="12" t="s">
        <v>79</v>
      </c>
      <c r="AW190" s="12" t="s">
        <v>29</v>
      </c>
      <c r="AX190" s="12" t="s">
        <v>72</v>
      </c>
      <c r="AY190" s="166" t="s">
        <v>118</v>
      </c>
    </row>
    <row r="191" spans="2:51" s="12" customFormat="1" ht="12">
      <c r="B191" s="165"/>
      <c r="D191" s="162" t="s">
        <v>129</v>
      </c>
      <c r="E191" s="166" t="s">
        <v>1</v>
      </c>
      <c r="F191" s="167" t="s">
        <v>377</v>
      </c>
      <c r="H191" s="168">
        <v>177</v>
      </c>
      <c r="I191" s="169"/>
      <c r="L191" s="165"/>
      <c r="M191" s="170"/>
      <c r="N191" s="171"/>
      <c r="O191" s="171"/>
      <c r="P191" s="171"/>
      <c r="Q191" s="171"/>
      <c r="R191" s="171"/>
      <c r="S191" s="171"/>
      <c r="T191" s="172"/>
      <c r="AT191" s="166" t="s">
        <v>129</v>
      </c>
      <c r="AU191" s="166" t="s">
        <v>79</v>
      </c>
      <c r="AV191" s="12" t="s">
        <v>79</v>
      </c>
      <c r="AW191" s="12" t="s">
        <v>29</v>
      </c>
      <c r="AX191" s="12" t="s">
        <v>72</v>
      </c>
      <c r="AY191" s="166" t="s">
        <v>118</v>
      </c>
    </row>
    <row r="192" spans="2:51" s="13" customFormat="1" ht="12">
      <c r="B192" s="173"/>
      <c r="D192" s="162" t="s">
        <v>129</v>
      </c>
      <c r="E192" s="174" t="s">
        <v>1</v>
      </c>
      <c r="F192" s="175" t="s">
        <v>144</v>
      </c>
      <c r="H192" s="176">
        <v>20168.92</v>
      </c>
      <c r="I192" s="177"/>
      <c r="L192" s="173"/>
      <c r="M192" s="178"/>
      <c r="N192" s="179"/>
      <c r="O192" s="179"/>
      <c r="P192" s="179"/>
      <c r="Q192" s="179"/>
      <c r="R192" s="179"/>
      <c r="S192" s="179"/>
      <c r="T192" s="180"/>
      <c r="AT192" s="174" t="s">
        <v>129</v>
      </c>
      <c r="AU192" s="174" t="s">
        <v>79</v>
      </c>
      <c r="AV192" s="13" t="s">
        <v>125</v>
      </c>
      <c r="AW192" s="13" t="s">
        <v>29</v>
      </c>
      <c r="AX192" s="13" t="s">
        <v>78</v>
      </c>
      <c r="AY192" s="174" t="s">
        <v>118</v>
      </c>
    </row>
    <row r="193" spans="2:63" s="11" customFormat="1" ht="22.9" customHeight="1">
      <c r="B193" s="135"/>
      <c r="D193" s="136" t="s">
        <v>71</v>
      </c>
      <c r="E193" s="146" t="s">
        <v>165</v>
      </c>
      <c r="F193" s="146" t="s">
        <v>225</v>
      </c>
      <c r="I193" s="138"/>
      <c r="J193" s="147">
        <f>BK193</f>
        <v>0</v>
      </c>
      <c r="L193" s="135"/>
      <c r="M193" s="140"/>
      <c r="N193" s="141"/>
      <c r="O193" s="141"/>
      <c r="P193" s="142">
        <f>SUM(P194:P248)</f>
        <v>0</v>
      </c>
      <c r="Q193" s="141"/>
      <c r="R193" s="142">
        <f>SUM(R194:R248)</f>
        <v>128.76191256</v>
      </c>
      <c r="S193" s="141"/>
      <c r="T193" s="143">
        <f>SUM(T194:T248)</f>
        <v>1693.9576</v>
      </c>
      <c r="AR193" s="136" t="s">
        <v>78</v>
      </c>
      <c r="AT193" s="144" t="s">
        <v>71</v>
      </c>
      <c r="AU193" s="144" t="s">
        <v>78</v>
      </c>
      <c r="AY193" s="136" t="s">
        <v>118</v>
      </c>
      <c r="BK193" s="145">
        <f>SUM(BK194:BK248)</f>
        <v>0</v>
      </c>
    </row>
    <row r="194" spans="2:65" s="1" customFormat="1" ht="36" customHeight="1">
      <c r="B194" s="148"/>
      <c r="C194" s="149" t="s">
        <v>226</v>
      </c>
      <c r="D194" s="149" t="s">
        <v>120</v>
      </c>
      <c r="E194" s="150" t="s">
        <v>378</v>
      </c>
      <c r="F194" s="151" t="s">
        <v>379</v>
      </c>
      <c r="G194" s="152" t="s">
        <v>239</v>
      </c>
      <c r="H194" s="153">
        <v>1165</v>
      </c>
      <c r="I194" s="154"/>
      <c r="J194" s="155">
        <f>ROUND(I194*H194,2)</f>
        <v>0</v>
      </c>
      <c r="K194" s="151" t="s">
        <v>124</v>
      </c>
      <c r="L194" s="30"/>
      <c r="M194" s="156" t="s">
        <v>1</v>
      </c>
      <c r="N194" s="157" t="s">
        <v>37</v>
      </c>
      <c r="O194" s="53"/>
      <c r="P194" s="158">
        <f>O194*H194</f>
        <v>0</v>
      </c>
      <c r="Q194" s="158">
        <v>0.0306</v>
      </c>
      <c r="R194" s="158">
        <f>Q194*H194</f>
        <v>35.649</v>
      </c>
      <c r="S194" s="158">
        <v>0</v>
      </c>
      <c r="T194" s="159">
        <f>S194*H194</f>
        <v>0</v>
      </c>
      <c r="AR194" s="160" t="s">
        <v>125</v>
      </c>
      <c r="AT194" s="160" t="s">
        <v>120</v>
      </c>
      <c r="AU194" s="160" t="s">
        <v>79</v>
      </c>
      <c r="AY194" s="15" t="s">
        <v>118</v>
      </c>
      <c r="BE194" s="161">
        <f>IF(N194="základní",J194,0)</f>
        <v>0</v>
      </c>
      <c r="BF194" s="161">
        <f>IF(N194="snížená",J194,0)</f>
        <v>0</v>
      </c>
      <c r="BG194" s="161">
        <f>IF(N194="zákl. přenesená",J194,0)</f>
        <v>0</v>
      </c>
      <c r="BH194" s="161">
        <f>IF(N194="sníž. přenesená",J194,0)</f>
        <v>0</v>
      </c>
      <c r="BI194" s="161">
        <f>IF(N194="nulová",J194,0)</f>
        <v>0</v>
      </c>
      <c r="BJ194" s="15" t="s">
        <v>78</v>
      </c>
      <c r="BK194" s="161">
        <f>ROUND(I194*H194,2)</f>
        <v>0</v>
      </c>
      <c r="BL194" s="15" t="s">
        <v>125</v>
      </c>
      <c r="BM194" s="160" t="s">
        <v>380</v>
      </c>
    </row>
    <row r="195" spans="2:47" s="1" customFormat="1" ht="117">
      <c r="B195" s="30"/>
      <c r="D195" s="162" t="s">
        <v>127</v>
      </c>
      <c r="F195" s="163" t="s">
        <v>381</v>
      </c>
      <c r="I195" s="89"/>
      <c r="L195" s="30"/>
      <c r="M195" s="164"/>
      <c r="N195" s="53"/>
      <c r="O195" s="53"/>
      <c r="P195" s="53"/>
      <c r="Q195" s="53"/>
      <c r="R195" s="53"/>
      <c r="S195" s="53"/>
      <c r="T195" s="54"/>
      <c r="AT195" s="15" t="s">
        <v>127</v>
      </c>
      <c r="AU195" s="15" t="s">
        <v>79</v>
      </c>
    </row>
    <row r="196" spans="2:51" s="12" customFormat="1" ht="12">
      <c r="B196" s="165"/>
      <c r="D196" s="162" t="s">
        <v>129</v>
      </c>
      <c r="E196" s="166" t="s">
        <v>1</v>
      </c>
      <c r="F196" s="167" t="s">
        <v>382</v>
      </c>
      <c r="H196" s="168">
        <v>1165</v>
      </c>
      <c r="I196" s="169"/>
      <c r="L196" s="165"/>
      <c r="M196" s="170"/>
      <c r="N196" s="171"/>
      <c r="O196" s="171"/>
      <c r="P196" s="171"/>
      <c r="Q196" s="171"/>
      <c r="R196" s="171"/>
      <c r="S196" s="171"/>
      <c r="T196" s="172"/>
      <c r="AT196" s="166" t="s">
        <v>129</v>
      </c>
      <c r="AU196" s="166" t="s">
        <v>79</v>
      </c>
      <c r="AV196" s="12" t="s">
        <v>79</v>
      </c>
      <c r="AW196" s="12" t="s">
        <v>29</v>
      </c>
      <c r="AX196" s="12" t="s">
        <v>78</v>
      </c>
      <c r="AY196" s="166" t="s">
        <v>118</v>
      </c>
    </row>
    <row r="197" spans="2:65" s="1" customFormat="1" ht="24" customHeight="1">
      <c r="B197" s="148"/>
      <c r="C197" s="149" t="s">
        <v>232</v>
      </c>
      <c r="D197" s="149" t="s">
        <v>120</v>
      </c>
      <c r="E197" s="150" t="s">
        <v>383</v>
      </c>
      <c r="F197" s="151" t="s">
        <v>384</v>
      </c>
      <c r="G197" s="152" t="s">
        <v>229</v>
      </c>
      <c r="H197" s="153">
        <v>186</v>
      </c>
      <c r="I197" s="154"/>
      <c r="J197" s="155">
        <f>ROUND(I197*H197,2)</f>
        <v>0</v>
      </c>
      <c r="K197" s="151" t="s">
        <v>124</v>
      </c>
      <c r="L197" s="30"/>
      <c r="M197" s="156" t="s">
        <v>1</v>
      </c>
      <c r="N197" s="157" t="s">
        <v>37</v>
      </c>
      <c r="O197" s="53"/>
      <c r="P197" s="158">
        <f>O197*H197</f>
        <v>0</v>
      </c>
      <c r="Q197" s="158">
        <v>0.00036</v>
      </c>
      <c r="R197" s="158">
        <f>Q197*H197</f>
        <v>0.06696</v>
      </c>
      <c r="S197" s="158">
        <v>0</v>
      </c>
      <c r="T197" s="159">
        <f>S197*H197</f>
        <v>0</v>
      </c>
      <c r="AR197" s="160" t="s">
        <v>125</v>
      </c>
      <c r="AT197" s="160" t="s">
        <v>120</v>
      </c>
      <c r="AU197" s="160" t="s">
        <v>79</v>
      </c>
      <c r="AY197" s="15" t="s">
        <v>118</v>
      </c>
      <c r="BE197" s="161">
        <f>IF(N197="základní",J197,0)</f>
        <v>0</v>
      </c>
      <c r="BF197" s="161">
        <f>IF(N197="snížená",J197,0)</f>
        <v>0</v>
      </c>
      <c r="BG197" s="161">
        <f>IF(N197="zákl. přenesená",J197,0)</f>
        <v>0</v>
      </c>
      <c r="BH197" s="161">
        <f>IF(N197="sníž. přenesená",J197,0)</f>
        <v>0</v>
      </c>
      <c r="BI197" s="161">
        <f>IF(N197="nulová",J197,0)</f>
        <v>0</v>
      </c>
      <c r="BJ197" s="15" t="s">
        <v>78</v>
      </c>
      <c r="BK197" s="161">
        <f>ROUND(I197*H197,2)</f>
        <v>0</v>
      </c>
      <c r="BL197" s="15" t="s">
        <v>125</v>
      </c>
      <c r="BM197" s="160" t="s">
        <v>385</v>
      </c>
    </row>
    <row r="198" spans="2:47" s="1" customFormat="1" ht="78">
      <c r="B198" s="30"/>
      <c r="D198" s="162" t="s">
        <v>127</v>
      </c>
      <c r="F198" s="163" t="s">
        <v>231</v>
      </c>
      <c r="I198" s="89"/>
      <c r="L198" s="30"/>
      <c r="M198" s="164"/>
      <c r="N198" s="53"/>
      <c r="O198" s="53"/>
      <c r="P198" s="53"/>
      <c r="Q198" s="53"/>
      <c r="R198" s="53"/>
      <c r="S198" s="53"/>
      <c r="T198" s="54"/>
      <c r="AT198" s="15" t="s">
        <v>127</v>
      </c>
      <c r="AU198" s="15" t="s">
        <v>79</v>
      </c>
    </row>
    <row r="199" spans="2:65" s="1" customFormat="1" ht="16.5" customHeight="1">
      <c r="B199" s="148"/>
      <c r="C199" s="181" t="s">
        <v>236</v>
      </c>
      <c r="D199" s="181" t="s">
        <v>171</v>
      </c>
      <c r="E199" s="182" t="s">
        <v>386</v>
      </c>
      <c r="F199" s="183" t="s">
        <v>387</v>
      </c>
      <c r="G199" s="184" t="s">
        <v>229</v>
      </c>
      <c r="H199" s="185">
        <v>186</v>
      </c>
      <c r="I199" s="186"/>
      <c r="J199" s="187">
        <f>ROUND(I199*H199,2)</f>
        <v>0</v>
      </c>
      <c r="K199" s="183" t="s">
        <v>1</v>
      </c>
      <c r="L199" s="188"/>
      <c r="M199" s="189" t="s">
        <v>1</v>
      </c>
      <c r="N199" s="190" t="s">
        <v>37</v>
      </c>
      <c r="O199" s="53"/>
      <c r="P199" s="158">
        <f>O199*H199</f>
        <v>0</v>
      </c>
      <c r="Q199" s="158">
        <v>0.0025</v>
      </c>
      <c r="R199" s="158">
        <f>Q199*H199</f>
        <v>0.465</v>
      </c>
      <c r="S199" s="158">
        <v>0</v>
      </c>
      <c r="T199" s="159">
        <f>S199*H199</f>
        <v>0</v>
      </c>
      <c r="AR199" s="160" t="s">
        <v>158</v>
      </c>
      <c r="AT199" s="160" t="s">
        <v>171</v>
      </c>
      <c r="AU199" s="160" t="s">
        <v>79</v>
      </c>
      <c r="AY199" s="15" t="s">
        <v>118</v>
      </c>
      <c r="BE199" s="161">
        <f>IF(N199="základní",J199,0)</f>
        <v>0</v>
      </c>
      <c r="BF199" s="161">
        <f>IF(N199="snížená",J199,0)</f>
        <v>0</v>
      </c>
      <c r="BG199" s="161">
        <f>IF(N199="zákl. přenesená",J199,0)</f>
        <v>0</v>
      </c>
      <c r="BH199" s="161">
        <f>IF(N199="sníž. přenesená",J199,0)</f>
        <v>0</v>
      </c>
      <c r="BI199" s="161">
        <f>IF(N199="nulová",J199,0)</f>
        <v>0</v>
      </c>
      <c r="BJ199" s="15" t="s">
        <v>78</v>
      </c>
      <c r="BK199" s="161">
        <f>ROUND(I199*H199,2)</f>
        <v>0</v>
      </c>
      <c r="BL199" s="15" t="s">
        <v>125</v>
      </c>
      <c r="BM199" s="160" t="s">
        <v>388</v>
      </c>
    </row>
    <row r="200" spans="2:65" s="1" customFormat="1" ht="24" customHeight="1">
      <c r="B200" s="148"/>
      <c r="C200" s="149" t="s">
        <v>242</v>
      </c>
      <c r="D200" s="149" t="s">
        <v>120</v>
      </c>
      <c r="E200" s="150" t="s">
        <v>227</v>
      </c>
      <c r="F200" s="151" t="s">
        <v>228</v>
      </c>
      <c r="G200" s="152" t="s">
        <v>229</v>
      </c>
      <c r="H200" s="153">
        <v>350</v>
      </c>
      <c r="I200" s="154"/>
      <c r="J200" s="155">
        <f>ROUND(I200*H200,2)</f>
        <v>0</v>
      </c>
      <c r="K200" s="151" t="s">
        <v>124</v>
      </c>
      <c r="L200" s="30"/>
      <c r="M200" s="156" t="s">
        <v>1</v>
      </c>
      <c r="N200" s="157" t="s">
        <v>37</v>
      </c>
      <c r="O200" s="53"/>
      <c r="P200" s="158">
        <f>O200*H200</f>
        <v>0</v>
      </c>
      <c r="Q200" s="158">
        <v>0</v>
      </c>
      <c r="R200" s="158">
        <f>Q200*H200</f>
        <v>0</v>
      </c>
      <c r="S200" s="158">
        <v>0</v>
      </c>
      <c r="T200" s="159">
        <f>S200*H200</f>
        <v>0</v>
      </c>
      <c r="AR200" s="160" t="s">
        <v>125</v>
      </c>
      <c r="AT200" s="160" t="s">
        <v>120</v>
      </c>
      <c r="AU200" s="160" t="s">
        <v>79</v>
      </c>
      <c r="AY200" s="15" t="s">
        <v>118</v>
      </c>
      <c r="BE200" s="161">
        <f>IF(N200="základní",J200,0)</f>
        <v>0</v>
      </c>
      <c r="BF200" s="161">
        <f>IF(N200="snížená",J200,0)</f>
        <v>0</v>
      </c>
      <c r="BG200" s="161">
        <f>IF(N200="zákl. přenesená",J200,0)</f>
        <v>0</v>
      </c>
      <c r="BH200" s="161">
        <f>IF(N200="sníž. přenesená",J200,0)</f>
        <v>0</v>
      </c>
      <c r="BI200" s="161">
        <f>IF(N200="nulová",J200,0)</f>
        <v>0</v>
      </c>
      <c r="BJ200" s="15" t="s">
        <v>78</v>
      </c>
      <c r="BK200" s="161">
        <f>ROUND(I200*H200,2)</f>
        <v>0</v>
      </c>
      <c r="BL200" s="15" t="s">
        <v>125</v>
      </c>
      <c r="BM200" s="160" t="s">
        <v>230</v>
      </c>
    </row>
    <row r="201" spans="2:47" s="1" customFormat="1" ht="78">
      <c r="B201" s="30"/>
      <c r="D201" s="162" t="s">
        <v>127</v>
      </c>
      <c r="F201" s="163" t="s">
        <v>231</v>
      </c>
      <c r="I201" s="89"/>
      <c r="L201" s="30"/>
      <c r="M201" s="164"/>
      <c r="N201" s="53"/>
      <c r="O201" s="53"/>
      <c r="P201" s="53"/>
      <c r="Q201" s="53"/>
      <c r="R201" s="53"/>
      <c r="S201" s="53"/>
      <c r="T201" s="54"/>
      <c r="AT201" s="15" t="s">
        <v>127</v>
      </c>
      <c r="AU201" s="15" t="s">
        <v>79</v>
      </c>
    </row>
    <row r="202" spans="2:65" s="1" customFormat="1" ht="16.5" customHeight="1">
      <c r="B202" s="148"/>
      <c r="C202" s="181" t="s">
        <v>247</v>
      </c>
      <c r="D202" s="181" t="s">
        <v>171</v>
      </c>
      <c r="E202" s="182" t="s">
        <v>233</v>
      </c>
      <c r="F202" s="183" t="s">
        <v>234</v>
      </c>
      <c r="G202" s="184" t="s">
        <v>229</v>
      </c>
      <c r="H202" s="185">
        <v>350</v>
      </c>
      <c r="I202" s="186"/>
      <c r="J202" s="187">
        <f>ROUND(I202*H202,2)</f>
        <v>0</v>
      </c>
      <c r="K202" s="183" t="s">
        <v>124</v>
      </c>
      <c r="L202" s="188"/>
      <c r="M202" s="189" t="s">
        <v>1</v>
      </c>
      <c r="N202" s="190" t="s">
        <v>37</v>
      </c>
      <c r="O202" s="53"/>
      <c r="P202" s="158">
        <f>O202*H202</f>
        <v>0</v>
      </c>
      <c r="Q202" s="158">
        <v>0.00145</v>
      </c>
      <c r="R202" s="158">
        <f>Q202*H202</f>
        <v>0.5075</v>
      </c>
      <c r="S202" s="158">
        <v>0</v>
      </c>
      <c r="T202" s="159">
        <f>S202*H202</f>
        <v>0</v>
      </c>
      <c r="AR202" s="160" t="s">
        <v>158</v>
      </c>
      <c r="AT202" s="160" t="s">
        <v>171</v>
      </c>
      <c r="AU202" s="160" t="s">
        <v>79</v>
      </c>
      <c r="AY202" s="15" t="s">
        <v>118</v>
      </c>
      <c r="BE202" s="161">
        <f>IF(N202="základní",J202,0)</f>
        <v>0</v>
      </c>
      <c r="BF202" s="161">
        <f>IF(N202="snížená",J202,0)</f>
        <v>0</v>
      </c>
      <c r="BG202" s="161">
        <f>IF(N202="zákl. přenesená",J202,0)</f>
        <v>0</v>
      </c>
      <c r="BH202" s="161">
        <f>IF(N202="sníž. přenesená",J202,0)</f>
        <v>0</v>
      </c>
      <c r="BI202" s="161">
        <f>IF(N202="nulová",J202,0)</f>
        <v>0</v>
      </c>
      <c r="BJ202" s="15" t="s">
        <v>78</v>
      </c>
      <c r="BK202" s="161">
        <f>ROUND(I202*H202,2)</f>
        <v>0</v>
      </c>
      <c r="BL202" s="15" t="s">
        <v>125</v>
      </c>
      <c r="BM202" s="160" t="s">
        <v>235</v>
      </c>
    </row>
    <row r="203" spans="2:65" s="1" customFormat="1" ht="24" customHeight="1">
      <c r="B203" s="148"/>
      <c r="C203" s="149" t="s">
        <v>252</v>
      </c>
      <c r="D203" s="149" t="s">
        <v>120</v>
      </c>
      <c r="E203" s="150" t="s">
        <v>237</v>
      </c>
      <c r="F203" s="151" t="s">
        <v>238</v>
      </c>
      <c r="G203" s="152" t="s">
        <v>239</v>
      </c>
      <c r="H203" s="153">
        <v>6702</v>
      </c>
      <c r="I203" s="154"/>
      <c r="J203" s="155">
        <f>ROUND(I203*H203,2)</f>
        <v>0</v>
      </c>
      <c r="K203" s="151" t="s">
        <v>124</v>
      </c>
      <c r="L203" s="30"/>
      <c r="M203" s="156" t="s">
        <v>1</v>
      </c>
      <c r="N203" s="157" t="s">
        <v>37</v>
      </c>
      <c r="O203" s="53"/>
      <c r="P203" s="158">
        <f>O203*H203</f>
        <v>0</v>
      </c>
      <c r="Q203" s="158">
        <v>0.0002</v>
      </c>
      <c r="R203" s="158">
        <f>Q203*H203</f>
        <v>1.3404</v>
      </c>
      <c r="S203" s="158">
        <v>0</v>
      </c>
      <c r="T203" s="159">
        <f>S203*H203</f>
        <v>0</v>
      </c>
      <c r="AR203" s="160" t="s">
        <v>125</v>
      </c>
      <c r="AT203" s="160" t="s">
        <v>120</v>
      </c>
      <c r="AU203" s="160" t="s">
        <v>79</v>
      </c>
      <c r="AY203" s="15" t="s">
        <v>118</v>
      </c>
      <c r="BE203" s="161">
        <f>IF(N203="základní",J203,0)</f>
        <v>0</v>
      </c>
      <c r="BF203" s="161">
        <f>IF(N203="snížená",J203,0)</f>
        <v>0</v>
      </c>
      <c r="BG203" s="161">
        <f>IF(N203="zákl. přenesená",J203,0)</f>
        <v>0</v>
      </c>
      <c r="BH203" s="161">
        <f>IF(N203="sníž. přenesená",J203,0)</f>
        <v>0</v>
      </c>
      <c r="BI203" s="161">
        <f>IF(N203="nulová",J203,0)</f>
        <v>0</v>
      </c>
      <c r="BJ203" s="15" t="s">
        <v>78</v>
      </c>
      <c r="BK203" s="161">
        <f>ROUND(I203*H203,2)</f>
        <v>0</v>
      </c>
      <c r="BL203" s="15" t="s">
        <v>125</v>
      </c>
      <c r="BM203" s="160" t="s">
        <v>240</v>
      </c>
    </row>
    <row r="204" spans="2:47" s="1" customFormat="1" ht="107.25">
      <c r="B204" s="30"/>
      <c r="D204" s="162" t="s">
        <v>127</v>
      </c>
      <c r="F204" s="163" t="s">
        <v>241</v>
      </c>
      <c r="I204" s="89"/>
      <c r="L204" s="30"/>
      <c r="M204" s="164"/>
      <c r="N204" s="53"/>
      <c r="O204" s="53"/>
      <c r="P204" s="53"/>
      <c r="Q204" s="53"/>
      <c r="R204" s="53"/>
      <c r="S204" s="53"/>
      <c r="T204" s="54"/>
      <c r="AT204" s="15" t="s">
        <v>127</v>
      </c>
      <c r="AU204" s="15" t="s">
        <v>79</v>
      </c>
    </row>
    <row r="205" spans="2:51" s="12" customFormat="1" ht="12">
      <c r="B205" s="165"/>
      <c r="D205" s="162" t="s">
        <v>129</v>
      </c>
      <c r="E205" s="166" t="s">
        <v>1</v>
      </c>
      <c r="F205" s="167" t="s">
        <v>389</v>
      </c>
      <c r="H205" s="168">
        <v>6702</v>
      </c>
      <c r="I205" s="169"/>
      <c r="L205" s="165"/>
      <c r="M205" s="170"/>
      <c r="N205" s="171"/>
      <c r="O205" s="171"/>
      <c r="P205" s="171"/>
      <c r="Q205" s="171"/>
      <c r="R205" s="171"/>
      <c r="S205" s="171"/>
      <c r="T205" s="172"/>
      <c r="AT205" s="166" t="s">
        <v>129</v>
      </c>
      <c r="AU205" s="166" t="s">
        <v>79</v>
      </c>
      <c r="AV205" s="12" t="s">
        <v>79</v>
      </c>
      <c r="AW205" s="12" t="s">
        <v>29</v>
      </c>
      <c r="AX205" s="12" t="s">
        <v>78</v>
      </c>
      <c r="AY205" s="166" t="s">
        <v>118</v>
      </c>
    </row>
    <row r="206" spans="2:65" s="1" customFormat="1" ht="24" customHeight="1">
      <c r="B206" s="148"/>
      <c r="C206" s="149" t="s">
        <v>257</v>
      </c>
      <c r="D206" s="149" t="s">
        <v>120</v>
      </c>
      <c r="E206" s="150" t="s">
        <v>358</v>
      </c>
      <c r="F206" s="151" t="s">
        <v>359</v>
      </c>
      <c r="G206" s="152" t="s">
        <v>239</v>
      </c>
      <c r="H206" s="153">
        <v>30</v>
      </c>
      <c r="I206" s="154"/>
      <c r="J206" s="155">
        <f>ROUND(I206*H206,2)</f>
        <v>0</v>
      </c>
      <c r="K206" s="151" t="s">
        <v>124</v>
      </c>
      <c r="L206" s="30"/>
      <c r="M206" s="156" t="s">
        <v>1</v>
      </c>
      <c r="N206" s="157" t="s">
        <v>37</v>
      </c>
      <c r="O206" s="53"/>
      <c r="P206" s="158">
        <f>O206*H206</f>
        <v>0</v>
      </c>
      <c r="Q206" s="158">
        <v>0.00011</v>
      </c>
      <c r="R206" s="158">
        <f>Q206*H206</f>
        <v>0.0033</v>
      </c>
      <c r="S206" s="158">
        <v>0</v>
      </c>
      <c r="T206" s="159">
        <f>S206*H206</f>
        <v>0</v>
      </c>
      <c r="AR206" s="160" t="s">
        <v>125</v>
      </c>
      <c r="AT206" s="160" t="s">
        <v>120</v>
      </c>
      <c r="AU206" s="160" t="s">
        <v>79</v>
      </c>
      <c r="AY206" s="15" t="s">
        <v>118</v>
      </c>
      <c r="BE206" s="161">
        <f>IF(N206="základní",J206,0)</f>
        <v>0</v>
      </c>
      <c r="BF206" s="161">
        <f>IF(N206="snížená",J206,0)</f>
        <v>0</v>
      </c>
      <c r="BG206" s="161">
        <f>IF(N206="zákl. přenesená",J206,0)</f>
        <v>0</v>
      </c>
      <c r="BH206" s="161">
        <f>IF(N206="sníž. přenesená",J206,0)</f>
        <v>0</v>
      </c>
      <c r="BI206" s="161">
        <f>IF(N206="nulová",J206,0)</f>
        <v>0</v>
      </c>
      <c r="BJ206" s="15" t="s">
        <v>78</v>
      </c>
      <c r="BK206" s="161">
        <f>ROUND(I206*H206,2)</f>
        <v>0</v>
      </c>
      <c r="BL206" s="15" t="s">
        <v>125</v>
      </c>
      <c r="BM206" s="160" t="s">
        <v>360</v>
      </c>
    </row>
    <row r="207" spans="2:47" s="1" customFormat="1" ht="107.25">
      <c r="B207" s="30"/>
      <c r="D207" s="162" t="s">
        <v>127</v>
      </c>
      <c r="F207" s="163" t="s">
        <v>241</v>
      </c>
      <c r="I207" s="89"/>
      <c r="L207" s="30"/>
      <c r="M207" s="164"/>
      <c r="N207" s="53"/>
      <c r="O207" s="53"/>
      <c r="P207" s="53"/>
      <c r="Q207" s="53"/>
      <c r="R207" s="53"/>
      <c r="S207" s="53"/>
      <c r="T207" s="54"/>
      <c r="AT207" s="15" t="s">
        <v>127</v>
      </c>
      <c r="AU207" s="15" t="s">
        <v>79</v>
      </c>
    </row>
    <row r="208" spans="2:65" s="1" customFormat="1" ht="36" customHeight="1">
      <c r="B208" s="148"/>
      <c r="C208" s="149" t="s">
        <v>262</v>
      </c>
      <c r="D208" s="149" t="s">
        <v>120</v>
      </c>
      <c r="E208" s="150" t="s">
        <v>243</v>
      </c>
      <c r="F208" s="151" t="s">
        <v>244</v>
      </c>
      <c r="G208" s="152" t="s">
        <v>239</v>
      </c>
      <c r="H208" s="153">
        <v>6732</v>
      </c>
      <c r="I208" s="154"/>
      <c r="J208" s="155">
        <f>ROUND(I208*H208,2)</f>
        <v>0</v>
      </c>
      <c r="K208" s="151" t="s">
        <v>124</v>
      </c>
      <c r="L208" s="30"/>
      <c r="M208" s="156" t="s">
        <v>1</v>
      </c>
      <c r="N208" s="157" t="s">
        <v>37</v>
      </c>
      <c r="O208" s="53"/>
      <c r="P208" s="158">
        <f>O208*H208</f>
        <v>0</v>
      </c>
      <c r="Q208" s="158">
        <v>0</v>
      </c>
      <c r="R208" s="158">
        <f>Q208*H208</f>
        <v>0</v>
      </c>
      <c r="S208" s="158">
        <v>0</v>
      </c>
      <c r="T208" s="159">
        <f>S208*H208</f>
        <v>0</v>
      </c>
      <c r="AR208" s="160" t="s">
        <v>125</v>
      </c>
      <c r="AT208" s="160" t="s">
        <v>120</v>
      </c>
      <c r="AU208" s="160" t="s">
        <v>79</v>
      </c>
      <c r="AY208" s="15" t="s">
        <v>118</v>
      </c>
      <c r="BE208" s="161">
        <f>IF(N208="základní",J208,0)</f>
        <v>0</v>
      </c>
      <c r="BF208" s="161">
        <f>IF(N208="snížená",J208,0)</f>
        <v>0</v>
      </c>
      <c r="BG208" s="161">
        <f>IF(N208="zákl. přenesená",J208,0)</f>
        <v>0</v>
      </c>
      <c r="BH208" s="161">
        <f>IF(N208="sníž. přenesená",J208,0)</f>
        <v>0</v>
      </c>
      <c r="BI208" s="161">
        <f>IF(N208="nulová",J208,0)</f>
        <v>0</v>
      </c>
      <c r="BJ208" s="15" t="s">
        <v>78</v>
      </c>
      <c r="BK208" s="161">
        <f>ROUND(I208*H208,2)</f>
        <v>0</v>
      </c>
      <c r="BL208" s="15" t="s">
        <v>125</v>
      </c>
      <c r="BM208" s="160" t="s">
        <v>245</v>
      </c>
    </row>
    <row r="209" spans="2:47" s="1" customFormat="1" ht="39">
      <c r="B209" s="30"/>
      <c r="D209" s="162" t="s">
        <v>127</v>
      </c>
      <c r="F209" s="163" t="s">
        <v>246</v>
      </c>
      <c r="I209" s="89"/>
      <c r="L209" s="30"/>
      <c r="M209" s="164"/>
      <c r="N209" s="53"/>
      <c r="O209" s="53"/>
      <c r="P209" s="53"/>
      <c r="Q209" s="53"/>
      <c r="R209" s="53"/>
      <c r="S209" s="53"/>
      <c r="T209" s="54"/>
      <c r="AT209" s="15" t="s">
        <v>127</v>
      </c>
      <c r="AU209" s="15" t="s">
        <v>79</v>
      </c>
    </row>
    <row r="210" spans="2:51" s="12" customFormat="1" ht="12">
      <c r="B210" s="165"/>
      <c r="D210" s="162" t="s">
        <v>129</v>
      </c>
      <c r="E210" s="166" t="s">
        <v>1</v>
      </c>
      <c r="F210" s="167" t="s">
        <v>390</v>
      </c>
      <c r="H210" s="168">
        <v>6732</v>
      </c>
      <c r="I210" s="169"/>
      <c r="L210" s="165"/>
      <c r="M210" s="170"/>
      <c r="N210" s="171"/>
      <c r="O210" s="171"/>
      <c r="P210" s="171"/>
      <c r="Q210" s="171"/>
      <c r="R210" s="171"/>
      <c r="S210" s="171"/>
      <c r="T210" s="172"/>
      <c r="AT210" s="166" t="s">
        <v>129</v>
      </c>
      <c r="AU210" s="166" t="s">
        <v>79</v>
      </c>
      <c r="AV210" s="12" t="s">
        <v>79</v>
      </c>
      <c r="AW210" s="12" t="s">
        <v>29</v>
      </c>
      <c r="AX210" s="12" t="s">
        <v>78</v>
      </c>
      <c r="AY210" s="166" t="s">
        <v>118</v>
      </c>
    </row>
    <row r="211" spans="2:65" s="1" customFormat="1" ht="48" customHeight="1">
      <c r="B211" s="148"/>
      <c r="C211" s="149" t="s">
        <v>266</v>
      </c>
      <c r="D211" s="149" t="s">
        <v>120</v>
      </c>
      <c r="E211" s="150" t="s">
        <v>248</v>
      </c>
      <c r="F211" s="151" t="s">
        <v>249</v>
      </c>
      <c r="G211" s="152" t="s">
        <v>239</v>
      </c>
      <c r="H211" s="153">
        <v>28</v>
      </c>
      <c r="I211" s="154"/>
      <c r="J211" s="155">
        <f>ROUND(I211*H211,2)</f>
        <v>0</v>
      </c>
      <c r="K211" s="151" t="s">
        <v>124</v>
      </c>
      <c r="L211" s="30"/>
      <c r="M211" s="156" t="s">
        <v>1</v>
      </c>
      <c r="N211" s="157" t="s">
        <v>37</v>
      </c>
      <c r="O211" s="53"/>
      <c r="P211" s="158">
        <f>O211*H211</f>
        <v>0</v>
      </c>
      <c r="Q211" s="158">
        <v>9E-05</v>
      </c>
      <c r="R211" s="158">
        <f>Q211*H211</f>
        <v>0.00252</v>
      </c>
      <c r="S211" s="158">
        <v>0</v>
      </c>
      <c r="T211" s="159">
        <f>S211*H211</f>
        <v>0</v>
      </c>
      <c r="AR211" s="160" t="s">
        <v>125</v>
      </c>
      <c r="AT211" s="160" t="s">
        <v>120</v>
      </c>
      <c r="AU211" s="160" t="s">
        <v>79</v>
      </c>
      <c r="AY211" s="15" t="s">
        <v>118</v>
      </c>
      <c r="BE211" s="161">
        <f>IF(N211="základní",J211,0)</f>
        <v>0</v>
      </c>
      <c r="BF211" s="161">
        <f>IF(N211="snížená",J211,0)</f>
        <v>0</v>
      </c>
      <c r="BG211" s="161">
        <f>IF(N211="zákl. přenesená",J211,0)</f>
        <v>0</v>
      </c>
      <c r="BH211" s="161">
        <f>IF(N211="sníž. přenesená",J211,0)</f>
        <v>0</v>
      </c>
      <c r="BI211" s="161">
        <f>IF(N211="nulová",J211,0)</f>
        <v>0</v>
      </c>
      <c r="BJ211" s="15" t="s">
        <v>78</v>
      </c>
      <c r="BK211" s="161">
        <f>ROUND(I211*H211,2)</f>
        <v>0</v>
      </c>
      <c r="BL211" s="15" t="s">
        <v>125</v>
      </c>
      <c r="BM211" s="160" t="s">
        <v>250</v>
      </c>
    </row>
    <row r="212" spans="2:47" s="1" customFormat="1" ht="39">
      <c r="B212" s="30"/>
      <c r="D212" s="162" t="s">
        <v>127</v>
      </c>
      <c r="F212" s="163" t="s">
        <v>251</v>
      </c>
      <c r="I212" s="89"/>
      <c r="L212" s="30"/>
      <c r="M212" s="164"/>
      <c r="N212" s="53"/>
      <c r="O212" s="53"/>
      <c r="P212" s="53"/>
      <c r="Q212" s="53"/>
      <c r="R212" s="53"/>
      <c r="S212" s="53"/>
      <c r="T212" s="54"/>
      <c r="AT212" s="15" t="s">
        <v>127</v>
      </c>
      <c r="AU212" s="15" t="s">
        <v>79</v>
      </c>
    </row>
    <row r="213" spans="2:65" s="1" customFormat="1" ht="24" customHeight="1">
      <c r="B213" s="148"/>
      <c r="C213" s="149" t="s">
        <v>271</v>
      </c>
      <c r="D213" s="149" t="s">
        <v>120</v>
      </c>
      <c r="E213" s="150" t="s">
        <v>253</v>
      </c>
      <c r="F213" s="151" t="s">
        <v>254</v>
      </c>
      <c r="G213" s="152" t="s">
        <v>229</v>
      </c>
      <c r="H213" s="153">
        <v>4</v>
      </c>
      <c r="I213" s="154"/>
      <c r="J213" s="155">
        <f>ROUND(I213*H213,2)</f>
        <v>0</v>
      </c>
      <c r="K213" s="151" t="s">
        <v>124</v>
      </c>
      <c r="L213" s="30"/>
      <c r="M213" s="156" t="s">
        <v>1</v>
      </c>
      <c r="N213" s="157" t="s">
        <v>37</v>
      </c>
      <c r="O213" s="53"/>
      <c r="P213" s="158">
        <f>O213*H213</f>
        <v>0</v>
      </c>
      <c r="Q213" s="158">
        <v>16.75142</v>
      </c>
      <c r="R213" s="158">
        <f>Q213*H213</f>
        <v>67.00568</v>
      </c>
      <c r="S213" s="158">
        <v>0</v>
      </c>
      <c r="T213" s="159">
        <f>S213*H213</f>
        <v>0</v>
      </c>
      <c r="AR213" s="160" t="s">
        <v>125</v>
      </c>
      <c r="AT213" s="160" t="s">
        <v>120</v>
      </c>
      <c r="AU213" s="160" t="s">
        <v>79</v>
      </c>
      <c r="AY213" s="15" t="s">
        <v>118</v>
      </c>
      <c r="BE213" s="161">
        <f>IF(N213="základní",J213,0)</f>
        <v>0</v>
      </c>
      <c r="BF213" s="161">
        <f>IF(N213="snížená",J213,0)</f>
        <v>0</v>
      </c>
      <c r="BG213" s="161">
        <f>IF(N213="zákl. přenesená",J213,0)</f>
        <v>0</v>
      </c>
      <c r="BH213" s="161">
        <f>IF(N213="sníž. přenesená",J213,0)</f>
        <v>0</v>
      </c>
      <c r="BI213" s="161">
        <f>IF(N213="nulová",J213,0)</f>
        <v>0</v>
      </c>
      <c r="BJ213" s="15" t="s">
        <v>78</v>
      </c>
      <c r="BK213" s="161">
        <f>ROUND(I213*H213,2)</f>
        <v>0</v>
      </c>
      <c r="BL213" s="15" t="s">
        <v>125</v>
      </c>
      <c r="BM213" s="160" t="s">
        <v>255</v>
      </c>
    </row>
    <row r="214" spans="2:47" s="1" customFormat="1" ht="175.5">
      <c r="B214" s="30"/>
      <c r="D214" s="162" t="s">
        <v>127</v>
      </c>
      <c r="F214" s="163" t="s">
        <v>256</v>
      </c>
      <c r="I214" s="89"/>
      <c r="L214" s="30"/>
      <c r="M214" s="164"/>
      <c r="N214" s="53"/>
      <c r="O214" s="53"/>
      <c r="P214" s="53"/>
      <c r="Q214" s="53"/>
      <c r="R214" s="53"/>
      <c r="S214" s="53"/>
      <c r="T214" s="54"/>
      <c r="AT214" s="15" t="s">
        <v>127</v>
      </c>
      <c r="AU214" s="15" t="s">
        <v>79</v>
      </c>
    </row>
    <row r="215" spans="2:65" s="1" customFormat="1" ht="24" customHeight="1">
      <c r="B215" s="148"/>
      <c r="C215" s="149" t="s">
        <v>276</v>
      </c>
      <c r="D215" s="149" t="s">
        <v>120</v>
      </c>
      <c r="E215" s="150" t="s">
        <v>258</v>
      </c>
      <c r="F215" s="151" t="s">
        <v>259</v>
      </c>
      <c r="G215" s="152" t="s">
        <v>239</v>
      </c>
      <c r="H215" s="153">
        <v>8</v>
      </c>
      <c r="I215" s="154"/>
      <c r="J215" s="155">
        <f>ROUND(I215*H215,2)</f>
        <v>0</v>
      </c>
      <c r="K215" s="151" t="s">
        <v>124</v>
      </c>
      <c r="L215" s="30"/>
      <c r="M215" s="156" t="s">
        <v>1</v>
      </c>
      <c r="N215" s="157" t="s">
        <v>37</v>
      </c>
      <c r="O215" s="53"/>
      <c r="P215" s="158">
        <f>O215*H215</f>
        <v>0</v>
      </c>
      <c r="Q215" s="158">
        <v>1.22469</v>
      </c>
      <c r="R215" s="158">
        <f>Q215*H215</f>
        <v>9.79752</v>
      </c>
      <c r="S215" s="158">
        <v>0</v>
      </c>
      <c r="T215" s="159">
        <f>S215*H215</f>
        <v>0</v>
      </c>
      <c r="AR215" s="160" t="s">
        <v>125</v>
      </c>
      <c r="AT215" s="160" t="s">
        <v>120</v>
      </c>
      <c r="AU215" s="160" t="s">
        <v>79</v>
      </c>
      <c r="AY215" s="15" t="s">
        <v>118</v>
      </c>
      <c r="BE215" s="161">
        <f>IF(N215="základní",J215,0)</f>
        <v>0</v>
      </c>
      <c r="BF215" s="161">
        <f>IF(N215="snížená",J215,0)</f>
        <v>0</v>
      </c>
      <c r="BG215" s="161">
        <f>IF(N215="zákl. přenesená",J215,0)</f>
        <v>0</v>
      </c>
      <c r="BH215" s="161">
        <f>IF(N215="sníž. přenesená",J215,0)</f>
        <v>0</v>
      </c>
      <c r="BI215" s="161">
        <f>IF(N215="nulová",J215,0)</f>
        <v>0</v>
      </c>
      <c r="BJ215" s="15" t="s">
        <v>78</v>
      </c>
      <c r="BK215" s="161">
        <f>ROUND(I215*H215,2)</f>
        <v>0</v>
      </c>
      <c r="BL215" s="15" t="s">
        <v>125</v>
      </c>
      <c r="BM215" s="160" t="s">
        <v>260</v>
      </c>
    </row>
    <row r="216" spans="2:47" s="1" customFormat="1" ht="97.5">
      <c r="B216" s="30"/>
      <c r="D216" s="162" t="s">
        <v>127</v>
      </c>
      <c r="F216" s="163" t="s">
        <v>261</v>
      </c>
      <c r="I216" s="89"/>
      <c r="L216" s="30"/>
      <c r="M216" s="164"/>
      <c r="N216" s="53"/>
      <c r="O216" s="53"/>
      <c r="P216" s="53"/>
      <c r="Q216" s="53"/>
      <c r="R216" s="53"/>
      <c r="S216" s="53"/>
      <c r="T216" s="54"/>
      <c r="AT216" s="15" t="s">
        <v>127</v>
      </c>
      <c r="AU216" s="15" t="s">
        <v>79</v>
      </c>
    </row>
    <row r="217" spans="2:65" s="1" customFormat="1" ht="24" customHeight="1">
      <c r="B217" s="148"/>
      <c r="C217" s="181" t="s">
        <v>281</v>
      </c>
      <c r="D217" s="181" t="s">
        <v>171</v>
      </c>
      <c r="E217" s="182" t="s">
        <v>263</v>
      </c>
      <c r="F217" s="183" t="s">
        <v>264</v>
      </c>
      <c r="G217" s="184" t="s">
        <v>239</v>
      </c>
      <c r="H217" s="185">
        <v>8</v>
      </c>
      <c r="I217" s="186"/>
      <c r="J217" s="187">
        <f>ROUND(I217*H217,2)</f>
        <v>0</v>
      </c>
      <c r="K217" s="183" t="s">
        <v>1</v>
      </c>
      <c r="L217" s="188"/>
      <c r="M217" s="189" t="s">
        <v>1</v>
      </c>
      <c r="N217" s="190" t="s">
        <v>37</v>
      </c>
      <c r="O217" s="53"/>
      <c r="P217" s="158">
        <f>O217*H217</f>
        <v>0</v>
      </c>
      <c r="Q217" s="158">
        <v>0.6988</v>
      </c>
      <c r="R217" s="158">
        <f>Q217*H217</f>
        <v>5.5904</v>
      </c>
      <c r="S217" s="158">
        <v>0</v>
      </c>
      <c r="T217" s="159">
        <f>S217*H217</f>
        <v>0</v>
      </c>
      <c r="AR217" s="160" t="s">
        <v>158</v>
      </c>
      <c r="AT217" s="160" t="s">
        <v>171</v>
      </c>
      <c r="AU217" s="160" t="s">
        <v>79</v>
      </c>
      <c r="AY217" s="15" t="s">
        <v>118</v>
      </c>
      <c r="BE217" s="161">
        <f>IF(N217="základní",J217,0)</f>
        <v>0</v>
      </c>
      <c r="BF217" s="161">
        <f>IF(N217="snížená",J217,0)</f>
        <v>0</v>
      </c>
      <c r="BG217" s="161">
        <f>IF(N217="zákl. přenesená",J217,0)</f>
        <v>0</v>
      </c>
      <c r="BH217" s="161">
        <f>IF(N217="sníž. přenesená",J217,0)</f>
        <v>0</v>
      </c>
      <c r="BI217" s="161">
        <f>IF(N217="nulová",J217,0)</f>
        <v>0</v>
      </c>
      <c r="BJ217" s="15" t="s">
        <v>78</v>
      </c>
      <c r="BK217" s="161">
        <f>ROUND(I217*H217,2)</f>
        <v>0</v>
      </c>
      <c r="BL217" s="15" t="s">
        <v>125</v>
      </c>
      <c r="BM217" s="160" t="s">
        <v>265</v>
      </c>
    </row>
    <row r="218" spans="2:65" s="1" customFormat="1" ht="24" customHeight="1">
      <c r="B218" s="148"/>
      <c r="C218" s="149" t="s">
        <v>286</v>
      </c>
      <c r="D218" s="149" t="s">
        <v>120</v>
      </c>
      <c r="E218" s="150" t="s">
        <v>267</v>
      </c>
      <c r="F218" s="151" t="s">
        <v>268</v>
      </c>
      <c r="G218" s="152" t="s">
        <v>141</v>
      </c>
      <c r="H218" s="153">
        <v>1.92</v>
      </c>
      <c r="I218" s="154"/>
      <c r="J218" s="155">
        <f>ROUND(I218*H218,2)</f>
        <v>0</v>
      </c>
      <c r="K218" s="151" t="s">
        <v>124</v>
      </c>
      <c r="L218" s="30"/>
      <c r="M218" s="156" t="s">
        <v>1</v>
      </c>
      <c r="N218" s="157" t="s">
        <v>37</v>
      </c>
      <c r="O218" s="53"/>
      <c r="P218" s="158">
        <f>O218*H218</f>
        <v>0</v>
      </c>
      <c r="Q218" s="158">
        <v>2.26672</v>
      </c>
      <c r="R218" s="158">
        <f>Q218*H218</f>
        <v>4.3521024</v>
      </c>
      <c r="S218" s="158">
        <v>0</v>
      </c>
      <c r="T218" s="159">
        <f>S218*H218</f>
        <v>0</v>
      </c>
      <c r="AR218" s="160" t="s">
        <v>125</v>
      </c>
      <c r="AT218" s="160" t="s">
        <v>120</v>
      </c>
      <c r="AU218" s="160" t="s">
        <v>79</v>
      </c>
      <c r="AY218" s="15" t="s">
        <v>118</v>
      </c>
      <c r="BE218" s="161">
        <f>IF(N218="základní",J218,0)</f>
        <v>0</v>
      </c>
      <c r="BF218" s="161">
        <f>IF(N218="snížená",J218,0)</f>
        <v>0</v>
      </c>
      <c r="BG218" s="161">
        <f>IF(N218="zákl. přenesená",J218,0)</f>
        <v>0</v>
      </c>
      <c r="BH218" s="161">
        <f>IF(N218="sníž. přenesená",J218,0)</f>
        <v>0</v>
      </c>
      <c r="BI218" s="161">
        <f>IF(N218="nulová",J218,0)</f>
        <v>0</v>
      </c>
      <c r="BJ218" s="15" t="s">
        <v>78</v>
      </c>
      <c r="BK218" s="161">
        <f>ROUND(I218*H218,2)</f>
        <v>0</v>
      </c>
      <c r="BL218" s="15" t="s">
        <v>125</v>
      </c>
      <c r="BM218" s="160" t="s">
        <v>269</v>
      </c>
    </row>
    <row r="219" spans="2:47" s="1" customFormat="1" ht="48.75">
      <c r="B219" s="30"/>
      <c r="D219" s="162" t="s">
        <v>127</v>
      </c>
      <c r="F219" s="163" t="s">
        <v>270</v>
      </c>
      <c r="I219" s="89"/>
      <c r="L219" s="30"/>
      <c r="M219" s="164"/>
      <c r="N219" s="53"/>
      <c r="O219" s="53"/>
      <c r="P219" s="53"/>
      <c r="Q219" s="53"/>
      <c r="R219" s="53"/>
      <c r="S219" s="53"/>
      <c r="T219" s="54"/>
      <c r="AT219" s="15" t="s">
        <v>127</v>
      </c>
      <c r="AU219" s="15" t="s">
        <v>79</v>
      </c>
    </row>
    <row r="220" spans="2:51" s="12" customFormat="1" ht="12">
      <c r="B220" s="165"/>
      <c r="D220" s="162" t="s">
        <v>129</v>
      </c>
      <c r="E220" s="166" t="s">
        <v>1</v>
      </c>
      <c r="F220" s="167" t="s">
        <v>391</v>
      </c>
      <c r="H220" s="168">
        <v>1.92</v>
      </c>
      <c r="I220" s="169"/>
      <c r="L220" s="165"/>
      <c r="M220" s="170"/>
      <c r="N220" s="171"/>
      <c r="O220" s="171"/>
      <c r="P220" s="171"/>
      <c r="Q220" s="171"/>
      <c r="R220" s="171"/>
      <c r="S220" s="171"/>
      <c r="T220" s="172"/>
      <c r="AT220" s="166" t="s">
        <v>129</v>
      </c>
      <c r="AU220" s="166" t="s">
        <v>79</v>
      </c>
      <c r="AV220" s="12" t="s">
        <v>79</v>
      </c>
      <c r="AW220" s="12" t="s">
        <v>29</v>
      </c>
      <c r="AX220" s="12" t="s">
        <v>78</v>
      </c>
      <c r="AY220" s="166" t="s">
        <v>118</v>
      </c>
    </row>
    <row r="221" spans="2:65" s="1" customFormat="1" ht="24" customHeight="1">
      <c r="B221" s="148"/>
      <c r="C221" s="149" t="s">
        <v>290</v>
      </c>
      <c r="D221" s="149" t="s">
        <v>120</v>
      </c>
      <c r="E221" s="150" t="s">
        <v>272</v>
      </c>
      <c r="F221" s="151" t="s">
        <v>273</v>
      </c>
      <c r="G221" s="152" t="s">
        <v>123</v>
      </c>
      <c r="H221" s="153">
        <v>1999.192</v>
      </c>
      <c r="I221" s="154"/>
      <c r="J221" s="155">
        <f>ROUND(I221*H221,2)</f>
        <v>0</v>
      </c>
      <c r="K221" s="151" t="s">
        <v>124</v>
      </c>
      <c r="L221" s="30"/>
      <c r="M221" s="156" t="s">
        <v>1</v>
      </c>
      <c r="N221" s="157" t="s">
        <v>37</v>
      </c>
      <c r="O221" s="53"/>
      <c r="P221" s="158">
        <f>O221*H221</f>
        <v>0</v>
      </c>
      <c r="Q221" s="158">
        <v>0.00198</v>
      </c>
      <c r="R221" s="158">
        <f>Q221*H221</f>
        <v>3.95840016</v>
      </c>
      <c r="S221" s="158">
        <v>0</v>
      </c>
      <c r="T221" s="159">
        <f>S221*H221</f>
        <v>0</v>
      </c>
      <c r="AR221" s="160" t="s">
        <v>125</v>
      </c>
      <c r="AT221" s="160" t="s">
        <v>120</v>
      </c>
      <c r="AU221" s="160" t="s">
        <v>79</v>
      </c>
      <c r="AY221" s="15" t="s">
        <v>118</v>
      </c>
      <c r="BE221" s="161">
        <f>IF(N221="základní",J221,0)</f>
        <v>0</v>
      </c>
      <c r="BF221" s="161">
        <f>IF(N221="snížená",J221,0)</f>
        <v>0</v>
      </c>
      <c r="BG221" s="161">
        <f>IF(N221="zákl. přenesená",J221,0)</f>
        <v>0</v>
      </c>
      <c r="BH221" s="161">
        <f>IF(N221="sníž. přenesená",J221,0)</f>
        <v>0</v>
      </c>
      <c r="BI221" s="161">
        <f>IF(N221="nulová",J221,0)</f>
        <v>0</v>
      </c>
      <c r="BJ221" s="15" t="s">
        <v>78</v>
      </c>
      <c r="BK221" s="161">
        <f>ROUND(I221*H221,2)</f>
        <v>0</v>
      </c>
      <c r="BL221" s="15" t="s">
        <v>125</v>
      </c>
      <c r="BM221" s="160" t="s">
        <v>274</v>
      </c>
    </row>
    <row r="222" spans="2:47" s="1" customFormat="1" ht="97.5">
      <c r="B222" s="30"/>
      <c r="D222" s="162" t="s">
        <v>127</v>
      </c>
      <c r="F222" s="163" t="s">
        <v>275</v>
      </c>
      <c r="I222" s="89"/>
      <c r="L222" s="30"/>
      <c r="M222" s="164"/>
      <c r="N222" s="53"/>
      <c r="O222" s="53"/>
      <c r="P222" s="53"/>
      <c r="Q222" s="53"/>
      <c r="R222" s="53"/>
      <c r="S222" s="53"/>
      <c r="T222" s="54"/>
      <c r="AT222" s="15" t="s">
        <v>127</v>
      </c>
      <c r="AU222" s="15" t="s">
        <v>79</v>
      </c>
    </row>
    <row r="223" spans="2:51" s="12" customFormat="1" ht="22.5">
      <c r="B223" s="165"/>
      <c r="D223" s="162" t="s">
        <v>129</v>
      </c>
      <c r="E223" s="166" t="s">
        <v>1</v>
      </c>
      <c r="F223" s="167" t="s">
        <v>363</v>
      </c>
      <c r="H223" s="168">
        <v>1999.192</v>
      </c>
      <c r="I223" s="169"/>
      <c r="L223" s="165"/>
      <c r="M223" s="170"/>
      <c r="N223" s="171"/>
      <c r="O223" s="171"/>
      <c r="P223" s="171"/>
      <c r="Q223" s="171"/>
      <c r="R223" s="171"/>
      <c r="S223" s="171"/>
      <c r="T223" s="172"/>
      <c r="AT223" s="166" t="s">
        <v>129</v>
      </c>
      <c r="AU223" s="166" t="s">
        <v>79</v>
      </c>
      <c r="AV223" s="12" t="s">
        <v>79</v>
      </c>
      <c r="AW223" s="12" t="s">
        <v>29</v>
      </c>
      <c r="AX223" s="12" t="s">
        <v>78</v>
      </c>
      <c r="AY223" s="166" t="s">
        <v>118</v>
      </c>
    </row>
    <row r="224" spans="2:65" s="1" customFormat="1" ht="36" customHeight="1">
      <c r="B224" s="148"/>
      <c r="C224" s="149" t="s">
        <v>295</v>
      </c>
      <c r="D224" s="149" t="s">
        <v>120</v>
      </c>
      <c r="E224" s="150" t="s">
        <v>277</v>
      </c>
      <c r="F224" s="151" t="s">
        <v>278</v>
      </c>
      <c r="G224" s="152" t="s">
        <v>239</v>
      </c>
      <c r="H224" s="153">
        <v>28</v>
      </c>
      <c r="I224" s="154"/>
      <c r="J224" s="155">
        <f>ROUND(I224*H224,2)</f>
        <v>0</v>
      </c>
      <c r="K224" s="151" t="s">
        <v>124</v>
      </c>
      <c r="L224" s="30"/>
      <c r="M224" s="156" t="s">
        <v>1</v>
      </c>
      <c r="N224" s="157" t="s">
        <v>37</v>
      </c>
      <c r="O224" s="53"/>
      <c r="P224" s="158">
        <f>O224*H224</f>
        <v>0</v>
      </c>
      <c r="Q224" s="158">
        <v>0</v>
      </c>
      <c r="R224" s="158">
        <f>Q224*H224</f>
        <v>0</v>
      </c>
      <c r="S224" s="158">
        <v>0</v>
      </c>
      <c r="T224" s="159">
        <f>S224*H224</f>
        <v>0</v>
      </c>
      <c r="AR224" s="160" t="s">
        <v>125</v>
      </c>
      <c r="AT224" s="160" t="s">
        <v>120</v>
      </c>
      <c r="AU224" s="160" t="s">
        <v>79</v>
      </c>
      <c r="AY224" s="15" t="s">
        <v>118</v>
      </c>
      <c r="BE224" s="161">
        <f>IF(N224="základní",J224,0)</f>
        <v>0</v>
      </c>
      <c r="BF224" s="161">
        <f>IF(N224="snížená",J224,0)</f>
        <v>0</v>
      </c>
      <c r="BG224" s="161">
        <f>IF(N224="zákl. přenesená",J224,0)</f>
        <v>0</v>
      </c>
      <c r="BH224" s="161">
        <f>IF(N224="sníž. přenesená",J224,0)</f>
        <v>0</v>
      </c>
      <c r="BI224" s="161">
        <f>IF(N224="nulová",J224,0)</f>
        <v>0</v>
      </c>
      <c r="BJ224" s="15" t="s">
        <v>78</v>
      </c>
      <c r="BK224" s="161">
        <f>ROUND(I224*H224,2)</f>
        <v>0</v>
      </c>
      <c r="BL224" s="15" t="s">
        <v>125</v>
      </c>
      <c r="BM224" s="160" t="s">
        <v>279</v>
      </c>
    </row>
    <row r="225" spans="2:47" s="1" customFormat="1" ht="58.5">
      <c r="B225" s="30"/>
      <c r="D225" s="162" t="s">
        <v>127</v>
      </c>
      <c r="F225" s="163" t="s">
        <v>280</v>
      </c>
      <c r="I225" s="89"/>
      <c r="L225" s="30"/>
      <c r="M225" s="164"/>
      <c r="N225" s="53"/>
      <c r="O225" s="53"/>
      <c r="P225" s="53"/>
      <c r="Q225" s="53"/>
      <c r="R225" s="53"/>
      <c r="S225" s="53"/>
      <c r="T225" s="54"/>
      <c r="AT225" s="15" t="s">
        <v>127</v>
      </c>
      <c r="AU225" s="15" t="s">
        <v>79</v>
      </c>
    </row>
    <row r="226" spans="2:65" s="1" customFormat="1" ht="24" customHeight="1">
      <c r="B226" s="148"/>
      <c r="C226" s="149" t="s">
        <v>300</v>
      </c>
      <c r="D226" s="149" t="s">
        <v>120</v>
      </c>
      <c r="E226" s="150" t="s">
        <v>282</v>
      </c>
      <c r="F226" s="151" t="s">
        <v>283</v>
      </c>
      <c r="G226" s="152" t="s">
        <v>239</v>
      </c>
      <c r="H226" s="153">
        <v>28</v>
      </c>
      <c r="I226" s="154"/>
      <c r="J226" s="155">
        <f>ROUND(I226*H226,2)</f>
        <v>0</v>
      </c>
      <c r="K226" s="151" t="s">
        <v>124</v>
      </c>
      <c r="L226" s="30"/>
      <c r="M226" s="156" t="s">
        <v>1</v>
      </c>
      <c r="N226" s="157" t="s">
        <v>37</v>
      </c>
      <c r="O226" s="53"/>
      <c r="P226" s="158">
        <f>O226*H226</f>
        <v>0</v>
      </c>
      <c r="Q226" s="158">
        <v>0</v>
      </c>
      <c r="R226" s="158">
        <f>Q226*H226</f>
        <v>0</v>
      </c>
      <c r="S226" s="158">
        <v>0</v>
      </c>
      <c r="T226" s="159">
        <f>S226*H226</f>
        <v>0</v>
      </c>
      <c r="AR226" s="160" t="s">
        <v>125</v>
      </c>
      <c r="AT226" s="160" t="s">
        <v>120</v>
      </c>
      <c r="AU226" s="160" t="s">
        <v>79</v>
      </c>
      <c r="AY226" s="15" t="s">
        <v>118</v>
      </c>
      <c r="BE226" s="161">
        <f>IF(N226="základní",J226,0)</f>
        <v>0</v>
      </c>
      <c r="BF226" s="161">
        <f>IF(N226="snížená",J226,0)</f>
        <v>0</v>
      </c>
      <c r="BG226" s="161">
        <f>IF(N226="zákl. přenesená",J226,0)</f>
        <v>0</v>
      </c>
      <c r="BH226" s="161">
        <f>IF(N226="sníž. přenesená",J226,0)</f>
        <v>0</v>
      </c>
      <c r="BI226" s="161">
        <f>IF(N226="nulová",J226,0)</f>
        <v>0</v>
      </c>
      <c r="BJ226" s="15" t="s">
        <v>78</v>
      </c>
      <c r="BK226" s="161">
        <f>ROUND(I226*H226,2)</f>
        <v>0</v>
      </c>
      <c r="BL226" s="15" t="s">
        <v>125</v>
      </c>
      <c r="BM226" s="160" t="s">
        <v>284</v>
      </c>
    </row>
    <row r="227" spans="2:47" s="1" customFormat="1" ht="19.5">
      <c r="B227" s="30"/>
      <c r="D227" s="162" t="s">
        <v>127</v>
      </c>
      <c r="F227" s="163" t="s">
        <v>285</v>
      </c>
      <c r="I227" s="89"/>
      <c r="L227" s="30"/>
      <c r="M227" s="164"/>
      <c r="N227" s="53"/>
      <c r="O227" s="53"/>
      <c r="P227" s="53"/>
      <c r="Q227" s="53"/>
      <c r="R227" s="53"/>
      <c r="S227" s="53"/>
      <c r="T227" s="54"/>
      <c r="AT227" s="15" t="s">
        <v>127</v>
      </c>
      <c r="AU227" s="15" t="s">
        <v>79</v>
      </c>
    </row>
    <row r="228" spans="2:65" s="1" customFormat="1" ht="60" customHeight="1">
      <c r="B228" s="148"/>
      <c r="C228" s="149" t="s">
        <v>304</v>
      </c>
      <c r="D228" s="149" t="s">
        <v>120</v>
      </c>
      <c r="E228" s="150" t="s">
        <v>287</v>
      </c>
      <c r="F228" s="151" t="s">
        <v>288</v>
      </c>
      <c r="G228" s="152" t="s">
        <v>239</v>
      </c>
      <c r="H228" s="153">
        <v>5385.6</v>
      </c>
      <c r="I228" s="154"/>
      <c r="J228" s="155">
        <f>ROUND(I228*H228,2)</f>
        <v>0</v>
      </c>
      <c r="K228" s="151" t="s">
        <v>124</v>
      </c>
      <c r="L228" s="30"/>
      <c r="M228" s="156" t="s">
        <v>1</v>
      </c>
      <c r="N228" s="157" t="s">
        <v>37</v>
      </c>
      <c r="O228" s="53"/>
      <c r="P228" s="158">
        <f>O228*H228</f>
        <v>0</v>
      </c>
      <c r="Q228" s="158">
        <v>0</v>
      </c>
      <c r="R228" s="158">
        <f>Q228*H228</f>
        <v>0</v>
      </c>
      <c r="S228" s="158">
        <v>0.086</v>
      </c>
      <c r="T228" s="159">
        <f>S228*H228</f>
        <v>463.1616</v>
      </c>
      <c r="AR228" s="160" t="s">
        <v>125</v>
      </c>
      <c r="AT228" s="160" t="s">
        <v>120</v>
      </c>
      <c r="AU228" s="160" t="s">
        <v>79</v>
      </c>
      <c r="AY228" s="15" t="s">
        <v>118</v>
      </c>
      <c r="BE228" s="161">
        <f>IF(N228="základní",J228,0)</f>
        <v>0</v>
      </c>
      <c r="BF228" s="161">
        <f>IF(N228="snížená",J228,0)</f>
        <v>0</v>
      </c>
      <c r="BG228" s="161">
        <f>IF(N228="zákl. přenesená",J228,0)</f>
        <v>0</v>
      </c>
      <c r="BH228" s="161">
        <f>IF(N228="sníž. přenesená",J228,0)</f>
        <v>0</v>
      </c>
      <c r="BI228" s="161">
        <f>IF(N228="nulová",J228,0)</f>
        <v>0</v>
      </c>
      <c r="BJ228" s="15" t="s">
        <v>78</v>
      </c>
      <c r="BK228" s="161">
        <f>ROUND(I228*H228,2)</f>
        <v>0</v>
      </c>
      <c r="BL228" s="15" t="s">
        <v>125</v>
      </c>
      <c r="BM228" s="160" t="s">
        <v>392</v>
      </c>
    </row>
    <row r="229" spans="2:47" s="1" customFormat="1" ht="68.25">
      <c r="B229" s="30"/>
      <c r="D229" s="162" t="s">
        <v>127</v>
      </c>
      <c r="F229" s="163" t="s">
        <v>289</v>
      </c>
      <c r="I229" s="89"/>
      <c r="L229" s="30"/>
      <c r="M229" s="164"/>
      <c r="N229" s="53"/>
      <c r="O229" s="53"/>
      <c r="P229" s="53"/>
      <c r="Q229" s="53"/>
      <c r="R229" s="53"/>
      <c r="S229" s="53"/>
      <c r="T229" s="54"/>
      <c r="AT229" s="15" t="s">
        <v>127</v>
      </c>
      <c r="AU229" s="15" t="s">
        <v>79</v>
      </c>
    </row>
    <row r="230" spans="2:51" s="12" customFormat="1" ht="12">
      <c r="B230" s="165"/>
      <c r="D230" s="162" t="s">
        <v>129</v>
      </c>
      <c r="E230" s="166" t="s">
        <v>1</v>
      </c>
      <c r="F230" s="167" t="s">
        <v>393</v>
      </c>
      <c r="H230" s="168">
        <v>5385.6</v>
      </c>
      <c r="I230" s="169"/>
      <c r="L230" s="165"/>
      <c r="M230" s="170"/>
      <c r="N230" s="171"/>
      <c r="O230" s="171"/>
      <c r="P230" s="171"/>
      <c r="Q230" s="171"/>
      <c r="R230" s="171"/>
      <c r="S230" s="171"/>
      <c r="T230" s="172"/>
      <c r="AT230" s="166" t="s">
        <v>129</v>
      </c>
      <c r="AU230" s="166" t="s">
        <v>79</v>
      </c>
      <c r="AV230" s="12" t="s">
        <v>79</v>
      </c>
      <c r="AW230" s="12" t="s">
        <v>29</v>
      </c>
      <c r="AX230" s="12" t="s">
        <v>78</v>
      </c>
      <c r="AY230" s="166" t="s">
        <v>118</v>
      </c>
    </row>
    <row r="231" spans="2:65" s="1" customFormat="1" ht="60" customHeight="1">
      <c r="B231" s="148"/>
      <c r="C231" s="149" t="s">
        <v>309</v>
      </c>
      <c r="D231" s="149" t="s">
        <v>120</v>
      </c>
      <c r="E231" s="150" t="s">
        <v>291</v>
      </c>
      <c r="F231" s="151" t="s">
        <v>292</v>
      </c>
      <c r="G231" s="152" t="s">
        <v>239</v>
      </c>
      <c r="H231" s="153">
        <v>24</v>
      </c>
      <c r="I231" s="154"/>
      <c r="J231" s="155">
        <f>ROUND(I231*H231,2)</f>
        <v>0</v>
      </c>
      <c r="K231" s="151" t="s">
        <v>124</v>
      </c>
      <c r="L231" s="30"/>
      <c r="M231" s="156" t="s">
        <v>1</v>
      </c>
      <c r="N231" s="157" t="s">
        <v>37</v>
      </c>
      <c r="O231" s="53"/>
      <c r="P231" s="158">
        <f>O231*H231</f>
        <v>0</v>
      </c>
      <c r="Q231" s="158">
        <v>0</v>
      </c>
      <c r="R231" s="158">
        <f>Q231*H231</f>
        <v>0</v>
      </c>
      <c r="S231" s="158">
        <v>0.129</v>
      </c>
      <c r="T231" s="159">
        <f>S231*H231</f>
        <v>3.096</v>
      </c>
      <c r="AR231" s="160" t="s">
        <v>125</v>
      </c>
      <c r="AT231" s="160" t="s">
        <v>120</v>
      </c>
      <c r="AU231" s="160" t="s">
        <v>79</v>
      </c>
      <c r="AY231" s="15" t="s">
        <v>118</v>
      </c>
      <c r="BE231" s="161">
        <f>IF(N231="základní",J231,0)</f>
        <v>0</v>
      </c>
      <c r="BF231" s="161">
        <f>IF(N231="snížená",J231,0)</f>
        <v>0</v>
      </c>
      <c r="BG231" s="161">
        <f>IF(N231="zákl. přenesená",J231,0)</f>
        <v>0</v>
      </c>
      <c r="BH231" s="161">
        <f>IF(N231="sníž. přenesená",J231,0)</f>
        <v>0</v>
      </c>
      <c r="BI231" s="161">
        <f>IF(N231="nulová",J231,0)</f>
        <v>0</v>
      </c>
      <c r="BJ231" s="15" t="s">
        <v>78</v>
      </c>
      <c r="BK231" s="161">
        <f>ROUND(I231*H231,2)</f>
        <v>0</v>
      </c>
      <c r="BL231" s="15" t="s">
        <v>125</v>
      </c>
      <c r="BM231" s="160" t="s">
        <v>293</v>
      </c>
    </row>
    <row r="232" spans="2:47" s="1" customFormat="1" ht="78">
      <c r="B232" s="30"/>
      <c r="D232" s="162" t="s">
        <v>127</v>
      </c>
      <c r="F232" s="163" t="s">
        <v>294</v>
      </c>
      <c r="I232" s="89"/>
      <c r="L232" s="30"/>
      <c r="M232" s="164"/>
      <c r="N232" s="53"/>
      <c r="O232" s="53"/>
      <c r="P232" s="53"/>
      <c r="Q232" s="53"/>
      <c r="R232" s="53"/>
      <c r="S232" s="53"/>
      <c r="T232" s="54"/>
      <c r="AT232" s="15" t="s">
        <v>127</v>
      </c>
      <c r="AU232" s="15" t="s">
        <v>79</v>
      </c>
    </row>
    <row r="233" spans="2:51" s="12" customFormat="1" ht="12">
      <c r="B233" s="165"/>
      <c r="D233" s="162" t="s">
        <v>129</v>
      </c>
      <c r="E233" s="166" t="s">
        <v>1</v>
      </c>
      <c r="F233" s="167" t="s">
        <v>394</v>
      </c>
      <c r="H233" s="168">
        <v>24</v>
      </c>
      <c r="I233" s="169"/>
      <c r="L233" s="165"/>
      <c r="M233" s="170"/>
      <c r="N233" s="171"/>
      <c r="O233" s="171"/>
      <c r="P233" s="171"/>
      <c r="Q233" s="171"/>
      <c r="R233" s="171"/>
      <c r="S233" s="171"/>
      <c r="T233" s="172"/>
      <c r="AT233" s="166" t="s">
        <v>129</v>
      </c>
      <c r="AU233" s="166" t="s">
        <v>79</v>
      </c>
      <c r="AV233" s="12" t="s">
        <v>79</v>
      </c>
      <c r="AW233" s="12" t="s">
        <v>29</v>
      </c>
      <c r="AX233" s="12" t="s">
        <v>78</v>
      </c>
      <c r="AY233" s="166" t="s">
        <v>118</v>
      </c>
    </row>
    <row r="234" spans="2:65" s="1" customFormat="1" ht="36" customHeight="1">
      <c r="B234" s="148"/>
      <c r="C234" s="149" t="s">
        <v>314</v>
      </c>
      <c r="D234" s="149" t="s">
        <v>120</v>
      </c>
      <c r="E234" s="150" t="s">
        <v>296</v>
      </c>
      <c r="F234" s="151" t="s">
        <v>297</v>
      </c>
      <c r="G234" s="152" t="s">
        <v>123</v>
      </c>
      <c r="H234" s="153">
        <v>19588</v>
      </c>
      <c r="I234" s="154"/>
      <c r="J234" s="155">
        <f>ROUND(I234*H234,2)</f>
        <v>0</v>
      </c>
      <c r="K234" s="151" t="s">
        <v>124</v>
      </c>
      <c r="L234" s="30"/>
      <c r="M234" s="156" t="s">
        <v>1</v>
      </c>
      <c r="N234" s="157" t="s">
        <v>37</v>
      </c>
      <c r="O234" s="53"/>
      <c r="P234" s="158">
        <f>O234*H234</f>
        <v>0</v>
      </c>
      <c r="Q234" s="158">
        <v>0</v>
      </c>
      <c r="R234" s="158">
        <f>Q234*H234</f>
        <v>0</v>
      </c>
      <c r="S234" s="158">
        <v>0.02</v>
      </c>
      <c r="T234" s="159">
        <f>S234*H234</f>
        <v>391.76</v>
      </c>
      <c r="AR234" s="160" t="s">
        <v>125</v>
      </c>
      <c r="AT234" s="160" t="s">
        <v>120</v>
      </c>
      <c r="AU234" s="160" t="s">
        <v>79</v>
      </c>
      <c r="AY234" s="15" t="s">
        <v>118</v>
      </c>
      <c r="BE234" s="161">
        <f>IF(N234="základní",J234,0)</f>
        <v>0</v>
      </c>
      <c r="BF234" s="161">
        <f>IF(N234="snížená",J234,0)</f>
        <v>0</v>
      </c>
      <c r="BG234" s="161">
        <f>IF(N234="zákl. přenesená",J234,0)</f>
        <v>0</v>
      </c>
      <c r="BH234" s="161">
        <f>IF(N234="sníž. přenesená",J234,0)</f>
        <v>0</v>
      </c>
      <c r="BI234" s="161">
        <f>IF(N234="nulová",J234,0)</f>
        <v>0</v>
      </c>
      <c r="BJ234" s="15" t="s">
        <v>78</v>
      </c>
      <c r="BK234" s="161">
        <f>ROUND(I234*H234,2)</f>
        <v>0</v>
      </c>
      <c r="BL234" s="15" t="s">
        <v>125</v>
      </c>
      <c r="BM234" s="160" t="s">
        <v>298</v>
      </c>
    </row>
    <row r="235" spans="2:47" s="1" customFormat="1" ht="68.25">
      <c r="B235" s="30"/>
      <c r="D235" s="162" t="s">
        <v>127</v>
      </c>
      <c r="F235" s="163" t="s">
        <v>299</v>
      </c>
      <c r="I235" s="89"/>
      <c r="L235" s="30"/>
      <c r="M235" s="164"/>
      <c r="N235" s="53"/>
      <c r="O235" s="53"/>
      <c r="P235" s="53"/>
      <c r="Q235" s="53"/>
      <c r="R235" s="53"/>
      <c r="S235" s="53"/>
      <c r="T235" s="54"/>
      <c r="AT235" s="15" t="s">
        <v>127</v>
      </c>
      <c r="AU235" s="15" t="s">
        <v>79</v>
      </c>
    </row>
    <row r="236" spans="2:65" s="1" customFormat="1" ht="48" customHeight="1">
      <c r="B236" s="148"/>
      <c r="C236" s="149" t="s">
        <v>322</v>
      </c>
      <c r="D236" s="149" t="s">
        <v>120</v>
      </c>
      <c r="E236" s="150" t="s">
        <v>301</v>
      </c>
      <c r="F236" s="151" t="s">
        <v>302</v>
      </c>
      <c r="G236" s="152" t="s">
        <v>123</v>
      </c>
      <c r="H236" s="153">
        <v>19588</v>
      </c>
      <c r="I236" s="154"/>
      <c r="J236" s="155">
        <f>ROUND(I236*H236,2)</f>
        <v>0</v>
      </c>
      <c r="K236" s="151" t="s">
        <v>124</v>
      </c>
      <c r="L236" s="30"/>
      <c r="M236" s="156" t="s">
        <v>1</v>
      </c>
      <c r="N236" s="157" t="s">
        <v>37</v>
      </c>
      <c r="O236" s="53"/>
      <c r="P236" s="158">
        <f>O236*H236</f>
        <v>0</v>
      </c>
      <c r="Q236" s="158">
        <v>0</v>
      </c>
      <c r="R236" s="158">
        <f>Q236*H236</f>
        <v>0</v>
      </c>
      <c r="S236" s="158">
        <v>0.02</v>
      </c>
      <c r="T236" s="159">
        <f>S236*H236</f>
        <v>391.76</v>
      </c>
      <c r="AR236" s="160" t="s">
        <v>125</v>
      </c>
      <c r="AT236" s="160" t="s">
        <v>120</v>
      </c>
      <c r="AU236" s="160" t="s">
        <v>79</v>
      </c>
      <c r="AY236" s="15" t="s">
        <v>118</v>
      </c>
      <c r="BE236" s="161">
        <f>IF(N236="základní",J236,0)</f>
        <v>0</v>
      </c>
      <c r="BF236" s="161">
        <f>IF(N236="snížená",J236,0)</f>
        <v>0</v>
      </c>
      <c r="BG236" s="161">
        <f>IF(N236="zákl. přenesená",J236,0)</f>
        <v>0</v>
      </c>
      <c r="BH236" s="161">
        <f>IF(N236="sníž. přenesená",J236,0)</f>
        <v>0</v>
      </c>
      <c r="BI236" s="161">
        <f>IF(N236="nulová",J236,0)</f>
        <v>0</v>
      </c>
      <c r="BJ236" s="15" t="s">
        <v>78</v>
      </c>
      <c r="BK236" s="161">
        <f>ROUND(I236*H236,2)</f>
        <v>0</v>
      </c>
      <c r="BL236" s="15" t="s">
        <v>125</v>
      </c>
      <c r="BM236" s="160" t="s">
        <v>303</v>
      </c>
    </row>
    <row r="237" spans="2:47" s="1" customFormat="1" ht="68.25">
      <c r="B237" s="30"/>
      <c r="D237" s="162" t="s">
        <v>127</v>
      </c>
      <c r="F237" s="163" t="s">
        <v>299</v>
      </c>
      <c r="I237" s="89"/>
      <c r="L237" s="30"/>
      <c r="M237" s="164"/>
      <c r="N237" s="53"/>
      <c r="O237" s="53"/>
      <c r="P237" s="53"/>
      <c r="Q237" s="53"/>
      <c r="R237" s="53"/>
      <c r="S237" s="53"/>
      <c r="T237" s="54"/>
      <c r="AT237" s="15" t="s">
        <v>127</v>
      </c>
      <c r="AU237" s="15" t="s">
        <v>79</v>
      </c>
    </row>
    <row r="238" spans="2:65" s="1" customFormat="1" ht="60" customHeight="1">
      <c r="B238" s="148"/>
      <c r="C238" s="149" t="s">
        <v>328</v>
      </c>
      <c r="D238" s="149" t="s">
        <v>120</v>
      </c>
      <c r="E238" s="150" t="s">
        <v>305</v>
      </c>
      <c r="F238" s="151" t="s">
        <v>306</v>
      </c>
      <c r="G238" s="152" t="s">
        <v>123</v>
      </c>
      <c r="H238" s="153">
        <v>3366</v>
      </c>
      <c r="I238" s="154"/>
      <c r="J238" s="155">
        <f>ROUND(I238*H238,2)</f>
        <v>0</v>
      </c>
      <c r="K238" s="151" t="s">
        <v>124</v>
      </c>
      <c r="L238" s="30"/>
      <c r="M238" s="156" t="s">
        <v>1</v>
      </c>
      <c r="N238" s="157" t="s">
        <v>37</v>
      </c>
      <c r="O238" s="53"/>
      <c r="P238" s="158">
        <f>O238*H238</f>
        <v>0</v>
      </c>
      <c r="Q238" s="158">
        <v>0</v>
      </c>
      <c r="R238" s="158">
        <f>Q238*H238</f>
        <v>0</v>
      </c>
      <c r="S238" s="158">
        <v>0.126</v>
      </c>
      <c r="T238" s="159">
        <f>S238*H238</f>
        <v>424.116</v>
      </c>
      <c r="AR238" s="160" t="s">
        <v>125</v>
      </c>
      <c r="AT238" s="160" t="s">
        <v>120</v>
      </c>
      <c r="AU238" s="160" t="s">
        <v>79</v>
      </c>
      <c r="AY238" s="15" t="s">
        <v>118</v>
      </c>
      <c r="BE238" s="161">
        <f>IF(N238="základní",J238,0)</f>
        <v>0</v>
      </c>
      <c r="BF238" s="161">
        <f>IF(N238="snížená",J238,0)</f>
        <v>0</v>
      </c>
      <c r="BG238" s="161">
        <f>IF(N238="zákl. přenesená",J238,0)</f>
        <v>0</v>
      </c>
      <c r="BH238" s="161">
        <f>IF(N238="sníž. přenesená",J238,0)</f>
        <v>0</v>
      </c>
      <c r="BI238" s="161">
        <f>IF(N238="nulová",J238,0)</f>
        <v>0</v>
      </c>
      <c r="BJ238" s="15" t="s">
        <v>78</v>
      </c>
      <c r="BK238" s="161">
        <f>ROUND(I238*H238,2)</f>
        <v>0</v>
      </c>
      <c r="BL238" s="15" t="s">
        <v>125</v>
      </c>
      <c r="BM238" s="160" t="s">
        <v>307</v>
      </c>
    </row>
    <row r="239" spans="2:47" s="1" customFormat="1" ht="39">
      <c r="B239" s="30"/>
      <c r="D239" s="162" t="s">
        <v>127</v>
      </c>
      <c r="F239" s="163" t="s">
        <v>308</v>
      </c>
      <c r="I239" s="89"/>
      <c r="L239" s="30"/>
      <c r="M239" s="164"/>
      <c r="N239" s="53"/>
      <c r="O239" s="53"/>
      <c r="P239" s="53"/>
      <c r="Q239" s="53"/>
      <c r="R239" s="53"/>
      <c r="S239" s="53"/>
      <c r="T239" s="54"/>
      <c r="AT239" s="15" t="s">
        <v>127</v>
      </c>
      <c r="AU239" s="15" t="s">
        <v>79</v>
      </c>
    </row>
    <row r="240" spans="2:51" s="12" customFormat="1" ht="12">
      <c r="B240" s="165"/>
      <c r="D240" s="162" t="s">
        <v>129</v>
      </c>
      <c r="E240" s="166" t="s">
        <v>1</v>
      </c>
      <c r="F240" s="167" t="s">
        <v>373</v>
      </c>
      <c r="H240" s="168">
        <v>3366</v>
      </c>
      <c r="I240" s="169"/>
      <c r="L240" s="165"/>
      <c r="M240" s="170"/>
      <c r="N240" s="171"/>
      <c r="O240" s="171"/>
      <c r="P240" s="171"/>
      <c r="Q240" s="171"/>
      <c r="R240" s="171"/>
      <c r="S240" s="171"/>
      <c r="T240" s="172"/>
      <c r="AT240" s="166" t="s">
        <v>129</v>
      </c>
      <c r="AU240" s="166" t="s">
        <v>79</v>
      </c>
      <c r="AV240" s="12" t="s">
        <v>79</v>
      </c>
      <c r="AW240" s="12" t="s">
        <v>29</v>
      </c>
      <c r="AX240" s="12" t="s">
        <v>78</v>
      </c>
      <c r="AY240" s="166" t="s">
        <v>118</v>
      </c>
    </row>
    <row r="241" spans="2:65" s="1" customFormat="1" ht="72" customHeight="1">
      <c r="B241" s="148"/>
      <c r="C241" s="149" t="s">
        <v>332</v>
      </c>
      <c r="D241" s="149" t="s">
        <v>120</v>
      </c>
      <c r="E241" s="150" t="s">
        <v>395</v>
      </c>
      <c r="F241" s="151" t="s">
        <v>396</v>
      </c>
      <c r="G241" s="152" t="s">
        <v>239</v>
      </c>
      <c r="H241" s="153">
        <v>257</v>
      </c>
      <c r="I241" s="154"/>
      <c r="J241" s="155">
        <f>ROUND(I241*H241,2)</f>
        <v>0</v>
      </c>
      <c r="K241" s="151" t="s">
        <v>124</v>
      </c>
      <c r="L241" s="30"/>
      <c r="M241" s="156" t="s">
        <v>1</v>
      </c>
      <c r="N241" s="157" t="s">
        <v>37</v>
      </c>
      <c r="O241" s="53"/>
      <c r="P241" s="158">
        <f>O241*H241</f>
        <v>0</v>
      </c>
      <c r="Q241" s="158">
        <v>9E-05</v>
      </c>
      <c r="R241" s="158">
        <f>Q241*H241</f>
        <v>0.02313</v>
      </c>
      <c r="S241" s="158">
        <v>0.042</v>
      </c>
      <c r="T241" s="159">
        <f>S241*H241</f>
        <v>10.794</v>
      </c>
      <c r="AR241" s="160" t="s">
        <v>125</v>
      </c>
      <c r="AT241" s="160" t="s">
        <v>120</v>
      </c>
      <c r="AU241" s="160" t="s">
        <v>79</v>
      </c>
      <c r="AY241" s="15" t="s">
        <v>118</v>
      </c>
      <c r="BE241" s="161">
        <f>IF(N241="základní",J241,0)</f>
        <v>0</v>
      </c>
      <c r="BF241" s="161">
        <f>IF(N241="snížená",J241,0)</f>
        <v>0</v>
      </c>
      <c r="BG241" s="161">
        <f>IF(N241="zákl. přenesená",J241,0)</f>
        <v>0</v>
      </c>
      <c r="BH241" s="161">
        <f>IF(N241="sníž. přenesená",J241,0)</f>
        <v>0</v>
      </c>
      <c r="BI241" s="161">
        <f>IF(N241="nulová",J241,0)</f>
        <v>0</v>
      </c>
      <c r="BJ241" s="15" t="s">
        <v>78</v>
      </c>
      <c r="BK241" s="161">
        <f>ROUND(I241*H241,2)</f>
        <v>0</v>
      </c>
      <c r="BL241" s="15" t="s">
        <v>125</v>
      </c>
      <c r="BM241" s="160" t="s">
        <v>397</v>
      </c>
    </row>
    <row r="242" spans="2:47" s="1" customFormat="1" ht="97.5">
      <c r="B242" s="30"/>
      <c r="D242" s="162" t="s">
        <v>127</v>
      </c>
      <c r="F242" s="163" t="s">
        <v>398</v>
      </c>
      <c r="I242" s="89"/>
      <c r="L242" s="30"/>
      <c r="M242" s="164"/>
      <c r="N242" s="53"/>
      <c r="O242" s="53"/>
      <c r="P242" s="53"/>
      <c r="Q242" s="53"/>
      <c r="R242" s="53"/>
      <c r="S242" s="53"/>
      <c r="T242" s="54"/>
      <c r="AT242" s="15" t="s">
        <v>127</v>
      </c>
      <c r="AU242" s="15" t="s">
        <v>79</v>
      </c>
    </row>
    <row r="243" spans="2:65" s="1" customFormat="1" ht="72" customHeight="1">
      <c r="B243" s="148"/>
      <c r="C243" s="149" t="s">
        <v>337</v>
      </c>
      <c r="D243" s="149" t="s">
        <v>120</v>
      </c>
      <c r="E243" s="150" t="s">
        <v>399</v>
      </c>
      <c r="F243" s="151" t="s">
        <v>400</v>
      </c>
      <c r="G243" s="152" t="s">
        <v>229</v>
      </c>
      <c r="H243" s="153">
        <v>100</v>
      </c>
      <c r="I243" s="154"/>
      <c r="J243" s="155">
        <f>ROUND(I243*H243,2)</f>
        <v>0</v>
      </c>
      <c r="K243" s="151" t="s">
        <v>124</v>
      </c>
      <c r="L243" s="30"/>
      <c r="M243" s="156" t="s">
        <v>1</v>
      </c>
      <c r="N243" s="157" t="s">
        <v>37</v>
      </c>
      <c r="O243" s="53"/>
      <c r="P243" s="158">
        <f>O243*H243</f>
        <v>0</v>
      </c>
      <c r="Q243" s="158">
        <v>0</v>
      </c>
      <c r="R243" s="158">
        <f>Q243*H243</f>
        <v>0</v>
      </c>
      <c r="S243" s="158">
        <v>0</v>
      </c>
      <c r="T243" s="159">
        <f>S243*H243</f>
        <v>0</v>
      </c>
      <c r="AR243" s="160" t="s">
        <v>125</v>
      </c>
      <c r="AT243" s="160" t="s">
        <v>120</v>
      </c>
      <c r="AU243" s="160" t="s">
        <v>79</v>
      </c>
      <c r="AY243" s="15" t="s">
        <v>118</v>
      </c>
      <c r="BE243" s="161">
        <f>IF(N243="základní",J243,0)</f>
        <v>0</v>
      </c>
      <c r="BF243" s="161">
        <f>IF(N243="snížená",J243,0)</f>
        <v>0</v>
      </c>
      <c r="BG243" s="161">
        <f>IF(N243="zákl. přenesená",J243,0)</f>
        <v>0</v>
      </c>
      <c r="BH243" s="161">
        <f>IF(N243="sníž. přenesená",J243,0)</f>
        <v>0</v>
      </c>
      <c r="BI243" s="161">
        <f>IF(N243="nulová",J243,0)</f>
        <v>0</v>
      </c>
      <c r="BJ243" s="15" t="s">
        <v>78</v>
      </c>
      <c r="BK243" s="161">
        <f>ROUND(I243*H243,2)</f>
        <v>0</v>
      </c>
      <c r="BL243" s="15" t="s">
        <v>125</v>
      </c>
      <c r="BM243" s="160" t="s">
        <v>401</v>
      </c>
    </row>
    <row r="244" spans="2:47" s="1" customFormat="1" ht="97.5">
      <c r="B244" s="30"/>
      <c r="D244" s="162" t="s">
        <v>127</v>
      </c>
      <c r="F244" s="163" t="s">
        <v>398</v>
      </c>
      <c r="I244" s="89"/>
      <c r="L244" s="30"/>
      <c r="M244" s="164"/>
      <c r="N244" s="53"/>
      <c r="O244" s="53"/>
      <c r="P244" s="53"/>
      <c r="Q244" s="53"/>
      <c r="R244" s="53"/>
      <c r="S244" s="53"/>
      <c r="T244" s="54"/>
      <c r="AT244" s="15" t="s">
        <v>127</v>
      </c>
      <c r="AU244" s="15" t="s">
        <v>79</v>
      </c>
    </row>
    <row r="245" spans="2:65" s="1" customFormat="1" ht="16.5" customHeight="1">
      <c r="B245" s="148"/>
      <c r="C245" s="149" t="s">
        <v>341</v>
      </c>
      <c r="D245" s="149" t="s">
        <v>120</v>
      </c>
      <c r="E245" s="150" t="s">
        <v>310</v>
      </c>
      <c r="F245" s="151" t="s">
        <v>311</v>
      </c>
      <c r="G245" s="152" t="s">
        <v>312</v>
      </c>
      <c r="H245" s="153">
        <v>350</v>
      </c>
      <c r="I245" s="154"/>
      <c r="J245" s="155">
        <f>ROUND(I245*H245,2)</f>
        <v>0</v>
      </c>
      <c r="K245" s="151" t="s">
        <v>1</v>
      </c>
      <c r="L245" s="30"/>
      <c r="M245" s="156" t="s">
        <v>1</v>
      </c>
      <c r="N245" s="157" t="s">
        <v>37</v>
      </c>
      <c r="O245" s="53"/>
      <c r="P245" s="158">
        <f>O245*H245</f>
        <v>0</v>
      </c>
      <c r="Q245" s="158">
        <v>0</v>
      </c>
      <c r="R245" s="158">
        <f>Q245*H245</f>
        <v>0</v>
      </c>
      <c r="S245" s="158">
        <v>0.003</v>
      </c>
      <c r="T245" s="159">
        <f>S245*H245</f>
        <v>1.05</v>
      </c>
      <c r="AR245" s="160" t="s">
        <v>125</v>
      </c>
      <c r="AT245" s="160" t="s">
        <v>120</v>
      </c>
      <c r="AU245" s="160" t="s">
        <v>79</v>
      </c>
      <c r="AY245" s="15" t="s">
        <v>118</v>
      </c>
      <c r="BE245" s="161">
        <f>IF(N245="základní",J245,0)</f>
        <v>0</v>
      </c>
      <c r="BF245" s="161">
        <f>IF(N245="snížená",J245,0)</f>
        <v>0</v>
      </c>
      <c r="BG245" s="161">
        <f>IF(N245="zákl. přenesená",J245,0)</f>
        <v>0</v>
      </c>
      <c r="BH245" s="161">
        <f>IF(N245="sníž. přenesená",J245,0)</f>
        <v>0</v>
      </c>
      <c r="BI245" s="161">
        <f>IF(N245="nulová",J245,0)</f>
        <v>0</v>
      </c>
      <c r="BJ245" s="15" t="s">
        <v>78</v>
      </c>
      <c r="BK245" s="161">
        <f>ROUND(I245*H245,2)</f>
        <v>0</v>
      </c>
      <c r="BL245" s="15" t="s">
        <v>125</v>
      </c>
      <c r="BM245" s="160" t="s">
        <v>313</v>
      </c>
    </row>
    <row r="246" spans="2:65" s="1" customFormat="1" ht="48" customHeight="1">
      <c r="B246" s="148"/>
      <c r="C246" s="149" t="s">
        <v>346</v>
      </c>
      <c r="D246" s="149" t="s">
        <v>120</v>
      </c>
      <c r="E246" s="150" t="s">
        <v>315</v>
      </c>
      <c r="F246" s="151" t="s">
        <v>316</v>
      </c>
      <c r="G246" s="152" t="s">
        <v>239</v>
      </c>
      <c r="H246" s="153">
        <v>4</v>
      </c>
      <c r="I246" s="154"/>
      <c r="J246" s="155">
        <f>ROUND(I246*H246,2)</f>
        <v>0</v>
      </c>
      <c r="K246" s="151" t="s">
        <v>124</v>
      </c>
      <c r="L246" s="30"/>
      <c r="M246" s="156" t="s">
        <v>1</v>
      </c>
      <c r="N246" s="157" t="s">
        <v>37</v>
      </c>
      <c r="O246" s="53"/>
      <c r="P246" s="158">
        <f>O246*H246</f>
        <v>0</v>
      </c>
      <c r="Q246" s="158">
        <v>0</v>
      </c>
      <c r="R246" s="158">
        <f>Q246*H246</f>
        <v>0</v>
      </c>
      <c r="S246" s="158">
        <v>2.055</v>
      </c>
      <c r="T246" s="159">
        <f>S246*H246</f>
        <v>8.22</v>
      </c>
      <c r="AR246" s="160" t="s">
        <v>125</v>
      </c>
      <c r="AT246" s="160" t="s">
        <v>120</v>
      </c>
      <c r="AU246" s="160" t="s">
        <v>79</v>
      </c>
      <c r="AY246" s="15" t="s">
        <v>118</v>
      </c>
      <c r="BE246" s="161">
        <f>IF(N246="základní",J246,0)</f>
        <v>0</v>
      </c>
      <c r="BF246" s="161">
        <f>IF(N246="snížená",J246,0)</f>
        <v>0</v>
      </c>
      <c r="BG246" s="161">
        <f>IF(N246="zákl. přenesená",J246,0)</f>
        <v>0</v>
      </c>
      <c r="BH246" s="161">
        <f>IF(N246="sníž. přenesená",J246,0)</f>
        <v>0</v>
      </c>
      <c r="BI246" s="161">
        <f>IF(N246="nulová",J246,0)</f>
        <v>0</v>
      </c>
      <c r="BJ246" s="15" t="s">
        <v>78</v>
      </c>
      <c r="BK246" s="161">
        <f>ROUND(I246*H246,2)</f>
        <v>0</v>
      </c>
      <c r="BL246" s="15" t="s">
        <v>125</v>
      </c>
      <c r="BM246" s="160" t="s">
        <v>317</v>
      </c>
    </row>
    <row r="247" spans="2:47" s="1" customFormat="1" ht="117">
      <c r="B247" s="30"/>
      <c r="D247" s="162" t="s">
        <v>127</v>
      </c>
      <c r="F247" s="163" t="s">
        <v>318</v>
      </c>
      <c r="I247" s="89"/>
      <c r="L247" s="30"/>
      <c r="M247" s="164"/>
      <c r="N247" s="53"/>
      <c r="O247" s="53"/>
      <c r="P247" s="53"/>
      <c r="Q247" s="53"/>
      <c r="R247" s="53"/>
      <c r="S247" s="53"/>
      <c r="T247" s="54"/>
      <c r="AT247" s="15" t="s">
        <v>127</v>
      </c>
      <c r="AU247" s="15" t="s">
        <v>79</v>
      </c>
    </row>
    <row r="248" spans="2:51" s="12" customFormat="1" ht="12">
      <c r="B248" s="165"/>
      <c r="D248" s="162" t="s">
        <v>129</v>
      </c>
      <c r="E248" s="166" t="s">
        <v>1</v>
      </c>
      <c r="F248" s="167" t="s">
        <v>319</v>
      </c>
      <c r="H248" s="168">
        <v>4</v>
      </c>
      <c r="I248" s="169"/>
      <c r="L248" s="165"/>
      <c r="M248" s="170"/>
      <c r="N248" s="171"/>
      <c r="O248" s="171"/>
      <c r="P248" s="171"/>
      <c r="Q248" s="171"/>
      <c r="R248" s="171"/>
      <c r="S248" s="171"/>
      <c r="T248" s="172"/>
      <c r="AT248" s="166" t="s">
        <v>129</v>
      </c>
      <c r="AU248" s="166" t="s">
        <v>79</v>
      </c>
      <c r="AV248" s="12" t="s">
        <v>79</v>
      </c>
      <c r="AW248" s="12" t="s">
        <v>29</v>
      </c>
      <c r="AX248" s="12" t="s">
        <v>78</v>
      </c>
      <c r="AY248" s="166" t="s">
        <v>118</v>
      </c>
    </row>
    <row r="249" spans="2:63" s="11" customFormat="1" ht="22.9" customHeight="1">
      <c r="B249" s="135"/>
      <c r="D249" s="136" t="s">
        <v>71</v>
      </c>
      <c r="E249" s="146" t="s">
        <v>320</v>
      </c>
      <c r="F249" s="146" t="s">
        <v>321</v>
      </c>
      <c r="I249" s="138"/>
      <c r="J249" s="147">
        <f>BK249</f>
        <v>0</v>
      </c>
      <c r="L249" s="135"/>
      <c r="M249" s="140"/>
      <c r="N249" s="141"/>
      <c r="O249" s="141"/>
      <c r="P249" s="142">
        <f>SUM(P250:P272)</f>
        <v>0</v>
      </c>
      <c r="Q249" s="141"/>
      <c r="R249" s="142">
        <f>SUM(R250:R272)</f>
        <v>0</v>
      </c>
      <c r="S249" s="141"/>
      <c r="T249" s="143">
        <f>SUM(T250:T272)</f>
        <v>0</v>
      </c>
      <c r="AR249" s="136" t="s">
        <v>78</v>
      </c>
      <c r="AT249" s="144" t="s">
        <v>71</v>
      </c>
      <c r="AU249" s="144" t="s">
        <v>78</v>
      </c>
      <c r="AY249" s="136" t="s">
        <v>118</v>
      </c>
      <c r="BK249" s="145">
        <f>SUM(BK250:BK272)</f>
        <v>0</v>
      </c>
    </row>
    <row r="250" spans="2:65" s="1" customFormat="1" ht="36" customHeight="1">
      <c r="B250" s="148"/>
      <c r="C250" s="149" t="s">
        <v>351</v>
      </c>
      <c r="D250" s="149" t="s">
        <v>120</v>
      </c>
      <c r="E250" s="150" t="s">
        <v>323</v>
      </c>
      <c r="F250" s="151" t="s">
        <v>324</v>
      </c>
      <c r="G250" s="152" t="s">
        <v>161</v>
      </c>
      <c r="H250" s="153">
        <v>4122.068</v>
      </c>
      <c r="I250" s="154"/>
      <c r="J250" s="155">
        <f>ROUND(I250*H250,2)</f>
        <v>0</v>
      </c>
      <c r="K250" s="151" t="s">
        <v>124</v>
      </c>
      <c r="L250" s="30"/>
      <c r="M250" s="156" t="s">
        <v>1</v>
      </c>
      <c r="N250" s="157" t="s">
        <v>37</v>
      </c>
      <c r="O250" s="53"/>
      <c r="P250" s="158">
        <f>O250*H250</f>
        <v>0</v>
      </c>
      <c r="Q250" s="158">
        <v>0</v>
      </c>
      <c r="R250" s="158">
        <f>Q250*H250</f>
        <v>0</v>
      </c>
      <c r="S250" s="158">
        <v>0</v>
      </c>
      <c r="T250" s="159">
        <f>S250*H250</f>
        <v>0</v>
      </c>
      <c r="AR250" s="160" t="s">
        <v>125</v>
      </c>
      <c r="AT250" s="160" t="s">
        <v>120</v>
      </c>
      <c r="AU250" s="160" t="s">
        <v>79</v>
      </c>
      <c r="AY250" s="15" t="s">
        <v>118</v>
      </c>
      <c r="BE250" s="161">
        <f>IF(N250="základní",J250,0)</f>
        <v>0</v>
      </c>
      <c r="BF250" s="161">
        <f>IF(N250="snížená",J250,0)</f>
        <v>0</v>
      </c>
      <c r="BG250" s="161">
        <f>IF(N250="zákl. přenesená",J250,0)</f>
        <v>0</v>
      </c>
      <c r="BH250" s="161">
        <f>IF(N250="sníž. přenesená",J250,0)</f>
        <v>0</v>
      </c>
      <c r="BI250" s="161">
        <f>IF(N250="nulová",J250,0)</f>
        <v>0</v>
      </c>
      <c r="BJ250" s="15" t="s">
        <v>78</v>
      </c>
      <c r="BK250" s="161">
        <f>ROUND(I250*H250,2)</f>
        <v>0</v>
      </c>
      <c r="BL250" s="15" t="s">
        <v>125</v>
      </c>
      <c r="BM250" s="160" t="s">
        <v>325</v>
      </c>
    </row>
    <row r="251" spans="2:47" s="1" customFormat="1" ht="97.5">
      <c r="B251" s="30"/>
      <c r="D251" s="162" t="s">
        <v>127</v>
      </c>
      <c r="F251" s="163" t="s">
        <v>326</v>
      </c>
      <c r="I251" s="89"/>
      <c r="L251" s="30"/>
      <c r="M251" s="164"/>
      <c r="N251" s="53"/>
      <c r="O251" s="53"/>
      <c r="P251" s="53"/>
      <c r="Q251" s="53"/>
      <c r="R251" s="53"/>
      <c r="S251" s="53"/>
      <c r="T251" s="54"/>
      <c r="AT251" s="15" t="s">
        <v>127</v>
      </c>
      <c r="AU251" s="15" t="s">
        <v>79</v>
      </c>
    </row>
    <row r="252" spans="2:51" s="12" customFormat="1" ht="33.75">
      <c r="B252" s="165"/>
      <c r="D252" s="162" t="s">
        <v>129</v>
      </c>
      <c r="E252" s="166" t="s">
        <v>1</v>
      </c>
      <c r="F252" s="167" t="s">
        <v>402</v>
      </c>
      <c r="H252" s="168">
        <v>1605.578</v>
      </c>
      <c r="I252" s="169"/>
      <c r="L252" s="165"/>
      <c r="M252" s="170"/>
      <c r="N252" s="171"/>
      <c r="O252" s="171"/>
      <c r="P252" s="171"/>
      <c r="Q252" s="171"/>
      <c r="R252" s="171"/>
      <c r="S252" s="171"/>
      <c r="T252" s="172"/>
      <c r="AT252" s="166" t="s">
        <v>129</v>
      </c>
      <c r="AU252" s="166" t="s">
        <v>79</v>
      </c>
      <c r="AV252" s="12" t="s">
        <v>79</v>
      </c>
      <c r="AW252" s="12" t="s">
        <v>29</v>
      </c>
      <c r="AX252" s="12" t="s">
        <v>72</v>
      </c>
      <c r="AY252" s="166" t="s">
        <v>118</v>
      </c>
    </row>
    <row r="253" spans="2:51" s="12" customFormat="1" ht="12">
      <c r="B253" s="165"/>
      <c r="D253" s="162" t="s">
        <v>129</v>
      </c>
      <c r="E253" s="166" t="s">
        <v>1</v>
      </c>
      <c r="F253" s="167" t="s">
        <v>403</v>
      </c>
      <c r="H253" s="168">
        <v>8.22</v>
      </c>
      <c r="I253" s="169"/>
      <c r="L253" s="165"/>
      <c r="M253" s="170"/>
      <c r="N253" s="171"/>
      <c r="O253" s="171"/>
      <c r="P253" s="171"/>
      <c r="Q253" s="171"/>
      <c r="R253" s="171"/>
      <c r="S253" s="171"/>
      <c r="T253" s="172"/>
      <c r="AT253" s="166" t="s">
        <v>129</v>
      </c>
      <c r="AU253" s="166" t="s">
        <v>79</v>
      </c>
      <c r="AV253" s="12" t="s">
        <v>79</v>
      </c>
      <c r="AW253" s="12" t="s">
        <v>29</v>
      </c>
      <c r="AX253" s="12" t="s">
        <v>72</v>
      </c>
      <c r="AY253" s="166" t="s">
        <v>118</v>
      </c>
    </row>
    <row r="254" spans="2:51" s="12" customFormat="1" ht="12">
      <c r="B254" s="165"/>
      <c r="D254" s="162" t="s">
        <v>129</v>
      </c>
      <c r="E254" s="166" t="s">
        <v>1</v>
      </c>
      <c r="F254" s="167" t="s">
        <v>327</v>
      </c>
      <c r="H254" s="168">
        <v>14.064</v>
      </c>
      <c r="I254" s="169"/>
      <c r="L254" s="165"/>
      <c r="M254" s="170"/>
      <c r="N254" s="171"/>
      <c r="O254" s="171"/>
      <c r="P254" s="171"/>
      <c r="Q254" s="171"/>
      <c r="R254" s="171"/>
      <c r="S254" s="171"/>
      <c r="T254" s="172"/>
      <c r="AT254" s="166" t="s">
        <v>129</v>
      </c>
      <c r="AU254" s="166" t="s">
        <v>79</v>
      </c>
      <c r="AV254" s="12" t="s">
        <v>79</v>
      </c>
      <c r="AW254" s="12" t="s">
        <v>29</v>
      </c>
      <c r="AX254" s="12" t="s">
        <v>72</v>
      </c>
      <c r="AY254" s="166" t="s">
        <v>118</v>
      </c>
    </row>
    <row r="255" spans="2:51" s="12" customFormat="1" ht="22.5">
      <c r="B255" s="165"/>
      <c r="D255" s="162" t="s">
        <v>129</v>
      </c>
      <c r="E255" s="166" t="s">
        <v>1</v>
      </c>
      <c r="F255" s="167" t="s">
        <v>404</v>
      </c>
      <c r="H255" s="168">
        <v>2494.206</v>
      </c>
      <c r="I255" s="169"/>
      <c r="L255" s="165"/>
      <c r="M255" s="170"/>
      <c r="N255" s="171"/>
      <c r="O255" s="171"/>
      <c r="P255" s="171"/>
      <c r="Q255" s="171"/>
      <c r="R255" s="171"/>
      <c r="S255" s="171"/>
      <c r="T255" s="172"/>
      <c r="AT255" s="166" t="s">
        <v>129</v>
      </c>
      <c r="AU255" s="166" t="s">
        <v>79</v>
      </c>
      <c r="AV255" s="12" t="s">
        <v>79</v>
      </c>
      <c r="AW255" s="12" t="s">
        <v>29</v>
      </c>
      <c r="AX255" s="12" t="s">
        <v>72</v>
      </c>
      <c r="AY255" s="166" t="s">
        <v>118</v>
      </c>
    </row>
    <row r="256" spans="2:51" s="13" customFormat="1" ht="12">
      <c r="B256" s="173"/>
      <c r="D256" s="162" t="s">
        <v>129</v>
      </c>
      <c r="E256" s="174" t="s">
        <v>1</v>
      </c>
      <c r="F256" s="175" t="s">
        <v>144</v>
      </c>
      <c r="H256" s="176">
        <v>4122.068</v>
      </c>
      <c r="I256" s="177"/>
      <c r="L256" s="173"/>
      <c r="M256" s="178"/>
      <c r="N256" s="179"/>
      <c r="O256" s="179"/>
      <c r="P256" s="179"/>
      <c r="Q256" s="179"/>
      <c r="R256" s="179"/>
      <c r="S256" s="179"/>
      <c r="T256" s="180"/>
      <c r="AT256" s="174" t="s">
        <v>129</v>
      </c>
      <c r="AU256" s="174" t="s">
        <v>79</v>
      </c>
      <c r="AV256" s="13" t="s">
        <v>125</v>
      </c>
      <c r="AW256" s="13" t="s">
        <v>29</v>
      </c>
      <c r="AX256" s="13" t="s">
        <v>78</v>
      </c>
      <c r="AY256" s="174" t="s">
        <v>118</v>
      </c>
    </row>
    <row r="257" spans="2:65" s="1" customFormat="1" ht="36" customHeight="1">
      <c r="B257" s="148"/>
      <c r="C257" s="149" t="s">
        <v>405</v>
      </c>
      <c r="D257" s="149" t="s">
        <v>120</v>
      </c>
      <c r="E257" s="150" t="s">
        <v>329</v>
      </c>
      <c r="F257" s="151" t="s">
        <v>330</v>
      </c>
      <c r="G257" s="152" t="s">
        <v>161</v>
      </c>
      <c r="H257" s="153">
        <v>423.396</v>
      </c>
      <c r="I257" s="154"/>
      <c r="J257" s="155">
        <f>ROUND(I257*H257,2)</f>
        <v>0</v>
      </c>
      <c r="K257" s="151" t="s">
        <v>124</v>
      </c>
      <c r="L257" s="30"/>
      <c r="M257" s="156" t="s">
        <v>1</v>
      </c>
      <c r="N257" s="157" t="s">
        <v>37</v>
      </c>
      <c r="O257" s="53"/>
      <c r="P257" s="158">
        <f>O257*H257</f>
        <v>0</v>
      </c>
      <c r="Q257" s="158">
        <v>0</v>
      </c>
      <c r="R257" s="158">
        <f>Q257*H257</f>
        <v>0</v>
      </c>
      <c r="S257" s="158">
        <v>0</v>
      </c>
      <c r="T257" s="159">
        <f>S257*H257</f>
        <v>0</v>
      </c>
      <c r="AR257" s="160" t="s">
        <v>125</v>
      </c>
      <c r="AT257" s="160" t="s">
        <v>120</v>
      </c>
      <c r="AU257" s="160" t="s">
        <v>79</v>
      </c>
      <c r="AY257" s="15" t="s">
        <v>118</v>
      </c>
      <c r="BE257" s="161">
        <f>IF(N257="základní",J257,0)</f>
        <v>0</v>
      </c>
      <c r="BF257" s="161">
        <f>IF(N257="snížená",J257,0)</f>
        <v>0</v>
      </c>
      <c r="BG257" s="161">
        <f>IF(N257="zákl. přenesená",J257,0)</f>
        <v>0</v>
      </c>
      <c r="BH257" s="161">
        <f>IF(N257="sníž. přenesená",J257,0)</f>
        <v>0</v>
      </c>
      <c r="BI257" s="161">
        <f>IF(N257="nulová",J257,0)</f>
        <v>0</v>
      </c>
      <c r="BJ257" s="15" t="s">
        <v>78</v>
      </c>
      <c r="BK257" s="161">
        <f>ROUND(I257*H257,2)</f>
        <v>0</v>
      </c>
      <c r="BL257" s="15" t="s">
        <v>125</v>
      </c>
      <c r="BM257" s="160" t="s">
        <v>331</v>
      </c>
    </row>
    <row r="258" spans="2:47" s="1" customFormat="1" ht="97.5">
      <c r="B258" s="30"/>
      <c r="D258" s="162" t="s">
        <v>127</v>
      </c>
      <c r="F258" s="163" t="s">
        <v>326</v>
      </c>
      <c r="I258" s="89"/>
      <c r="L258" s="30"/>
      <c r="M258" s="164"/>
      <c r="N258" s="53"/>
      <c r="O258" s="53"/>
      <c r="P258" s="53"/>
      <c r="Q258" s="53"/>
      <c r="R258" s="53"/>
      <c r="S258" s="53"/>
      <c r="T258" s="54"/>
      <c r="AT258" s="15" t="s">
        <v>127</v>
      </c>
      <c r="AU258" s="15" t="s">
        <v>79</v>
      </c>
    </row>
    <row r="259" spans="2:51" s="12" customFormat="1" ht="12">
      <c r="B259" s="165"/>
      <c r="D259" s="162" t="s">
        <v>129</v>
      </c>
      <c r="E259" s="166" t="s">
        <v>1</v>
      </c>
      <c r="F259" s="167" t="s">
        <v>406</v>
      </c>
      <c r="H259" s="168">
        <v>423.396</v>
      </c>
      <c r="I259" s="169"/>
      <c r="L259" s="165"/>
      <c r="M259" s="170"/>
      <c r="N259" s="171"/>
      <c r="O259" s="171"/>
      <c r="P259" s="171"/>
      <c r="Q259" s="171"/>
      <c r="R259" s="171"/>
      <c r="S259" s="171"/>
      <c r="T259" s="172"/>
      <c r="AT259" s="166" t="s">
        <v>129</v>
      </c>
      <c r="AU259" s="166" t="s">
        <v>79</v>
      </c>
      <c r="AV259" s="12" t="s">
        <v>79</v>
      </c>
      <c r="AW259" s="12" t="s">
        <v>29</v>
      </c>
      <c r="AX259" s="12" t="s">
        <v>78</v>
      </c>
      <c r="AY259" s="166" t="s">
        <v>118</v>
      </c>
    </row>
    <row r="260" spans="2:65" s="1" customFormat="1" ht="36" customHeight="1">
      <c r="B260" s="148"/>
      <c r="C260" s="149" t="s">
        <v>407</v>
      </c>
      <c r="D260" s="149" t="s">
        <v>120</v>
      </c>
      <c r="E260" s="150" t="s">
        <v>333</v>
      </c>
      <c r="F260" s="151" t="s">
        <v>334</v>
      </c>
      <c r="G260" s="152" t="s">
        <v>161</v>
      </c>
      <c r="H260" s="153">
        <v>12.144</v>
      </c>
      <c r="I260" s="154"/>
      <c r="J260" s="155">
        <f>ROUND(I260*H260,2)</f>
        <v>0</v>
      </c>
      <c r="K260" s="151" t="s">
        <v>124</v>
      </c>
      <c r="L260" s="30"/>
      <c r="M260" s="156" t="s">
        <v>1</v>
      </c>
      <c r="N260" s="157" t="s">
        <v>37</v>
      </c>
      <c r="O260" s="53"/>
      <c r="P260" s="158">
        <f>O260*H260</f>
        <v>0</v>
      </c>
      <c r="Q260" s="158">
        <v>0</v>
      </c>
      <c r="R260" s="158">
        <f>Q260*H260</f>
        <v>0</v>
      </c>
      <c r="S260" s="158">
        <v>0</v>
      </c>
      <c r="T260" s="159">
        <f>S260*H260</f>
        <v>0</v>
      </c>
      <c r="AR260" s="160" t="s">
        <v>125</v>
      </c>
      <c r="AT260" s="160" t="s">
        <v>120</v>
      </c>
      <c r="AU260" s="160" t="s">
        <v>79</v>
      </c>
      <c r="AY260" s="15" t="s">
        <v>118</v>
      </c>
      <c r="BE260" s="161">
        <f>IF(N260="základní",J260,0)</f>
        <v>0</v>
      </c>
      <c r="BF260" s="161">
        <f>IF(N260="snížená",J260,0)</f>
        <v>0</v>
      </c>
      <c r="BG260" s="161">
        <f>IF(N260="zákl. přenesená",J260,0)</f>
        <v>0</v>
      </c>
      <c r="BH260" s="161">
        <f>IF(N260="sníž. přenesená",J260,0)</f>
        <v>0</v>
      </c>
      <c r="BI260" s="161">
        <f>IF(N260="nulová",J260,0)</f>
        <v>0</v>
      </c>
      <c r="BJ260" s="15" t="s">
        <v>78</v>
      </c>
      <c r="BK260" s="161">
        <f>ROUND(I260*H260,2)</f>
        <v>0</v>
      </c>
      <c r="BL260" s="15" t="s">
        <v>125</v>
      </c>
      <c r="BM260" s="160" t="s">
        <v>335</v>
      </c>
    </row>
    <row r="261" spans="2:47" s="1" customFormat="1" ht="68.25">
      <c r="B261" s="30"/>
      <c r="D261" s="162" t="s">
        <v>127</v>
      </c>
      <c r="F261" s="163" t="s">
        <v>336</v>
      </c>
      <c r="I261" s="89"/>
      <c r="L261" s="30"/>
      <c r="M261" s="164"/>
      <c r="N261" s="53"/>
      <c r="O261" s="53"/>
      <c r="P261" s="53"/>
      <c r="Q261" s="53"/>
      <c r="R261" s="53"/>
      <c r="S261" s="53"/>
      <c r="T261" s="54"/>
      <c r="AT261" s="15" t="s">
        <v>127</v>
      </c>
      <c r="AU261" s="15" t="s">
        <v>79</v>
      </c>
    </row>
    <row r="262" spans="2:51" s="12" customFormat="1" ht="12">
      <c r="B262" s="165"/>
      <c r="D262" s="162" t="s">
        <v>129</v>
      </c>
      <c r="E262" s="166" t="s">
        <v>1</v>
      </c>
      <c r="F262" s="167" t="s">
        <v>408</v>
      </c>
      <c r="H262" s="168">
        <v>1.35</v>
      </c>
      <c r="I262" s="169"/>
      <c r="L262" s="165"/>
      <c r="M262" s="170"/>
      <c r="N262" s="171"/>
      <c r="O262" s="171"/>
      <c r="P262" s="171"/>
      <c r="Q262" s="171"/>
      <c r="R262" s="171"/>
      <c r="S262" s="171"/>
      <c r="T262" s="172"/>
      <c r="AT262" s="166" t="s">
        <v>129</v>
      </c>
      <c r="AU262" s="166" t="s">
        <v>79</v>
      </c>
      <c r="AV262" s="12" t="s">
        <v>79</v>
      </c>
      <c r="AW262" s="12" t="s">
        <v>29</v>
      </c>
      <c r="AX262" s="12" t="s">
        <v>72</v>
      </c>
      <c r="AY262" s="166" t="s">
        <v>118</v>
      </c>
    </row>
    <row r="263" spans="2:51" s="12" customFormat="1" ht="12">
      <c r="B263" s="165"/>
      <c r="D263" s="162" t="s">
        <v>129</v>
      </c>
      <c r="E263" s="166" t="s">
        <v>1</v>
      </c>
      <c r="F263" s="167" t="s">
        <v>409</v>
      </c>
      <c r="H263" s="168">
        <v>10.794</v>
      </c>
      <c r="I263" s="169"/>
      <c r="L263" s="165"/>
      <c r="M263" s="170"/>
      <c r="N263" s="171"/>
      <c r="O263" s="171"/>
      <c r="P263" s="171"/>
      <c r="Q263" s="171"/>
      <c r="R263" s="171"/>
      <c r="S263" s="171"/>
      <c r="T263" s="172"/>
      <c r="AT263" s="166" t="s">
        <v>129</v>
      </c>
      <c r="AU263" s="166" t="s">
        <v>79</v>
      </c>
      <c r="AV263" s="12" t="s">
        <v>79</v>
      </c>
      <c r="AW263" s="12" t="s">
        <v>29</v>
      </c>
      <c r="AX263" s="12" t="s">
        <v>72</v>
      </c>
      <c r="AY263" s="166" t="s">
        <v>118</v>
      </c>
    </row>
    <row r="264" spans="2:51" s="13" customFormat="1" ht="12">
      <c r="B264" s="173"/>
      <c r="D264" s="162" t="s">
        <v>129</v>
      </c>
      <c r="E264" s="174" t="s">
        <v>1</v>
      </c>
      <c r="F264" s="175" t="s">
        <v>144</v>
      </c>
      <c r="H264" s="176">
        <v>12.144</v>
      </c>
      <c r="I264" s="177"/>
      <c r="L264" s="173"/>
      <c r="M264" s="178"/>
      <c r="N264" s="179"/>
      <c r="O264" s="179"/>
      <c r="P264" s="179"/>
      <c r="Q264" s="179"/>
      <c r="R264" s="179"/>
      <c r="S264" s="179"/>
      <c r="T264" s="180"/>
      <c r="AT264" s="174" t="s">
        <v>129</v>
      </c>
      <c r="AU264" s="174" t="s">
        <v>79</v>
      </c>
      <c r="AV264" s="13" t="s">
        <v>125</v>
      </c>
      <c r="AW264" s="13" t="s">
        <v>29</v>
      </c>
      <c r="AX264" s="13" t="s">
        <v>78</v>
      </c>
      <c r="AY264" s="174" t="s">
        <v>118</v>
      </c>
    </row>
    <row r="265" spans="2:65" s="1" customFormat="1" ht="48" customHeight="1">
      <c r="B265" s="148"/>
      <c r="C265" s="149" t="s">
        <v>410</v>
      </c>
      <c r="D265" s="149" t="s">
        <v>120</v>
      </c>
      <c r="E265" s="150" t="s">
        <v>338</v>
      </c>
      <c r="F265" s="151" t="s">
        <v>339</v>
      </c>
      <c r="G265" s="152" t="s">
        <v>161</v>
      </c>
      <c r="H265" s="153">
        <v>230.736</v>
      </c>
      <c r="I265" s="154"/>
      <c r="J265" s="155">
        <f>ROUND(I265*H265,2)</f>
        <v>0</v>
      </c>
      <c r="K265" s="151" t="s">
        <v>124</v>
      </c>
      <c r="L265" s="30"/>
      <c r="M265" s="156" t="s">
        <v>1</v>
      </c>
      <c r="N265" s="157" t="s">
        <v>37</v>
      </c>
      <c r="O265" s="53"/>
      <c r="P265" s="158">
        <f>O265*H265</f>
        <v>0</v>
      </c>
      <c r="Q265" s="158">
        <v>0</v>
      </c>
      <c r="R265" s="158">
        <f>Q265*H265</f>
        <v>0</v>
      </c>
      <c r="S265" s="158">
        <v>0</v>
      </c>
      <c r="T265" s="159">
        <f>S265*H265</f>
        <v>0</v>
      </c>
      <c r="AR265" s="160" t="s">
        <v>125</v>
      </c>
      <c r="AT265" s="160" t="s">
        <v>120</v>
      </c>
      <c r="AU265" s="160" t="s">
        <v>79</v>
      </c>
      <c r="AY265" s="15" t="s">
        <v>118</v>
      </c>
      <c r="BE265" s="161">
        <f>IF(N265="základní",J265,0)</f>
        <v>0</v>
      </c>
      <c r="BF265" s="161">
        <f>IF(N265="snížená",J265,0)</f>
        <v>0</v>
      </c>
      <c r="BG265" s="161">
        <f>IF(N265="zákl. přenesená",J265,0)</f>
        <v>0</v>
      </c>
      <c r="BH265" s="161">
        <f>IF(N265="sníž. přenesená",J265,0)</f>
        <v>0</v>
      </c>
      <c r="BI265" s="161">
        <f>IF(N265="nulová",J265,0)</f>
        <v>0</v>
      </c>
      <c r="BJ265" s="15" t="s">
        <v>78</v>
      </c>
      <c r="BK265" s="161">
        <f>ROUND(I265*H265,2)</f>
        <v>0</v>
      </c>
      <c r="BL265" s="15" t="s">
        <v>125</v>
      </c>
      <c r="BM265" s="160" t="s">
        <v>340</v>
      </c>
    </row>
    <row r="266" spans="2:47" s="1" customFormat="1" ht="68.25">
      <c r="B266" s="30"/>
      <c r="D266" s="162" t="s">
        <v>127</v>
      </c>
      <c r="F266" s="163" t="s">
        <v>336</v>
      </c>
      <c r="I266" s="89"/>
      <c r="L266" s="30"/>
      <c r="M266" s="164"/>
      <c r="N266" s="53"/>
      <c r="O266" s="53"/>
      <c r="P266" s="53"/>
      <c r="Q266" s="53"/>
      <c r="R266" s="53"/>
      <c r="S266" s="53"/>
      <c r="T266" s="54"/>
      <c r="AT266" s="15" t="s">
        <v>127</v>
      </c>
      <c r="AU266" s="15" t="s">
        <v>79</v>
      </c>
    </row>
    <row r="267" spans="2:51" s="12" customFormat="1" ht="12">
      <c r="B267" s="165"/>
      <c r="D267" s="162" t="s">
        <v>129</v>
      </c>
      <c r="E267" s="166" t="s">
        <v>1</v>
      </c>
      <c r="F267" s="167" t="s">
        <v>411</v>
      </c>
      <c r="H267" s="168">
        <v>230.736</v>
      </c>
      <c r="I267" s="169"/>
      <c r="L267" s="165"/>
      <c r="M267" s="170"/>
      <c r="N267" s="171"/>
      <c r="O267" s="171"/>
      <c r="P267" s="171"/>
      <c r="Q267" s="171"/>
      <c r="R267" s="171"/>
      <c r="S267" s="171"/>
      <c r="T267" s="172"/>
      <c r="AT267" s="166" t="s">
        <v>129</v>
      </c>
      <c r="AU267" s="166" t="s">
        <v>79</v>
      </c>
      <c r="AV267" s="12" t="s">
        <v>79</v>
      </c>
      <c r="AW267" s="12" t="s">
        <v>29</v>
      </c>
      <c r="AX267" s="12" t="s">
        <v>78</v>
      </c>
      <c r="AY267" s="166" t="s">
        <v>118</v>
      </c>
    </row>
    <row r="268" spans="2:65" s="1" customFormat="1" ht="36" customHeight="1">
      <c r="B268" s="148"/>
      <c r="C268" s="149" t="s">
        <v>412</v>
      </c>
      <c r="D268" s="149" t="s">
        <v>120</v>
      </c>
      <c r="E268" s="150" t="s">
        <v>342</v>
      </c>
      <c r="F268" s="151" t="s">
        <v>343</v>
      </c>
      <c r="G268" s="152" t="s">
        <v>161</v>
      </c>
      <c r="H268" s="153">
        <v>8.22</v>
      </c>
      <c r="I268" s="154"/>
      <c r="J268" s="155">
        <f>ROUND(I268*H268,2)</f>
        <v>0</v>
      </c>
      <c r="K268" s="151" t="s">
        <v>124</v>
      </c>
      <c r="L268" s="30"/>
      <c r="M268" s="156" t="s">
        <v>1</v>
      </c>
      <c r="N268" s="157" t="s">
        <v>37</v>
      </c>
      <c r="O268" s="53"/>
      <c r="P268" s="158">
        <f>O268*H268</f>
        <v>0</v>
      </c>
      <c r="Q268" s="158">
        <v>0</v>
      </c>
      <c r="R268" s="158">
        <f>Q268*H268</f>
        <v>0</v>
      </c>
      <c r="S268" s="158">
        <v>0</v>
      </c>
      <c r="T268" s="159">
        <f>S268*H268</f>
        <v>0</v>
      </c>
      <c r="AR268" s="160" t="s">
        <v>125</v>
      </c>
      <c r="AT268" s="160" t="s">
        <v>120</v>
      </c>
      <c r="AU268" s="160" t="s">
        <v>79</v>
      </c>
      <c r="AY268" s="15" t="s">
        <v>118</v>
      </c>
      <c r="BE268" s="161">
        <f>IF(N268="základní",J268,0)</f>
        <v>0</v>
      </c>
      <c r="BF268" s="161">
        <f>IF(N268="snížená",J268,0)</f>
        <v>0</v>
      </c>
      <c r="BG268" s="161">
        <f>IF(N268="zákl. přenesená",J268,0)</f>
        <v>0</v>
      </c>
      <c r="BH268" s="161">
        <f>IF(N268="sníž. přenesená",J268,0)</f>
        <v>0</v>
      </c>
      <c r="BI268" s="161">
        <f>IF(N268="nulová",J268,0)</f>
        <v>0</v>
      </c>
      <c r="BJ268" s="15" t="s">
        <v>78</v>
      </c>
      <c r="BK268" s="161">
        <f>ROUND(I268*H268,2)</f>
        <v>0</v>
      </c>
      <c r="BL268" s="15" t="s">
        <v>125</v>
      </c>
      <c r="BM268" s="160" t="s">
        <v>344</v>
      </c>
    </row>
    <row r="269" spans="2:47" s="1" customFormat="1" ht="78">
      <c r="B269" s="30"/>
      <c r="D269" s="162" t="s">
        <v>127</v>
      </c>
      <c r="F269" s="163" t="s">
        <v>345</v>
      </c>
      <c r="I269" s="89"/>
      <c r="L269" s="30"/>
      <c r="M269" s="164"/>
      <c r="N269" s="53"/>
      <c r="O269" s="53"/>
      <c r="P269" s="53"/>
      <c r="Q269" s="53"/>
      <c r="R269" s="53"/>
      <c r="S269" s="53"/>
      <c r="T269" s="54"/>
      <c r="AT269" s="15" t="s">
        <v>127</v>
      </c>
      <c r="AU269" s="15" t="s">
        <v>79</v>
      </c>
    </row>
    <row r="270" spans="2:65" s="1" customFormat="1" ht="36" customHeight="1">
      <c r="B270" s="148"/>
      <c r="C270" s="149" t="s">
        <v>413</v>
      </c>
      <c r="D270" s="149" t="s">
        <v>120</v>
      </c>
      <c r="E270" s="150" t="s">
        <v>347</v>
      </c>
      <c r="F270" s="151" t="s">
        <v>160</v>
      </c>
      <c r="G270" s="152" t="s">
        <v>161</v>
      </c>
      <c r="H270" s="153">
        <v>14.064</v>
      </c>
      <c r="I270" s="154"/>
      <c r="J270" s="155">
        <f>ROUND(I270*H270,2)</f>
        <v>0</v>
      </c>
      <c r="K270" s="151" t="s">
        <v>124</v>
      </c>
      <c r="L270" s="30"/>
      <c r="M270" s="156" t="s">
        <v>1</v>
      </c>
      <c r="N270" s="157" t="s">
        <v>37</v>
      </c>
      <c r="O270" s="53"/>
      <c r="P270" s="158">
        <f>O270*H270</f>
        <v>0</v>
      </c>
      <c r="Q270" s="158">
        <v>0</v>
      </c>
      <c r="R270" s="158">
        <f>Q270*H270</f>
        <v>0</v>
      </c>
      <c r="S270" s="158">
        <v>0</v>
      </c>
      <c r="T270" s="159">
        <f>S270*H270</f>
        <v>0</v>
      </c>
      <c r="AR270" s="160" t="s">
        <v>125</v>
      </c>
      <c r="AT270" s="160" t="s">
        <v>120</v>
      </c>
      <c r="AU270" s="160" t="s">
        <v>79</v>
      </c>
      <c r="AY270" s="15" t="s">
        <v>118</v>
      </c>
      <c r="BE270" s="161">
        <f>IF(N270="základní",J270,0)</f>
        <v>0</v>
      </c>
      <c r="BF270" s="161">
        <f>IF(N270="snížená",J270,0)</f>
        <v>0</v>
      </c>
      <c r="BG270" s="161">
        <f>IF(N270="zákl. přenesená",J270,0)</f>
        <v>0</v>
      </c>
      <c r="BH270" s="161">
        <f>IF(N270="sníž. přenesená",J270,0)</f>
        <v>0</v>
      </c>
      <c r="BI270" s="161">
        <f>IF(N270="nulová",J270,0)</f>
        <v>0</v>
      </c>
      <c r="BJ270" s="15" t="s">
        <v>78</v>
      </c>
      <c r="BK270" s="161">
        <f>ROUND(I270*H270,2)</f>
        <v>0</v>
      </c>
      <c r="BL270" s="15" t="s">
        <v>125</v>
      </c>
      <c r="BM270" s="160" t="s">
        <v>348</v>
      </c>
    </row>
    <row r="271" spans="2:47" s="1" customFormat="1" ht="78">
      <c r="B271" s="30"/>
      <c r="D271" s="162" t="s">
        <v>127</v>
      </c>
      <c r="F271" s="163" t="s">
        <v>345</v>
      </c>
      <c r="I271" s="89"/>
      <c r="L271" s="30"/>
      <c r="M271" s="164"/>
      <c r="N271" s="53"/>
      <c r="O271" s="53"/>
      <c r="P271" s="53"/>
      <c r="Q271" s="53"/>
      <c r="R271" s="53"/>
      <c r="S271" s="53"/>
      <c r="T271" s="54"/>
      <c r="AT271" s="15" t="s">
        <v>127</v>
      </c>
      <c r="AU271" s="15" t="s">
        <v>79</v>
      </c>
    </row>
    <row r="272" spans="2:51" s="12" customFormat="1" ht="12">
      <c r="B272" s="165"/>
      <c r="D272" s="162" t="s">
        <v>129</v>
      </c>
      <c r="E272" s="166" t="s">
        <v>1</v>
      </c>
      <c r="F272" s="167" t="s">
        <v>327</v>
      </c>
      <c r="H272" s="168">
        <v>14.064</v>
      </c>
      <c r="I272" s="169"/>
      <c r="L272" s="165"/>
      <c r="M272" s="170"/>
      <c r="N272" s="171"/>
      <c r="O272" s="171"/>
      <c r="P272" s="171"/>
      <c r="Q272" s="171"/>
      <c r="R272" s="171"/>
      <c r="S272" s="171"/>
      <c r="T272" s="172"/>
      <c r="AT272" s="166" t="s">
        <v>129</v>
      </c>
      <c r="AU272" s="166" t="s">
        <v>79</v>
      </c>
      <c r="AV272" s="12" t="s">
        <v>79</v>
      </c>
      <c r="AW272" s="12" t="s">
        <v>29</v>
      </c>
      <c r="AX272" s="12" t="s">
        <v>78</v>
      </c>
      <c r="AY272" s="166" t="s">
        <v>118</v>
      </c>
    </row>
    <row r="273" spans="2:63" s="11" customFormat="1" ht="22.9" customHeight="1">
      <c r="B273" s="135"/>
      <c r="D273" s="136" t="s">
        <v>71</v>
      </c>
      <c r="E273" s="146" t="s">
        <v>349</v>
      </c>
      <c r="F273" s="146" t="s">
        <v>350</v>
      </c>
      <c r="I273" s="138"/>
      <c r="J273" s="147">
        <f>BK273</f>
        <v>0</v>
      </c>
      <c r="L273" s="135"/>
      <c r="M273" s="140"/>
      <c r="N273" s="141"/>
      <c r="O273" s="141"/>
      <c r="P273" s="142">
        <f>SUM(P274:P275)</f>
        <v>0</v>
      </c>
      <c r="Q273" s="141"/>
      <c r="R273" s="142">
        <f>SUM(R274:R275)</f>
        <v>0</v>
      </c>
      <c r="S273" s="141"/>
      <c r="T273" s="143">
        <f>SUM(T274:T275)</f>
        <v>0</v>
      </c>
      <c r="AR273" s="136" t="s">
        <v>78</v>
      </c>
      <c r="AT273" s="144" t="s">
        <v>71</v>
      </c>
      <c r="AU273" s="144" t="s">
        <v>78</v>
      </c>
      <c r="AY273" s="136" t="s">
        <v>118</v>
      </c>
      <c r="BK273" s="145">
        <f>SUM(BK274:BK275)</f>
        <v>0</v>
      </c>
    </row>
    <row r="274" spans="2:65" s="1" customFormat="1" ht="36" customHeight="1">
      <c r="B274" s="148"/>
      <c r="C274" s="149" t="s">
        <v>414</v>
      </c>
      <c r="D274" s="149" t="s">
        <v>120</v>
      </c>
      <c r="E274" s="150" t="s">
        <v>352</v>
      </c>
      <c r="F274" s="151" t="s">
        <v>353</v>
      </c>
      <c r="G274" s="152" t="s">
        <v>161</v>
      </c>
      <c r="H274" s="153">
        <v>7312.417</v>
      </c>
      <c r="I274" s="154"/>
      <c r="J274" s="155">
        <f>ROUND(I274*H274,2)</f>
        <v>0</v>
      </c>
      <c r="K274" s="151" t="s">
        <v>124</v>
      </c>
      <c r="L274" s="30"/>
      <c r="M274" s="156" t="s">
        <v>1</v>
      </c>
      <c r="N274" s="157" t="s">
        <v>37</v>
      </c>
      <c r="O274" s="53"/>
      <c r="P274" s="158">
        <f>O274*H274</f>
        <v>0</v>
      </c>
      <c r="Q274" s="158">
        <v>0</v>
      </c>
      <c r="R274" s="158">
        <f>Q274*H274</f>
        <v>0</v>
      </c>
      <c r="S274" s="158">
        <v>0</v>
      </c>
      <c r="T274" s="159">
        <f>S274*H274</f>
        <v>0</v>
      </c>
      <c r="AR274" s="160" t="s">
        <v>125</v>
      </c>
      <c r="AT274" s="160" t="s">
        <v>120</v>
      </c>
      <c r="AU274" s="160" t="s">
        <v>79</v>
      </c>
      <c r="AY274" s="15" t="s">
        <v>118</v>
      </c>
      <c r="BE274" s="161">
        <f>IF(N274="základní",J274,0)</f>
        <v>0</v>
      </c>
      <c r="BF274" s="161">
        <f>IF(N274="snížená",J274,0)</f>
        <v>0</v>
      </c>
      <c r="BG274" s="161">
        <f>IF(N274="zákl. přenesená",J274,0)</f>
        <v>0</v>
      </c>
      <c r="BH274" s="161">
        <f>IF(N274="sníž. přenesená",J274,0)</f>
        <v>0</v>
      </c>
      <c r="BI274" s="161">
        <f>IF(N274="nulová",J274,0)</f>
        <v>0</v>
      </c>
      <c r="BJ274" s="15" t="s">
        <v>78</v>
      </c>
      <c r="BK274" s="161">
        <f>ROUND(I274*H274,2)</f>
        <v>0</v>
      </c>
      <c r="BL274" s="15" t="s">
        <v>125</v>
      </c>
      <c r="BM274" s="160" t="s">
        <v>354</v>
      </c>
    </row>
    <row r="275" spans="2:47" s="1" customFormat="1" ht="29.25">
      <c r="B275" s="30"/>
      <c r="D275" s="162" t="s">
        <v>127</v>
      </c>
      <c r="F275" s="163" t="s">
        <v>355</v>
      </c>
      <c r="I275" s="89"/>
      <c r="L275" s="30"/>
      <c r="M275" s="191"/>
      <c r="N275" s="192"/>
      <c r="O275" s="192"/>
      <c r="P275" s="192"/>
      <c r="Q275" s="192"/>
      <c r="R275" s="192"/>
      <c r="S275" s="192"/>
      <c r="T275" s="193"/>
      <c r="AT275" s="15" t="s">
        <v>127</v>
      </c>
      <c r="AU275" s="15" t="s">
        <v>79</v>
      </c>
    </row>
    <row r="276" spans="2:12" s="1" customFormat="1" ht="6.95" customHeight="1">
      <c r="B276" s="42"/>
      <c r="C276" s="43"/>
      <c r="D276" s="43"/>
      <c r="E276" s="43"/>
      <c r="F276" s="43"/>
      <c r="G276" s="43"/>
      <c r="H276" s="43"/>
      <c r="I276" s="110"/>
      <c r="J276" s="43"/>
      <c r="K276" s="43"/>
      <c r="L276" s="30"/>
    </row>
  </sheetData>
  <autoFilter ref="C122:K275"/>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8" t="s">
        <v>5</v>
      </c>
      <c r="M2" s="199"/>
      <c r="N2" s="199"/>
      <c r="O2" s="199"/>
      <c r="P2" s="199"/>
      <c r="Q2" s="199"/>
      <c r="R2" s="199"/>
      <c r="S2" s="199"/>
      <c r="T2" s="199"/>
      <c r="U2" s="199"/>
      <c r="V2" s="199"/>
      <c r="AT2" s="15" t="s">
        <v>85</v>
      </c>
    </row>
    <row r="3" spans="2:46" ht="6.95" customHeight="1">
      <c r="B3" s="16"/>
      <c r="C3" s="17"/>
      <c r="D3" s="17"/>
      <c r="E3" s="17"/>
      <c r="F3" s="17"/>
      <c r="G3" s="17"/>
      <c r="H3" s="17"/>
      <c r="I3" s="87"/>
      <c r="J3" s="17"/>
      <c r="K3" s="17"/>
      <c r="L3" s="18"/>
      <c r="AT3" s="15" t="s">
        <v>79</v>
      </c>
    </row>
    <row r="4" spans="2:46" ht="24.95" customHeight="1">
      <c r="B4" s="18"/>
      <c r="D4" s="19" t="s">
        <v>89</v>
      </c>
      <c r="L4" s="18"/>
      <c r="M4" s="88" t="s">
        <v>10</v>
      </c>
      <c r="AT4" s="15" t="s">
        <v>3</v>
      </c>
    </row>
    <row r="5" spans="2:12" ht="6.95" customHeight="1">
      <c r="B5" s="18"/>
      <c r="L5" s="18"/>
    </row>
    <row r="6" spans="2:12" ht="12" customHeight="1">
      <c r="B6" s="18"/>
      <c r="D6" s="25" t="s">
        <v>16</v>
      </c>
      <c r="L6" s="18"/>
    </row>
    <row r="7" spans="2:12" ht="16.5" customHeight="1">
      <c r="B7" s="18"/>
      <c r="E7" s="234" t="str">
        <f>'Rekapitulace stavby'!K6</f>
        <v>II/202 HORNÍ KOZOLUPY - KOKAŠICE, OPRAVA</v>
      </c>
      <c r="F7" s="235"/>
      <c r="G7" s="235"/>
      <c r="H7" s="235"/>
      <c r="L7" s="18"/>
    </row>
    <row r="8" spans="2:12" s="1" customFormat="1" ht="12" customHeight="1">
      <c r="B8" s="30"/>
      <c r="D8" s="25" t="s">
        <v>90</v>
      </c>
      <c r="I8" s="89"/>
      <c r="L8" s="30"/>
    </row>
    <row r="9" spans="2:12" s="1" customFormat="1" ht="36.95" customHeight="1">
      <c r="B9" s="30"/>
      <c r="E9" s="206" t="s">
        <v>415</v>
      </c>
      <c r="F9" s="233"/>
      <c r="G9" s="233"/>
      <c r="H9" s="233"/>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t="str">
        <f>'Rekapitulace stavby'!AN8</f>
        <v>2. 7. 2019</v>
      </c>
      <c r="L12" s="30"/>
    </row>
    <row r="13" spans="2:12" s="1" customFormat="1" ht="10.9" customHeight="1">
      <c r="B13" s="30"/>
      <c r="I13" s="89"/>
      <c r="L13" s="30"/>
    </row>
    <row r="14" spans="2:12" s="1" customFormat="1" ht="12" customHeight="1">
      <c r="B14" s="30"/>
      <c r="D14" s="25" t="s">
        <v>23</v>
      </c>
      <c r="I14" s="90" t="s">
        <v>24</v>
      </c>
      <c r="J14" s="23" t="str">
        <f>IF('Rekapitulace stavby'!AN10="","",'Rekapitulace stavby'!AN10)</f>
        <v/>
      </c>
      <c r="L14" s="30"/>
    </row>
    <row r="15" spans="2:12" s="1" customFormat="1" ht="18" customHeight="1">
      <c r="B15" s="30"/>
      <c r="E15" s="23" t="str">
        <f>IF('Rekapitulace stavby'!E11="","",'Rekapitulace stavby'!E11)</f>
        <v xml:space="preserve"> </v>
      </c>
      <c r="I15" s="90" t="s">
        <v>25</v>
      </c>
      <c r="J15" s="23" t="str">
        <f>IF('Rekapitulace stavby'!AN11="","",'Rekapitulace stavby'!AN11)</f>
        <v/>
      </c>
      <c r="L15" s="30"/>
    </row>
    <row r="16" spans="2:12" s="1" customFormat="1" ht="6.95" customHeight="1">
      <c r="B16" s="30"/>
      <c r="I16" s="89"/>
      <c r="L16" s="30"/>
    </row>
    <row r="17" spans="2:12" s="1" customFormat="1" ht="12" customHeight="1">
      <c r="B17" s="30"/>
      <c r="D17" s="25" t="s">
        <v>26</v>
      </c>
      <c r="I17" s="90" t="s">
        <v>24</v>
      </c>
      <c r="J17" s="26" t="str">
        <f>'Rekapitulace stavby'!AN13</f>
        <v>Vyplň údaj</v>
      </c>
      <c r="L17" s="30"/>
    </row>
    <row r="18" spans="2:12" s="1" customFormat="1" ht="18" customHeight="1">
      <c r="B18" s="30"/>
      <c r="E18" s="236" t="str">
        <f>'Rekapitulace stavby'!E14</f>
        <v>Vyplň údaj</v>
      </c>
      <c r="F18" s="209"/>
      <c r="G18" s="209"/>
      <c r="H18" s="209"/>
      <c r="I18" s="90" t="s">
        <v>25</v>
      </c>
      <c r="J18" s="26" t="str">
        <f>'Rekapitulace stavby'!AN14</f>
        <v>Vyplň údaj</v>
      </c>
      <c r="L18" s="30"/>
    </row>
    <row r="19" spans="2:12" s="1" customFormat="1" ht="6.95" customHeight="1">
      <c r="B19" s="30"/>
      <c r="I19" s="89"/>
      <c r="L19" s="30"/>
    </row>
    <row r="20" spans="2:12" s="1" customFormat="1" ht="12" customHeight="1">
      <c r="B20" s="30"/>
      <c r="D20" s="25" t="s">
        <v>28</v>
      </c>
      <c r="I20" s="90" t="s">
        <v>24</v>
      </c>
      <c r="J20" s="23" t="str">
        <f>IF('Rekapitulace stavby'!AN16="","",'Rekapitulace stavby'!AN16)</f>
        <v/>
      </c>
      <c r="L20" s="30"/>
    </row>
    <row r="21" spans="2:12" s="1" customFormat="1" ht="18" customHeight="1">
      <c r="B21" s="30"/>
      <c r="E21" s="23" t="str">
        <f>IF('Rekapitulace stavby'!E17="","",'Rekapitulace stavby'!E17)</f>
        <v xml:space="preserve"> </v>
      </c>
      <c r="I21" s="90" t="s">
        <v>25</v>
      </c>
      <c r="J21" s="23" t="str">
        <f>IF('Rekapitulace stavby'!AN17="","",'Rekapitulace stavby'!AN17)</f>
        <v/>
      </c>
      <c r="L21" s="30"/>
    </row>
    <row r="22" spans="2:12" s="1" customFormat="1" ht="6.95" customHeight="1">
      <c r="B22" s="30"/>
      <c r="I22" s="89"/>
      <c r="L22" s="30"/>
    </row>
    <row r="23" spans="2:12" s="1" customFormat="1" ht="12" customHeight="1">
      <c r="B23" s="30"/>
      <c r="D23" s="25" t="s">
        <v>30</v>
      </c>
      <c r="I23" s="90" t="s">
        <v>24</v>
      </c>
      <c r="J23" s="23" t="str">
        <f>IF('Rekapitulace stavby'!AN19="","",'Rekapitulace stavby'!AN19)</f>
        <v/>
      </c>
      <c r="L23" s="30"/>
    </row>
    <row r="24" spans="2:12" s="1" customFormat="1" ht="18" customHeight="1">
      <c r="B24" s="30"/>
      <c r="E24" s="23" t="str">
        <f>IF('Rekapitulace stavby'!E20="","",'Rekapitulace stavby'!E20)</f>
        <v xml:space="preserve"> </v>
      </c>
      <c r="I24" s="90" t="s">
        <v>25</v>
      </c>
      <c r="J24" s="23" t="str">
        <f>IF('Rekapitulace stavby'!AN20="","",'Rekapitulace stavby'!AN20)</f>
        <v/>
      </c>
      <c r="L24" s="30"/>
    </row>
    <row r="25" spans="2:12" s="1" customFormat="1" ht="6.95" customHeight="1">
      <c r="B25" s="30"/>
      <c r="I25" s="89"/>
      <c r="L25" s="30"/>
    </row>
    <row r="26" spans="2:12" s="1" customFormat="1" ht="12" customHeight="1">
      <c r="B26" s="30"/>
      <c r="D26" s="25" t="s">
        <v>31</v>
      </c>
      <c r="I26" s="89"/>
      <c r="L26" s="30"/>
    </row>
    <row r="27" spans="2:12" s="7" customFormat="1" ht="16.5" customHeight="1">
      <c r="B27" s="91"/>
      <c r="E27" s="213" t="s">
        <v>1</v>
      </c>
      <c r="F27" s="213"/>
      <c r="G27" s="213"/>
      <c r="H27" s="213"/>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32</v>
      </c>
      <c r="I30" s="89"/>
      <c r="J30" s="64">
        <f>ROUND(J122,2)</f>
        <v>0</v>
      </c>
      <c r="L30" s="30"/>
    </row>
    <row r="31" spans="2:12" s="1" customFormat="1" ht="6.95" customHeight="1">
      <c r="B31" s="30"/>
      <c r="D31" s="51"/>
      <c r="E31" s="51"/>
      <c r="F31" s="51"/>
      <c r="G31" s="51"/>
      <c r="H31" s="51"/>
      <c r="I31" s="93"/>
      <c r="J31" s="51"/>
      <c r="K31" s="51"/>
      <c r="L31" s="30"/>
    </row>
    <row r="32" spans="2:12" s="1" customFormat="1" ht="14.45" customHeight="1">
      <c r="B32" s="30"/>
      <c r="F32" s="33" t="s">
        <v>34</v>
      </c>
      <c r="I32" s="95" t="s">
        <v>33</v>
      </c>
      <c r="J32" s="33" t="s">
        <v>35</v>
      </c>
      <c r="L32" s="30"/>
    </row>
    <row r="33" spans="2:12" s="1" customFormat="1" ht="14.45" customHeight="1">
      <c r="B33" s="30"/>
      <c r="D33" s="96" t="s">
        <v>36</v>
      </c>
      <c r="E33" s="25" t="s">
        <v>37</v>
      </c>
      <c r="F33" s="97">
        <f>ROUND((SUM(BE122:BE202)),2)</f>
        <v>0</v>
      </c>
      <c r="I33" s="98">
        <v>0.21</v>
      </c>
      <c r="J33" s="97">
        <f>ROUND(((SUM(BE122:BE202))*I33),2)</f>
        <v>0</v>
      </c>
      <c r="L33" s="30"/>
    </row>
    <row r="34" spans="2:12" s="1" customFormat="1" ht="14.45" customHeight="1">
      <c r="B34" s="30"/>
      <c r="E34" s="25" t="s">
        <v>38</v>
      </c>
      <c r="F34" s="97">
        <f>ROUND((SUM(BF122:BF202)),2)</f>
        <v>0</v>
      </c>
      <c r="I34" s="98">
        <v>0.15</v>
      </c>
      <c r="J34" s="97">
        <f>ROUND(((SUM(BF122:BF202))*I34),2)</f>
        <v>0</v>
      </c>
      <c r="L34" s="30"/>
    </row>
    <row r="35" spans="2:12" s="1" customFormat="1" ht="14.45" customHeight="1" hidden="1">
      <c r="B35" s="30"/>
      <c r="E35" s="25" t="s">
        <v>39</v>
      </c>
      <c r="F35" s="97">
        <f>ROUND((SUM(BG122:BG202)),2)</f>
        <v>0</v>
      </c>
      <c r="I35" s="98">
        <v>0.21</v>
      </c>
      <c r="J35" s="97">
        <f>0</f>
        <v>0</v>
      </c>
      <c r="L35" s="30"/>
    </row>
    <row r="36" spans="2:12" s="1" customFormat="1" ht="14.45" customHeight="1" hidden="1">
      <c r="B36" s="30"/>
      <c r="E36" s="25" t="s">
        <v>40</v>
      </c>
      <c r="F36" s="97">
        <f>ROUND((SUM(BH122:BH202)),2)</f>
        <v>0</v>
      </c>
      <c r="I36" s="98">
        <v>0.15</v>
      </c>
      <c r="J36" s="97">
        <f>0</f>
        <v>0</v>
      </c>
      <c r="L36" s="30"/>
    </row>
    <row r="37" spans="2:12" s="1" customFormat="1" ht="14.45" customHeight="1" hidden="1">
      <c r="B37" s="30"/>
      <c r="E37" s="25" t="s">
        <v>41</v>
      </c>
      <c r="F37" s="97">
        <f>ROUND((SUM(BI122:BI202)),2)</f>
        <v>0</v>
      </c>
      <c r="I37" s="98">
        <v>0</v>
      </c>
      <c r="J37" s="97">
        <f>0</f>
        <v>0</v>
      </c>
      <c r="L37" s="30"/>
    </row>
    <row r="38" spans="2:12" s="1" customFormat="1" ht="6.95" customHeight="1">
      <c r="B38" s="30"/>
      <c r="I38" s="89"/>
      <c r="L38" s="30"/>
    </row>
    <row r="39" spans="2:12" s="1" customFormat="1" ht="25.35" customHeight="1">
      <c r="B39" s="30"/>
      <c r="C39" s="99"/>
      <c r="D39" s="100" t="s">
        <v>42</v>
      </c>
      <c r="E39" s="55"/>
      <c r="F39" s="55"/>
      <c r="G39" s="101" t="s">
        <v>43</v>
      </c>
      <c r="H39" s="102" t="s">
        <v>44</v>
      </c>
      <c r="I39" s="103"/>
      <c r="J39" s="104">
        <f>SUM(J30:J37)</f>
        <v>0</v>
      </c>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45</v>
      </c>
      <c r="E50" s="40"/>
      <c r="F50" s="40"/>
      <c r="G50" s="39" t="s">
        <v>46</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47</v>
      </c>
      <c r="E61" s="32"/>
      <c r="F61" s="107" t="s">
        <v>48</v>
      </c>
      <c r="G61" s="41" t="s">
        <v>47</v>
      </c>
      <c r="H61" s="32"/>
      <c r="I61" s="108"/>
      <c r="J61" s="109" t="s">
        <v>48</v>
      </c>
      <c r="K61" s="32"/>
      <c r="L61" s="30"/>
    </row>
    <row r="62" spans="2:12" ht="12">
      <c r="B62" s="18"/>
      <c r="L62" s="18"/>
    </row>
    <row r="63" spans="2:12" ht="12">
      <c r="B63" s="18"/>
      <c r="L63" s="18"/>
    </row>
    <row r="64" spans="2:12" ht="12">
      <c r="B64" s="18"/>
      <c r="L64" s="18"/>
    </row>
    <row r="65" spans="2:12" s="1" customFormat="1" ht="12.75">
      <c r="B65" s="30"/>
      <c r="D65" s="39" t="s">
        <v>49</v>
      </c>
      <c r="E65" s="40"/>
      <c r="F65" s="40"/>
      <c r="G65" s="39" t="s">
        <v>50</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47</v>
      </c>
      <c r="E76" s="32"/>
      <c r="F76" s="107" t="s">
        <v>48</v>
      </c>
      <c r="G76" s="41" t="s">
        <v>47</v>
      </c>
      <c r="H76" s="32"/>
      <c r="I76" s="108"/>
      <c r="J76" s="109" t="s">
        <v>48</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91</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4" t="str">
        <f>E7</f>
        <v>II/202 HORNÍ KOZOLUPY - KOKAŠICE, OPRAVA</v>
      </c>
      <c r="F85" s="235"/>
      <c r="G85" s="235"/>
      <c r="H85" s="235"/>
      <c r="I85" s="89"/>
      <c r="L85" s="30"/>
    </row>
    <row r="86" spans="2:12" s="1" customFormat="1" ht="12" customHeight="1">
      <c r="B86" s="30"/>
      <c r="C86" s="25" t="s">
        <v>90</v>
      </c>
      <c r="I86" s="89"/>
      <c r="L86" s="30"/>
    </row>
    <row r="87" spans="2:12" s="1" customFormat="1" ht="16.5" customHeight="1">
      <c r="B87" s="30"/>
      <c r="E87" s="206" t="str">
        <f>E9</f>
        <v>SO 140 - KOMUNIKACE SILNICE II/202 intravilán KOKAŠICE</v>
      </c>
      <c r="F87" s="233"/>
      <c r="G87" s="233"/>
      <c r="H87" s="233"/>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t="str">
        <f>IF(J12="","",J12)</f>
        <v>2. 7. 2019</v>
      </c>
      <c r="L89" s="30"/>
    </row>
    <row r="90" spans="2:12" s="1" customFormat="1" ht="6.95" customHeight="1">
      <c r="B90" s="30"/>
      <c r="I90" s="89"/>
      <c r="L90" s="30"/>
    </row>
    <row r="91" spans="2:12" s="1" customFormat="1" ht="15.2" customHeight="1">
      <c r="B91" s="30"/>
      <c r="C91" s="25" t="s">
        <v>23</v>
      </c>
      <c r="F91" s="23" t="str">
        <f>E15</f>
        <v xml:space="preserve"> </v>
      </c>
      <c r="I91" s="90" t="s">
        <v>28</v>
      </c>
      <c r="J91" s="28" t="str">
        <f>E21</f>
        <v xml:space="preserve"> </v>
      </c>
      <c r="L91" s="30"/>
    </row>
    <row r="92" spans="2:12" s="1" customFormat="1" ht="15.2" customHeight="1">
      <c r="B92" s="30"/>
      <c r="C92" s="25" t="s">
        <v>26</v>
      </c>
      <c r="F92" s="23" t="str">
        <f>IF(E18="","",E18)</f>
        <v>Vyplň údaj</v>
      </c>
      <c r="I92" s="90" t="s">
        <v>30</v>
      </c>
      <c r="J92" s="28" t="str">
        <f>E24</f>
        <v xml:space="preserve"> </v>
      </c>
      <c r="L92" s="30"/>
    </row>
    <row r="93" spans="2:12" s="1" customFormat="1" ht="10.35" customHeight="1">
      <c r="B93" s="30"/>
      <c r="I93" s="89"/>
      <c r="L93" s="30"/>
    </row>
    <row r="94" spans="2:12" s="1" customFormat="1" ht="29.25" customHeight="1">
      <c r="B94" s="30"/>
      <c r="C94" s="112" t="s">
        <v>92</v>
      </c>
      <c r="D94" s="99"/>
      <c r="E94" s="99"/>
      <c r="F94" s="99"/>
      <c r="G94" s="99"/>
      <c r="H94" s="99"/>
      <c r="I94" s="113"/>
      <c r="J94" s="114" t="s">
        <v>93</v>
      </c>
      <c r="K94" s="99"/>
      <c r="L94" s="30"/>
    </row>
    <row r="95" spans="2:12" s="1" customFormat="1" ht="10.35" customHeight="1">
      <c r="B95" s="30"/>
      <c r="I95" s="89"/>
      <c r="L95" s="30"/>
    </row>
    <row r="96" spans="2:47" s="1" customFormat="1" ht="22.9" customHeight="1">
      <c r="B96" s="30"/>
      <c r="C96" s="115" t="s">
        <v>94</v>
      </c>
      <c r="I96" s="89"/>
      <c r="J96" s="64">
        <f>J122</f>
        <v>0</v>
      </c>
      <c r="L96" s="30"/>
      <c r="AU96" s="15" t="s">
        <v>95</v>
      </c>
    </row>
    <row r="97" spans="2:12" s="8" customFormat="1" ht="24.95" customHeight="1">
      <c r="B97" s="116"/>
      <c r="D97" s="117" t="s">
        <v>96</v>
      </c>
      <c r="E97" s="118"/>
      <c r="F97" s="118"/>
      <c r="G97" s="118"/>
      <c r="H97" s="118"/>
      <c r="I97" s="119"/>
      <c r="J97" s="120">
        <f>J123</f>
        <v>0</v>
      </c>
      <c r="L97" s="116"/>
    </row>
    <row r="98" spans="2:12" s="9" customFormat="1" ht="19.9" customHeight="1">
      <c r="B98" s="121"/>
      <c r="D98" s="122" t="s">
        <v>97</v>
      </c>
      <c r="E98" s="123"/>
      <c r="F98" s="123"/>
      <c r="G98" s="123"/>
      <c r="H98" s="123"/>
      <c r="I98" s="124"/>
      <c r="J98" s="125">
        <f>J124</f>
        <v>0</v>
      </c>
      <c r="L98" s="121"/>
    </row>
    <row r="99" spans="2:12" s="9" customFormat="1" ht="19.9" customHeight="1">
      <c r="B99" s="121"/>
      <c r="D99" s="122" t="s">
        <v>99</v>
      </c>
      <c r="E99" s="123"/>
      <c r="F99" s="123"/>
      <c r="G99" s="123"/>
      <c r="H99" s="123"/>
      <c r="I99" s="124"/>
      <c r="J99" s="125">
        <f>J131</f>
        <v>0</v>
      </c>
      <c r="L99" s="121"/>
    </row>
    <row r="100" spans="2:12" s="9" customFormat="1" ht="19.9" customHeight="1">
      <c r="B100" s="121"/>
      <c r="D100" s="122" t="s">
        <v>100</v>
      </c>
      <c r="E100" s="123"/>
      <c r="F100" s="123"/>
      <c r="G100" s="123"/>
      <c r="H100" s="123"/>
      <c r="I100" s="124"/>
      <c r="J100" s="125">
        <f>J162</f>
        <v>0</v>
      </c>
      <c r="L100" s="121"/>
    </row>
    <row r="101" spans="2:12" s="9" customFormat="1" ht="19.9" customHeight="1">
      <c r="B101" s="121"/>
      <c r="D101" s="122" t="s">
        <v>101</v>
      </c>
      <c r="E101" s="123"/>
      <c r="F101" s="123"/>
      <c r="G101" s="123"/>
      <c r="H101" s="123"/>
      <c r="I101" s="124"/>
      <c r="J101" s="125">
        <f>J194</f>
        <v>0</v>
      </c>
      <c r="L101" s="121"/>
    </row>
    <row r="102" spans="2:12" s="9" customFormat="1" ht="19.9" customHeight="1">
      <c r="B102" s="121"/>
      <c r="D102" s="122" t="s">
        <v>102</v>
      </c>
      <c r="E102" s="123"/>
      <c r="F102" s="123"/>
      <c r="G102" s="123"/>
      <c r="H102" s="123"/>
      <c r="I102" s="124"/>
      <c r="J102" s="125">
        <f>J200</f>
        <v>0</v>
      </c>
      <c r="L102" s="121"/>
    </row>
    <row r="103" spans="2:12" s="1" customFormat="1" ht="21.75" customHeight="1">
      <c r="B103" s="30"/>
      <c r="I103" s="89"/>
      <c r="L103" s="30"/>
    </row>
    <row r="104" spans="2:12" s="1" customFormat="1" ht="6.95" customHeight="1">
      <c r="B104" s="42"/>
      <c r="C104" s="43"/>
      <c r="D104" s="43"/>
      <c r="E104" s="43"/>
      <c r="F104" s="43"/>
      <c r="G104" s="43"/>
      <c r="H104" s="43"/>
      <c r="I104" s="110"/>
      <c r="J104" s="43"/>
      <c r="K104" s="43"/>
      <c r="L104" s="30"/>
    </row>
    <row r="108" spans="2:12" s="1" customFormat="1" ht="6.95" customHeight="1">
      <c r="B108" s="44"/>
      <c r="C108" s="45"/>
      <c r="D108" s="45"/>
      <c r="E108" s="45"/>
      <c r="F108" s="45"/>
      <c r="G108" s="45"/>
      <c r="H108" s="45"/>
      <c r="I108" s="111"/>
      <c r="J108" s="45"/>
      <c r="K108" s="45"/>
      <c r="L108" s="30"/>
    </row>
    <row r="109" spans="2:12" s="1" customFormat="1" ht="24.95" customHeight="1">
      <c r="B109" s="30"/>
      <c r="C109" s="19" t="s">
        <v>103</v>
      </c>
      <c r="I109" s="89"/>
      <c r="L109" s="30"/>
    </row>
    <row r="110" spans="2:12" s="1" customFormat="1" ht="6.95" customHeight="1">
      <c r="B110" s="30"/>
      <c r="I110" s="89"/>
      <c r="L110" s="30"/>
    </row>
    <row r="111" spans="2:12" s="1" customFormat="1" ht="12" customHeight="1">
      <c r="B111" s="30"/>
      <c r="C111" s="25" t="s">
        <v>16</v>
      </c>
      <c r="I111" s="89"/>
      <c r="L111" s="30"/>
    </row>
    <row r="112" spans="2:12" s="1" customFormat="1" ht="16.5" customHeight="1">
      <c r="B112" s="30"/>
      <c r="E112" s="234" t="str">
        <f>E7</f>
        <v>II/202 HORNÍ KOZOLUPY - KOKAŠICE, OPRAVA</v>
      </c>
      <c r="F112" s="235"/>
      <c r="G112" s="235"/>
      <c r="H112" s="235"/>
      <c r="I112" s="89"/>
      <c r="L112" s="30"/>
    </row>
    <row r="113" spans="2:12" s="1" customFormat="1" ht="12" customHeight="1">
      <c r="B113" s="30"/>
      <c r="C113" s="25" t="s">
        <v>90</v>
      </c>
      <c r="I113" s="89"/>
      <c r="L113" s="30"/>
    </row>
    <row r="114" spans="2:12" s="1" customFormat="1" ht="16.5" customHeight="1">
      <c r="B114" s="30"/>
      <c r="E114" s="206" t="str">
        <f>E9</f>
        <v>SO 140 - KOMUNIKACE SILNICE II/202 intravilán KOKAŠICE</v>
      </c>
      <c r="F114" s="233"/>
      <c r="G114" s="233"/>
      <c r="H114" s="233"/>
      <c r="I114" s="89"/>
      <c r="L114" s="30"/>
    </row>
    <row r="115" spans="2:12" s="1" customFormat="1" ht="6.95" customHeight="1">
      <c r="B115" s="30"/>
      <c r="I115" s="89"/>
      <c r="L115" s="30"/>
    </row>
    <row r="116" spans="2:12" s="1" customFormat="1" ht="12" customHeight="1">
      <c r="B116" s="30"/>
      <c r="C116" s="25" t="s">
        <v>19</v>
      </c>
      <c r="F116" s="23" t="str">
        <f>F12</f>
        <v xml:space="preserve"> </v>
      </c>
      <c r="I116" s="90" t="s">
        <v>21</v>
      </c>
      <c r="J116" s="50" t="str">
        <f>IF(J12="","",J12)</f>
        <v>2. 7. 2019</v>
      </c>
      <c r="L116" s="30"/>
    </row>
    <row r="117" spans="2:12" s="1" customFormat="1" ht="6.95" customHeight="1">
      <c r="B117" s="30"/>
      <c r="I117" s="89"/>
      <c r="L117" s="30"/>
    </row>
    <row r="118" spans="2:12" s="1" customFormat="1" ht="15.2" customHeight="1">
      <c r="B118" s="30"/>
      <c r="C118" s="25" t="s">
        <v>23</v>
      </c>
      <c r="F118" s="23" t="str">
        <f>E15</f>
        <v xml:space="preserve"> </v>
      </c>
      <c r="I118" s="90" t="s">
        <v>28</v>
      </c>
      <c r="J118" s="28" t="str">
        <f>E21</f>
        <v xml:space="preserve"> </v>
      </c>
      <c r="L118" s="30"/>
    </row>
    <row r="119" spans="2:12" s="1" customFormat="1" ht="15.2" customHeight="1">
      <c r="B119" s="30"/>
      <c r="C119" s="25" t="s">
        <v>26</v>
      </c>
      <c r="F119" s="23" t="str">
        <f>IF(E18="","",E18)</f>
        <v>Vyplň údaj</v>
      </c>
      <c r="I119" s="90" t="s">
        <v>30</v>
      </c>
      <c r="J119" s="28" t="str">
        <f>E24</f>
        <v xml:space="preserve"> </v>
      </c>
      <c r="L119" s="30"/>
    </row>
    <row r="120" spans="2:12" s="1" customFormat="1" ht="10.35" customHeight="1">
      <c r="B120" s="30"/>
      <c r="I120" s="89"/>
      <c r="L120" s="30"/>
    </row>
    <row r="121" spans="2:20" s="10" customFormat="1" ht="29.25" customHeight="1">
      <c r="B121" s="126"/>
      <c r="C121" s="127" t="s">
        <v>104</v>
      </c>
      <c r="D121" s="128" t="s">
        <v>57</v>
      </c>
      <c r="E121" s="128" t="s">
        <v>53</v>
      </c>
      <c r="F121" s="128" t="s">
        <v>54</v>
      </c>
      <c r="G121" s="128" t="s">
        <v>105</v>
      </c>
      <c r="H121" s="128" t="s">
        <v>106</v>
      </c>
      <c r="I121" s="129" t="s">
        <v>107</v>
      </c>
      <c r="J121" s="128" t="s">
        <v>93</v>
      </c>
      <c r="K121" s="130" t="s">
        <v>108</v>
      </c>
      <c r="L121" s="126"/>
      <c r="M121" s="57" t="s">
        <v>1</v>
      </c>
      <c r="N121" s="58" t="s">
        <v>36</v>
      </c>
      <c r="O121" s="58" t="s">
        <v>109</v>
      </c>
      <c r="P121" s="58" t="s">
        <v>110</v>
      </c>
      <c r="Q121" s="58" t="s">
        <v>111</v>
      </c>
      <c r="R121" s="58" t="s">
        <v>112</v>
      </c>
      <c r="S121" s="58" t="s">
        <v>113</v>
      </c>
      <c r="T121" s="59" t="s">
        <v>114</v>
      </c>
    </row>
    <row r="122" spans="2:63" s="1" customFormat="1" ht="22.9" customHeight="1">
      <c r="B122" s="30"/>
      <c r="C122" s="62" t="s">
        <v>115</v>
      </c>
      <c r="I122" s="89"/>
      <c r="J122" s="131">
        <f>BK122</f>
        <v>0</v>
      </c>
      <c r="L122" s="30"/>
      <c r="M122" s="60"/>
      <c r="N122" s="51"/>
      <c r="O122" s="51"/>
      <c r="P122" s="132">
        <f>P123</f>
        <v>0</v>
      </c>
      <c r="Q122" s="51"/>
      <c r="R122" s="132">
        <f>R123</f>
        <v>612.5649994400001</v>
      </c>
      <c r="S122" s="51"/>
      <c r="T122" s="133">
        <f>T123</f>
        <v>648.957264</v>
      </c>
      <c r="AT122" s="15" t="s">
        <v>71</v>
      </c>
      <c r="AU122" s="15" t="s">
        <v>95</v>
      </c>
      <c r="BK122" s="134">
        <f>BK123</f>
        <v>0</v>
      </c>
    </row>
    <row r="123" spans="2:63" s="11" customFormat="1" ht="25.9" customHeight="1">
      <c r="B123" s="135"/>
      <c r="D123" s="136" t="s">
        <v>71</v>
      </c>
      <c r="E123" s="137" t="s">
        <v>116</v>
      </c>
      <c r="F123" s="137" t="s">
        <v>117</v>
      </c>
      <c r="I123" s="138"/>
      <c r="J123" s="139">
        <f>BK123</f>
        <v>0</v>
      </c>
      <c r="L123" s="135"/>
      <c r="M123" s="140"/>
      <c r="N123" s="141"/>
      <c r="O123" s="141"/>
      <c r="P123" s="142">
        <f>P124+P131+P162+P194+P200</f>
        <v>0</v>
      </c>
      <c r="Q123" s="141"/>
      <c r="R123" s="142">
        <f>R124+R131+R162+R194+R200</f>
        <v>612.5649994400001</v>
      </c>
      <c r="S123" s="141"/>
      <c r="T123" s="143">
        <f>T124+T131+T162+T194+T200</f>
        <v>648.957264</v>
      </c>
      <c r="AR123" s="136" t="s">
        <v>78</v>
      </c>
      <c r="AT123" s="144" t="s">
        <v>71</v>
      </c>
      <c r="AU123" s="144" t="s">
        <v>72</v>
      </c>
      <c r="AY123" s="136" t="s">
        <v>118</v>
      </c>
      <c r="BK123" s="145">
        <f>BK124+BK131+BK162+BK194+BK200</f>
        <v>0</v>
      </c>
    </row>
    <row r="124" spans="2:63" s="11" customFormat="1" ht="22.9" customHeight="1">
      <c r="B124" s="135"/>
      <c r="D124" s="136" t="s">
        <v>71</v>
      </c>
      <c r="E124" s="146" t="s">
        <v>78</v>
      </c>
      <c r="F124" s="146" t="s">
        <v>119</v>
      </c>
      <c r="I124" s="138"/>
      <c r="J124" s="147">
        <f>BK124</f>
        <v>0</v>
      </c>
      <c r="L124" s="135"/>
      <c r="M124" s="140"/>
      <c r="N124" s="141"/>
      <c r="O124" s="141"/>
      <c r="P124" s="142">
        <f>SUM(P125:P130)</f>
        <v>0</v>
      </c>
      <c r="Q124" s="141"/>
      <c r="R124" s="142">
        <f>SUM(R125:R130)</f>
        <v>0.25783471999999996</v>
      </c>
      <c r="S124" s="141"/>
      <c r="T124" s="143">
        <f>SUM(T125:T130)</f>
        <v>507.736064</v>
      </c>
      <c r="AR124" s="136" t="s">
        <v>78</v>
      </c>
      <c r="AT124" s="144" t="s">
        <v>71</v>
      </c>
      <c r="AU124" s="144" t="s">
        <v>78</v>
      </c>
      <c r="AY124" s="136" t="s">
        <v>118</v>
      </c>
      <c r="BK124" s="145">
        <f>SUM(BK125:BK130)</f>
        <v>0</v>
      </c>
    </row>
    <row r="125" spans="2:65" s="1" customFormat="1" ht="48" customHeight="1">
      <c r="B125" s="148"/>
      <c r="C125" s="149" t="s">
        <v>78</v>
      </c>
      <c r="D125" s="149" t="s">
        <v>120</v>
      </c>
      <c r="E125" s="150" t="s">
        <v>131</v>
      </c>
      <c r="F125" s="151" t="s">
        <v>132</v>
      </c>
      <c r="G125" s="152" t="s">
        <v>123</v>
      </c>
      <c r="H125" s="153">
        <v>180.304</v>
      </c>
      <c r="I125" s="154"/>
      <c r="J125" s="155">
        <f>ROUND(I125*H125,2)</f>
        <v>0</v>
      </c>
      <c r="K125" s="151" t="s">
        <v>1</v>
      </c>
      <c r="L125" s="30"/>
      <c r="M125" s="156" t="s">
        <v>1</v>
      </c>
      <c r="N125" s="157" t="s">
        <v>37</v>
      </c>
      <c r="O125" s="53"/>
      <c r="P125" s="158">
        <f>O125*H125</f>
        <v>0</v>
      </c>
      <c r="Q125" s="158">
        <v>0.00013</v>
      </c>
      <c r="R125" s="158">
        <f>Q125*H125</f>
        <v>0.02343952</v>
      </c>
      <c r="S125" s="158">
        <v>0.256</v>
      </c>
      <c r="T125" s="159">
        <f>S125*H125</f>
        <v>46.157824</v>
      </c>
      <c r="AR125" s="160" t="s">
        <v>125</v>
      </c>
      <c r="AT125" s="160" t="s">
        <v>120</v>
      </c>
      <c r="AU125" s="160" t="s">
        <v>79</v>
      </c>
      <c r="AY125" s="15" t="s">
        <v>118</v>
      </c>
      <c r="BE125" s="161">
        <f>IF(N125="základní",J125,0)</f>
        <v>0</v>
      </c>
      <c r="BF125" s="161">
        <f>IF(N125="snížená",J125,0)</f>
        <v>0</v>
      </c>
      <c r="BG125" s="161">
        <f>IF(N125="zákl. přenesená",J125,0)</f>
        <v>0</v>
      </c>
      <c r="BH125" s="161">
        <f>IF(N125="sníž. přenesená",J125,0)</f>
        <v>0</v>
      </c>
      <c r="BI125" s="161">
        <f>IF(N125="nulová",J125,0)</f>
        <v>0</v>
      </c>
      <c r="BJ125" s="15" t="s">
        <v>78</v>
      </c>
      <c r="BK125" s="161">
        <f>ROUND(I125*H125,2)</f>
        <v>0</v>
      </c>
      <c r="BL125" s="15" t="s">
        <v>125</v>
      </c>
      <c r="BM125" s="160" t="s">
        <v>133</v>
      </c>
    </row>
    <row r="126" spans="2:47" s="1" customFormat="1" ht="224.25">
      <c r="B126" s="30"/>
      <c r="D126" s="162" t="s">
        <v>127</v>
      </c>
      <c r="F126" s="163" t="s">
        <v>134</v>
      </c>
      <c r="I126" s="89"/>
      <c r="L126" s="30"/>
      <c r="M126" s="164"/>
      <c r="N126" s="53"/>
      <c r="O126" s="53"/>
      <c r="P126" s="53"/>
      <c r="Q126" s="53"/>
      <c r="R126" s="53"/>
      <c r="S126" s="53"/>
      <c r="T126" s="54"/>
      <c r="AT126" s="15" t="s">
        <v>127</v>
      </c>
      <c r="AU126" s="15" t="s">
        <v>79</v>
      </c>
    </row>
    <row r="127" spans="2:51" s="12" customFormat="1" ht="22.5">
      <c r="B127" s="165"/>
      <c r="D127" s="162" t="s">
        <v>129</v>
      </c>
      <c r="E127" s="166" t="s">
        <v>1</v>
      </c>
      <c r="F127" s="167" t="s">
        <v>416</v>
      </c>
      <c r="H127" s="168">
        <v>180.304</v>
      </c>
      <c r="I127" s="169"/>
      <c r="L127" s="165"/>
      <c r="M127" s="170"/>
      <c r="N127" s="171"/>
      <c r="O127" s="171"/>
      <c r="P127" s="171"/>
      <c r="Q127" s="171"/>
      <c r="R127" s="171"/>
      <c r="S127" s="171"/>
      <c r="T127" s="172"/>
      <c r="AT127" s="166" t="s">
        <v>129</v>
      </c>
      <c r="AU127" s="166" t="s">
        <v>79</v>
      </c>
      <c r="AV127" s="12" t="s">
        <v>79</v>
      </c>
      <c r="AW127" s="12" t="s">
        <v>29</v>
      </c>
      <c r="AX127" s="12" t="s">
        <v>78</v>
      </c>
      <c r="AY127" s="166" t="s">
        <v>118</v>
      </c>
    </row>
    <row r="128" spans="2:65" s="1" customFormat="1" ht="48" customHeight="1">
      <c r="B128" s="148"/>
      <c r="C128" s="149" t="s">
        <v>79</v>
      </c>
      <c r="D128" s="149" t="s">
        <v>120</v>
      </c>
      <c r="E128" s="150" t="s">
        <v>417</v>
      </c>
      <c r="F128" s="151" t="s">
        <v>418</v>
      </c>
      <c r="G128" s="152" t="s">
        <v>123</v>
      </c>
      <c r="H128" s="153">
        <v>1803.04</v>
      </c>
      <c r="I128" s="154"/>
      <c r="J128" s="155">
        <f>ROUND(I128*H128,2)</f>
        <v>0</v>
      </c>
      <c r="K128" s="151" t="s">
        <v>1</v>
      </c>
      <c r="L128" s="30"/>
      <c r="M128" s="156" t="s">
        <v>1</v>
      </c>
      <c r="N128" s="157" t="s">
        <v>37</v>
      </c>
      <c r="O128" s="53"/>
      <c r="P128" s="158">
        <f>O128*H128</f>
        <v>0</v>
      </c>
      <c r="Q128" s="158">
        <v>0.00013</v>
      </c>
      <c r="R128" s="158">
        <f>Q128*H128</f>
        <v>0.23439519999999997</v>
      </c>
      <c r="S128" s="158">
        <v>0.256</v>
      </c>
      <c r="T128" s="159">
        <f>S128*H128</f>
        <v>461.57824</v>
      </c>
      <c r="AR128" s="160" t="s">
        <v>125</v>
      </c>
      <c r="AT128" s="160" t="s">
        <v>120</v>
      </c>
      <c r="AU128" s="160" t="s">
        <v>79</v>
      </c>
      <c r="AY128" s="15" t="s">
        <v>118</v>
      </c>
      <c r="BE128" s="161">
        <f>IF(N128="základní",J128,0)</f>
        <v>0</v>
      </c>
      <c r="BF128" s="161">
        <f>IF(N128="snížená",J128,0)</f>
        <v>0</v>
      </c>
      <c r="BG128" s="161">
        <f>IF(N128="zákl. přenesená",J128,0)</f>
        <v>0</v>
      </c>
      <c r="BH128" s="161">
        <f>IF(N128="sníž. přenesená",J128,0)</f>
        <v>0</v>
      </c>
      <c r="BI128" s="161">
        <f>IF(N128="nulová",J128,0)</f>
        <v>0</v>
      </c>
      <c r="BJ128" s="15" t="s">
        <v>78</v>
      </c>
      <c r="BK128" s="161">
        <f>ROUND(I128*H128,2)</f>
        <v>0</v>
      </c>
      <c r="BL128" s="15" t="s">
        <v>125</v>
      </c>
      <c r="BM128" s="160" t="s">
        <v>356</v>
      </c>
    </row>
    <row r="129" spans="2:47" s="1" customFormat="1" ht="224.25">
      <c r="B129" s="30"/>
      <c r="D129" s="162" t="s">
        <v>127</v>
      </c>
      <c r="F129" s="163" t="s">
        <v>134</v>
      </c>
      <c r="I129" s="89"/>
      <c r="L129" s="30"/>
      <c r="M129" s="164"/>
      <c r="N129" s="53"/>
      <c r="O129" s="53"/>
      <c r="P129" s="53"/>
      <c r="Q129" s="53"/>
      <c r="R129" s="53"/>
      <c r="S129" s="53"/>
      <c r="T129" s="54"/>
      <c r="AT129" s="15" t="s">
        <v>127</v>
      </c>
      <c r="AU129" s="15" t="s">
        <v>79</v>
      </c>
    </row>
    <row r="130" spans="2:51" s="12" customFormat="1" ht="12">
      <c r="B130" s="165"/>
      <c r="D130" s="162" t="s">
        <v>129</v>
      </c>
      <c r="E130" s="166" t="s">
        <v>1</v>
      </c>
      <c r="F130" s="167" t="s">
        <v>419</v>
      </c>
      <c r="H130" s="168">
        <v>1803.04</v>
      </c>
      <c r="I130" s="169"/>
      <c r="L130" s="165"/>
      <c r="M130" s="170"/>
      <c r="N130" s="171"/>
      <c r="O130" s="171"/>
      <c r="P130" s="171"/>
      <c r="Q130" s="171"/>
      <c r="R130" s="171"/>
      <c r="S130" s="171"/>
      <c r="T130" s="172"/>
      <c r="AT130" s="166" t="s">
        <v>129</v>
      </c>
      <c r="AU130" s="166" t="s">
        <v>79</v>
      </c>
      <c r="AV130" s="12" t="s">
        <v>79</v>
      </c>
      <c r="AW130" s="12" t="s">
        <v>29</v>
      </c>
      <c r="AX130" s="12" t="s">
        <v>78</v>
      </c>
      <c r="AY130" s="166" t="s">
        <v>118</v>
      </c>
    </row>
    <row r="131" spans="2:63" s="11" customFormat="1" ht="22.9" customHeight="1">
      <c r="B131" s="135"/>
      <c r="D131" s="136" t="s">
        <v>71</v>
      </c>
      <c r="E131" s="146" t="s">
        <v>145</v>
      </c>
      <c r="F131" s="146" t="s">
        <v>180</v>
      </c>
      <c r="I131" s="138"/>
      <c r="J131" s="147">
        <f>BK131</f>
        <v>0</v>
      </c>
      <c r="L131" s="135"/>
      <c r="M131" s="140"/>
      <c r="N131" s="141"/>
      <c r="O131" s="141"/>
      <c r="P131" s="142">
        <f>SUM(P132:P161)</f>
        <v>0</v>
      </c>
      <c r="Q131" s="141"/>
      <c r="R131" s="142">
        <f>SUM(R132:R161)</f>
        <v>611.8413828</v>
      </c>
      <c r="S131" s="141"/>
      <c r="T131" s="143">
        <f>SUM(T132:T161)</f>
        <v>0</v>
      </c>
      <c r="AR131" s="136" t="s">
        <v>78</v>
      </c>
      <c r="AT131" s="144" t="s">
        <v>71</v>
      </c>
      <c r="AU131" s="144" t="s">
        <v>78</v>
      </c>
      <c r="AY131" s="136" t="s">
        <v>118</v>
      </c>
      <c r="BK131" s="145">
        <f>SUM(BK132:BK161)</f>
        <v>0</v>
      </c>
    </row>
    <row r="132" spans="2:65" s="1" customFormat="1" ht="36" customHeight="1">
      <c r="B132" s="148"/>
      <c r="C132" s="149" t="s">
        <v>135</v>
      </c>
      <c r="D132" s="149" t="s">
        <v>120</v>
      </c>
      <c r="E132" s="150" t="s">
        <v>190</v>
      </c>
      <c r="F132" s="151" t="s">
        <v>191</v>
      </c>
      <c r="G132" s="152" t="s">
        <v>123</v>
      </c>
      <c r="H132" s="153">
        <v>180.304</v>
      </c>
      <c r="I132" s="154"/>
      <c r="J132" s="155">
        <f>ROUND(I132*H132,2)</f>
        <v>0</v>
      </c>
      <c r="K132" s="151" t="s">
        <v>124</v>
      </c>
      <c r="L132" s="30"/>
      <c r="M132" s="156" t="s">
        <v>1</v>
      </c>
      <c r="N132" s="157" t="s">
        <v>37</v>
      </c>
      <c r="O132" s="53"/>
      <c r="P132" s="158">
        <f>O132*H132</f>
        <v>0</v>
      </c>
      <c r="Q132" s="158">
        <v>0.15826</v>
      </c>
      <c r="R132" s="158">
        <f>Q132*H132</f>
        <v>28.53491104</v>
      </c>
      <c r="S132" s="158">
        <v>0</v>
      </c>
      <c r="T132" s="159">
        <f>S132*H132</f>
        <v>0</v>
      </c>
      <c r="AR132" s="160" t="s">
        <v>125</v>
      </c>
      <c r="AT132" s="160" t="s">
        <v>120</v>
      </c>
      <c r="AU132" s="160" t="s">
        <v>79</v>
      </c>
      <c r="AY132" s="15" t="s">
        <v>118</v>
      </c>
      <c r="BE132" s="161">
        <f>IF(N132="základní",J132,0)</f>
        <v>0</v>
      </c>
      <c r="BF132" s="161">
        <f>IF(N132="snížená",J132,0)</f>
        <v>0</v>
      </c>
      <c r="BG132" s="161">
        <f>IF(N132="zákl. přenesená",J132,0)</f>
        <v>0</v>
      </c>
      <c r="BH132" s="161">
        <f>IF(N132="sníž. přenesená",J132,0)</f>
        <v>0</v>
      </c>
      <c r="BI132" s="161">
        <f>IF(N132="nulová",J132,0)</f>
        <v>0</v>
      </c>
      <c r="BJ132" s="15" t="s">
        <v>78</v>
      </c>
      <c r="BK132" s="161">
        <f>ROUND(I132*H132,2)</f>
        <v>0</v>
      </c>
      <c r="BL132" s="15" t="s">
        <v>125</v>
      </c>
      <c r="BM132" s="160" t="s">
        <v>192</v>
      </c>
    </row>
    <row r="133" spans="2:47" s="1" customFormat="1" ht="19.5">
      <c r="B133" s="30"/>
      <c r="D133" s="162" t="s">
        <v>127</v>
      </c>
      <c r="F133" s="163" t="s">
        <v>193</v>
      </c>
      <c r="I133" s="89"/>
      <c r="L133" s="30"/>
      <c r="M133" s="164"/>
      <c r="N133" s="53"/>
      <c r="O133" s="53"/>
      <c r="P133" s="53"/>
      <c r="Q133" s="53"/>
      <c r="R133" s="53"/>
      <c r="S133" s="53"/>
      <c r="T133" s="54"/>
      <c r="AT133" s="15" t="s">
        <v>127</v>
      </c>
      <c r="AU133" s="15" t="s">
        <v>79</v>
      </c>
    </row>
    <row r="134" spans="2:51" s="12" customFormat="1" ht="22.5">
      <c r="B134" s="165"/>
      <c r="D134" s="162" t="s">
        <v>129</v>
      </c>
      <c r="E134" s="166" t="s">
        <v>1</v>
      </c>
      <c r="F134" s="167" t="s">
        <v>416</v>
      </c>
      <c r="H134" s="168">
        <v>180.304</v>
      </c>
      <c r="I134" s="169"/>
      <c r="L134" s="165"/>
      <c r="M134" s="170"/>
      <c r="N134" s="171"/>
      <c r="O134" s="171"/>
      <c r="P134" s="171"/>
      <c r="Q134" s="171"/>
      <c r="R134" s="171"/>
      <c r="S134" s="171"/>
      <c r="T134" s="172"/>
      <c r="AT134" s="166" t="s">
        <v>129</v>
      </c>
      <c r="AU134" s="166" t="s">
        <v>79</v>
      </c>
      <c r="AV134" s="12" t="s">
        <v>79</v>
      </c>
      <c r="AW134" s="12" t="s">
        <v>29</v>
      </c>
      <c r="AX134" s="12" t="s">
        <v>78</v>
      </c>
      <c r="AY134" s="166" t="s">
        <v>118</v>
      </c>
    </row>
    <row r="135" spans="2:65" s="1" customFormat="1" ht="36" customHeight="1">
      <c r="B135" s="148"/>
      <c r="C135" s="149" t="s">
        <v>125</v>
      </c>
      <c r="D135" s="149" t="s">
        <v>120</v>
      </c>
      <c r="E135" s="150" t="s">
        <v>194</v>
      </c>
      <c r="F135" s="151" t="s">
        <v>195</v>
      </c>
      <c r="G135" s="152" t="s">
        <v>123</v>
      </c>
      <c r="H135" s="153">
        <v>267</v>
      </c>
      <c r="I135" s="154"/>
      <c r="J135" s="155">
        <f>ROUND(I135*H135,2)</f>
        <v>0</v>
      </c>
      <c r="K135" s="151" t="s">
        <v>124</v>
      </c>
      <c r="L135" s="30"/>
      <c r="M135" s="156" t="s">
        <v>1</v>
      </c>
      <c r="N135" s="157" t="s">
        <v>37</v>
      </c>
      <c r="O135" s="53"/>
      <c r="P135" s="158">
        <f>O135*H135</f>
        <v>0</v>
      </c>
      <c r="Q135" s="158">
        <v>0.324</v>
      </c>
      <c r="R135" s="158">
        <f>Q135*H135</f>
        <v>86.50800000000001</v>
      </c>
      <c r="S135" s="158">
        <v>0</v>
      </c>
      <c r="T135" s="159">
        <f>S135*H135</f>
        <v>0</v>
      </c>
      <c r="AR135" s="160" t="s">
        <v>125</v>
      </c>
      <c r="AT135" s="160" t="s">
        <v>120</v>
      </c>
      <c r="AU135" s="160" t="s">
        <v>79</v>
      </c>
      <c r="AY135" s="15" t="s">
        <v>118</v>
      </c>
      <c r="BE135" s="161">
        <f>IF(N135="základní",J135,0)</f>
        <v>0</v>
      </c>
      <c r="BF135" s="161">
        <f>IF(N135="snížená",J135,0)</f>
        <v>0</v>
      </c>
      <c r="BG135" s="161">
        <f>IF(N135="zákl. přenesená",J135,0)</f>
        <v>0</v>
      </c>
      <c r="BH135" s="161">
        <f>IF(N135="sníž. přenesená",J135,0)</f>
        <v>0</v>
      </c>
      <c r="BI135" s="161">
        <f>IF(N135="nulová",J135,0)</f>
        <v>0</v>
      </c>
      <c r="BJ135" s="15" t="s">
        <v>78</v>
      </c>
      <c r="BK135" s="161">
        <f>ROUND(I135*H135,2)</f>
        <v>0</v>
      </c>
      <c r="BL135" s="15" t="s">
        <v>125</v>
      </c>
      <c r="BM135" s="160" t="s">
        <v>196</v>
      </c>
    </row>
    <row r="136" spans="2:47" s="1" customFormat="1" ht="68.25">
      <c r="B136" s="30"/>
      <c r="D136" s="162" t="s">
        <v>127</v>
      </c>
      <c r="F136" s="163" t="s">
        <v>197</v>
      </c>
      <c r="I136" s="89"/>
      <c r="L136" s="30"/>
      <c r="M136" s="164"/>
      <c r="N136" s="53"/>
      <c r="O136" s="53"/>
      <c r="P136" s="53"/>
      <c r="Q136" s="53"/>
      <c r="R136" s="53"/>
      <c r="S136" s="53"/>
      <c r="T136" s="54"/>
      <c r="AT136" s="15" t="s">
        <v>127</v>
      </c>
      <c r="AU136" s="15" t="s">
        <v>79</v>
      </c>
    </row>
    <row r="137" spans="2:51" s="12" customFormat="1" ht="12">
      <c r="B137" s="165"/>
      <c r="D137" s="162" t="s">
        <v>129</v>
      </c>
      <c r="E137" s="166" t="s">
        <v>1</v>
      </c>
      <c r="F137" s="167" t="s">
        <v>420</v>
      </c>
      <c r="H137" s="168">
        <v>267</v>
      </c>
      <c r="I137" s="169"/>
      <c r="L137" s="165"/>
      <c r="M137" s="170"/>
      <c r="N137" s="171"/>
      <c r="O137" s="171"/>
      <c r="P137" s="171"/>
      <c r="Q137" s="171"/>
      <c r="R137" s="171"/>
      <c r="S137" s="171"/>
      <c r="T137" s="172"/>
      <c r="AT137" s="166" t="s">
        <v>129</v>
      </c>
      <c r="AU137" s="166" t="s">
        <v>79</v>
      </c>
      <c r="AV137" s="12" t="s">
        <v>79</v>
      </c>
      <c r="AW137" s="12" t="s">
        <v>29</v>
      </c>
      <c r="AX137" s="12" t="s">
        <v>78</v>
      </c>
      <c r="AY137" s="166" t="s">
        <v>118</v>
      </c>
    </row>
    <row r="138" spans="2:65" s="1" customFormat="1" ht="24" customHeight="1">
      <c r="B138" s="148"/>
      <c r="C138" s="149" t="s">
        <v>145</v>
      </c>
      <c r="D138" s="149" t="s">
        <v>120</v>
      </c>
      <c r="E138" s="150" t="s">
        <v>199</v>
      </c>
      <c r="F138" s="151" t="s">
        <v>200</v>
      </c>
      <c r="G138" s="152" t="s">
        <v>123</v>
      </c>
      <c r="H138" s="153">
        <v>180.304</v>
      </c>
      <c r="I138" s="154"/>
      <c r="J138" s="155">
        <f>ROUND(I138*H138,2)</f>
        <v>0</v>
      </c>
      <c r="K138" s="151" t="s">
        <v>1</v>
      </c>
      <c r="L138" s="30"/>
      <c r="M138" s="156" t="s">
        <v>1</v>
      </c>
      <c r="N138" s="157" t="s">
        <v>37</v>
      </c>
      <c r="O138" s="53"/>
      <c r="P138" s="158">
        <f>O138*H138</f>
        <v>0</v>
      </c>
      <c r="Q138" s="158">
        <v>0.00085</v>
      </c>
      <c r="R138" s="158">
        <f>Q138*H138</f>
        <v>0.1532584</v>
      </c>
      <c r="S138" s="158">
        <v>0</v>
      </c>
      <c r="T138" s="159">
        <f>S138*H138</f>
        <v>0</v>
      </c>
      <c r="AR138" s="160" t="s">
        <v>125</v>
      </c>
      <c r="AT138" s="160" t="s">
        <v>120</v>
      </c>
      <c r="AU138" s="160" t="s">
        <v>79</v>
      </c>
      <c r="AY138" s="15" t="s">
        <v>118</v>
      </c>
      <c r="BE138" s="161">
        <f>IF(N138="základní",J138,0)</f>
        <v>0</v>
      </c>
      <c r="BF138" s="161">
        <f>IF(N138="snížená",J138,0)</f>
        <v>0</v>
      </c>
      <c r="BG138" s="161">
        <f>IF(N138="zákl. přenesená",J138,0)</f>
        <v>0</v>
      </c>
      <c r="BH138" s="161">
        <f>IF(N138="sníž. přenesená",J138,0)</f>
        <v>0</v>
      </c>
      <c r="BI138" s="161">
        <f>IF(N138="nulová",J138,0)</f>
        <v>0</v>
      </c>
      <c r="BJ138" s="15" t="s">
        <v>78</v>
      </c>
      <c r="BK138" s="161">
        <f>ROUND(I138*H138,2)</f>
        <v>0</v>
      </c>
      <c r="BL138" s="15" t="s">
        <v>125</v>
      </c>
      <c r="BM138" s="160" t="s">
        <v>201</v>
      </c>
    </row>
    <row r="139" spans="2:47" s="1" customFormat="1" ht="78">
      <c r="B139" s="30"/>
      <c r="D139" s="162" t="s">
        <v>127</v>
      </c>
      <c r="F139" s="163" t="s">
        <v>202</v>
      </c>
      <c r="I139" s="89"/>
      <c r="L139" s="30"/>
      <c r="M139" s="164"/>
      <c r="N139" s="53"/>
      <c r="O139" s="53"/>
      <c r="P139" s="53"/>
      <c r="Q139" s="53"/>
      <c r="R139" s="53"/>
      <c r="S139" s="53"/>
      <c r="T139" s="54"/>
      <c r="AT139" s="15" t="s">
        <v>127</v>
      </c>
      <c r="AU139" s="15" t="s">
        <v>79</v>
      </c>
    </row>
    <row r="140" spans="2:51" s="12" customFormat="1" ht="22.5">
      <c r="B140" s="165"/>
      <c r="D140" s="162" t="s">
        <v>129</v>
      </c>
      <c r="E140" s="166" t="s">
        <v>1</v>
      </c>
      <c r="F140" s="167" t="s">
        <v>416</v>
      </c>
      <c r="H140" s="168">
        <v>180.304</v>
      </c>
      <c r="I140" s="169"/>
      <c r="L140" s="165"/>
      <c r="M140" s="170"/>
      <c r="N140" s="171"/>
      <c r="O140" s="171"/>
      <c r="P140" s="171"/>
      <c r="Q140" s="171"/>
      <c r="R140" s="171"/>
      <c r="S140" s="171"/>
      <c r="T140" s="172"/>
      <c r="AT140" s="166" t="s">
        <v>129</v>
      </c>
      <c r="AU140" s="166" t="s">
        <v>79</v>
      </c>
      <c r="AV140" s="12" t="s">
        <v>79</v>
      </c>
      <c r="AW140" s="12" t="s">
        <v>29</v>
      </c>
      <c r="AX140" s="12" t="s">
        <v>78</v>
      </c>
      <c r="AY140" s="166" t="s">
        <v>118</v>
      </c>
    </row>
    <row r="141" spans="2:65" s="1" customFormat="1" ht="24" customHeight="1">
      <c r="B141" s="148"/>
      <c r="C141" s="149" t="s">
        <v>149</v>
      </c>
      <c r="D141" s="149" t="s">
        <v>120</v>
      </c>
      <c r="E141" s="150" t="s">
        <v>204</v>
      </c>
      <c r="F141" s="151" t="s">
        <v>205</v>
      </c>
      <c r="G141" s="152" t="s">
        <v>123</v>
      </c>
      <c r="H141" s="153">
        <v>180.304</v>
      </c>
      <c r="I141" s="154"/>
      <c r="J141" s="155">
        <f>ROUND(I141*H141,2)</f>
        <v>0</v>
      </c>
      <c r="K141" s="151" t="s">
        <v>124</v>
      </c>
      <c r="L141" s="30"/>
      <c r="M141" s="156" t="s">
        <v>1</v>
      </c>
      <c r="N141" s="157" t="s">
        <v>37</v>
      </c>
      <c r="O141" s="53"/>
      <c r="P141" s="158">
        <f>O141*H141</f>
        <v>0</v>
      </c>
      <c r="Q141" s="158">
        <v>0.00034</v>
      </c>
      <c r="R141" s="158">
        <f>Q141*H141</f>
        <v>0.06130336000000001</v>
      </c>
      <c r="S141" s="158">
        <v>0</v>
      </c>
      <c r="T141" s="159">
        <f>S141*H141</f>
        <v>0</v>
      </c>
      <c r="AR141" s="160" t="s">
        <v>125</v>
      </c>
      <c r="AT141" s="160" t="s">
        <v>120</v>
      </c>
      <c r="AU141" s="160" t="s">
        <v>79</v>
      </c>
      <c r="AY141" s="15" t="s">
        <v>118</v>
      </c>
      <c r="BE141" s="161">
        <f>IF(N141="základní",J141,0)</f>
        <v>0</v>
      </c>
      <c r="BF141" s="161">
        <f>IF(N141="snížená",J141,0)</f>
        <v>0</v>
      </c>
      <c r="BG141" s="161">
        <f>IF(N141="zákl. přenesená",J141,0)</f>
        <v>0</v>
      </c>
      <c r="BH141" s="161">
        <f>IF(N141="sníž. přenesená",J141,0)</f>
        <v>0</v>
      </c>
      <c r="BI141" s="161">
        <f>IF(N141="nulová",J141,0)</f>
        <v>0</v>
      </c>
      <c r="BJ141" s="15" t="s">
        <v>78</v>
      </c>
      <c r="BK141" s="161">
        <f>ROUND(I141*H141,2)</f>
        <v>0</v>
      </c>
      <c r="BL141" s="15" t="s">
        <v>125</v>
      </c>
      <c r="BM141" s="160" t="s">
        <v>206</v>
      </c>
    </row>
    <row r="142" spans="2:47" s="1" customFormat="1" ht="39">
      <c r="B142" s="30"/>
      <c r="D142" s="162" t="s">
        <v>127</v>
      </c>
      <c r="F142" s="163" t="s">
        <v>207</v>
      </c>
      <c r="I142" s="89"/>
      <c r="L142" s="30"/>
      <c r="M142" s="164"/>
      <c r="N142" s="53"/>
      <c r="O142" s="53"/>
      <c r="P142" s="53"/>
      <c r="Q142" s="53"/>
      <c r="R142" s="53"/>
      <c r="S142" s="53"/>
      <c r="T142" s="54"/>
      <c r="AT142" s="15" t="s">
        <v>127</v>
      </c>
      <c r="AU142" s="15" t="s">
        <v>79</v>
      </c>
    </row>
    <row r="143" spans="2:51" s="12" customFormat="1" ht="22.5">
      <c r="B143" s="165"/>
      <c r="D143" s="162" t="s">
        <v>129</v>
      </c>
      <c r="E143" s="166" t="s">
        <v>1</v>
      </c>
      <c r="F143" s="167" t="s">
        <v>416</v>
      </c>
      <c r="H143" s="168">
        <v>180.304</v>
      </c>
      <c r="I143" s="169"/>
      <c r="L143" s="165"/>
      <c r="M143" s="170"/>
      <c r="N143" s="171"/>
      <c r="O143" s="171"/>
      <c r="P143" s="171"/>
      <c r="Q143" s="171"/>
      <c r="R143" s="171"/>
      <c r="S143" s="171"/>
      <c r="T143" s="172"/>
      <c r="AT143" s="166" t="s">
        <v>129</v>
      </c>
      <c r="AU143" s="166" t="s">
        <v>79</v>
      </c>
      <c r="AV143" s="12" t="s">
        <v>79</v>
      </c>
      <c r="AW143" s="12" t="s">
        <v>29</v>
      </c>
      <c r="AX143" s="12" t="s">
        <v>78</v>
      </c>
      <c r="AY143" s="166" t="s">
        <v>118</v>
      </c>
    </row>
    <row r="144" spans="2:65" s="1" customFormat="1" ht="24" customHeight="1">
      <c r="B144" s="148"/>
      <c r="C144" s="149" t="s">
        <v>154</v>
      </c>
      <c r="D144" s="149" t="s">
        <v>120</v>
      </c>
      <c r="E144" s="150" t="s">
        <v>209</v>
      </c>
      <c r="F144" s="151" t="s">
        <v>210</v>
      </c>
      <c r="G144" s="152" t="s">
        <v>123</v>
      </c>
      <c r="H144" s="153">
        <v>1611</v>
      </c>
      <c r="I144" s="154"/>
      <c r="J144" s="155">
        <f>ROUND(I144*H144,2)</f>
        <v>0</v>
      </c>
      <c r="K144" s="151" t="s">
        <v>124</v>
      </c>
      <c r="L144" s="30"/>
      <c r="M144" s="156" t="s">
        <v>1</v>
      </c>
      <c r="N144" s="157" t="s">
        <v>37</v>
      </c>
      <c r="O144" s="53"/>
      <c r="P144" s="158">
        <f>O144*H144</f>
        <v>0</v>
      </c>
      <c r="Q144" s="158">
        <v>0.00031</v>
      </c>
      <c r="R144" s="158">
        <f>Q144*H144</f>
        <v>0.49941</v>
      </c>
      <c r="S144" s="158">
        <v>0</v>
      </c>
      <c r="T144" s="159">
        <f>S144*H144</f>
        <v>0</v>
      </c>
      <c r="AR144" s="160" t="s">
        <v>125</v>
      </c>
      <c r="AT144" s="160" t="s">
        <v>120</v>
      </c>
      <c r="AU144" s="160" t="s">
        <v>79</v>
      </c>
      <c r="AY144" s="15" t="s">
        <v>118</v>
      </c>
      <c r="BE144" s="161">
        <f>IF(N144="základní",J144,0)</f>
        <v>0</v>
      </c>
      <c r="BF144" s="161">
        <f>IF(N144="snížená",J144,0)</f>
        <v>0</v>
      </c>
      <c r="BG144" s="161">
        <f>IF(N144="zákl. přenesená",J144,0)</f>
        <v>0</v>
      </c>
      <c r="BH144" s="161">
        <f>IF(N144="sníž. přenesená",J144,0)</f>
        <v>0</v>
      </c>
      <c r="BI144" s="161">
        <f>IF(N144="nulová",J144,0)</f>
        <v>0</v>
      </c>
      <c r="BJ144" s="15" t="s">
        <v>78</v>
      </c>
      <c r="BK144" s="161">
        <f>ROUND(I144*H144,2)</f>
        <v>0</v>
      </c>
      <c r="BL144" s="15" t="s">
        <v>125</v>
      </c>
      <c r="BM144" s="160" t="s">
        <v>211</v>
      </c>
    </row>
    <row r="145" spans="2:51" s="12" customFormat="1" ht="12">
      <c r="B145" s="165"/>
      <c r="D145" s="162" t="s">
        <v>129</v>
      </c>
      <c r="E145" s="166" t="s">
        <v>1</v>
      </c>
      <c r="F145" s="167" t="s">
        <v>357</v>
      </c>
      <c r="H145" s="168">
        <v>1573</v>
      </c>
      <c r="I145" s="169"/>
      <c r="L145" s="165"/>
      <c r="M145" s="170"/>
      <c r="N145" s="171"/>
      <c r="O145" s="171"/>
      <c r="P145" s="171"/>
      <c r="Q145" s="171"/>
      <c r="R145" s="171"/>
      <c r="S145" s="171"/>
      <c r="T145" s="172"/>
      <c r="AT145" s="166" t="s">
        <v>129</v>
      </c>
      <c r="AU145" s="166" t="s">
        <v>79</v>
      </c>
      <c r="AV145" s="12" t="s">
        <v>79</v>
      </c>
      <c r="AW145" s="12" t="s">
        <v>29</v>
      </c>
      <c r="AX145" s="12" t="s">
        <v>72</v>
      </c>
      <c r="AY145" s="166" t="s">
        <v>118</v>
      </c>
    </row>
    <row r="146" spans="2:51" s="12" customFormat="1" ht="12">
      <c r="B146" s="165"/>
      <c r="D146" s="162" t="s">
        <v>129</v>
      </c>
      <c r="E146" s="166" t="s">
        <v>1</v>
      </c>
      <c r="F146" s="167" t="s">
        <v>421</v>
      </c>
      <c r="H146" s="168">
        <v>38</v>
      </c>
      <c r="I146" s="169"/>
      <c r="L146" s="165"/>
      <c r="M146" s="170"/>
      <c r="N146" s="171"/>
      <c r="O146" s="171"/>
      <c r="P146" s="171"/>
      <c r="Q146" s="171"/>
      <c r="R146" s="171"/>
      <c r="S146" s="171"/>
      <c r="T146" s="172"/>
      <c r="AT146" s="166" t="s">
        <v>129</v>
      </c>
      <c r="AU146" s="166" t="s">
        <v>79</v>
      </c>
      <c r="AV146" s="12" t="s">
        <v>79</v>
      </c>
      <c r="AW146" s="12" t="s">
        <v>29</v>
      </c>
      <c r="AX146" s="12" t="s">
        <v>72</v>
      </c>
      <c r="AY146" s="166" t="s">
        <v>118</v>
      </c>
    </row>
    <row r="147" spans="2:51" s="13" customFormat="1" ht="12">
      <c r="B147" s="173"/>
      <c r="D147" s="162" t="s">
        <v>129</v>
      </c>
      <c r="E147" s="174" t="s">
        <v>1</v>
      </c>
      <c r="F147" s="175" t="s">
        <v>144</v>
      </c>
      <c r="H147" s="176">
        <v>1611</v>
      </c>
      <c r="I147" s="177"/>
      <c r="L147" s="173"/>
      <c r="M147" s="178"/>
      <c r="N147" s="179"/>
      <c r="O147" s="179"/>
      <c r="P147" s="179"/>
      <c r="Q147" s="179"/>
      <c r="R147" s="179"/>
      <c r="S147" s="179"/>
      <c r="T147" s="180"/>
      <c r="AT147" s="174" t="s">
        <v>129</v>
      </c>
      <c r="AU147" s="174" t="s">
        <v>79</v>
      </c>
      <c r="AV147" s="13" t="s">
        <v>125</v>
      </c>
      <c r="AW147" s="13" t="s">
        <v>29</v>
      </c>
      <c r="AX147" s="13" t="s">
        <v>78</v>
      </c>
      <c r="AY147" s="174" t="s">
        <v>118</v>
      </c>
    </row>
    <row r="148" spans="2:65" s="1" customFormat="1" ht="24" customHeight="1">
      <c r="B148" s="148"/>
      <c r="C148" s="149" t="s">
        <v>158</v>
      </c>
      <c r="D148" s="149" t="s">
        <v>120</v>
      </c>
      <c r="E148" s="150" t="s">
        <v>213</v>
      </c>
      <c r="F148" s="151" t="s">
        <v>214</v>
      </c>
      <c r="G148" s="152" t="s">
        <v>123</v>
      </c>
      <c r="H148" s="153">
        <v>1841.04</v>
      </c>
      <c r="I148" s="154"/>
      <c r="J148" s="155">
        <f>ROUND(I148*H148,2)</f>
        <v>0</v>
      </c>
      <c r="K148" s="151" t="s">
        <v>124</v>
      </c>
      <c r="L148" s="30"/>
      <c r="M148" s="156" t="s">
        <v>1</v>
      </c>
      <c r="N148" s="157" t="s">
        <v>37</v>
      </c>
      <c r="O148" s="53"/>
      <c r="P148" s="158">
        <f>O148*H148</f>
        <v>0</v>
      </c>
      <c r="Q148" s="158">
        <v>0.00041</v>
      </c>
      <c r="R148" s="158">
        <f>Q148*H148</f>
        <v>0.7548264</v>
      </c>
      <c r="S148" s="158">
        <v>0</v>
      </c>
      <c r="T148" s="159">
        <f>S148*H148</f>
        <v>0</v>
      </c>
      <c r="AR148" s="160" t="s">
        <v>125</v>
      </c>
      <c r="AT148" s="160" t="s">
        <v>120</v>
      </c>
      <c r="AU148" s="160" t="s">
        <v>79</v>
      </c>
      <c r="AY148" s="15" t="s">
        <v>118</v>
      </c>
      <c r="BE148" s="161">
        <f>IF(N148="základní",J148,0)</f>
        <v>0</v>
      </c>
      <c r="BF148" s="161">
        <f>IF(N148="snížená",J148,0)</f>
        <v>0</v>
      </c>
      <c r="BG148" s="161">
        <f>IF(N148="zákl. přenesená",J148,0)</f>
        <v>0</v>
      </c>
      <c r="BH148" s="161">
        <f>IF(N148="sníž. přenesená",J148,0)</f>
        <v>0</v>
      </c>
      <c r="BI148" s="161">
        <f>IF(N148="nulová",J148,0)</f>
        <v>0</v>
      </c>
      <c r="BJ148" s="15" t="s">
        <v>78</v>
      </c>
      <c r="BK148" s="161">
        <f>ROUND(I148*H148,2)</f>
        <v>0</v>
      </c>
      <c r="BL148" s="15" t="s">
        <v>125</v>
      </c>
      <c r="BM148" s="160" t="s">
        <v>215</v>
      </c>
    </row>
    <row r="149" spans="2:51" s="12" customFormat="1" ht="12">
      <c r="B149" s="165"/>
      <c r="D149" s="162" t="s">
        <v>129</v>
      </c>
      <c r="E149" s="166" t="s">
        <v>1</v>
      </c>
      <c r="F149" s="167" t="s">
        <v>422</v>
      </c>
      <c r="H149" s="168">
        <v>1803.04</v>
      </c>
      <c r="I149" s="169"/>
      <c r="L149" s="165"/>
      <c r="M149" s="170"/>
      <c r="N149" s="171"/>
      <c r="O149" s="171"/>
      <c r="P149" s="171"/>
      <c r="Q149" s="171"/>
      <c r="R149" s="171"/>
      <c r="S149" s="171"/>
      <c r="T149" s="172"/>
      <c r="AT149" s="166" t="s">
        <v>129</v>
      </c>
      <c r="AU149" s="166" t="s">
        <v>79</v>
      </c>
      <c r="AV149" s="12" t="s">
        <v>79</v>
      </c>
      <c r="AW149" s="12" t="s">
        <v>29</v>
      </c>
      <c r="AX149" s="12" t="s">
        <v>72</v>
      </c>
      <c r="AY149" s="166" t="s">
        <v>118</v>
      </c>
    </row>
    <row r="150" spans="2:51" s="12" customFormat="1" ht="12">
      <c r="B150" s="165"/>
      <c r="D150" s="162" t="s">
        <v>129</v>
      </c>
      <c r="E150" s="166" t="s">
        <v>1</v>
      </c>
      <c r="F150" s="167" t="s">
        <v>421</v>
      </c>
      <c r="H150" s="168">
        <v>38</v>
      </c>
      <c r="I150" s="169"/>
      <c r="L150" s="165"/>
      <c r="M150" s="170"/>
      <c r="N150" s="171"/>
      <c r="O150" s="171"/>
      <c r="P150" s="171"/>
      <c r="Q150" s="171"/>
      <c r="R150" s="171"/>
      <c r="S150" s="171"/>
      <c r="T150" s="172"/>
      <c r="AT150" s="166" t="s">
        <v>129</v>
      </c>
      <c r="AU150" s="166" t="s">
        <v>79</v>
      </c>
      <c r="AV150" s="12" t="s">
        <v>79</v>
      </c>
      <c r="AW150" s="12" t="s">
        <v>29</v>
      </c>
      <c r="AX150" s="12" t="s">
        <v>72</v>
      </c>
      <c r="AY150" s="166" t="s">
        <v>118</v>
      </c>
    </row>
    <row r="151" spans="2:51" s="13" customFormat="1" ht="12">
      <c r="B151" s="173"/>
      <c r="D151" s="162" t="s">
        <v>129</v>
      </c>
      <c r="E151" s="174" t="s">
        <v>1</v>
      </c>
      <c r="F151" s="175" t="s">
        <v>144</v>
      </c>
      <c r="H151" s="176">
        <v>1841.04</v>
      </c>
      <c r="I151" s="177"/>
      <c r="L151" s="173"/>
      <c r="M151" s="178"/>
      <c r="N151" s="179"/>
      <c r="O151" s="179"/>
      <c r="P151" s="179"/>
      <c r="Q151" s="179"/>
      <c r="R151" s="179"/>
      <c r="S151" s="179"/>
      <c r="T151" s="180"/>
      <c r="AT151" s="174" t="s">
        <v>129</v>
      </c>
      <c r="AU151" s="174" t="s">
        <v>79</v>
      </c>
      <c r="AV151" s="13" t="s">
        <v>125</v>
      </c>
      <c r="AW151" s="13" t="s">
        <v>29</v>
      </c>
      <c r="AX151" s="13" t="s">
        <v>78</v>
      </c>
      <c r="AY151" s="174" t="s">
        <v>118</v>
      </c>
    </row>
    <row r="152" spans="2:65" s="1" customFormat="1" ht="36" customHeight="1">
      <c r="B152" s="148"/>
      <c r="C152" s="149" t="s">
        <v>165</v>
      </c>
      <c r="D152" s="149" t="s">
        <v>120</v>
      </c>
      <c r="E152" s="150" t="s">
        <v>217</v>
      </c>
      <c r="F152" s="151" t="s">
        <v>218</v>
      </c>
      <c r="G152" s="152" t="s">
        <v>123</v>
      </c>
      <c r="H152" s="153">
        <v>1611</v>
      </c>
      <c r="I152" s="154"/>
      <c r="J152" s="155">
        <f>ROUND(I152*H152,2)</f>
        <v>0</v>
      </c>
      <c r="K152" s="151" t="s">
        <v>124</v>
      </c>
      <c r="L152" s="30"/>
      <c r="M152" s="156" t="s">
        <v>1</v>
      </c>
      <c r="N152" s="157" t="s">
        <v>37</v>
      </c>
      <c r="O152" s="53"/>
      <c r="P152" s="158">
        <f>O152*H152</f>
        <v>0</v>
      </c>
      <c r="Q152" s="158">
        <v>0.12966</v>
      </c>
      <c r="R152" s="158">
        <f>Q152*H152</f>
        <v>208.88226</v>
      </c>
      <c r="S152" s="158">
        <v>0</v>
      </c>
      <c r="T152" s="159">
        <f>S152*H152</f>
        <v>0</v>
      </c>
      <c r="AR152" s="160" t="s">
        <v>125</v>
      </c>
      <c r="AT152" s="160" t="s">
        <v>120</v>
      </c>
      <c r="AU152" s="160" t="s">
        <v>79</v>
      </c>
      <c r="AY152" s="15" t="s">
        <v>118</v>
      </c>
      <c r="BE152" s="161">
        <f>IF(N152="základní",J152,0)</f>
        <v>0</v>
      </c>
      <c r="BF152" s="161">
        <f>IF(N152="snížená",J152,0)</f>
        <v>0</v>
      </c>
      <c r="BG152" s="161">
        <f>IF(N152="zákl. přenesená",J152,0)</f>
        <v>0</v>
      </c>
      <c r="BH152" s="161">
        <f>IF(N152="sníž. přenesená",J152,0)</f>
        <v>0</v>
      </c>
      <c r="BI152" s="161">
        <f>IF(N152="nulová",J152,0)</f>
        <v>0</v>
      </c>
      <c r="BJ152" s="15" t="s">
        <v>78</v>
      </c>
      <c r="BK152" s="161">
        <f>ROUND(I152*H152,2)</f>
        <v>0</v>
      </c>
      <c r="BL152" s="15" t="s">
        <v>125</v>
      </c>
      <c r="BM152" s="160" t="s">
        <v>219</v>
      </c>
    </row>
    <row r="153" spans="2:47" s="1" customFormat="1" ht="19.5">
      <c r="B153" s="30"/>
      <c r="D153" s="162" t="s">
        <v>127</v>
      </c>
      <c r="F153" s="163" t="s">
        <v>220</v>
      </c>
      <c r="I153" s="89"/>
      <c r="L153" s="30"/>
      <c r="M153" s="164"/>
      <c r="N153" s="53"/>
      <c r="O153" s="53"/>
      <c r="P153" s="53"/>
      <c r="Q153" s="53"/>
      <c r="R153" s="53"/>
      <c r="S153" s="53"/>
      <c r="T153" s="54"/>
      <c r="AT153" s="15" t="s">
        <v>127</v>
      </c>
      <c r="AU153" s="15" t="s">
        <v>79</v>
      </c>
    </row>
    <row r="154" spans="2:51" s="12" customFormat="1" ht="12">
      <c r="B154" s="165"/>
      <c r="D154" s="162" t="s">
        <v>129</v>
      </c>
      <c r="E154" s="166" t="s">
        <v>1</v>
      </c>
      <c r="F154" s="167" t="s">
        <v>357</v>
      </c>
      <c r="H154" s="168">
        <v>1573</v>
      </c>
      <c r="I154" s="169"/>
      <c r="L154" s="165"/>
      <c r="M154" s="170"/>
      <c r="N154" s="171"/>
      <c r="O154" s="171"/>
      <c r="P154" s="171"/>
      <c r="Q154" s="171"/>
      <c r="R154" s="171"/>
      <c r="S154" s="171"/>
      <c r="T154" s="172"/>
      <c r="AT154" s="166" t="s">
        <v>129</v>
      </c>
      <c r="AU154" s="166" t="s">
        <v>79</v>
      </c>
      <c r="AV154" s="12" t="s">
        <v>79</v>
      </c>
      <c r="AW154" s="12" t="s">
        <v>29</v>
      </c>
      <c r="AX154" s="12" t="s">
        <v>72</v>
      </c>
      <c r="AY154" s="166" t="s">
        <v>118</v>
      </c>
    </row>
    <row r="155" spans="2:51" s="12" customFormat="1" ht="12">
      <c r="B155" s="165"/>
      <c r="D155" s="162" t="s">
        <v>129</v>
      </c>
      <c r="E155" s="166" t="s">
        <v>1</v>
      </c>
      <c r="F155" s="167" t="s">
        <v>421</v>
      </c>
      <c r="H155" s="168">
        <v>38</v>
      </c>
      <c r="I155" s="169"/>
      <c r="L155" s="165"/>
      <c r="M155" s="170"/>
      <c r="N155" s="171"/>
      <c r="O155" s="171"/>
      <c r="P155" s="171"/>
      <c r="Q155" s="171"/>
      <c r="R155" s="171"/>
      <c r="S155" s="171"/>
      <c r="T155" s="172"/>
      <c r="AT155" s="166" t="s">
        <v>129</v>
      </c>
      <c r="AU155" s="166" t="s">
        <v>79</v>
      </c>
      <c r="AV155" s="12" t="s">
        <v>79</v>
      </c>
      <c r="AW155" s="12" t="s">
        <v>29</v>
      </c>
      <c r="AX155" s="12" t="s">
        <v>72</v>
      </c>
      <c r="AY155" s="166" t="s">
        <v>118</v>
      </c>
    </row>
    <row r="156" spans="2:51" s="13" customFormat="1" ht="12">
      <c r="B156" s="173"/>
      <c r="D156" s="162" t="s">
        <v>129</v>
      </c>
      <c r="E156" s="174" t="s">
        <v>1</v>
      </c>
      <c r="F156" s="175" t="s">
        <v>144</v>
      </c>
      <c r="H156" s="176">
        <v>1611</v>
      </c>
      <c r="I156" s="177"/>
      <c r="L156" s="173"/>
      <c r="M156" s="178"/>
      <c r="N156" s="179"/>
      <c r="O156" s="179"/>
      <c r="P156" s="179"/>
      <c r="Q156" s="179"/>
      <c r="R156" s="179"/>
      <c r="S156" s="179"/>
      <c r="T156" s="180"/>
      <c r="AT156" s="174" t="s">
        <v>129</v>
      </c>
      <c r="AU156" s="174" t="s">
        <v>79</v>
      </c>
      <c r="AV156" s="13" t="s">
        <v>125</v>
      </c>
      <c r="AW156" s="13" t="s">
        <v>29</v>
      </c>
      <c r="AX156" s="13" t="s">
        <v>78</v>
      </c>
      <c r="AY156" s="174" t="s">
        <v>118</v>
      </c>
    </row>
    <row r="157" spans="2:65" s="1" customFormat="1" ht="36" customHeight="1">
      <c r="B157" s="148"/>
      <c r="C157" s="149" t="s">
        <v>170</v>
      </c>
      <c r="D157" s="149" t="s">
        <v>120</v>
      </c>
      <c r="E157" s="150" t="s">
        <v>221</v>
      </c>
      <c r="F157" s="151" t="s">
        <v>222</v>
      </c>
      <c r="G157" s="152" t="s">
        <v>123</v>
      </c>
      <c r="H157" s="153">
        <v>1841.04</v>
      </c>
      <c r="I157" s="154"/>
      <c r="J157" s="155">
        <f>ROUND(I157*H157,2)</f>
        <v>0</v>
      </c>
      <c r="K157" s="151" t="s">
        <v>124</v>
      </c>
      <c r="L157" s="30"/>
      <c r="M157" s="156" t="s">
        <v>1</v>
      </c>
      <c r="N157" s="157" t="s">
        <v>37</v>
      </c>
      <c r="O157" s="53"/>
      <c r="P157" s="158">
        <f>O157*H157</f>
        <v>0</v>
      </c>
      <c r="Q157" s="158">
        <v>0.15559</v>
      </c>
      <c r="R157" s="158">
        <f>Q157*H157</f>
        <v>286.4474136</v>
      </c>
      <c r="S157" s="158">
        <v>0</v>
      </c>
      <c r="T157" s="159">
        <f>S157*H157</f>
        <v>0</v>
      </c>
      <c r="AR157" s="160" t="s">
        <v>125</v>
      </c>
      <c r="AT157" s="160" t="s">
        <v>120</v>
      </c>
      <c r="AU157" s="160" t="s">
        <v>79</v>
      </c>
      <c r="AY157" s="15" t="s">
        <v>118</v>
      </c>
      <c r="BE157" s="161">
        <f>IF(N157="základní",J157,0)</f>
        <v>0</v>
      </c>
      <c r="BF157" s="161">
        <f>IF(N157="snížená",J157,0)</f>
        <v>0</v>
      </c>
      <c r="BG157" s="161">
        <f>IF(N157="zákl. přenesená",J157,0)</f>
        <v>0</v>
      </c>
      <c r="BH157" s="161">
        <f>IF(N157="sníž. přenesená",J157,0)</f>
        <v>0</v>
      </c>
      <c r="BI157" s="161">
        <f>IF(N157="nulová",J157,0)</f>
        <v>0</v>
      </c>
      <c r="BJ157" s="15" t="s">
        <v>78</v>
      </c>
      <c r="BK157" s="161">
        <f>ROUND(I157*H157,2)</f>
        <v>0</v>
      </c>
      <c r="BL157" s="15" t="s">
        <v>125</v>
      </c>
      <c r="BM157" s="160" t="s">
        <v>223</v>
      </c>
    </row>
    <row r="158" spans="2:47" s="1" customFormat="1" ht="19.5">
      <c r="B158" s="30"/>
      <c r="D158" s="162" t="s">
        <v>127</v>
      </c>
      <c r="F158" s="163" t="s">
        <v>224</v>
      </c>
      <c r="I158" s="89"/>
      <c r="L158" s="30"/>
      <c r="M158" s="164"/>
      <c r="N158" s="53"/>
      <c r="O158" s="53"/>
      <c r="P158" s="53"/>
      <c r="Q158" s="53"/>
      <c r="R158" s="53"/>
      <c r="S158" s="53"/>
      <c r="T158" s="54"/>
      <c r="AT158" s="15" t="s">
        <v>127</v>
      </c>
      <c r="AU158" s="15" t="s">
        <v>79</v>
      </c>
    </row>
    <row r="159" spans="2:51" s="12" customFormat="1" ht="12">
      <c r="B159" s="165"/>
      <c r="D159" s="162" t="s">
        <v>129</v>
      </c>
      <c r="E159" s="166" t="s">
        <v>1</v>
      </c>
      <c r="F159" s="167" t="s">
        <v>422</v>
      </c>
      <c r="H159" s="168">
        <v>1803.04</v>
      </c>
      <c r="I159" s="169"/>
      <c r="L159" s="165"/>
      <c r="M159" s="170"/>
      <c r="N159" s="171"/>
      <c r="O159" s="171"/>
      <c r="P159" s="171"/>
      <c r="Q159" s="171"/>
      <c r="R159" s="171"/>
      <c r="S159" s="171"/>
      <c r="T159" s="172"/>
      <c r="AT159" s="166" t="s">
        <v>129</v>
      </c>
      <c r="AU159" s="166" t="s">
        <v>79</v>
      </c>
      <c r="AV159" s="12" t="s">
        <v>79</v>
      </c>
      <c r="AW159" s="12" t="s">
        <v>29</v>
      </c>
      <c r="AX159" s="12" t="s">
        <v>72</v>
      </c>
      <c r="AY159" s="166" t="s">
        <v>118</v>
      </c>
    </row>
    <row r="160" spans="2:51" s="12" customFormat="1" ht="12">
      <c r="B160" s="165"/>
      <c r="D160" s="162" t="s">
        <v>129</v>
      </c>
      <c r="E160" s="166" t="s">
        <v>1</v>
      </c>
      <c r="F160" s="167" t="s">
        <v>421</v>
      </c>
      <c r="H160" s="168">
        <v>38</v>
      </c>
      <c r="I160" s="169"/>
      <c r="L160" s="165"/>
      <c r="M160" s="170"/>
      <c r="N160" s="171"/>
      <c r="O160" s="171"/>
      <c r="P160" s="171"/>
      <c r="Q160" s="171"/>
      <c r="R160" s="171"/>
      <c r="S160" s="171"/>
      <c r="T160" s="172"/>
      <c r="AT160" s="166" t="s">
        <v>129</v>
      </c>
      <c r="AU160" s="166" t="s">
        <v>79</v>
      </c>
      <c r="AV160" s="12" t="s">
        <v>79</v>
      </c>
      <c r="AW160" s="12" t="s">
        <v>29</v>
      </c>
      <c r="AX160" s="12" t="s">
        <v>72</v>
      </c>
      <c r="AY160" s="166" t="s">
        <v>118</v>
      </c>
    </row>
    <row r="161" spans="2:51" s="13" customFormat="1" ht="12">
      <c r="B161" s="173"/>
      <c r="D161" s="162" t="s">
        <v>129</v>
      </c>
      <c r="E161" s="174" t="s">
        <v>1</v>
      </c>
      <c r="F161" s="175" t="s">
        <v>144</v>
      </c>
      <c r="H161" s="176">
        <v>1841.04</v>
      </c>
      <c r="I161" s="177"/>
      <c r="L161" s="173"/>
      <c r="M161" s="178"/>
      <c r="N161" s="179"/>
      <c r="O161" s="179"/>
      <c r="P161" s="179"/>
      <c r="Q161" s="179"/>
      <c r="R161" s="179"/>
      <c r="S161" s="179"/>
      <c r="T161" s="180"/>
      <c r="AT161" s="174" t="s">
        <v>129</v>
      </c>
      <c r="AU161" s="174" t="s">
        <v>79</v>
      </c>
      <c r="AV161" s="13" t="s">
        <v>125</v>
      </c>
      <c r="AW161" s="13" t="s">
        <v>29</v>
      </c>
      <c r="AX161" s="13" t="s">
        <v>78</v>
      </c>
      <c r="AY161" s="174" t="s">
        <v>118</v>
      </c>
    </row>
    <row r="162" spans="2:63" s="11" customFormat="1" ht="22.9" customHeight="1">
      <c r="B162" s="135"/>
      <c r="D162" s="136" t="s">
        <v>71</v>
      </c>
      <c r="E162" s="146" t="s">
        <v>165</v>
      </c>
      <c r="F162" s="146" t="s">
        <v>225</v>
      </c>
      <c r="I162" s="138"/>
      <c r="J162" s="147">
        <f>BK162</f>
        <v>0</v>
      </c>
      <c r="L162" s="135"/>
      <c r="M162" s="140"/>
      <c r="N162" s="141"/>
      <c r="O162" s="141"/>
      <c r="P162" s="142">
        <f>SUM(P163:P193)</f>
        <v>0</v>
      </c>
      <c r="Q162" s="141"/>
      <c r="R162" s="142">
        <f>SUM(R163:R193)</f>
        <v>0.46578192000000007</v>
      </c>
      <c r="S162" s="141"/>
      <c r="T162" s="143">
        <f>SUM(T163:T193)</f>
        <v>141.2212</v>
      </c>
      <c r="AR162" s="136" t="s">
        <v>78</v>
      </c>
      <c r="AT162" s="144" t="s">
        <v>71</v>
      </c>
      <c r="AU162" s="144" t="s">
        <v>78</v>
      </c>
      <c r="AY162" s="136" t="s">
        <v>118</v>
      </c>
      <c r="BK162" s="145">
        <f>SUM(BK163:BK193)</f>
        <v>0</v>
      </c>
    </row>
    <row r="163" spans="2:65" s="1" customFormat="1" ht="24" customHeight="1">
      <c r="B163" s="148"/>
      <c r="C163" s="149" t="s">
        <v>175</v>
      </c>
      <c r="D163" s="149" t="s">
        <v>120</v>
      </c>
      <c r="E163" s="150" t="s">
        <v>237</v>
      </c>
      <c r="F163" s="151" t="s">
        <v>238</v>
      </c>
      <c r="G163" s="152" t="s">
        <v>239</v>
      </c>
      <c r="H163" s="153">
        <v>496</v>
      </c>
      <c r="I163" s="154"/>
      <c r="J163" s="155">
        <f>ROUND(I163*H163,2)</f>
        <v>0</v>
      </c>
      <c r="K163" s="151" t="s">
        <v>124</v>
      </c>
      <c r="L163" s="30"/>
      <c r="M163" s="156" t="s">
        <v>1</v>
      </c>
      <c r="N163" s="157" t="s">
        <v>37</v>
      </c>
      <c r="O163" s="53"/>
      <c r="P163" s="158">
        <f>O163*H163</f>
        <v>0</v>
      </c>
      <c r="Q163" s="158">
        <v>0.0002</v>
      </c>
      <c r="R163" s="158">
        <f>Q163*H163</f>
        <v>0.09920000000000001</v>
      </c>
      <c r="S163" s="158">
        <v>0</v>
      </c>
      <c r="T163" s="159">
        <f>S163*H163</f>
        <v>0</v>
      </c>
      <c r="AR163" s="160" t="s">
        <v>125</v>
      </c>
      <c r="AT163" s="160" t="s">
        <v>120</v>
      </c>
      <c r="AU163" s="160" t="s">
        <v>79</v>
      </c>
      <c r="AY163" s="15" t="s">
        <v>118</v>
      </c>
      <c r="BE163" s="161">
        <f>IF(N163="základní",J163,0)</f>
        <v>0</v>
      </c>
      <c r="BF163" s="161">
        <f>IF(N163="snížená",J163,0)</f>
        <v>0</v>
      </c>
      <c r="BG163" s="161">
        <f>IF(N163="zákl. přenesená",J163,0)</f>
        <v>0</v>
      </c>
      <c r="BH163" s="161">
        <f>IF(N163="sníž. přenesená",J163,0)</f>
        <v>0</v>
      </c>
      <c r="BI163" s="161">
        <f>IF(N163="nulová",J163,0)</f>
        <v>0</v>
      </c>
      <c r="BJ163" s="15" t="s">
        <v>78</v>
      </c>
      <c r="BK163" s="161">
        <f>ROUND(I163*H163,2)</f>
        <v>0</v>
      </c>
      <c r="BL163" s="15" t="s">
        <v>125</v>
      </c>
      <c r="BM163" s="160" t="s">
        <v>240</v>
      </c>
    </row>
    <row r="164" spans="2:47" s="1" customFormat="1" ht="107.25">
      <c r="B164" s="30"/>
      <c r="D164" s="162" t="s">
        <v>127</v>
      </c>
      <c r="F164" s="163" t="s">
        <v>241</v>
      </c>
      <c r="I164" s="89"/>
      <c r="L164" s="30"/>
      <c r="M164" s="164"/>
      <c r="N164" s="53"/>
      <c r="O164" s="53"/>
      <c r="P164" s="53"/>
      <c r="Q164" s="53"/>
      <c r="R164" s="53"/>
      <c r="S164" s="53"/>
      <c r="T164" s="54"/>
      <c r="AT164" s="15" t="s">
        <v>127</v>
      </c>
      <c r="AU164" s="15" t="s">
        <v>79</v>
      </c>
    </row>
    <row r="165" spans="2:51" s="12" customFormat="1" ht="12">
      <c r="B165" s="165"/>
      <c r="D165" s="162" t="s">
        <v>129</v>
      </c>
      <c r="E165" s="166" t="s">
        <v>1</v>
      </c>
      <c r="F165" s="167" t="s">
        <v>423</v>
      </c>
      <c r="H165" s="168">
        <v>496</v>
      </c>
      <c r="I165" s="169"/>
      <c r="L165" s="165"/>
      <c r="M165" s="170"/>
      <c r="N165" s="171"/>
      <c r="O165" s="171"/>
      <c r="P165" s="171"/>
      <c r="Q165" s="171"/>
      <c r="R165" s="171"/>
      <c r="S165" s="171"/>
      <c r="T165" s="172"/>
      <c r="AT165" s="166" t="s">
        <v>129</v>
      </c>
      <c r="AU165" s="166" t="s">
        <v>79</v>
      </c>
      <c r="AV165" s="12" t="s">
        <v>79</v>
      </c>
      <c r="AW165" s="12" t="s">
        <v>29</v>
      </c>
      <c r="AX165" s="12" t="s">
        <v>78</v>
      </c>
      <c r="AY165" s="166" t="s">
        <v>118</v>
      </c>
    </row>
    <row r="166" spans="2:65" s="1" customFormat="1" ht="24" customHeight="1">
      <c r="B166" s="148"/>
      <c r="C166" s="149" t="s">
        <v>181</v>
      </c>
      <c r="D166" s="149" t="s">
        <v>120</v>
      </c>
      <c r="E166" s="150" t="s">
        <v>358</v>
      </c>
      <c r="F166" s="151" t="s">
        <v>359</v>
      </c>
      <c r="G166" s="152" t="s">
        <v>239</v>
      </c>
      <c r="H166" s="153">
        <v>38</v>
      </c>
      <c r="I166" s="154"/>
      <c r="J166" s="155">
        <f>ROUND(I166*H166,2)</f>
        <v>0</v>
      </c>
      <c r="K166" s="151" t="s">
        <v>124</v>
      </c>
      <c r="L166" s="30"/>
      <c r="M166" s="156" t="s">
        <v>1</v>
      </c>
      <c r="N166" s="157" t="s">
        <v>37</v>
      </c>
      <c r="O166" s="53"/>
      <c r="P166" s="158">
        <f>O166*H166</f>
        <v>0</v>
      </c>
      <c r="Q166" s="158">
        <v>0.00011</v>
      </c>
      <c r="R166" s="158">
        <f>Q166*H166</f>
        <v>0.0041800000000000006</v>
      </c>
      <c r="S166" s="158">
        <v>0</v>
      </c>
      <c r="T166" s="159">
        <f>S166*H166</f>
        <v>0</v>
      </c>
      <c r="AR166" s="160" t="s">
        <v>125</v>
      </c>
      <c r="AT166" s="160" t="s">
        <v>120</v>
      </c>
      <c r="AU166" s="160" t="s">
        <v>79</v>
      </c>
      <c r="AY166" s="15" t="s">
        <v>118</v>
      </c>
      <c r="BE166" s="161">
        <f>IF(N166="základní",J166,0)</f>
        <v>0</v>
      </c>
      <c r="BF166" s="161">
        <f>IF(N166="snížená",J166,0)</f>
        <v>0</v>
      </c>
      <c r="BG166" s="161">
        <f>IF(N166="zákl. přenesená",J166,0)</f>
        <v>0</v>
      </c>
      <c r="BH166" s="161">
        <f>IF(N166="sníž. přenesená",J166,0)</f>
        <v>0</v>
      </c>
      <c r="BI166" s="161">
        <f>IF(N166="nulová",J166,0)</f>
        <v>0</v>
      </c>
      <c r="BJ166" s="15" t="s">
        <v>78</v>
      </c>
      <c r="BK166" s="161">
        <f>ROUND(I166*H166,2)</f>
        <v>0</v>
      </c>
      <c r="BL166" s="15" t="s">
        <v>125</v>
      </c>
      <c r="BM166" s="160" t="s">
        <v>360</v>
      </c>
    </row>
    <row r="167" spans="2:47" s="1" customFormat="1" ht="107.25">
      <c r="B167" s="30"/>
      <c r="D167" s="162" t="s">
        <v>127</v>
      </c>
      <c r="F167" s="163" t="s">
        <v>241</v>
      </c>
      <c r="I167" s="89"/>
      <c r="L167" s="30"/>
      <c r="M167" s="164"/>
      <c r="N167" s="53"/>
      <c r="O167" s="53"/>
      <c r="P167" s="53"/>
      <c r="Q167" s="53"/>
      <c r="R167" s="53"/>
      <c r="S167" s="53"/>
      <c r="T167" s="54"/>
      <c r="AT167" s="15" t="s">
        <v>127</v>
      </c>
      <c r="AU167" s="15" t="s">
        <v>79</v>
      </c>
    </row>
    <row r="168" spans="2:51" s="12" customFormat="1" ht="12">
      <c r="B168" s="165"/>
      <c r="D168" s="162" t="s">
        <v>129</v>
      </c>
      <c r="E168" s="166" t="s">
        <v>1</v>
      </c>
      <c r="F168" s="167" t="s">
        <v>424</v>
      </c>
      <c r="H168" s="168">
        <v>38</v>
      </c>
      <c r="I168" s="169"/>
      <c r="L168" s="165"/>
      <c r="M168" s="170"/>
      <c r="N168" s="171"/>
      <c r="O168" s="171"/>
      <c r="P168" s="171"/>
      <c r="Q168" s="171"/>
      <c r="R168" s="171"/>
      <c r="S168" s="171"/>
      <c r="T168" s="172"/>
      <c r="AT168" s="166" t="s">
        <v>129</v>
      </c>
      <c r="AU168" s="166" t="s">
        <v>79</v>
      </c>
      <c r="AV168" s="12" t="s">
        <v>79</v>
      </c>
      <c r="AW168" s="12" t="s">
        <v>29</v>
      </c>
      <c r="AX168" s="12" t="s">
        <v>78</v>
      </c>
      <c r="AY168" s="166" t="s">
        <v>118</v>
      </c>
    </row>
    <row r="169" spans="2:65" s="1" customFormat="1" ht="36" customHeight="1">
      <c r="B169" s="148"/>
      <c r="C169" s="149" t="s">
        <v>185</v>
      </c>
      <c r="D169" s="149" t="s">
        <v>120</v>
      </c>
      <c r="E169" s="150" t="s">
        <v>243</v>
      </c>
      <c r="F169" s="151" t="s">
        <v>244</v>
      </c>
      <c r="G169" s="152" t="s">
        <v>239</v>
      </c>
      <c r="H169" s="153">
        <v>534</v>
      </c>
      <c r="I169" s="154"/>
      <c r="J169" s="155">
        <f>ROUND(I169*H169,2)</f>
        <v>0</v>
      </c>
      <c r="K169" s="151" t="s">
        <v>124</v>
      </c>
      <c r="L169" s="30"/>
      <c r="M169" s="156" t="s">
        <v>1</v>
      </c>
      <c r="N169" s="157" t="s">
        <v>37</v>
      </c>
      <c r="O169" s="53"/>
      <c r="P169" s="158">
        <f>O169*H169</f>
        <v>0</v>
      </c>
      <c r="Q169" s="158">
        <v>0</v>
      </c>
      <c r="R169" s="158">
        <f>Q169*H169</f>
        <v>0</v>
      </c>
      <c r="S169" s="158">
        <v>0</v>
      </c>
      <c r="T169" s="159">
        <f>S169*H169</f>
        <v>0</v>
      </c>
      <c r="AR169" s="160" t="s">
        <v>125</v>
      </c>
      <c r="AT169" s="160" t="s">
        <v>120</v>
      </c>
      <c r="AU169" s="160" t="s">
        <v>79</v>
      </c>
      <c r="AY169" s="15" t="s">
        <v>118</v>
      </c>
      <c r="BE169" s="161">
        <f>IF(N169="základní",J169,0)</f>
        <v>0</v>
      </c>
      <c r="BF169" s="161">
        <f>IF(N169="snížená",J169,0)</f>
        <v>0</v>
      </c>
      <c r="BG169" s="161">
        <f>IF(N169="zákl. přenesená",J169,0)</f>
        <v>0</v>
      </c>
      <c r="BH169" s="161">
        <f>IF(N169="sníž. přenesená",J169,0)</f>
        <v>0</v>
      </c>
      <c r="BI169" s="161">
        <f>IF(N169="nulová",J169,0)</f>
        <v>0</v>
      </c>
      <c r="BJ169" s="15" t="s">
        <v>78</v>
      </c>
      <c r="BK169" s="161">
        <f>ROUND(I169*H169,2)</f>
        <v>0</v>
      </c>
      <c r="BL169" s="15" t="s">
        <v>125</v>
      </c>
      <c r="BM169" s="160" t="s">
        <v>245</v>
      </c>
    </row>
    <row r="170" spans="2:47" s="1" customFormat="1" ht="39">
      <c r="B170" s="30"/>
      <c r="D170" s="162" t="s">
        <v>127</v>
      </c>
      <c r="F170" s="163" t="s">
        <v>246</v>
      </c>
      <c r="I170" s="89"/>
      <c r="L170" s="30"/>
      <c r="M170" s="164"/>
      <c r="N170" s="53"/>
      <c r="O170" s="53"/>
      <c r="P170" s="53"/>
      <c r="Q170" s="53"/>
      <c r="R170" s="53"/>
      <c r="S170" s="53"/>
      <c r="T170" s="54"/>
      <c r="AT170" s="15" t="s">
        <v>127</v>
      </c>
      <c r="AU170" s="15" t="s">
        <v>79</v>
      </c>
    </row>
    <row r="171" spans="2:51" s="12" customFormat="1" ht="12">
      <c r="B171" s="165"/>
      <c r="D171" s="162" t="s">
        <v>129</v>
      </c>
      <c r="E171" s="166" t="s">
        <v>1</v>
      </c>
      <c r="F171" s="167" t="s">
        <v>425</v>
      </c>
      <c r="H171" s="168">
        <v>534</v>
      </c>
      <c r="I171" s="169"/>
      <c r="L171" s="165"/>
      <c r="M171" s="170"/>
      <c r="N171" s="171"/>
      <c r="O171" s="171"/>
      <c r="P171" s="171"/>
      <c r="Q171" s="171"/>
      <c r="R171" s="171"/>
      <c r="S171" s="171"/>
      <c r="T171" s="172"/>
      <c r="AT171" s="166" t="s">
        <v>129</v>
      </c>
      <c r="AU171" s="166" t="s">
        <v>79</v>
      </c>
      <c r="AV171" s="12" t="s">
        <v>79</v>
      </c>
      <c r="AW171" s="12" t="s">
        <v>29</v>
      </c>
      <c r="AX171" s="12" t="s">
        <v>78</v>
      </c>
      <c r="AY171" s="166" t="s">
        <v>118</v>
      </c>
    </row>
    <row r="172" spans="2:65" s="1" customFormat="1" ht="48" customHeight="1">
      <c r="B172" s="148"/>
      <c r="C172" s="149" t="s">
        <v>189</v>
      </c>
      <c r="D172" s="149" t="s">
        <v>120</v>
      </c>
      <c r="E172" s="150" t="s">
        <v>248</v>
      </c>
      <c r="F172" s="151" t="s">
        <v>249</v>
      </c>
      <c r="G172" s="152" t="s">
        <v>239</v>
      </c>
      <c r="H172" s="153">
        <v>60</v>
      </c>
      <c r="I172" s="154"/>
      <c r="J172" s="155">
        <f>ROUND(I172*H172,2)</f>
        <v>0</v>
      </c>
      <c r="K172" s="151" t="s">
        <v>124</v>
      </c>
      <c r="L172" s="30"/>
      <c r="M172" s="156" t="s">
        <v>1</v>
      </c>
      <c r="N172" s="157" t="s">
        <v>37</v>
      </c>
      <c r="O172" s="53"/>
      <c r="P172" s="158">
        <f>O172*H172</f>
        <v>0</v>
      </c>
      <c r="Q172" s="158">
        <v>9E-05</v>
      </c>
      <c r="R172" s="158">
        <f>Q172*H172</f>
        <v>0.0054</v>
      </c>
      <c r="S172" s="158">
        <v>0</v>
      </c>
      <c r="T172" s="159">
        <f>S172*H172</f>
        <v>0</v>
      </c>
      <c r="AR172" s="160" t="s">
        <v>125</v>
      </c>
      <c r="AT172" s="160" t="s">
        <v>120</v>
      </c>
      <c r="AU172" s="160" t="s">
        <v>79</v>
      </c>
      <c r="AY172" s="15" t="s">
        <v>118</v>
      </c>
      <c r="BE172" s="161">
        <f>IF(N172="základní",J172,0)</f>
        <v>0</v>
      </c>
      <c r="BF172" s="161">
        <f>IF(N172="snížená",J172,0)</f>
        <v>0</v>
      </c>
      <c r="BG172" s="161">
        <f>IF(N172="zákl. přenesená",J172,0)</f>
        <v>0</v>
      </c>
      <c r="BH172" s="161">
        <f>IF(N172="sníž. přenesená",J172,0)</f>
        <v>0</v>
      </c>
      <c r="BI172" s="161">
        <f>IF(N172="nulová",J172,0)</f>
        <v>0</v>
      </c>
      <c r="BJ172" s="15" t="s">
        <v>78</v>
      </c>
      <c r="BK172" s="161">
        <f>ROUND(I172*H172,2)</f>
        <v>0</v>
      </c>
      <c r="BL172" s="15" t="s">
        <v>125</v>
      </c>
      <c r="BM172" s="160" t="s">
        <v>250</v>
      </c>
    </row>
    <row r="173" spans="2:47" s="1" customFormat="1" ht="39">
      <c r="B173" s="30"/>
      <c r="D173" s="162" t="s">
        <v>127</v>
      </c>
      <c r="F173" s="163" t="s">
        <v>251</v>
      </c>
      <c r="I173" s="89"/>
      <c r="L173" s="30"/>
      <c r="M173" s="164"/>
      <c r="N173" s="53"/>
      <c r="O173" s="53"/>
      <c r="P173" s="53"/>
      <c r="Q173" s="53"/>
      <c r="R173" s="53"/>
      <c r="S173" s="53"/>
      <c r="T173" s="54"/>
      <c r="AT173" s="15" t="s">
        <v>127</v>
      </c>
      <c r="AU173" s="15" t="s">
        <v>79</v>
      </c>
    </row>
    <row r="174" spans="2:51" s="12" customFormat="1" ht="12">
      <c r="B174" s="165"/>
      <c r="D174" s="162" t="s">
        <v>129</v>
      </c>
      <c r="E174" s="166" t="s">
        <v>1</v>
      </c>
      <c r="F174" s="167" t="s">
        <v>426</v>
      </c>
      <c r="H174" s="168">
        <v>60</v>
      </c>
      <c r="I174" s="169"/>
      <c r="L174" s="165"/>
      <c r="M174" s="170"/>
      <c r="N174" s="171"/>
      <c r="O174" s="171"/>
      <c r="P174" s="171"/>
      <c r="Q174" s="171"/>
      <c r="R174" s="171"/>
      <c r="S174" s="171"/>
      <c r="T174" s="172"/>
      <c r="AT174" s="166" t="s">
        <v>129</v>
      </c>
      <c r="AU174" s="166" t="s">
        <v>79</v>
      </c>
      <c r="AV174" s="12" t="s">
        <v>79</v>
      </c>
      <c r="AW174" s="12" t="s">
        <v>29</v>
      </c>
      <c r="AX174" s="12" t="s">
        <v>78</v>
      </c>
      <c r="AY174" s="166" t="s">
        <v>118</v>
      </c>
    </row>
    <row r="175" spans="2:65" s="1" customFormat="1" ht="24" customHeight="1">
      <c r="B175" s="148"/>
      <c r="C175" s="149" t="s">
        <v>8</v>
      </c>
      <c r="D175" s="149" t="s">
        <v>120</v>
      </c>
      <c r="E175" s="150" t="s">
        <v>272</v>
      </c>
      <c r="F175" s="151" t="s">
        <v>273</v>
      </c>
      <c r="G175" s="152" t="s">
        <v>123</v>
      </c>
      <c r="H175" s="153">
        <v>180.304</v>
      </c>
      <c r="I175" s="154"/>
      <c r="J175" s="155">
        <f>ROUND(I175*H175,2)</f>
        <v>0</v>
      </c>
      <c r="K175" s="151" t="s">
        <v>124</v>
      </c>
      <c r="L175" s="30"/>
      <c r="M175" s="156" t="s">
        <v>1</v>
      </c>
      <c r="N175" s="157" t="s">
        <v>37</v>
      </c>
      <c r="O175" s="53"/>
      <c r="P175" s="158">
        <f>O175*H175</f>
        <v>0</v>
      </c>
      <c r="Q175" s="158">
        <v>0.00198</v>
      </c>
      <c r="R175" s="158">
        <f>Q175*H175</f>
        <v>0.35700192000000003</v>
      </c>
      <c r="S175" s="158">
        <v>0</v>
      </c>
      <c r="T175" s="159">
        <f>S175*H175</f>
        <v>0</v>
      </c>
      <c r="AR175" s="160" t="s">
        <v>125</v>
      </c>
      <c r="AT175" s="160" t="s">
        <v>120</v>
      </c>
      <c r="AU175" s="160" t="s">
        <v>79</v>
      </c>
      <c r="AY175" s="15" t="s">
        <v>118</v>
      </c>
      <c r="BE175" s="161">
        <f>IF(N175="základní",J175,0)</f>
        <v>0</v>
      </c>
      <c r="BF175" s="161">
        <f>IF(N175="snížená",J175,0)</f>
        <v>0</v>
      </c>
      <c r="BG175" s="161">
        <f>IF(N175="zákl. přenesená",J175,0)</f>
        <v>0</v>
      </c>
      <c r="BH175" s="161">
        <f>IF(N175="sníž. přenesená",J175,0)</f>
        <v>0</v>
      </c>
      <c r="BI175" s="161">
        <f>IF(N175="nulová",J175,0)</f>
        <v>0</v>
      </c>
      <c r="BJ175" s="15" t="s">
        <v>78</v>
      </c>
      <c r="BK175" s="161">
        <f>ROUND(I175*H175,2)</f>
        <v>0</v>
      </c>
      <c r="BL175" s="15" t="s">
        <v>125</v>
      </c>
      <c r="BM175" s="160" t="s">
        <v>274</v>
      </c>
    </row>
    <row r="176" spans="2:47" s="1" customFormat="1" ht="97.5">
      <c r="B176" s="30"/>
      <c r="D176" s="162" t="s">
        <v>127</v>
      </c>
      <c r="F176" s="163" t="s">
        <v>275</v>
      </c>
      <c r="I176" s="89"/>
      <c r="L176" s="30"/>
      <c r="M176" s="164"/>
      <c r="N176" s="53"/>
      <c r="O176" s="53"/>
      <c r="P176" s="53"/>
      <c r="Q176" s="53"/>
      <c r="R176" s="53"/>
      <c r="S176" s="53"/>
      <c r="T176" s="54"/>
      <c r="AT176" s="15" t="s">
        <v>127</v>
      </c>
      <c r="AU176" s="15" t="s">
        <v>79</v>
      </c>
    </row>
    <row r="177" spans="2:51" s="12" customFormat="1" ht="22.5">
      <c r="B177" s="165"/>
      <c r="D177" s="162" t="s">
        <v>129</v>
      </c>
      <c r="E177" s="166" t="s">
        <v>1</v>
      </c>
      <c r="F177" s="167" t="s">
        <v>416</v>
      </c>
      <c r="H177" s="168">
        <v>180.304</v>
      </c>
      <c r="I177" s="169"/>
      <c r="L177" s="165"/>
      <c r="M177" s="170"/>
      <c r="N177" s="171"/>
      <c r="O177" s="171"/>
      <c r="P177" s="171"/>
      <c r="Q177" s="171"/>
      <c r="R177" s="171"/>
      <c r="S177" s="171"/>
      <c r="T177" s="172"/>
      <c r="AT177" s="166" t="s">
        <v>129</v>
      </c>
      <c r="AU177" s="166" t="s">
        <v>79</v>
      </c>
      <c r="AV177" s="12" t="s">
        <v>79</v>
      </c>
      <c r="AW177" s="12" t="s">
        <v>29</v>
      </c>
      <c r="AX177" s="12" t="s">
        <v>78</v>
      </c>
      <c r="AY177" s="166" t="s">
        <v>118</v>
      </c>
    </row>
    <row r="178" spans="2:65" s="1" customFormat="1" ht="36" customHeight="1">
      <c r="B178" s="148"/>
      <c r="C178" s="149" t="s">
        <v>198</v>
      </c>
      <c r="D178" s="149" t="s">
        <v>120</v>
      </c>
      <c r="E178" s="150" t="s">
        <v>277</v>
      </c>
      <c r="F178" s="151" t="s">
        <v>278</v>
      </c>
      <c r="G178" s="152" t="s">
        <v>239</v>
      </c>
      <c r="H178" s="153">
        <v>65</v>
      </c>
      <c r="I178" s="154"/>
      <c r="J178" s="155">
        <f>ROUND(I178*H178,2)</f>
        <v>0</v>
      </c>
      <c r="K178" s="151" t="s">
        <v>124</v>
      </c>
      <c r="L178" s="30"/>
      <c r="M178" s="156" t="s">
        <v>1</v>
      </c>
      <c r="N178" s="157" t="s">
        <v>37</v>
      </c>
      <c r="O178" s="53"/>
      <c r="P178" s="158">
        <f>O178*H178</f>
        <v>0</v>
      </c>
      <c r="Q178" s="158">
        <v>0</v>
      </c>
      <c r="R178" s="158">
        <f>Q178*H178</f>
        <v>0</v>
      </c>
      <c r="S178" s="158">
        <v>0</v>
      </c>
      <c r="T178" s="159">
        <f>S178*H178</f>
        <v>0</v>
      </c>
      <c r="AR178" s="160" t="s">
        <v>125</v>
      </c>
      <c r="AT178" s="160" t="s">
        <v>120</v>
      </c>
      <c r="AU178" s="160" t="s">
        <v>79</v>
      </c>
      <c r="AY178" s="15" t="s">
        <v>118</v>
      </c>
      <c r="BE178" s="161">
        <f>IF(N178="základní",J178,0)</f>
        <v>0</v>
      </c>
      <c r="BF178" s="161">
        <f>IF(N178="snížená",J178,0)</f>
        <v>0</v>
      </c>
      <c r="BG178" s="161">
        <f>IF(N178="zákl. přenesená",J178,0)</f>
        <v>0</v>
      </c>
      <c r="BH178" s="161">
        <f>IF(N178="sníž. přenesená",J178,0)</f>
        <v>0</v>
      </c>
      <c r="BI178" s="161">
        <f>IF(N178="nulová",J178,0)</f>
        <v>0</v>
      </c>
      <c r="BJ178" s="15" t="s">
        <v>78</v>
      </c>
      <c r="BK178" s="161">
        <f>ROUND(I178*H178,2)</f>
        <v>0</v>
      </c>
      <c r="BL178" s="15" t="s">
        <v>125</v>
      </c>
      <c r="BM178" s="160" t="s">
        <v>279</v>
      </c>
    </row>
    <row r="179" spans="2:47" s="1" customFormat="1" ht="58.5">
      <c r="B179" s="30"/>
      <c r="D179" s="162" t="s">
        <v>127</v>
      </c>
      <c r="F179" s="163" t="s">
        <v>280</v>
      </c>
      <c r="I179" s="89"/>
      <c r="L179" s="30"/>
      <c r="M179" s="164"/>
      <c r="N179" s="53"/>
      <c r="O179" s="53"/>
      <c r="P179" s="53"/>
      <c r="Q179" s="53"/>
      <c r="R179" s="53"/>
      <c r="S179" s="53"/>
      <c r="T179" s="54"/>
      <c r="AT179" s="15" t="s">
        <v>127</v>
      </c>
      <c r="AU179" s="15" t="s">
        <v>79</v>
      </c>
    </row>
    <row r="180" spans="2:51" s="12" customFormat="1" ht="12">
      <c r="B180" s="165"/>
      <c r="D180" s="162" t="s">
        <v>129</v>
      </c>
      <c r="E180" s="166" t="s">
        <v>1</v>
      </c>
      <c r="F180" s="167" t="s">
        <v>361</v>
      </c>
      <c r="H180" s="168">
        <v>65</v>
      </c>
      <c r="I180" s="169"/>
      <c r="L180" s="165"/>
      <c r="M180" s="170"/>
      <c r="N180" s="171"/>
      <c r="O180" s="171"/>
      <c r="P180" s="171"/>
      <c r="Q180" s="171"/>
      <c r="R180" s="171"/>
      <c r="S180" s="171"/>
      <c r="T180" s="172"/>
      <c r="AT180" s="166" t="s">
        <v>129</v>
      </c>
      <c r="AU180" s="166" t="s">
        <v>79</v>
      </c>
      <c r="AV180" s="12" t="s">
        <v>79</v>
      </c>
      <c r="AW180" s="12" t="s">
        <v>29</v>
      </c>
      <c r="AX180" s="12" t="s">
        <v>78</v>
      </c>
      <c r="AY180" s="166" t="s">
        <v>118</v>
      </c>
    </row>
    <row r="181" spans="2:65" s="1" customFormat="1" ht="24" customHeight="1">
      <c r="B181" s="148"/>
      <c r="C181" s="149" t="s">
        <v>203</v>
      </c>
      <c r="D181" s="149" t="s">
        <v>120</v>
      </c>
      <c r="E181" s="150" t="s">
        <v>282</v>
      </c>
      <c r="F181" s="151" t="s">
        <v>283</v>
      </c>
      <c r="G181" s="152" t="s">
        <v>239</v>
      </c>
      <c r="H181" s="153">
        <v>65</v>
      </c>
      <c r="I181" s="154"/>
      <c r="J181" s="155">
        <f>ROUND(I181*H181,2)</f>
        <v>0</v>
      </c>
      <c r="K181" s="151" t="s">
        <v>124</v>
      </c>
      <c r="L181" s="30"/>
      <c r="M181" s="156" t="s">
        <v>1</v>
      </c>
      <c r="N181" s="157" t="s">
        <v>37</v>
      </c>
      <c r="O181" s="53"/>
      <c r="P181" s="158">
        <f>O181*H181</f>
        <v>0</v>
      </c>
      <c r="Q181" s="158">
        <v>0</v>
      </c>
      <c r="R181" s="158">
        <f>Q181*H181</f>
        <v>0</v>
      </c>
      <c r="S181" s="158">
        <v>0</v>
      </c>
      <c r="T181" s="159">
        <f>S181*H181</f>
        <v>0</v>
      </c>
      <c r="AR181" s="160" t="s">
        <v>125</v>
      </c>
      <c r="AT181" s="160" t="s">
        <v>120</v>
      </c>
      <c r="AU181" s="160" t="s">
        <v>79</v>
      </c>
      <c r="AY181" s="15" t="s">
        <v>118</v>
      </c>
      <c r="BE181" s="161">
        <f>IF(N181="základní",J181,0)</f>
        <v>0</v>
      </c>
      <c r="BF181" s="161">
        <f>IF(N181="snížená",J181,0)</f>
        <v>0</v>
      </c>
      <c r="BG181" s="161">
        <f>IF(N181="zákl. přenesená",J181,0)</f>
        <v>0</v>
      </c>
      <c r="BH181" s="161">
        <f>IF(N181="sníž. přenesená",J181,0)</f>
        <v>0</v>
      </c>
      <c r="BI181" s="161">
        <f>IF(N181="nulová",J181,0)</f>
        <v>0</v>
      </c>
      <c r="BJ181" s="15" t="s">
        <v>78</v>
      </c>
      <c r="BK181" s="161">
        <f>ROUND(I181*H181,2)</f>
        <v>0</v>
      </c>
      <c r="BL181" s="15" t="s">
        <v>125</v>
      </c>
      <c r="BM181" s="160" t="s">
        <v>284</v>
      </c>
    </row>
    <row r="182" spans="2:47" s="1" customFormat="1" ht="19.5">
      <c r="B182" s="30"/>
      <c r="D182" s="162" t="s">
        <v>127</v>
      </c>
      <c r="F182" s="163" t="s">
        <v>285</v>
      </c>
      <c r="I182" s="89"/>
      <c r="L182" s="30"/>
      <c r="M182" s="164"/>
      <c r="N182" s="53"/>
      <c r="O182" s="53"/>
      <c r="P182" s="53"/>
      <c r="Q182" s="53"/>
      <c r="R182" s="53"/>
      <c r="S182" s="53"/>
      <c r="T182" s="54"/>
      <c r="AT182" s="15" t="s">
        <v>127</v>
      </c>
      <c r="AU182" s="15" t="s">
        <v>79</v>
      </c>
    </row>
    <row r="183" spans="2:51" s="12" customFormat="1" ht="12">
      <c r="B183" s="165"/>
      <c r="D183" s="162" t="s">
        <v>129</v>
      </c>
      <c r="E183" s="166" t="s">
        <v>1</v>
      </c>
      <c r="F183" s="167" t="s">
        <v>361</v>
      </c>
      <c r="H183" s="168">
        <v>65</v>
      </c>
      <c r="I183" s="169"/>
      <c r="L183" s="165"/>
      <c r="M183" s="170"/>
      <c r="N183" s="171"/>
      <c r="O183" s="171"/>
      <c r="P183" s="171"/>
      <c r="Q183" s="171"/>
      <c r="R183" s="171"/>
      <c r="S183" s="171"/>
      <c r="T183" s="172"/>
      <c r="AT183" s="166" t="s">
        <v>129</v>
      </c>
      <c r="AU183" s="166" t="s">
        <v>79</v>
      </c>
      <c r="AV183" s="12" t="s">
        <v>79</v>
      </c>
      <c r="AW183" s="12" t="s">
        <v>29</v>
      </c>
      <c r="AX183" s="12" t="s">
        <v>78</v>
      </c>
      <c r="AY183" s="166" t="s">
        <v>118</v>
      </c>
    </row>
    <row r="184" spans="2:65" s="1" customFormat="1" ht="60" customHeight="1">
      <c r="B184" s="148"/>
      <c r="C184" s="149" t="s">
        <v>208</v>
      </c>
      <c r="D184" s="149" t="s">
        <v>120</v>
      </c>
      <c r="E184" s="150" t="s">
        <v>287</v>
      </c>
      <c r="F184" s="151" t="s">
        <v>427</v>
      </c>
      <c r="G184" s="152" t="s">
        <v>239</v>
      </c>
      <c r="H184" s="153">
        <v>427.2</v>
      </c>
      <c r="I184" s="154"/>
      <c r="J184" s="155">
        <f>ROUND(I184*H184,2)</f>
        <v>0</v>
      </c>
      <c r="K184" s="151" t="s">
        <v>124</v>
      </c>
      <c r="L184" s="30"/>
      <c r="M184" s="156" t="s">
        <v>1</v>
      </c>
      <c r="N184" s="157" t="s">
        <v>37</v>
      </c>
      <c r="O184" s="53"/>
      <c r="P184" s="158">
        <f>O184*H184</f>
        <v>0</v>
      </c>
      <c r="Q184" s="158">
        <v>0</v>
      </c>
      <c r="R184" s="158">
        <f>Q184*H184</f>
        <v>0</v>
      </c>
      <c r="S184" s="158">
        <v>0.086</v>
      </c>
      <c r="T184" s="159">
        <f>S184*H184</f>
        <v>36.7392</v>
      </c>
      <c r="AR184" s="160" t="s">
        <v>125</v>
      </c>
      <c r="AT184" s="160" t="s">
        <v>120</v>
      </c>
      <c r="AU184" s="160" t="s">
        <v>79</v>
      </c>
      <c r="AY184" s="15" t="s">
        <v>118</v>
      </c>
      <c r="BE184" s="161">
        <f>IF(N184="základní",J184,0)</f>
        <v>0</v>
      </c>
      <c r="BF184" s="161">
        <f>IF(N184="snížená",J184,0)</f>
        <v>0</v>
      </c>
      <c r="BG184" s="161">
        <f>IF(N184="zákl. přenesená",J184,0)</f>
        <v>0</v>
      </c>
      <c r="BH184" s="161">
        <f>IF(N184="sníž. přenesená",J184,0)</f>
        <v>0</v>
      </c>
      <c r="BI184" s="161">
        <f>IF(N184="nulová",J184,0)</f>
        <v>0</v>
      </c>
      <c r="BJ184" s="15" t="s">
        <v>78</v>
      </c>
      <c r="BK184" s="161">
        <f>ROUND(I184*H184,2)</f>
        <v>0</v>
      </c>
      <c r="BL184" s="15" t="s">
        <v>125</v>
      </c>
      <c r="BM184" s="160" t="s">
        <v>428</v>
      </c>
    </row>
    <row r="185" spans="2:47" s="1" customFormat="1" ht="68.25">
      <c r="B185" s="30"/>
      <c r="D185" s="162" t="s">
        <v>127</v>
      </c>
      <c r="F185" s="163" t="s">
        <v>289</v>
      </c>
      <c r="I185" s="89"/>
      <c r="L185" s="30"/>
      <c r="M185" s="164"/>
      <c r="N185" s="53"/>
      <c r="O185" s="53"/>
      <c r="P185" s="53"/>
      <c r="Q185" s="53"/>
      <c r="R185" s="53"/>
      <c r="S185" s="53"/>
      <c r="T185" s="54"/>
      <c r="AT185" s="15" t="s">
        <v>127</v>
      </c>
      <c r="AU185" s="15" t="s">
        <v>79</v>
      </c>
    </row>
    <row r="186" spans="2:51" s="12" customFormat="1" ht="12">
      <c r="B186" s="165"/>
      <c r="D186" s="162" t="s">
        <v>129</v>
      </c>
      <c r="E186" s="166" t="s">
        <v>1</v>
      </c>
      <c r="F186" s="167" t="s">
        <v>429</v>
      </c>
      <c r="H186" s="168">
        <v>427.2</v>
      </c>
      <c r="I186" s="169"/>
      <c r="L186" s="165"/>
      <c r="M186" s="170"/>
      <c r="N186" s="171"/>
      <c r="O186" s="171"/>
      <c r="P186" s="171"/>
      <c r="Q186" s="171"/>
      <c r="R186" s="171"/>
      <c r="S186" s="171"/>
      <c r="T186" s="172"/>
      <c r="AT186" s="166" t="s">
        <v>129</v>
      </c>
      <c r="AU186" s="166" t="s">
        <v>79</v>
      </c>
      <c r="AV186" s="12" t="s">
        <v>79</v>
      </c>
      <c r="AW186" s="12" t="s">
        <v>29</v>
      </c>
      <c r="AX186" s="12" t="s">
        <v>78</v>
      </c>
      <c r="AY186" s="166" t="s">
        <v>118</v>
      </c>
    </row>
    <row r="187" spans="2:65" s="1" customFormat="1" ht="36" customHeight="1">
      <c r="B187" s="148"/>
      <c r="C187" s="149" t="s">
        <v>212</v>
      </c>
      <c r="D187" s="149" t="s">
        <v>120</v>
      </c>
      <c r="E187" s="150" t="s">
        <v>296</v>
      </c>
      <c r="F187" s="151" t="s">
        <v>297</v>
      </c>
      <c r="G187" s="152" t="s">
        <v>123</v>
      </c>
      <c r="H187" s="153">
        <v>1771</v>
      </c>
      <c r="I187" s="154"/>
      <c r="J187" s="155">
        <f>ROUND(I187*H187,2)</f>
        <v>0</v>
      </c>
      <c r="K187" s="151" t="s">
        <v>124</v>
      </c>
      <c r="L187" s="30"/>
      <c r="M187" s="156" t="s">
        <v>1</v>
      </c>
      <c r="N187" s="157" t="s">
        <v>37</v>
      </c>
      <c r="O187" s="53"/>
      <c r="P187" s="158">
        <f>O187*H187</f>
        <v>0</v>
      </c>
      <c r="Q187" s="158">
        <v>0</v>
      </c>
      <c r="R187" s="158">
        <f>Q187*H187</f>
        <v>0</v>
      </c>
      <c r="S187" s="158">
        <v>0.02</v>
      </c>
      <c r="T187" s="159">
        <f>S187*H187</f>
        <v>35.42</v>
      </c>
      <c r="AR187" s="160" t="s">
        <v>125</v>
      </c>
      <c r="AT187" s="160" t="s">
        <v>120</v>
      </c>
      <c r="AU187" s="160" t="s">
        <v>79</v>
      </c>
      <c r="AY187" s="15" t="s">
        <v>118</v>
      </c>
      <c r="BE187" s="161">
        <f>IF(N187="základní",J187,0)</f>
        <v>0</v>
      </c>
      <c r="BF187" s="161">
        <f>IF(N187="snížená",J187,0)</f>
        <v>0</v>
      </c>
      <c r="BG187" s="161">
        <f>IF(N187="zákl. přenesená",J187,0)</f>
        <v>0</v>
      </c>
      <c r="BH187" s="161">
        <f>IF(N187="sníž. přenesená",J187,0)</f>
        <v>0</v>
      </c>
      <c r="BI187" s="161">
        <f>IF(N187="nulová",J187,0)</f>
        <v>0</v>
      </c>
      <c r="BJ187" s="15" t="s">
        <v>78</v>
      </c>
      <c r="BK187" s="161">
        <f>ROUND(I187*H187,2)</f>
        <v>0</v>
      </c>
      <c r="BL187" s="15" t="s">
        <v>125</v>
      </c>
      <c r="BM187" s="160" t="s">
        <v>298</v>
      </c>
    </row>
    <row r="188" spans="2:47" s="1" customFormat="1" ht="68.25">
      <c r="B188" s="30"/>
      <c r="D188" s="162" t="s">
        <v>127</v>
      </c>
      <c r="F188" s="163" t="s">
        <v>299</v>
      </c>
      <c r="I188" s="89"/>
      <c r="L188" s="30"/>
      <c r="M188" s="164"/>
      <c r="N188" s="53"/>
      <c r="O188" s="53"/>
      <c r="P188" s="53"/>
      <c r="Q188" s="53"/>
      <c r="R188" s="53"/>
      <c r="S188" s="53"/>
      <c r="T188" s="54"/>
      <c r="AT188" s="15" t="s">
        <v>127</v>
      </c>
      <c r="AU188" s="15" t="s">
        <v>79</v>
      </c>
    </row>
    <row r="189" spans="2:65" s="1" customFormat="1" ht="48" customHeight="1">
      <c r="B189" s="148"/>
      <c r="C189" s="149" t="s">
        <v>216</v>
      </c>
      <c r="D189" s="149" t="s">
        <v>120</v>
      </c>
      <c r="E189" s="150" t="s">
        <v>301</v>
      </c>
      <c r="F189" s="151" t="s">
        <v>302</v>
      </c>
      <c r="G189" s="152" t="s">
        <v>123</v>
      </c>
      <c r="H189" s="153">
        <v>1771</v>
      </c>
      <c r="I189" s="154"/>
      <c r="J189" s="155">
        <f>ROUND(I189*H189,2)</f>
        <v>0</v>
      </c>
      <c r="K189" s="151" t="s">
        <v>124</v>
      </c>
      <c r="L189" s="30"/>
      <c r="M189" s="156" t="s">
        <v>1</v>
      </c>
      <c r="N189" s="157" t="s">
        <v>37</v>
      </c>
      <c r="O189" s="53"/>
      <c r="P189" s="158">
        <f>O189*H189</f>
        <v>0</v>
      </c>
      <c r="Q189" s="158">
        <v>0</v>
      </c>
      <c r="R189" s="158">
        <f>Q189*H189</f>
        <v>0</v>
      </c>
      <c r="S189" s="158">
        <v>0.02</v>
      </c>
      <c r="T189" s="159">
        <f>S189*H189</f>
        <v>35.42</v>
      </c>
      <c r="AR189" s="160" t="s">
        <v>125</v>
      </c>
      <c r="AT189" s="160" t="s">
        <v>120</v>
      </c>
      <c r="AU189" s="160" t="s">
        <v>79</v>
      </c>
      <c r="AY189" s="15" t="s">
        <v>118</v>
      </c>
      <c r="BE189" s="161">
        <f>IF(N189="základní",J189,0)</f>
        <v>0</v>
      </c>
      <c r="BF189" s="161">
        <f>IF(N189="snížená",J189,0)</f>
        <v>0</v>
      </c>
      <c r="BG189" s="161">
        <f>IF(N189="zákl. přenesená",J189,0)</f>
        <v>0</v>
      </c>
      <c r="BH189" s="161">
        <f>IF(N189="sníž. přenesená",J189,0)</f>
        <v>0</v>
      </c>
      <c r="BI189" s="161">
        <f>IF(N189="nulová",J189,0)</f>
        <v>0</v>
      </c>
      <c r="BJ189" s="15" t="s">
        <v>78</v>
      </c>
      <c r="BK189" s="161">
        <f>ROUND(I189*H189,2)</f>
        <v>0</v>
      </c>
      <c r="BL189" s="15" t="s">
        <v>125</v>
      </c>
      <c r="BM189" s="160" t="s">
        <v>303</v>
      </c>
    </row>
    <row r="190" spans="2:47" s="1" customFormat="1" ht="68.25">
      <c r="B190" s="30"/>
      <c r="D190" s="162" t="s">
        <v>127</v>
      </c>
      <c r="F190" s="163" t="s">
        <v>299</v>
      </c>
      <c r="I190" s="89"/>
      <c r="L190" s="30"/>
      <c r="M190" s="164"/>
      <c r="N190" s="53"/>
      <c r="O190" s="53"/>
      <c r="P190" s="53"/>
      <c r="Q190" s="53"/>
      <c r="R190" s="53"/>
      <c r="S190" s="53"/>
      <c r="T190" s="54"/>
      <c r="AT190" s="15" t="s">
        <v>127</v>
      </c>
      <c r="AU190" s="15" t="s">
        <v>79</v>
      </c>
    </row>
    <row r="191" spans="2:65" s="1" customFormat="1" ht="60" customHeight="1">
      <c r="B191" s="148"/>
      <c r="C191" s="149" t="s">
        <v>7</v>
      </c>
      <c r="D191" s="149" t="s">
        <v>120</v>
      </c>
      <c r="E191" s="150" t="s">
        <v>305</v>
      </c>
      <c r="F191" s="151" t="s">
        <v>306</v>
      </c>
      <c r="G191" s="152" t="s">
        <v>123</v>
      </c>
      <c r="H191" s="153">
        <v>267</v>
      </c>
      <c r="I191" s="154"/>
      <c r="J191" s="155">
        <f>ROUND(I191*H191,2)</f>
        <v>0</v>
      </c>
      <c r="K191" s="151" t="s">
        <v>124</v>
      </c>
      <c r="L191" s="30"/>
      <c r="M191" s="156" t="s">
        <v>1</v>
      </c>
      <c r="N191" s="157" t="s">
        <v>37</v>
      </c>
      <c r="O191" s="53"/>
      <c r="P191" s="158">
        <f>O191*H191</f>
        <v>0</v>
      </c>
      <c r="Q191" s="158">
        <v>0</v>
      </c>
      <c r="R191" s="158">
        <f>Q191*H191</f>
        <v>0</v>
      </c>
      <c r="S191" s="158">
        <v>0.126</v>
      </c>
      <c r="T191" s="159">
        <f>S191*H191</f>
        <v>33.642</v>
      </c>
      <c r="AR191" s="160" t="s">
        <v>125</v>
      </c>
      <c r="AT191" s="160" t="s">
        <v>120</v>
      </c>
      <c r="AU191" s="160" t="s">
        <v>79</v>
      </c>
      <c r="AY191" s="15" t="s">
        <v>118</v>
      </c>
      <c r="BE191" s="161">
        <f>IF(N191="základní",J191,0)</f>
        <v>0</v>
      </c>
      <c r="BF191" s="161">
        <f>IF(N191="snížená",J191,0)</f>
        <v>0</v>
      </c>
      <c r="BG191" s="161">
        <f>IF(N191="zákl. přenesená",J191,0)</f>
        <v>0</v>
      </c>
      <c r="BH191" s="161">
        <f>IF(N191="sníž. přenesená",J191,0)</f>
        <v>0</v>
      </c>
      <c r="BI191" s="161">
        <f>IF(N191="nulová",J191,0)</f>
        <v>0</v>
      </c>
      <c r="BJ191" s="15" t="s">
        <v>78</v>
      </c>
      <c r="BK191" s="161">
        <f>ROUND(I191*H191,2)</f>
        <v>0</v>
      </c>
      <c r="BL191" s="15" t="s">
        <v>125</v>
      </c>
      <c r="BM191" s="160" t="s">
        <v>307</v>
      </c>
    </row>
    <row r="192" spans="2:47" s="1" customFormat="1" ht="39">
      <c r="B192" s="30"/>
      <c r="D192" s="162" t="s">
        <v>127</v>
      </c>
      <c r="F192" s="163" t="s">
        <v>308</v>
      </c>
      <c r="I192" s="89"/>
      <c r="L192" s="30"/>
      <c r="M192" s="164"/>
      <c r="N192" s="53"/>
      <c r="O192" s="53"/>
      <c r="P192" s="53"/>
      <c r="Q192" s="53"/>
      <c r="R192" s="53"/>
      <c r="S192" s="53"/>
      <c r="T192" s="54"/>
      <c r="AT192" s="15" t="s">
        <v>127</v>
      </c>
      <c r="AU192" s="15" t="s">
        <v>79</v>
      </c>
    </row>
    <row r="193" spans="2:51" s="12" customFormat="1" ht="12">
      <c r="B193" s="165"/>
      <c r="D193" s="162" t="s">
        <v>129</v>
      </c>
      <c r="E193" s="166" t="s">
        <v>1</v>
      </c>
      <c r="F193" s="167" t="s">
        <v>420</v>
      </c>
      <c r="H193" s="168">
        <v>267</v>
      </c>
      <c r="I193" s="169"/>
      <c r="L193" s="165"/>
      <c r="M193" s="170"/>
      <c r="N193" s="171"/>
      <c r="O193" s="171"/>
      <c r="P193" s="171"/>
      <c r="Q193" s="171"/>
      <c r="R193" s="171"/>
      <c r="S193" s="171"/>
      <c r="T193" s="172"/>
      <c r="AT193" s="166" t="s">
        <v>129</v>
      </c>
      <c r="AU193" s="166" t="s">
        <v>79</v>
      </c>
      <c r="AV193" s="12" t="s">
        <v>79</v>
      </c>
      <c r="AW193" s="12" t="s">
        <v>29</v>
      </c>
      <c r="AX193" s="12" t="s">
        <v>78</v>
      </c>
      <c r="AY193" s="166" t="s">
        <v>118</v>
      </c>
    </row>
    <row r="194" spans="2:63" s="11" customFormat="1" ht="22.9" customHeight="1">
      <c r="B194" s="135"/>
      <c r="D194" s="136" t="s">
        <v>71</v>
      </c>
      <c r="E194" s="146" t="s">
        <v>320</v>
      </c>
      <c r="F194" s="146" t="s">
        <v>321</v>
      </c>
      <c r="I194" s="138"/>
      <c r="J194" s="147">
        <f>BK194</f>
        <v>0</v>
      </c>
      <c r="L194" s="135"/>
      <c r="M194" s="140"/>
      <c r="N194" s="141"/>
      <c r="O194" s="141"/>
      <c r="P194" s="142">
        <f>SUM(P195:P199)</f>
        <v>0</v>
      </c>
      <c r="Q194" s="141"/>
      <c r="R194" s="142">
        <f>SUM(R195:R199)</f>
        <v>0</v>
      </c>
      <c r="S194" s="141"/>
      <c r="T194" s="143">
        <f>SUM(T195:T199)</f>
        <v>0</v>
      </c>
      <c r="AR194" s="136" t="s">
        <v>78</v>
      </c>
      <c r="AT194" s="144" t="s">
        <v>71</v>
      </c>
      <c r="AU194" s="144" t="s">
        <v>78</v>
      </c>
      <c r="AY194" s="136" t="s">
        <v>118</v>
      </c>
      <c r="BK194" s="145">
        <f>SUM(BK195:BK199)</f>
        <v>0</v>
      </c>
    </row>
    <row r="195" spans="2:65" s="1" customFormat="1" ht="36" customHeight="1">
      <c r="B195" s="148"/>
      <c r="C195" s="149" t="s">
        <v>226</v>
      </c>
      <c r="D195" s="149" t="s">
        <v>120</v>
      </c>
      <c r="E195" s="150" t="s">
        <v>323</v>
      </c>
      <c r="F195" s="151" t="s">
        <v>324</v>
      </c>
      <c r="G195" s="152" t="s">
        <v>161</v>
      </c>
      <c r="H195" s="153">
        <v>426.72</v>
      </c>
      <c r="I195" s="154"/>
      <c r="J195" s="155">
        <f>ROUND(I195*H195,2)</f>
        <v>0</v>
      </c>
      <c r="K195" s="151" t="s">
        <v>124</v>
      </c>
      <c r="L195" s="30"/>
      <c r="M195" s="156" t="s">
        <v>1</v>
      </c>
      <c r="N195" s="157" t="s">
        <v>37</v>
      </c>
      <c r="O195" s="53"/>
      <c r="P195" s="158">
        <f>O195*H195</f>
        <v>0</v>
      </c>
      <c r="Q195" s="158">
        <v>0</v>
      </c>
      <c r="R195" s="158">
        <f>Q195*H195</f>
        <v>0</v>
      </c>
      <c r="S195" s="158">
        <v>0</v>
      </c>
      <c r="T195" s="159">
        <f>S195*H195</f>
        <v>0</v>
      </c>
      <c r="AR195" s="160" t="s">
        <v>125</v>
      </c>
      <c r="AT195" s="160" t="s">
        <v>120</v>
      </c>
      <c r="AU195" s="160" t="s">
        <v>79</v>
      </c>
      <c r="AY195" s="15" t="s">
        <v>118</v>
      </c>
      <c r="BE195" s="161">
        <f>IF(N195="základní",J195,0)</f>
        <v>0</v>
      </c>
      <c r="BF195" s="161">
        <f>IF(N195="snížená",J195,0)</f>
        <v>0</v>
      </c>
      <c r="BG195" s="161">
        <f>IF(N195="zákl. přenesená",J195,0)</f>
        <v>0</v>
      </c>
      <c r="BH195" s="161">
        <f>IF(N195="sníž. přenesená",J195,0)</f>
        <v>0</v>
      </c>
      <c r="BI195" s="161">
        <f>IF(N195="nulová",J195,0)</f>
        <v>0</v>
      </c>
      <c r="BJ195" s="15" t="s">
        <v>78</v>
      </c>
      <c r="BK195" s="161">
        <f>ROUND(I195*H195,2)</f>
        <v>0</v>
      </c>
      <c r="BL195" s="15" t="s">
        <v>125</v>
      </c>
      <c r="BM195" s="160" t="s">
        <v>325</v>
      </c>
    </row>
    <row r="196" spans="2:47" s="1" customFormat="1" ht="97.5">
      <c r="B196" s="30"/>
      <c r="D196" s="162" t="s">
        <v>127</v>
      </c>
      <c r="F196" s="163" t="s">
        <v>326</v>
      </c>
      <c r="I196" s="89"/>
      <c r="L196" s="30"/>
      <c r="M196" s="164"/>
      <c r="N196" s="53"/>
      <c r="O196" s="53"/>
      <c r="P196" s="53"/>
      <c r="Q196" s="53"/>
      <c r="R196" s="53"/>
      <c r="S196" s="53"/>
      <c r="T196" s="54"/>
      <c r="AT196" s="15" t="s">
        <v>127</v>
      </c>
      <c r="AU196" s="15" t="s">
        <v>79</v>
      </c>
    </row>
    <row r="197" spans="2:51" s="12" customFormat="1" ht="22.5">
      <c r="B197" s="165"/>
      <c r="D197" s="162" t="s">
        <v>129</v>
      </c>
      <c r="E197" s="166" t="s">
        <v>1</v>
      </c>
      <c r="F197" s="167" t="s">
        <v>430</v>
      </c>
      <c r="H197" s="168">
        <v>228.93</v>
      </c>
      <c r="I197" s="169"/>
      <c r="L197" s="165"/>
      <c r="M197" s="170"/>
      <c r="N197" s="171"/>
      <c r="O197" s="171"/>
      <c r="P197" s="171"/>
      <c r="Q197" s="171"/>
      <c r="R197" s="171"/>
      <c r="S197" s="171"/>
      <c r="T197" s="172"/>
      <c r="AT197" s="166" t="s">
        <v>129</v>
      </c>
      <c r="AU197" s="166" t="s">
        <v>79</v>
      </c>
      <c r="AV197" s="12" t="s">
        <v>79</v>
      </c>
      <c r="AW197" s="12" t="s">
        <v>29</v>
      </c>
      <c r="AX197" s="12" t="s">
        <v>72</v>
      </c>
      <c r="AY197" s="166" t="s">
        <v>118</v>
      </c>
    </row>
    <row r="198" spans="2:51" s="12" customFormat="1" ht="22.5">
      <c r="B198" s="165"/>
      <c r="D198" s="162" t="s">
        <v>129</v>
      </c>
      <c r="E198" s="166" t="s">
        <v>1</v>
      </c>
      <c r="F198" s="167" t="s">
        <v>431</v>
      </c>
      <c r="H198" s="168">
        <v>197.79</v>
      </c>
      <c r="I198" s="169"/>
      <c r="L198" s="165"/>
      <c r="M198" s="170"/>
      <c r="N198" s="171"/>
      <c r="O198" s="171"/>
      <c r="P198" s="171"/>
      <c r="Q198" s="171"/>
      <c r="R198" s="171"/>
      <c r="S198" s="171"/>
      <c r="T198" s="172"/>
      <c r="AT198" s="166" t="s">
        <v>129</v>
      </c>
      <c r="AU198" s="166" t="s">
        <v>79</v>
      </c>
      <c r="AV198" s="12" t="s">
        <v>79</v>
      </c>
      <c r="AW198" s="12" t="s">
        <v>29</v>
      </c>
      <c r="AX198" s="12" t="s">
        <v>72</v>
      </c>
      <c r="AY198" s="166" t="s">
        <v>118</v>
      </c>
    </row>
    <row r="199" spans="2:51" s="13" customFormat="1" ht="12">
      <c r="B199" s="173"/>
      <c r="D199" s="162" t="s">
        <v>129</v>
      </c>
      <c r="E199" s="174" t="s">
        <v>1</v>
      </c>
      <c r="F199" s="175" t="s">
        <v>144</v>
      </c>
      <c r="H199" s="176">
        <v>426.72</v>
      </c>
      <c r="I199" s="177"/>
      <c r="L199" s="173"/>
      <c r="M199" s="178"/>
      <c r="N199" s="179"/>
      <c r="O199" s="179"/>
      <c r="P199" s="179"/>
      <c r="Q199" s="179"/>
      <c r="R199" s="179"/>
      <c r="S199" s="179"/>
      <c r="T199" s="180"/>
      <c r="AT199" s="174" t="s">
        <v>129</v>
      </c>
      <c r="AU199" s="174" t="s">
        <v>79</v>
      </c>
      <c r="AV199" s="13" t="s">
        <v>125</v>
      </c>
      <c r="AW199" s="13" t="s">
        <v>29</v>
      </c>
      <c r="AX199" s="13" t="s">
        <v>78</v>
      </c>
      <c r="AY199" s="174" t="s">
        <v>118</v>
      </c>
    </row>
    <row r="200" spans="2:63" s="11" customFormat="1" ht="22.9" customHeight="1">
      <c r="B200" s="135"/>
      <c r="D200" s="136" t="s">
        <v>71</v>
      </c>
      <c r="E200" s="146" t="s">
        <v>349</v>
      </c>
      <c r="F200" s="146" t="s">
        <v>350</v>
      </c>
      <c r="I200" s="138"/>
      <c r="J200" s="147">
        <f>BK200</f>
        <v>0</v>
      </c>
      <c r="L200" s="135"/>
      <c r="M200" s="140"/>
      <c r="N200" s="141"/>
      <c r="O200" s="141"/>
      <c r="P200" s="142">
        <f>SUM(P201:P202)</f>
        <v>0</v>
      </c>
      <c r="Q200" s="141"/>
      <c r="R200" s="142">
        <f>SUM(R201:R202)</f>
        <v>0</v>
      </c>
      <c r="S200" s="141"/>
      <c r="T200" s="143">
        <f>SUM(T201:T202)</f>
        <v>0</v>
      </c>
      <c r="AR200" s="136" t="s">
        <v>78</v>
      </c>
      <c r="AT200" s="144" t="s">
        <v>71</v>
      </c>
      <c r="AU200" s="144" t="s">
        <v>78</v>
      </c>
      <c r="AY200" s="136" t="s">
        <v>118</v>
      </c>
      <c r="BK200" s="145">
        <f>SUM(BK201:BK202)</f>
        <v>0</v>
      </c>
    </row>
    <row r="201" spans="2:65" s="1" customFormat="1" ht="36" customHeight="1">
      <c r="B201" s="148"/>
      <c r="C201" s="149" t="s">
        <v>232</v>
      </c>
      <c r="D201" s="149" t="s">
        <v>120</v>
      </c>
      <c r="E201" s="150" t="s">
        <v>352</v>
      </c>
      <c r="F201" s="151" t="s">
        <v>353</v>
      </c>
      <c r="G201" s="152" t="s">
        <v>161</v>
      </c>
      <c r="H201" s="153">
        <v>612.565</v>
      </c>
      <c r="I201" s="154"/>
      <c r="J201" s="155">
        <f>ROUND(I201*H201,2)</f>
        <v>0</v>
      </c>
      <c r="K201" s="151" t="s">
        <v>124</v>
      </c>
      <c r="L201" s="30"/>
      <c r="M201" s="156" t="s">
        <v>1</v>
      </c>
      <c r="N201" s="157" t="s">
        <v>37</v>
      </c>
      <c r="O201" s="53"/>
      <c r="P201" s="158">
        <f>O201*H201</f>
        <v>0</v>
      </c>
      <c r="Q201" s="158">
        <v>0</v>
      </c>
      <c r="R201" s="158">
        <f>Q201*H201</f>
        <v>0</v>
      </c>
      <c r="S201" s="158">
        <v>0</v>
      </c>
      <c r="T201" s="159">
        <f>S201*H201</f>
        <v>0</v>
      </c>
      <c r="AR201" s="160" t="s">
        <v>125</v>
      </c>
      <c r="AT201" s="160" t="s">
        <v>120</v>
      </c>
      <c r="AU201" s="160" t="s">
        <v>79</v>
      </c>
      <c r="AY201" s="15" t="s">
        <v>118</v>
      </c>
      <c r="BE201" s="161">
        <f>IF(N201="základní",J201,0)</f>
        <v>0</v>
      </c>
      <c r="BF201" s="161">
        <f>IF(N201="snížená",J201,0)</f>
        <v>0</v>
      </c>
      <c r="BG201" s="161">
        <f>IF(N201="zákl. přenesená",J201,0)</f>
        <v>0</v>
      </c>
      <c r="BH201" s="161">
        <f>IF(N201="sníž. přenesená",J201,0)</f>
        <v>0</v>
      </c>
      <c r="BI201" s="161">
        <f>IF(N201="nulová",J201,0)</f>
        <v>0</v>
      </c>
      <c r="BJ201" s="15" t="s">
        <v>78</v>
      </c>
      <c r="BK201" s="161">
        <f>ROUND(I201*H201,2)</f>
        <v>0</v>
      </c>
      <c r="BL201" s="15" t="s">
        <v>125</v>
      </c>
      <c r="BM201" s="160" t="s">
        <v>354</v>
      </c>
    </row>
    <row r="202" spans="2:47" s="1" customFormat="1" ht="29.25">
      <c r="B202" s="30"/>
      <c r="D202" s="162" t="s">
        <v>127</v>
      </c>
      <c r="F202" s="163" t="s">
        <v>355</v>
      </c>
      <c r="I202" s="89"/>
      <c r="L202" s="30"/>
      <c r="M202" s="191"/>
      <c r="N202" s="192"/>
      <c r="O202" s="192"/>
      <c r="P202" s="192"/>
      <c r="Q202" s="192"/>
      <c r="R202" s="192"/>
      <c r="S202" s="192"/>
      <c r="T202" s="193"/>
      <c r="AT202" s="15" t="s">
        <v>127</v>
      </c>
      <c r="AU202" s="15" t="s">
        <v>79</v>
      </c>
    </row>
    <row r="203" spans="2:12" s="1" customFormat="1" ht="6.95" customHeight="1">
      <c r="B203" s="42"/>
      <c r="C203" s="43"/>
      <c r="D203" s="43"/>
      <c r="E203" s="43"/>
      <c r="F203" s="43"/>
      <c r="G203" s="43"/>
      <c r="H203" s="43"/>
      <c r="I203" s="110"/>
      <c r="J203" s="43"/>
      <c r="K203" s="43"/>
      <c r="L203" s="30"/>
    </row>
  </sheetData>
  <autoFilter ref="C121:K20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0"/>
  <sheetViews>
    <sheetView showGridLines="0" workbookViewId="0" topLeftCell="A104">
      <selection activeCell="F130" sqref="F13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86"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98" t="s">
        <v>5</v>
      </c>
      <c r="M2" s="199"/>
      <c r="N2" s="199"/>
      <c r="O2" s="199"/>
      <c r="P2" s="199"/>
      <c r="Q2" s="199"/>
      <c r="R2" s="199"/>
      <c r="S2" s="199"/>
      <c r="T2" s="199"/>
      <c r="U2" s="199"/>
      <c r="V2" s="199"/>
      <c r="AT2" s="15" t="s">
        <v>88</v>
      </c>
    </row>
    <row r="3" spans="2:46" ht="6.95" customHeight="1">
      <c r="B3" s="16"/>
      <c r="C3" s="17"/>
      <c r="D3" s="17"/>
      <c r="E3" s="17"/>
      <c r="F3" s="17"/>
      <c r="G3" s="17"/>
      <c r="H3" s="17"/>
      <c r="I3" s="87"/>
      <c r="J3" s="17"/>
      <c r="K3" s="17"/>
      <c r="L3" s="18"/>
      <c r="AT3" s="15" t="s">
        <v>79</v>
      </c>
    </row>
    <row r="4" spans="2:46" ht="24.95" customHeight="1">
      <c r="B4" s="18"/>
      <c r="D4" s="19" t="s">
        <v>89</v>
      </c>
      <c r="L4" s="18"/>
      <c r="M4" s="88" t="s">
        <v>10</v>
      </c>
      <c r="AT4" s="15" t="s">
        <v>3</v>
      </c>
    </row>
    <row r="5" spans="2:12" ht="6.95" customHeight="1">
      <c r="B5" s="18"/>
      <c r="L5" s="18"/>
    </row>
    <row r="6" spans="2:12" ht="12" customHeight="1">
      <c r="B6" s="18"/>
      <c r="D6" s="25" t="s">
        <v>16</v>
      </c>
      <c r="L6" s="18"/>
    </row>
    <row r="7" spans="2:12" ht="16.5" customHeight="1">
      <c r="B7" s="18"/>
      <c r="E7" s="234" t="str">
        <f>'Rekapitulace stavby'!K6</f>
        <v>II/202 HORNÍ KOZOLUPY - KOKAŠICE, OPRAVA</v>
      </c>
      <c r="F7" s="235"/>
      <c r="G7" s="235"/>
      <c r="H7" s="235"/>
      <c r="L7" s="18"/>
    </row>
    <row r="8" spans="2:12" s="1" customFormat="1" ht="12" customHeight="1">
      <c r="B8" s="30"/>
      <c r="D8" s="25" t="s">
        <v>90</v>
      </c>
      <c r="I8" s="89"/>
      <c r="L8" s="30"/>
    </row>
    <row r="9" spans="2:12" s="1" customFormat="1" ht="36.95" customHeight="1">
      <c r="B9" s="30"/>
      <c r="E9" s="206" t="s">
        <v>432</v>
      </c>
      <c r="F9" s="233"/>
      <c r="G9" s="233"/>
      <c r="H9" s="233"/>
      <c r="I9" s="89"/>
      <c r="L9" s="30"/>
    </row>
    <row r="10" spans="2:12" s="1" customFormat="1" ht="12">
      <c r="B10" s="30"/>
      <c r="I10" s="89"/>
      <c r="L10" s="30"/>
    </row>
    <row r="11" spans="2:12" s="1" customFormat="1" ht="12" customHeight="1">
      <c r="B11" s="30"/>
      <c r="D11" s="25" t="s">
        <v>17</v>
      </c>
      <c r="F11" s="23" t="s">
        <v>1</v>
      </c>
      <c r="I11" s="90" t="s">
        <v>18</v>
      </c>
      <c r="J11" s="23" t="s">
        <v>1</v>
      </c>
      <c r="L11" s="30"/>
    </row>
    <row r="12" spans="2:12" s="1" customFormat="1" ht="12" customHeight="1">
      <c r="B12" s="30"/>
      <c r="D12" s="25" t="s">
        <v>19</v>
      </c>
      <c r="F12" s="23" t="s">
        <v>20</v>
      </c>
      <c r="I12" s="90" t="s">
        <v>21</v>
      </c>
      <c r="J12" s="50" t="str">
        <f>'Rekapitulace stavby'!AN8</f>
        <v>2. 7. 2019</v>
      </c>
      <c r="L12" s="30"/>
    </row>
    <row r="13" spans="2:12" s="1" customFormat="1" ht="10.9" customHeight="1">
      <c r="B13" s="30"/>
      <c r="I13" s="89"/>
      <c r="L13" s="30"/>
    </row>
    <row r="14" spans="2:12" s="1" customFormat="1" ht="12" customHeight="1">
      <c r="B14" s="30"/>
      <c r="D14" s="25" t="s">
        <v>23</v>
      </c>
      <c r="I14" s="90" t="s">
        <v>24</v>
      </c>
      <c r="J14" s="23" t="str">
        <f>IF('Rekapitulace stavby'!AN10="","",'Rekapitulace stavby'!AN10)</f>
        <v/>
      </c>
      <c r="L14" s="30"/>
    </row>
    <row r="15" spans="2:12" s="1" customFormat="1" ht="18" customHeight="1">
      <c r="B15" s="30"/>
      <c r="E15" s="23" t="str">
        <f>IF('Rekapitulace stavby'!E11="","",'Rekapitulace stavby'!E11)</f>
        <v xml:space="preserve"> </v>
      </c>
      <c r="I15" s="90" t="s">
        <v>25</v>
      </c>
      <c r="J15" s="23" t="str">
        <f>IF('Rekapitulace stavby'!AN11="","",'Rekapitulace stavby'!AN11)</f>
        <v/>
      </c>
      <c r="L15" s="30"/>
    </row>
    <row r="16" spans="2:12" s="1" customFormat="1" ht="6.95" customHeight="1">
      <c r="B16" s="30"/>
      <c r="I16" s="89"/>
      <c r="L16" s="30"/>
    </row>
    <row r="17" spans="2:12" s="1" customFormat="1" ht="12" customHeight="1">
      <c r="B17" s="30"/>
      <c r="D17" s="25" t="s">
        <v>26</v>
      </c>
      <c r="I17" s="90" t="s">
        <v>24</v>
      </c>
      <c r="J17" s="26" t="str">
        <f>'Rekapitulace stavby'!AN13</f>
        <v>Vyplň údaj</v>
      </c>
      <c r="L17" s="30"/>
    </row>
    <row r="18" spans="2:12" s="1" customFormat="1" ht="18" customHeight="1">
      <c r="B18" s="30"/>
      <c r="E18" s="236" t="str">
        <f>'Rekapitulace stavby'!E14</f>
        <v>Vyplň údaj</v>
      </c>
      <c r="F18" s="209"/>
      <c r="G18" s="209"/>
      <c r="H18" s="209"/>
      <c r="I18" s="90" t="s">
        <v>25</v>
      </c>
      <c r="J18" s="26" t="str">
        <f>'Rekapitulace stavby'!AN14</f>
        <v>Vyplň údaj</v>
      </c>
      <c r="L18" s="30"/>
    </row>
    <row r="19" spans="2:12" s="1" customFormat="1" ht="6.95" customHeight="1">
      <c r="B19" s="30"/>
      <c r="I19" s="89"/>
      <c r="L19" s="30"/>
    </row>
    <row r="20" spans="2:12" s="1" customFormat="1" ht="12" customHeight="1">
      <c r="B20" s="30"/>
      <c r="D20" s="25" t="s">
        <v>28</v>
      </c>
      <c r="I20" s="90" t="s">
        <v>24</v>
      </c>
      <c r="J20" s="23" t="str">
        <f>IF('Rekapitulace stavby'!AN16="","",'Rekapitulace stavby'!AN16)</f>
        <v/>
      </c>
      <c r="L20" s="30"/>
    </row>
    <row r="21" spans="2:12" s="1" customFormat="1" ht="18" customHeight="1">
      <c r="B21" s="30"/>
      <c r="E21" s="23" t="str">
        <f>IF('Rekapitulace stavby'!E17="","",'Rekapitulace stavby'!E17)</f>
        <v xml:space="preserve"> </v>
      </c>
      <c r="I21" s="90" t="s">
        <v>25</v>
      </c>
      <c r="J21" s="23" t="str">
        <f>IF('Rekapitulace stavby'!AN17="","",'Rekapitulace stavby'!AN17)</f>
        <v/>
      </c>
      <c r="L21" s="30"/>
    </row>
    <row r="22" spans="2:12" s="1" customFormat="1" ht="6.95" customHeight="1">
      <c r="B22" s="30"/>
      <c r="I22" s="89"/>
      <c r="L22" s="30"/>
    </row>
    <row r="23" spans="2:12" s="1" customFormat="1" ht="12" customHeight="1">
      <c r="B23" s="30"/>
      <c r="D23" s="25" t="s">
        <v>30</v>
      </c>
      <c r="I23" s="90" t="s">
        <v>24</v>
      </c>
      <c r="J23" s="23" t="str">
        <f>IF('Rekapitulace stavby'!AN19="","",'Rekapitulace stavby'!AN19)</f>
        <v/>
      </c>
      <c r="L23" s="30"/>
    </row>
    <row r="24" spans="2:12" s="1" customFormat="1" ht="18" customHeight="1">
      <c r="B24" s="30"/>
      <c r="E24" s="23" t="str">
        <f>IF('Rekapitulace stavby'!E20="","",'Rekapitulace stavby'!E20)</f>
        <v xml:space="preserve"> </v>
      </c>
      <c r="I24" s="90" t="s">
        <v>25</v>
      </c>
      <c r="J24" s="23" t="str">
        <f>IF('Rekapitulace stavby'!AN20="","",'Rekapitulace stavby'!AN20)</f>
        <v/>
      </c>
      <c r="L24" s="30"/>
    </row>
    <row r="25" spans="2:12" s="1" customFormat="1" ht="6.95" customHeight="1">
      <c r="B25" s="30"/>
      <c r="I25" s="89"/>
      <c r="L25" s="30"/>
    </row>
    <row r="26" spans="2:12" s="1" customFormat="1" ht="12" customHeight="1">
      <c r="B26" s="30"/>
      <c r="D26" s="25" t="s">
        <v>31</v>
      </c>
      <c r="I26" s="89"/>
      <c r="L26" s="30"/>
    </row>
    <row r="27" spans="2:12" s="7" customFormat="1" ht="16.5" customHeight="1">
      <c r="B27" s="91"/>
      <c r="E27" s="213" t="s">
        <v>1</v>
      </c>
      <c r="F27" s="213"/>
      <c r="G27" s="213"/>
      <c r="H27" s="213"/>
      <c r="I27" s="92"/>
      <c r="L27" s="91"/>
    </row>
    <row r="28" spans="2:12" s="1" customFormat="1" ht="6.95" customHeight="1">
      <c r="B28" s="30"/>
      <c r="I28" s="89"/>
      <c r="L28" s="30"/>
    </row>
    <row r="29" spans="2:12" s="1" customFormat="1" ht="6.95" customHeight="1">
      <c r="B29" s="30"/>
      <c r="D29" s="51"/>
      <c r="E29" s="51"/>
      <c r="F29" s="51"/>
      <c r="G29" s="51"/>
      <c r="H29" s="51"/>
      <c r="I29" s="93"/>
      <c r="J29" s="51"/>
      <c r="K29" s="51"/>
      <c r="L29" s="30"/>
    </row>
    <row r="30" spans="2:12" s="1" customFormat="1" ht="25.35" customHeight="1">
      <c r="B30" s="30"/>
      <c r="D30" s="94" t="s">
        <v>32</v>
      </c>
      <c r="I30" s="89"/>
      <c r="J30" s="64">
        <f>ROUND(J120,2)</f>
        <v>0</v>
      </c>
      <c r="L30" s="30"/>
    </row>
    <row r="31" spans="2:12" s="1" customFormat="1" ht="6.95" customHeight="1">
      <c r="B31" s="30"/>
      <c r="D31" s="51"/>
      <c r="E31" s="51"/>
      <c r="F31" s="51"/>
      <c r="G31" s="51"/>
      <c r="H31" s="51"/>
      <c r="I31" s="93"/>
      <c r="J31" s="51"/>
      <c r="K31" s="51"/>
      <c r="L31" s="30"/>
    </row>
    <row r="32" spans="2:12" s="1" customFormat="1" ht="14.45" customHeight="1">
      <c r="B32" s="30"/>
      <c r="F32" s="33" t="s">
        <v>34</v>
      </c>
      <c r="I32" s="95" t="s">
        <v>33</v>
      </c>
      <c r="J32" s="33" t="s">
        <v>35</v>
      </c>
      <c r="L32" s="30"/>
    </row>
    <row r="33" spans="2:12" s="1" customFormat="1" ht="14.45" customHeight="1">
      <c r="B33" s="30"/>
      <c r="D33" s="96" t="s">
        <v>36</v>
      </c>
      <c r="E33" s="25" t="s">
        <v>37</v>
      </c>
      <c r="F33" s="97">
        <f>ROUND((SUM(BE120:BE129)),2)</f>
        <v>0</v>
      </c>
      <c r="I33" s="98">
        <v>0.21</v>
      </c>
      <c r="J33" s="97">
        <f>ROUND(((SUM(BE120:BE129))*I33),2)</f>
        <v>0</v>
      </c>
      <c r="L33" s="30"/>
    </row>
    <row r="34" spans="2:12" s="1" customFormat="1" ht="14.45" customHeight="1">
      <c r="B34" s="30"/>
      <c r="E34" s="25" t="s">
        <v>38</v>
      </c>
      <c r="F34" s="97">
        <f>ROUND((SUM(BF120:BF129)),2)</f>
        <v>0</v>
      </c>
      <c r="I34" s="98">
        <v>0.15</v>
      </c>
      <c r="J34" s="97">
        <f>ROUND(((SUM(BF120:BF129))*I34),2)</f>
        <v>0</v>
      </c>
      <c r="L34" s="30"/>
    </row>
    <row r="35" spans="2:12" s="1" customFormat="1" ht="14.45" customHeight="1" hidden="1">
      <c r="B35" s="30"/>
      <c r="E35" s="25" t="s">
        <v>39</v>
      </c>
      <c r="F35" s="97">
        <f>ROUND((SUM(BG120:BG129)),2)</f>
        <v>0</v>
      </c>
      <c r="I35" s="98">
        <v>0.21</v>
      </c>
      <c r="J35" s="97">
        <f>0</f>
        <v>0</v>
      </c>
      <c r="L35" s="30"/>
    </row>
    <row r="36" spans="2:12" s="1" customFormat="1" ht="14.45" customHeight="1" hidden="1">
      <c r="B36" s="30"/>
      <c r="E36" s="25" t="s">
        <v>40</v>
      </c>
      <c r="F36" s="97">
        <f>ROUND((SUM(BH120:BH129)),2)</f>
        <v>0</v>
      </c>
      <c r="I36" s="98">
        <v>0.15</v>
      </c>
      <c r="J36" s="97">
        <f>0</f>
        <v>0</v>
      </c>
      <c r="L36" s="30"/>
    </row>
    <row r="37" spans="2:12" s="1" customFormat="1" ht="14.45" customHeight="1" hidden="1">
      <c r="B37" s="30"/>
      <c r="E37" s="25" t="s">
        <v>41</v>
      </c>
      <c r="F37" s="97">
        <f>ROUND((SUM(BI120:BI129)),2)</f>
        <v>0</v>
      </c>
      <c r="I37" s="98">
        <v>0</v>
      </c>
      <c r="J37" s="97">
        <f>0</f>
        <v>0</v>
      </c>
      <c r="L37" s="30"/>
    </row>
    <row r="38" spans="2:12" s="1" customFormat="1" ht="6.95" customHeight="1">
      <c r="B38" s="30"/>
      <c r="I38" s="89"/>
      <c r="L38" s="30"/>
    </row>
    <row r="39" spans="2:12" s="1" customFormat="1" ht="25.35" customHeight="1">
      <c r="B39" s="30"/>
      <c r="C39" s="99"/>
      <c r="D39" s="100" t="s">
        <v>42</v>
      </c>
      <c r="E39" s="55"/>
      <c r="F39" s="55"/>
      <c r="G39" s="101" t="s">
        <v>43</v>
      </c>
      <c r="H39" s="102" t="s">
        <v>44</v>
      </c>
      <c r="I39" s="103"/>
      <c r="J39" s="104">
        <f>SUM(J30:J37)</f>
        <v>0</v>
      </c>
      <c r="K39" s="105"/>
      <c r="L39" s="30"/>
    </row>
    <row r="40" spans="2:12" s="1" customFormat="1" ht="14.45" customHeight="1">
      <c r="B40" s="30"/>
      <c r="I40" s="89"/>
      <c r="L40" s="30"/>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30"/>
      <c r="D50" s="39" t="s">
        <v>45</v>
      </c>
      <c r="E50" s="40"/>
      <c r="F50" s="40"/>
      <c r="G50" s="39" t="s">
        <v>46</v>
      </c>
      <c r="H50" s="40"/>
      <c r="I50" s="106"/>
      <c r="J50" s="40"/>
      <c r="K50" s="40"/>
      <c r="L50" s="3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30"/>
      <c r="D61" s="41" t="s">
        <v>47</v>
      </c>
      <c r="E61" s="32"/>
      <c r="F61" s="107" t="s">
        <v>48</v>
      </c>
      <c r="G61" s="41" t="s">
        <v>47</v>
      </c>
      <c r="H61" s="32"/>
      <c r="I61" s="108"/>
      <c r="J61" s="109" t="s">
        <v>48</v>
      </c>
      <c r="K61" s="32"/>
      <c r="L61" s="30"/>
    </row>
    <row r="62" spans="2:12" ht="12">
      <c r="B62" s="18"/>
      <c r="L62" s="18"/>
    </row>
    <row r="63" spans="2:12" ht="12">
      <c r="B63" s="18"/>
      <c r="L63" s="18"/>
    </row>
    <row r="64" spans="2:12" ht="12">
      <c r="B64" s="18"/>
      <c r="L64" s="18"/>
    </row>
    <row r="65" spans="2:12" s="1" customFormat="1" ht="12.75">
      <c r="B65" s="30"/>
      <c r="D65" s="39" t="s">
        <v>49</v>
      </c>
      <c r="E65" s="40"/>
      <c r="F65" s="40"/>
      <c r="G65" s="39" t="s">
        <v>50</v>
      </c>
      <c r="H65" s="40"/>
      <c r="I65" s="106"/>
      <c r="J65" s="40"/>
      <c r="K65" s="40"/>
      <c r="L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30"/>
      <c r="D76" s="41" t="s">
        <v>47</v>
      </c>
      <c r="E76" s="32"/>
      <c r="F76" s="107" t="s">
        <v>48</v>
      </c>
      <c r="G76" s="41" t="s">
        <v>47</v>
      </c>
      <c r="H76" s="32"/>
      <c r="I76" s="108"/>
      <c r="J76" s="109" t="s">
        <v>48</v>
      </c>
      <c r="K76" s="32"/>
      <c r="L76" s="30"/>
    </row>
    <row r="77" spans="2:12" s="1" customFormat="1" ht="14.45" customHeight="1">
      <c r="B77" s="42"/>
      <c r="C77" s="43"/>
      <c r="D77" s="43"/>
      <c r="E77" s="43"/>
      <c r="F77" s="43"/>
      <c r="G77" s="43"/>
      <c r="H77" s="43"/>
      <c r="I77" s="110"/>
      <c r="J77" s="43"/>
      <c r="K77" s="43"/>
      <c r="L77" s="30"/>
    </row>
    <row r="81" spans="2:12" s="1" customFormat="1" ht="6.95" customHeight="1">
      <c r="B81" s="44"/>
      <c r="C81" s="45"/>
      <c r="D81" s="45"/>
      <c r="E81" s="45"/>
      <c r="F81" s="45"/>
      <c r="G81" s="45"/>
      <c r="H81" s="45"/>
      <c r="I81" s="111"/>
      <c r="J81" s="45"/>
      <c r="K81" s="45"/>
      <c r="L81" s="30"/>
    </row>
    <row r="82" spans="2:12" s="1" customFormat="1" ht="24.95" customHeight="1">
      <c r="B82" s="30"/>
      <c r="C82" s="19" t="s">
        <v>91</v>
      </c>
      <c r="I82" s="89"/>
      <c r="L82" s="30"/>
    </row>
    <row r="83" spans="2:12" s="1" customFormat="1" ht="6.95" customHeight="1">
      <c r="B83" s="30"/>
      <c r="I83" s="89"/>
      <c r="L83" s="30"/>
    </row>
    <row r="84" spans="2:12" s="1" customFormat="1" ht="12" customHeight="1">
      <c r="B84" s="30"/>
      <c r="C84" s="25" t="s">
        <v>16</v>
      </c>
      <c r="I84" s="89"/>
      <c r="L84" s="30"/>
    </row>
    <row r="85" spans="2:12" s="1" customFormat="1" ht="16.5" customHeight="1">
      <c r="B85" s="30"/>
      <c r="E85" s="234" t="str">
        <f>E7</f>
        <v>II/202 HORNÍ KOZOLUPY - KOKAŠICE, OPRAVA</v>
      </c>
      <c r="F85" s="235"/>
      <c r="G85" s="235"/>
      <c r="H85" s="235"/>
      <c r="I85" s="89"/>
      <c r="L85" s="30"/>
    </row>
    <row r="86" spans="2:12" s="1" customFormat="1" ht="12" customHeight="1">
      <c r="B86" s="30"/>
      <c r="C86" s="25" t="s">
        <v>90</v>
      </c>
      <c r="I86" s="89"/>
      <c r="L86" s="30"/>
    </row>
    <row r="87" spans="2:12" s="1" customFormat="1" ht="16.5" customHeight="1">
      <c r="B87" s="30"/>
      <c r="E87" s="206" t="str">
        <f>E9</f>
        <v>VON - Vedlejší a ostatní náklady</v>
      </c>
      <c r="F87" s="233"/>
      <c r="G87" s="233"/>
      <c r="H87" s="233"/>
      <c r="I87" s="89"/>
      <c r="L87" s="30"/>
    </row>
    <row r="88" spans="2:12" s="1" customFormat="1" ht="6.95" customHeight="1">
      <c r="B88" s="30"/>
      <c r="I88" s="89"/>
      <c r="L88" s="30"/>
    </row>
    <row r="89" spans="2:12" s="1" customFormat="1" ht="12" customHeight="1">
      <c r="B89" s="30"/>
      <c r="C89" s="25" t="s">
        <v>19</v>
      </c>
      <c r="F89" s="23" t="str">
        <f>F12</f>
        <v xml:space="preserve"> </v>
      </c>
      <c r="I89" s="90" t="s">
        <v>21</v>
      </c>
      <c r="J89" s="50" t="str">
        <f>IF(J12="","",J12)</f>
        <v>2. 7. 2019</v>
      </c>
      <c r="L89" s="30"/>
    </row>
    <row r="90" spans="2:12" s="1" customFormat="1" ht="6.95" customHeight="1">
      <c r="B90" s="30"/>
      <c r="I90" s="89"/>
      <c r="L90" s="30"/>
    </row>
    <row r="91" spans="2:12" s="1" customFormat="1" ht="15.2" customHeight="1">
      <c r="B91" s="30"/>
      <c r="C91" s="25" t="s">
        <v>23</v>
      </c>
      <c r="F91" s="23" t="str">
        <f>E15</f>
        <v xml:space="preserve"> </v>
      </c>
      <c r="I91" s="90" t="s">
        <v>28</v>
      </c>
      <c r="J91" s="28" t="str">
        <f>E21</f>
        <v xml:space="preserve"> </v>
      </c>
      <c r="L91" s="30"/>
    </row>
    <row r="92" spans="2:12" s="1" customFormat="1" ht="15.2" customHeight="1">
      <c r="B92" s="30"/>
      <c r="C92" s="25" t="s">
        <v>26</v>
      </c>
      <c r="F92" s="23" t="str">
        <f>IF(E18="","",E18)</f>
        <v>Vyplň údaj</v>
      </c>
      <c r="I92" s="90" t="s">
        <v>30</v>
      </c>
      <c r="J92" s="28" t="str">
        <f>E24</f>
        <v xml:space="preserve"> </v>
      </c>
      <c r="L92" s="30"/>
    </row>
    <row r="93" spans="2:12" s="1" customFormat="1" ht="10.35" customHeight="1">
      <c r="B93" s="30"/>
      <c r="I93" s="89"/>
      <c r="L93" s="30"/>
    </row>
    <row r="94" spans="2:12" s="1" customFormat="1" ht="29.25" customHeight="1">
      <c r="B94" s="30"/>
      <c r="C94" s="112" t="s">
        <v>92</v>
      </c>
      <c r="D94" s="99"/>
      <c r="E94" s="99"/>
      <c r="F94" s="99"/>
      <c r="G94" s="99"/>
      <c r="H94" s="99"/>
      <c r="I94" s="113"/>
      <c r="J94" s="114" t="s">
        <v>93</v>
      </c>
      <c r="K94" s="99"/>
      <c r="L94" s="30"/>
    </row>
    <row r="95" spans="2:12" s="1" customFormat="1" ht="10.35" customHeight="1">
      <c r="B95" s="30"/>
      <c r="I95" s="89"/>
      <c r="L95" s="30"/>
    </row>
    <row r="96" spans="2:47" s="1" customFormat="1" ht="22.9" customHeight="1">
      <c r="B96" s="30"/>
      <c r="C96" s="115" t="s">
        <v>94</v>
      </c>
      <c r="I96" s="89"/>
      <c r="J96" s="64">
        <f>J120</f>
        <v>0</v>
      </c>
      <c r="L96" s="30"/>
      <c r="AU96" s="15" t="s">
        <v>95</v>
      </c>
    </row>
    <row r="97" spans="2:12" s="8" customFormat="1" ht="24.95" customHeight="1">
      <c r="B97" s="116"/>
      <c r="D97" s="117" t="s">
        <v>433</v>
      </c>
      <c r="E97" s="118"/>
      <c r="F97" s="118"/>
      <c r="G97" s="118"/>
      <c r="H97" s="118"/>
      <c r="I97" s="119"/>
      <c r="J97" s="120">
        <f>J121</f>
        <v>0</v>
      </c>
      <c r="L97" s="116"/>
    </row>
    <row r="98" spans="2:12" s="9" customFormat="1" ht="19.9" customHeight="1">
      <c r="B98" s="121"/>
      <c r="D98" s="122" t="s">
        <v>434</v>
      </c>
      <c r="E98" s="123"/>
      <c r="F98" s="123"/>
      <c r="G98" s="123"/>
      <c r="H98" s="123"/>
      <c r="I98" s="124"/>
      <c r="J98" s="125">
        <f>J122</f>
        <v>0</v>
      </c>
      <c r="L98" s="121"/>
    </row>
    <row r="99" spans="2:12" s="9" customFormat="1" ht="19.9" customHeight="1">
      <c r="B99" s="121"/>
      <c r="D99" s="122" t="s">
        <v>435</v>
      </c>
      <c r="E99" s="123"/>
      <c r="F99" s="123"/>
      <c r="G99" s="123"/>
      <c r="H99" s="123"/>
      <c r="I99" s="124"/>
      <c r="J99" s="125">
        <f>J124</f>
        <v>0</v>
      </c>
      <c r="L99" s="121"/>
    </row>
    <row r="100" spans="2:12" s="9" customFormat="1" ht="19.9" customHeight="1">
      <c r="B100" s="121"/>
      <c r="D100" s="122" t="s">
        <v>436</v>
      </c>
      <c r="E100" s="123"/>
      <c r="F100" s="123"/>
      <c r="G100" s="123"/>
      <c r="H100" s="123"/>
      <c r="I100" s="124"/>
      <c r="J100" s="125">
        <f>J128</f>
        <v>0</v>
      </c>
      <c r="L100" s="121"/>
    </row>
    <row r="101" spans="2:12" s="1" customFormat="1" ht="21.75" customHeight="1">
      <c r="B101" s="30"/>
      <c r="I101" s="89"/>
      <c r="L101" s="30"/>
    </row>
    <row r="102" spans="2:12" s="1" customFormat="1" ht="6.95" customHeight="1">
      <c r="B102" s="42"/>
      <c r="C102" s="43"/>
      <c r="D102" s="43"/>
      <c r="E102" s="43"/>
      <c r="F102" s="43"/>
      <c r="G102" s="43"/>
      <c r="H102" s="43"/>
      <c r="I102" s="110"/>
      <c r="J102" s="43"/>
      <c r="K102" s="43"/>
      <c r="L102" s="30"/>
    </row>
    <row r="106" spans="2:12" s="1" customFormat="1" ht="6.95" customHeight="1">
      <c r="B106" s="44"/>
      <c r="C106" s="45"/>
      <c r="D106" s="45"/>
      <c r="E106" s="45"/>
      <c r="F106" s="45"/>
      <c r="G106" s="45"/>
      <c r="H106" s="45"/>
      <c r="I106" s="111"/>
      <c r="J106" s="45"/>
      <c r="K106" s="45"/>
      <c r="L106" s="30"/>
    </row>
    <row r="107" spans="2:12" s="1" customFormat="1" ht="24.95" customHeight="1">
      <c r="B107" s="30"/>
      <c r="C107" s="19" t="s">
        <v>103</v>
      </c>
      <c r="I107" s="89"/>
      <c r="L107" s="30"/>
    </row>
    <row r="108" spans="2:12" s="1" customFormat="1" ht="6.95" customHeight="1">
      <c r="B108" s="30"/>
      <c r="I108" s="89"/>
      <c r="L108" s="30"/>
    </row>
    <row r="109" spans="2:12" s="1" customFormat="1" ht="12" customHeight="1">
      <c r="B109" s="30"/>
      <c r="C109" s="25" t="s">
        <v>16</v>
      </c>
      <c r="I109" s="89"/>
      <c r="L109" s="30"/>
    </row>
    <row r="110" spans="2:12" s="1" customFormat="1" ht="16.5" customHeight="1">
      <c r="B110" s="30"/>
      <c r="E110" s="234" t="str">
        <f>E7</f>
        <v>II/202 HORNÍ KOZOLUPY - KOKAŠICE, OPRAVA</v>
      </c>
      <c r="F110" s="235"/>
      <c r="G110" s="235"/>
      <c r="H110" s="235"/>
      <c r="I110" s="89"/>
      <c r="L110" s="30"/>
    </row>
    <row r="111" spans="2:12" s="1" customFormat="1" ht="12" customHeight="1">
      <c r="B111" s="30"/>
      <c r="C111" s="25" t="s">
        <v>90</v>
      </c>
      <c r="I111" s="89"/>
      <c r="L111" s="30"/>
    </row>
    <row r="112" spans="2:12" s="1" customFormat="1" ht="16.5" customHeight="1">
      <c r="B112" s="30"/>
      <c r="E112" s="206" t="str">
        <f>E9</f>
        <v>VON - Vedlejší a ostatní náklady</v>
      </c>
      <c r="F112" s="233"/>
      <c r="G112" s="233"/>
      <c r="H112" s="233"/>
      <c r="I112" s="89"/>
      <c r="L112" s="30"/>
    </row>
    <row r="113" spans="2:12" s="1" customFormat="1" ht="6.95" customHeight="1">
      <c r="B113" s="30"/>
      <c r="I113" s="89"/>
      <c r="L113" s="30"/>
    </row>
    <row r="114" spans="2:12" s="1" customFormat="1" ht="12" customHeight="1">
      <c r="B114" s="30"/>
      <c r="C114" s="25" t="s">
        <v>19</v>
      </c>
      <c r="F114" s="23" t="str">
        <f>F12</f>
        <v xml:space="preserve"> </v>
      </c>
      <c r="I114" s="90" t="s">
        <v>21</v>
      </c>
      <c r="J114" s="50" t="str">
        <f>IF(J12="","",J12)</f>
        <v>2. 7. 2019</v>
      </c>
      <c r="L114" s="30"/>
    </row>
    <row r="115" spans="2:12" s="1" customFormat="1" ht="6.95" customHeight="1">
      <c r="B115" s="30"/>
      <c r="I115" s="89"/>
      <c r="L115" s="30"/>
    </row>
    <row r="116" spans="2:12" s="1" customFormat="1" ht="15.2" customHeight="1">
      <c r="B116" s="30"/>
      <c r="C116" s="25" t="s">
        <v>23</v>
      </c>
      <c r="F116" s="23" t="str">
        <f>E15</f>
        <v xml:space="preserve"> </v>
      </c>
      <c r="I116" s="90" t="s">
        <v>28</v>
      </c>
      <c r="J116" s="28" t="str">
        <f>E21</f>
        <v xml:space="preserve"> </v>
      </c>
      <c r="L116" s="30"/>
    </row>
    <row r="117" spans="2:12" s="1" customFormat="1" ht="15.2" customHeight="1">
      <c r="B117" s="30"/>
      <c r="C117" s="25" t="s">
        <v>26</v>
      </c>
      <c r="F117" s="23" t="str">
        <f>IF(E18="","",E18)</f>
        <v>Vyplň údaj</v>
      </c>
      <c r="I117" s="90" t="s">
        <v>30</v>
      </c>
      <c r="J117" s="28" t="str">
        <f>E24</f>
        <v xml:space="preserve"> </v>
      </c>
      <c r="L117" s="30"/>
    </row>
    <row r="118" spans="2:12" s="1" customFormat="1" ht="10.35" customHeight="1">
      <c r="B118" s="30"/>
      <c r="I118" s="89"/>
      <c r="L118" s="30"/>
    </row>
    <row r="119" spans="2:20" s="10" customFormat="1" ht="29.25" customHeight="1">
      <c r="B119" s="126"/>
      <c r="C119" s="127" t="s">
        <v>104</v>
      </c>
      <c r="D119" s="128" t="s">
        <v>57</v>
      </c>
      <c r="E119" s="128" t="s">
        <v>53</v>
      </c>
      <c r="F119" s="128" t="s">
        <v>54</v>
      </c>
      <c r="G119" s="128" t="s">
        <v>105</v>
      </c>
      <c r="H119" s="128" t="s">
        <v>106</v>
      </c>
      <c r="I119" s="129" t="s">
        <v>107</v>
      </c>
      <c r="J119" s="128" t="s">
        <v>93</v>
      </c>
      <c r="K119" s="130" t="s">
        <v>108</v>
      </c>
      <c r="L119" s="126"/>
      <c r="M119" s="57" t="s">
        <v>1</v>
      </c>
      <c r="N119" s="58" t="s">
        <v>36</v>
      </c>
      <c r="O119" s="58" t="s">
        <v>109</v>
      </c>
      <c r="P119" s="58" t="s">
        <v>110</v>
      </c>
      <c r="Q119" s="58" t="s">
        <v>111</v>
      </c>
      <c r="R119" s="58" t="s">
        <v>112</v>
      </c>
      <c r="S119" s="58" t="s">
        <v>113</v>
      </c>
      <c r="T119" s="59" t="s">
        <v>114</v>
      </c>
    </row>
    <row r="120" spans="2:63" s="1" customFormat="1" ht="22.9" customHeight="1">
      <c r="B120" s="30"/>
      <c r="C120" s="62" t="s">
        <v>115</v>
      </c>
      <c r="I120" s="89"/>
      <c r="J120" s="131">
        <f>BK120</f>
        <v>0</v>
      </c>
      <c r="L120" s="30"/>
      <c r="M120" s="60"/>
      <c r="N120" s="51"/>
      <c r="O120" s="51"/>
      <c r="P120" s="132">
        <f>P121</f>
        <v>0</v>
      </c>
      <c r="Q120" s="51"/>
      <c r="R120" s="132">
        <f>R121</f>
        <v>0</v>
      </c>
      <c r="S120" s="51"/>
      <c r="T120" s="133">
        <f>T121</f>
        <v>0</v>
      </c>
      <c r="AT120" s="15" t="s">
        <v>71</v>
      </c>
      <c r="AU120" s="15" t="s">
        <v>95</v>
      </c>
      <c r="BK120" s="134">
        <f>BK121</f>
        <v>0</v>
      </c>
    </row>
    <row r="121" spans="2:63" s="11" customFormat="1" ht="25.9" customHeight="1">
      <c r="B121" s="135"/>
      <c r="D121" s="136" t="s">
        <v>71</v>
      </c>
      <c r="E121" s="137" t="s">
        <v>437</v>
      </c>
      <c r="F121" s="137" t="s">
        <v>438</v>
      </c>
      <c r="I121" s="138"/>
      <c r="J121" s="139">
        <f>BK121</f>
        <v>0</v>
      </c>
      <c r="L121" s="135"/>
      <c r="M121" s="140"/>
      <c r="N121" s="141"/>
      <c r="O121" s="141"/>
      <c r="P121" s="142">
        <f>P122+P124+P128</f>
        <v>0</v>
      </c>
      <c r="Q121" s="141"/>
      <c r="R121" s="142">
        <f>R122+R124+R128</f>
        <v>0</v>
      </c>
      <c r="S121" s="141"/>
      <c r="T121" s="143">
        <f>T122+T124+T128</f>
        <v>0</v>
      </c>
      <c r="AR121" s="136" t="s">
        <v>145</v>
      </c>
      <c r="AT121" s="144" t="s">
        <v>71</v>
      </c>
      <c r="AU121" s="144" t="s">
        <v>72</v>
      </c>
      <c r="AY121" s="136" t="s">
        <v>118</v>
      </c>
      <c r="BK121" s="145">
        <f>BK122+BK124+BK128</f>
        <v>0</v>
      </c>
    </row>
    <row r="122" spans="2:63" s="11" customFormat="1" ht="22.9" customHeight="1">
      <c r="B122" s="135"/>
      <c r="D122" s="136" t="s">
        <v>71</v>
      </c>
      <c r="E122" s="146" t="s">
        <v>439</v>
      </c>
      <c r="F122" s="146" t="s">
        <v>440</v>
      </c>
      <c r="I122" s="138"/>
      <c r="J122" s="147">
        <f>BK122</f>
        <v>0</v>
      </c>
      <c r="L122" s="135"/>
      <c r="M122" s="140"/>
      <c r="N122" s="141"/>
      <c r="O122" s="141"/>
      <c r="P122" s="142">
        <f>SUM(P123:P123)</f>
        <v>0</v>
      </c>
      <c r="Q122" s="141"/>
      <c r="R122" s="142">
        <f>SUM(R123:R123)</f>
        <v>0</v>
      </c>
      <c r="S122" s="141"/>
      <c r="T122" s="143">
        <f>SUM(T123:T123)</f>
        <v>0</v>
      </c>
      <c r="AR122" s="136" t="s">
        <v>145</v>
      </c>
      <c r="AT122" s="144" t="s">
        <v>71</v>
      </c>
      <c r="AU122" s="144" t="s">
        <v>78</v>
      </c>
      <c r="AY122" s="136" t="s">
        <v>118</v>
      </c>
      <c r="BK122" s="145">
        <f>SUM(BK123:BK123)</f>
        <v>0</v>
      </c>
    </row>
    <row r="123" spans="2:65" s="1" customFormat="1" ht="16.5" customHeight="1">
      <c r="B123" s="148"/>
      <c r="C123" s="149" t="s">
        <v>135</v>
      </c>
      <c r="D123" s="149" t="s">
        <v>120</v>
      </c>
      <c r="E123" s="150" t="s">
        <v>443</v>
      </c>
      <c r="F123" s="151" t="s">
        <v>444</v>
      </c>
      <c r="G123" s="152" t="s">
        <v>441</v>
      </c>
      <c r="H123" s="153">
        <v>1</v>
      </c>
      <c r="I123" s="154"/>
      <c r="J123" s="155">
        <f>ROUND(I123*H123,2)</f>
        <v>0</v>
      </c>
      <c r="K123" s="151" t="s">
        <v>124</v>
      </c>
      <c r="L123" s="30"/>
      <c r="M123" s="156" t="s">
        <v>1</v>
      </c>
      <c r="N123" s="157" t="s">
        <v>37</v>
      </c>
      <c r="O123" s="53"/>
      <c r="P123" s="158">
        <f>O123*H123</f>
        <v>0</v>
      </c>
      <c r="Q123" s="158">
        <v>0</v>
      </c>
      <c r="R123" s="158">
        <f>Q123*H123</f>
        <v>0</v>
      </c>
      <c r="S123" s="158">
        <v>0</v>
      </c>
      <c r="T123" s="159">
        <f>S123*H123</f>
        <v>0</v>
      </c>
      <c r="AR123" s="160" t="s">
        <v>442</v>
      </c>
      <c r="AT123" s="160" t="s">
        <v>120</v>
      </c>
      <c r="AU123" s="160" t="s">
        <v>79</v>
      </c>
      <c r="AY123" s="15" t="s">
        <v>118</v>
      </c>
      <c r="BE123" s="161">
        <f>IF(N123="základní",J123,0)</f>
        <v>0</v>
      </c>
      <c r="BF123" s="161">
        <f>IF(N123="snížená",J123,0)</f>
        <v>0</v>
      </c>
      <c r="BG123" s="161">
        <f>IF(N123="zákl. přenesená",J123,0)</f>
        <v>0</v>
      </c>
      <c r="BH123" s="161">
        <f>IF(N123="sníž. přenesená",J123,0)</f>
        <v>0</v>
      </c>
      <c r="BI123" s="161">
        <f>IF(N123="nulová",J123,0)</f>
        <v>0</v>
      </c>
      <c r="BJ123" s="15" t="s">
        <v>78</v>
      </c>
      <c r="BK123" s="161">
        <f>ROUND(I123*H123,2)</f>
        <v>0</v>
      </c>
      <c r="BL123" s="15" t="s">
        <v>442</v>
      </c>
      <c r="BM123" s="160" t="s">
        <v>445</v>
      </c>
    </row>
    <row r="124" spans="2:63" s="11" customFormat="1" ht="22.9" customHeight="1">
      <c r="B124" s="135"/>
      <c r="D124" s="136" t="s">
        <v>71</v>
      </c>
      <c r="E124" s="146" t="s">
        <v>446</v>
      </c>
      <c r="F124" s="146" t="s">
        <v>447</v>
      </c>
      <c r="I124" s="138"/>
      <c r="J124" s="147">
        <f>BK124</f>
        <v>0</v>
      </c>
      <c r="L124" s="135"/>
      <c r="M124" s="140"/>
      <c r="N124" s="141"/>
      <c r="O124" s="141"/>
      <c r="P124" s="142">
        <f>SUM(P125:P127)</f>
        <v>0</v>
      </c>
      <c r="Q124" s="141"/>
      <c r="R124" s="142">
        <f>SUM(R125:R127)</f>
        <v>0</v>
      </c>
      <c r="S124" s="141"/>
      <c r="T124" s="143">
        <f>SUM(T125:T127)</f>
        <v>0</v>
      </c>
      <c r="AR124" s="136" t="s">
        <v>145</v>
      </c>
      <c r="AT124" s="144" t="s">
        <v>71</v>
      </c>
      <c r="AU124" s="144" t="s">
        <v>78</v>
      </c>
      <c r="AY124" s="136" t="s">
        <v>118</v>
      </c>
      <c r="BK124" s="145">
        <f>SUM(BK125:BK127)</f>
        <v>0</v>
      </c>
    </row>
    <row r="125" spans="2:65" s="1" customFormat="1" ht="16.5" customHeight="1">
      <c r="B125" s="148"/>
      <c r="C125" s="149" t="s">
        <v>125</v>
      </c>
      <c r="D125" s="149" t="s">
        <v>120</v>
      </c>
      <c r="E125" s="150" t="s">
        <v>448</v>
      </c>
      <c r="F125" s="151" t="s">
        <v>447</v>
      </c>
      <c r="G125" s="152" t="s">
        <v>441</v>
      </c>
      <c r="H125" s="153">
        <v>1</v>
      </c>
      <c r="I125" s="154"/>
      <c r="J125" s="155">
        <f>ROUND(I125*H125,2)</f>
        <v>0</v>
      </c>
      <c r="K125" s="151" t="s">
        <v>124</v>
      </c>
      <c r="L125" s="30"/>
      <c r="M125" s="156" t="s">
        <v>1</v>
      </c>
      <c r="N125" s="157" t="s">
        <v>37</v>
      </c>
      <c r="O125" s="53"/>
      <c r="P125" s="158">
        <f>O125*H125</f>
        <v>0</v>
      </c>
      <c r="Q125" s="158">
        <v>0</v>
      </c>
      <c r="R125" s="158">
        <f>Q125*H125</f>
        <v>0</v>
      </c>
      <c r="S125" s="158">
        <v>0</v>
      </c>
      <c r="T125" s="159">
        <f>S125*H125</f>
        <v>0</v>
      </c>
      <c r="AR125" s="160" t="s">
        <v>442</v>
      </c>
      <c r="AT125" s="160" t="s">
        <v>120</v>
      </c>
      <c r="AU125" s="160" t="s">
        <v>79</v>
      </c>
      <c r="AY125" s="15" t="s">
        <v>118</v>
      </c>
      <c r="BE125" s="161">
        <f>IF(N125="základní",J125,0)</f>
        <v>0</v>
      </c>
      <c r="BF125" s="161">
        <f>IF(N125="snížená",J125,0)</f>
        <v>0</v>
      </c>
      <c r="BG125" s="161">
        <f>IF(N125="zákl. přenesená",J125,0)</f>
        <v>0</v>
      </c>
      <c r="BH125" s="161">
        <f>IF(N125="sníž. přenesená",J125,0)</f>
        <v>0</v>
      </c>
      <c r="BI125" s="161">
        <f>IF(N125="nulová",J125,0)</f>
        <v>0</v>
      </c>
      <c r="BJ125" s="15" t="s">
        <v>78</v>
      </c>
      <c r="BK125" s="161">
        <f>ROUND(I125*H125,2)</f>
        <v>0</v>
      </c>
      <c r="BL125" s="15" t="s">
        <v>442</v>
      </c>
      <c r="BM125" s="160" t="s">
        <v>449</v>
      </c>
    </row>
    <row r="126" spans="2:65" s="1" customFormat="1" ht="16.5" customHeight="1">
      <c r="B126" s="148"/>
      <c r="C126" s="149" t="s">
        <v>145</v>
      </c>
      <c r="D126" s="149" t="s">
        <v>120</v>
      </c>
      <c r="E126" s="150" t="s">
        <v>450</v>
      </c>
      <c r="F126" s="151" t="s">
        <v>451</v>
      </c>
      <c r="G126" s="152" t="s">
        <v>441</v>
      </c>
      <c r="H126" s="153">
        <v>1</v>
      </c>
      <c r="I126" s="154"/>
      <c r="J126" s="155">
        <f>ROUND(I126*H126,2)</f>
        <v>0</v>
      </c>
      <c r="K126" s="151" t="s">
        <v>124</v>
      </c>
      <c r="L126" s="30"/>
      <c r="M126" s="156" t="s">
        <v>1</v>
      </c>
      <c r="N126" s="157" t="s">
        <v>37</v>
      </c>
      <c r="O126" s="53"/>
      <c r="P126" s="158">
        <f>O126*H126</f>
        <v>0</v>
      </c>
      <c r="Q126" s="158">
        <v>0</v>
      </c>
      <c r="R126" s="158">
        <f>Q126*H126</f>
        <v>0</v>
      </c>
      <c r="S126" s="158">
        <v>0</v>
      </c>
      <c r="T126" s="159">
        <f>S126*H126</f>
        <v>0</v>
      </c>
      <c r="AR126" s="160" t="s">
        <v>442</v>
      </c>
      <c r="AT126" s="160" t="s">
        <v>120</v>
      </c>
      <c r="AU126" s="160" t="s">
        <v>79</v>
      </c>
      <c r="AY126" s="15" t="s">
        <v>118</v>
      </c>
      <c r="BE126" s="161">
        <f>IF(N126="základní",J126,0)</f>
        <v>0</v>
      </c>
      <c r="BF126" s="161">
        <f>IF(N126="snížená",J126,0)</f>
        <v>0</v>
      </c>
      <c r="BG126" s="161">
        <f>IF(N126="zákl. přenesená",J126,0)</f>
        <v>0</v>
      </c>
      <c r="BH126" s="161">
        <f>IF(N126="sníž. přenesená",J126,0)</f>
        <v>0</v>
      </c>
      <c r="BI126" s="161">
        <f>IF(N126="nulová",J126,0)</f>
        <v>0</v>
      </c>
      <c r="BJ126" s="15" t="s">
        <v>78</v>
      </c>
      <c r="BK126" s="161">
        <f>ROUND(I126*H126,2)</f>
        <v>0</v>
      </c>
      <c r="BL126" s="15" t="s">
        <v>442</v>
      </c>
      <c r="BM126" s="160" t="s">
        <v>452</v>
      </c>
    </row>
    <row r="127" spans="2:65" s="1" customFormat="1" ht="16.5" customHeight="1">
      <c r="B127" s="148"/>
      <c r="C127" s="149" t="s">
        <v>149</v>
      </c>
      <c r="D127" s="149" t="s">
        <v>120</v>
      </c>
      <c r="E127" s="150" t="s">
        <v>453</v>
      </c>
      <c r="F127" s="151" t="s">
        <v>454</v>
      </c>
      <c r="G127" s="152" t="s">
        <v>441</v>
      </c>
      <c r="H127" s="153">
        <v>1</v>
      </c>
      <c r="I127" s="154"/>
      <c r="J127" s="155">
        <f>ROUND(I127*H127,2)</f>
        <v>0</v>
      </c>
      <c r="K127" s="151" t="s">
        <v>124</v>
      </c>
      <c r="L127" s="30"/>
      <c r="M127" s="156" t="s">
        <v>1</v>
      </c>
      <c r="N127" s="157" t="s">
        <v>37</v>
      </c>
      <c r="O127" s="53"/>
      <c r="P127" s="158">
        <f>O127*H127</f>
        <v>0</v>
      </c>
      <c r="Q127" s="158">
        <v>0</v>
      </c>
      <c r="R127" s="158">
        <f>Q127*H127</f>
        <v>0</v>
      </c>
      <c r="S127" s="158">
        <v>0</v>
      </c>
      <c r="T127" s="159">
        <f>S127*H127</f>
        <v>0</v>
      </c>
      <c r="AR127" s="160" t="s">
        <v>442</v>
      </c>
      <c r="AT127" s="160" t="s">
        <v>120</v>
      </c>
      <c r="AU127" s="160" t="s">
        <v>79</v>
      </c>
      <c r="AY127" s="15" t="s">
        <v>118</v>
      </c>
      <c r="BE127" s="161">
        <f>IF(N127="základní",J127,0)</f>
        <v>0</v>
      </c>
      <c r="BF127" s="161">
        <f>IF(N127="snížená",J127,0)</f>
        <v>0</v>
      </c>
      <c r="BG127" s="161">
        <f>IF(N127="zákl. přenesená",J127,0)</f>
        <v>0</v>
      </c>
      <c r="BH127" s="161">
        <f>IF(N127="sníž. přenesená",J127,0)</f>
        <v>0</v>
      </c>
      <c r="BI127" s="161">
        <f>IF(N127="nulová",J127,0)</f>
        <v>0</v>
      </c>
      <c r="BJ127" s="15" t="s">
        <v>78</v>
      </c>
      <c r="BK127" s="161">
        <f>ROUND(I127*H127,2)</f>
        <v>0</v>
      </c>
      <c r="BL127" s="15" t="s">
        <v>442</v>
      </c>
      <c r="BM127" s="160" t="s">
        <v>455</v>
      </c>
    </row>
    <row r="128" spans="2:63" s="11" customFormat="1" ht="22.9" customHeight="1">
      <c r="B128" s="135"/>
      <c r="D128" s="136" t="s">
        <v>71</v>
      </c>
      <c r="E128" s="146" t="s">
        <v>456</v>
      </c>
      <c r="F128" s="146" t="s">
        <v>457</v>
      </c>
      <c r="I128" s="138"/>
      <c r="J128" s="147">
        <f>BK128</f>
        <v>0</v>
      </c>
      <c r="L128" s="135"/>
      <c r="M128" s="140"/>
      <c r="N128" s="141"/>
      <c r="O128" s="141"/>
      <c r="P128" s="142">
        <f>SUM(P129:P129)</f>
        <v>0</v>
      </c>
      <c r="Q128" s="141"/>
      <c r="R128" s="142">
        <f>SUM(R129:R129)</f>
        <v>0</v>
      </c>
      <c r="S128" s="141"/>
      <c r="T128" s="143">
        <f>SUM(T129:T129)</f>
        <v>0</v>
      </c>
      <c r="AR128" s="136" t="s">
        <v>145</v>
      </c>
      <c r="AT128" s="144" t="s">
        <v>71</v>
      </c>
      <c r="AU128" s="144" t="s">
        <v>78</v>
      </c>
      <c r="AY128" s="136" t="s">
        <v>118</v>
      </c>
      <c r="BK128" s="145">
        <f>SUM(BK129:BK129)</f>
        <v>0</v>
      </c>
    </row>
    <row r="129" spans="2:65" s="1" customFormat="1" ht="16.5" customHeight="1">
      <c r="B129" s="148"/>
      <c r="C129" s="149" t="s">
        <v>154</v>
      </c>
      <c r="D129" s="149" t="s">
        <v>120</v>
      </c>
      <c r="E129" s="150" t="s">
        <v>458</v>
      </c>
      <c r="F129" s="151" t="s">
        <v>459</v>
      </c>
      <c r="G129" s="152" t="s">
        <v>441</v>
      </c>
      <c r="H129" s="153">
        <v>1</v>
      </c>
      <c r="I129" s="154"/>
      <c r="J129" s="155">
        <f>ROUND(I129*H129,2)</f>
        <v>0</v>
      </c>
      <c r="K129" s="151" t="s">
        <v>124</v>
      </c>
      <c r="L129" s="30"/>
      <c r="M129" s="156" t="s">
        <v>1</v>
      </c>
      <c r="N129" s="157" t="s">
        <v>37</v>
      </c>
      <c r="O129" s="53"/>
      <c r="P129" s="158">
        <f>O129*H129</f>
        <v>0</v>
      </c>
      <c r="Q129" s="158">
        <v>0</v>
      </c>
      <c r="R129" s="158">
        <f>Q129*H129</f>
        <v>0</v>
      </c>
      <c r="S129" s="158">
        <v>0</v>
      </c>
      <c r="T129" s="159">
        <f>S129*H129</f>
        <v>0</v>
      </c>
      <c r="AR129" s="160" t="s">
        <v>442</v>
      </c>
      <c r="AT129" s="160" t="s">
        <v>120</v>
      </c>
      <c r="AU129" s="160" t="s">
        <v>79</v>
      </c>
      <c r="AY129" s="15" t="s">
        <v>118</v>
      </c>
      <c r="BE129" s="161">
        <f>IF(N129="základní",J129,0)</f>
        <v>0</v>
      </c>
      <c r="BF129" s="161">
        <f>IF(N129="snížená",J129,0)</f>
        <v>0</v>
      </c>
      <c r="BG129" s="161">
        <f>IF(N129="zákl. přenesená",J129,0)</f>
        <v>0</v>
      </c>
      <c r="BH129" s="161">
        <f>IF(N129="sníž. přenesená",J129,0)</f>
        <v>0</v>
      </c>
      <c r="BI129" s="161">
        <f>IF(N129="nulová",J129,0)</f>
        <v>0</v>
      </c>
      <c r="BJ129" s="15" t="s">
        <v>78</v>
      </c>
      <c r="BK129" s="161">
        <f>ROUND(I129*H129,2)</f>
        <v>0</v>
      </c>
      <c r="BL129" s="15" t="s">
        <v>442</v>
      </c>
      <c r="BM129" s="160" t="s">
        <v>460</v>
      </c>
    </row>
    <row r="130" spans="2:12" s="1" customFormat="1" ht="6.95" customHeight="1">
      <c r="B130" s="42"/>
      <c r="C130" s="43"/>
      <c r="D130" s="43"/>
      <c r="E130" s="43"/>
      <c r="F130" s="43"/>
      <c r="G130" s="43"/>
      <c r="H130" s="43"/>
      <c r="I130" s="110"/>
      <c r="J130" s="43"/>
      <c r="K130" s="43"/>
      <c r="L130" s="30"/>
    </row>
  </sheetData>
  <autoFilter ref="C119:K12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externistait</cp:lastModifiedBy>
  <dcterms:created xsi:type="dcterms:W3CDTF">2019-08-08T16:21:33Z</dcterms:created>
  <dcterms:modified xsi:type="dcterms:W3CDTF">2019-08-13T11:12:48Z</dcterms:modified>
  <cp:category/>
  <cp:version/>
  <cp:contentType/>
  <cp:contentStatus/>
</cp:coreProperties>
</file>