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5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'Položky'!$A$1:$G$47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<sst xmlns="http://schemas.openxmlformats.org/spreadsheetml/2006/main" count="216" uniqueCount="159">
  <si>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</si>
  <si>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</si>
  <si>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</si>
  <si>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</si>
  <si>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</si>
  <si>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</si>
  <si>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</si>
  <si>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</si>
  <si>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</si>
  <si>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</si>
  <si>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</si>
  <si>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</si>
  <si>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</si>
  <si>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</si>
  <si>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</si>
  <si>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</si>
  <si>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</si>
  <si>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</si>
  <si>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</si>
  <si>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</si>
  <si>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</si>
  <si>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</si>
  <si>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</si>
  <si>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</si>
  <si>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</si>
  <si>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</si>
  <si>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</si>
  <si>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</si>
  <si>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</si>
  <si>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</si>
  <si>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</si>
  <si>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</si>
  <si>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</si>
  <si>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</si>
  <si>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</si>
  <si>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</si>
  <si>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</si>
  <si>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</si>
  <si>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</si>
  <si>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</si>
  <si>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</si>
  <si>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</si>
  <si>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</si>
  <si>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</si>
  <si>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</si>
  <si>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</si>
  <si>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</si>
  <si>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</si>
  <si>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</si>
  <si>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</si>
  <si>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</si>
  <si>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</si>
  <si>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</si>
  <si>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</si>
  <si>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</si>
  <si>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</si>
  <si>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</si>
  <si>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</si>
  <si>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</si>
  <si>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</si>
  <si>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</si>
  <si>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</si>
  <si>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</si>
  <si>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</si>
  <si>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</si>
  <si>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</si>
  <si>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</si>
  <si>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</si>
  <si>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</si>
  <si>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</si>
  <si>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</si>
  <si>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</si>
  <si>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</si>
  <si>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</si>
  <si>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</si>
  <si>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</si>
  <si>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</si>
  <si>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</si>
  <si>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SUS PKpropustek Velký Bor</t>
  </si>
  <si>
    <t>01</t>
  </si>
  <si>
    <t>propustek</t>
  </si>
  <si>
    <t>129203101R00</t>
  </si>
  <si>
    <t xml:space="preserve">Čištění vodotečí, hl. do 2,5 m, š.do 5 m, v hor.3 </t>
  </si>
  <si>
    <t>m3</t>
  </si>
  <si>
    <t>129203109R00</t>
  </si>
  <si>
    <t xml:space="preserve">Příplatek za lepivost - čištění vodotečí v hor.3 </t>
  </si>
  <si>
    <t>132201101R00</t>
  </si>
  <si>
    <t xml:space="preserve">Hloubení rýh šířky do 60 cm v hor.3 do 100 m3 </t>
  </si>
  <si>
    <t>132201109R00</t>
  </si>
  <si>
    <t xml:space="preserve">Příplatek za lepivost - hloubení rýh 60 cm v hor.3 </t>
  </si>
  <si>
    <t>174101101R00</t>
  </si>
  <si>
    <t xml:space="preserve">Zásyp jam, rýh, šachet se zhutněním </t>
  </si>
  <si>
    <t>111112</t>
  </si>
  <si>
    <t xml:space="preserve">Doprava +dodávka zásypovového mat. </t>
  </si>
  <si>
    <t>2</t>
  </si>
  <si>
    <t>Základy a zvláštní zakládání</t>
  </si>
  <si>
    <t>273321117R00</t>
  </si>
  <si>
    <t xml:space="preserve">Železobeton zákl. desek z cem.portladských C 25/30 </t>
  </si>
  <si>
    <t>273351215R00</t>
  </si>
  <si>
    <t xml:space="preserve">Bednění stěn základových desek - zřízení </t>
  </si>
  <si>
    <t>m2</t>
  </si>
  <si>
    <t>273351216R00</t>
  </si>
  <si>
    <t xml:space="preserve">Bednění stěn základových desek - odstranění </t>
  </si>
  <si>
    <t>273361116U00</t>
  </si>
  <si>
    <t xml:space="preserve">Základ deska výztuž ocel 10505 </t>
  </si>
  <si>
    <t>t</t>
  </si>
  <si>
    <t>274315412R00</t>
  </si>
  <si>
    <t xml:space="preserve">Základové pasy z betonu vodost. V4 B 20 (C 16/20) </t>
  </si>
  <si>
    <t>3</t>
  </si>
  <si>
    <t>Svislé a kompletní konstrukce</t>
  </si>
  <si>
    <t>321212345R00</t>
  </si>
  <si>
    <t xml:space="preserve">Oprava nadz.zdiva z lom.kam. přehr.,do 3 m3 obklad </t>
  </si>
  <si>
    <t>334351111R00</t>
  </si>
  <si>
    <t xml:space="preserve">Bednění opěr,pilířů a prahů výšky do 20 m, zřízení </t>
  </si>
  <si>
    <t>334351211R00</t>
  </si>
  <si>
    <t xml:space="preserve">Bednění opěr,pilířů a prahů v. do 20 m, odstranění </t>
  </si>
  <si>
    <t>4</t>
  </si>
  <si>
    <t>Vodorovné konstrukce</t>
  </si>
  <si>
    <t>457311118U00</t>
  </si>
  <si>
    <t xml:space="preserve">Vyrovnáv beton C30/37+povrch úprava </t>
  </si>
  <si>
    <t>465513427R00</t>
  </si>
  <si>
    <t xml:space="preserve">Dlažba z kamene na MC,s vyspár.MCs, tl.do 40 cm </t>
  </si>
  <si>
    <t>5</t>
  </si>
  <si>
    <t>Komunikace</t>
  </si>
  <si>
    <t>564751111R00</t>
  </si>
  <si>
    <t xml:space="preserve">Podklad z kameniva drceného vel.32-63 mm,tl. 15 cm </t>
  </si>
  <si>
    <t>8</t>
  </si>
  <si>
    <t>Trubní vedení</t>
  </si>
  <si>
    <t>871443121R00</t>
  </si>
  <si>
    <t xml:space="preserve">Montáž trub z plastu, gumový kroužek, DN 1000 </t>
  </si>
  <si>
    <t>m</t>
  </si>
  <si>
    <t>899623171U00</t>
  </si>
  <si>
    <t xml:space="preserve">Obet potrubí stok C25/30 otv výkop </t>
  </si>
  <si>
    <t>899643111R00</t>
  </si>
  <si>
    <t xml:space="preserve">Bednění pro obetonování potrubí v otevřeném výkopu </t>
  </si>
  <si>
    <t>28611278.A</t>
  </si>
  <si>
    <t>Trubka kanalizační KGEM SN 8 PVC 100014,6x5000</t>
  </si>
  <si>
    <t>kus</t>
  </si>
  <si>
    <t>96</t>
  </si>
  <si>
    <t>Bourání konstrukcí</t>
  </si>
  <si>
    <t>960211251R00</t>
  </si>
  <si>
    <t xml:space="preserve">Bourání konstrukcí zděných z kamene nebo cihel </t>
  </si>
  <si>
    <t>111113</t>
  </si>
  <si>
    <t xml:space="preserve">DIO </t>
  </si>
  <si>
    <t>kpl</t>
  </si>
  <si>
    <t>111114</t>
  </si>
  <si>
    <t xml:space="preserve">Zařízení staveniště vč. přístup. cesty </t>
  </si>
  <si>
    <t>99</t>
  </si>
  <si>
    <t>Staveništní přesun hmot</t>
  </si>
  <si>
    <t>998212111R00</t>
  </si>
  <si>
    <t xml:space="preserve">Přesun hmot, mosty zděné, monolitické do 20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</si>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</sst>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7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>
      <alignment/>
      <protection/>
    </xf>
    <xf numFmtId="3" fontId="18" fillId="0" borderId="0" xfId="20" applyNumberFormat="1" applyFont="1" applyAlignment="1">
      <alignment horizontal="right"/>
      <protection/>
    </xf>
    <xf numFmtId="4" fontId="18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7" ht="12.95" customHeight="1">
      <c r="A6" s="15" t="s">
        <v>7</v>
      </c>
      <c r="B6" s="10"/>
      <c r="C6" s="11" t="s">
        <v>8</v>
      </c>
      <c r="D6" s="11"/>
      <c r="E6" s="12"/>
      <c r="F6" s="13" t="s">
        <v>9</v>
      </c>
      <c r="G6" s="21"/>
    </row>
    <row r="7" spans="1:7" ht="12.95" customHeight="1">
      <c r="A7" s="22"/>
      <c r="B7" s="23"/>
      <c r="C7" s="24" t="s">
        <v>78</v>
      </c>
      <c r="D7" s="25"/>
      <c r="E7" s="25"/>
      <c r="F7" s="26" t="s">
        <v>10</v>
      </c>
      <c r="G7" s="21">
        <f>IF(PocetMJ=0,,ROUND((F30+F32)/PocetMJ,1))</f>
        <v>0</v>
      </c>
    </row>
    <row r="8" spans="1:7" ht="12.75">
      <c r="A8" s="27" t="s">
        <v>11</v>
      </c>
      <c r="B8" s="13"/>
      <c r="C8" s="178"/>
      <c r="D8" s="178"/>
      <c r="E8" s="179"/>
      <c r="F8" s="13" t="s">
        <v>12</v>
      </c>
      <c r="G8" s="28"/>
    </row>
    <row r="9" spans="1:7" ht="12.75">
      <c r="A9" s="27" t="s">
        <v>13</v>
      </c>
      <c r="B9" s="13"/>
      <c r="C9" s="178">
        <f>Projektant</f>
        <v>0</v>
      </c>
      <c r="D9" s="178"/>
      <c r="E9" s="179"/>
      <c r="F9" s="13"/>
      <c r="G9" s="28"/>
    </row>
    <row r="10" spans="1:8" ht="12.75">
      <c r="A10" s="27" t="s">
        <v>14</v>
      </c>
      <c r="B10" s="13"/>
      <c r="C10" s="178"/>
      <c r="D10" s="178"/>
      <c r="E10" s="178"/>
      <c r="F10" s="13"/>
      <c r="G10" s="29"/>
      <c r="H10" s="30"/>
    </row>
    <row r="11" spans="1:57" ht="13.5" customHeight="1">
      <c r="A11" s="27" t="s">
        <v>15</v>
      </c>
      <c r="B11" s="13"/>
      <c r="C11" s="178"/>
      <c r="D11" s="178"/>
      <c r="E11" s="178"/>
      <c r="F11" s="13" t="s">
        <v>16</v>
      </c>
      <c r="G11" s="29"/>
      <c r="BA11" s="31"/>
      <c r="BB11" s="31"/>
      <c r="BC11" s="31"/>
      <c r="BD11" s="31"/>
      <c r="BE11" s="31"/>
    </row>
    <row r="12" spans="1:7" ht="12.75" customHeight="1">
      <c r="A12" s="32" t="s">
        <v>17</v>
      </c>
      <c r="B12" s="10"/>
      <c r="C12" s="180"/>
      <c r="D12" s="180"/>
      <c r="E12" s="180"/>
      <c r="F12" s="33" t="s">
        <v>18</v>
      </c>
      <c r="G12" s="34"/>
    </row>
    <row r="13" spans="1:7" ht="28.5" customHeight="1" thickBot="1">
      <c r="A13" s="35" t="s">
        <v>19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20</v>
      </c>
      <c r="B14" s="40"/>
      <c r="C14" s="41"/>
      <c r="D14" s="42" t="s">
        <v>21</v>
      </c>
      <c r="E14" s="43"/>
      <c r="F14" s="43"/>
      <c r="G14" s="41"/>
    </row>
    <row r="15" spans="1:7" ht="15.95" customHeight="1">
      <c r="A15" s="44"/>
      <c r="B15" s="45" t="s">
        <v>22</v>
      </c>
      <c r="C15" s="46">
        <f>HSV</f>
        <v>0</v>
      </c>
      <c r="D15" s="47" t="str">
        <f>Rekapitulace!A20</f>
        <v>Ztížené výrobní podmínky</v>
      </c>
      <c r="E15" s="48"/>
      <c r="F15" s="49"/>
      <c r="G15" s="46">
        <f>Rekapitulace!I20</f>
        <v>0</v>
      </c>
    </row>
    <row r="16" spans="1:7" ht="15.95" customHeight="1">
      <c r="A16" s="44" t="s">
        <v>23</v>
      </c>
      <c r="B16" s="45" t="s">
        <v>24</v>
      </c>
      <c r="C16" s="46">
        <f>PSV</f>
        <v>0</v>
      </c>
      <c r="D16" s="9" t="str">
        <f>Rekapitulace!A21</f>
        <v>Oborová přirážka</v>
      </c>
      <c r="E16" s="50"/>
      <c r="F16" s="51"/>
      <c r="G16" s="46">
        <f>Rekapitulace!I21</f>
        <v>0</v>
      </c>
    </row>
    <row r="17" spans="1:7" ht="15.95" customHeight="1">
      <c r="A17" s="44" t="s">
        <v>25</v>
      </c>
      <c r="B17" s="45" t="s">
        <v>26</v>
      </c>
      <c r="C17" s="46">
        <f>Mont</f>
        <v>0</v>
      </c>
      <c r="D17" s="9" t="str">
        <f>Rekapitulace!A22</f>
        <v>Přesun stavebních kapacit</v>
      </c>
      <c r="E17" s="50"/>
      <c r="F17" s="51"/>
      <c r="G17" s="46">
        <f>Rekapitulace!I22</f>
        <v>0</v>
      </c>
    </row>
    <row r="18" spans="1:7" ht="15.95" customHeight="1">
      <c r="A18" s="52" t="s">
        <v>27</v>
      </c>
      <c r="B18" s="53" t="s">
        <v>28</v>
      </c>
      <c r="C18" s="46">
        <f>Dodavka</f>
        <v>0</v>
      </c>
      <c r="D18" s="9" t="str">
        <f>Rekapitulace!A23</f>
        <v>Mimostaveništní doprava</v>
      </c>
      <c r="E18" s="50"/>
      <c r="F18" s="51"/>
      <c r="G18" s="46">
        <f>Rekapitulace!I23</f>
        <v>0</v>
      </c>
    </row>
    <row r="19" spans="1:7" ht="15.95" customHeight="1">
      <c r="A19" s="54" t="s">
        <v>29</v>
      </c>
      <c r="B19" s="45"/>
      <c r="C19" s="46">
        <f>SUM(C15:C18)</f>
        <v>0</v>
      </c>
      <c r="D19" s="9" t="str">
        <f>Rekapitulace!A24</f>
        <v>Zařízení staveniště</v>
      </c>
      <c r="E19" s="50"/>
      <c r="F19" s="51"/>
      <c r="G19" s="46">
        <f>Rekapitulace!I24</f>
        <v>0</v>
      </c>
    </row>
    <row r="20" spans="1:7" ht="15.95" customHeight="1">
      <c r="A20" s="54"/>
      <c r="B20" s="45"/>
      <c r="C20" s="46"/>
      <c r="D20" s="9" t="str">
        <f>Rekapitulace!A25</f>
        <v>Provoz investora</v>
      </c>
      <c r="E20" s="50"/>
      <c r="F20" s="51"/>
      <c r="G20" s="46">
        <f>Rekapitulace!I25</f>
        <v>0</v>
      </c>
    </row>
    <row r="21" spans="1:7" ht="15.95" customHeight="1">
      <c r="A21" s="54" t="s">
        <v>30</v>
      </c>
      <c r="B21" s="45"/>
      <c r="C21" s="46">
        <f>HZS</f>
        <v>0</v>
      </c>
      <c r="D21" s="9" t="str">
        <f>Rekapitulace!A26</f>
        <v>Kompletační činnost (IČD)</v>
      </c>
      <c r="E21" s="50"/>
      <c r="F21" s="51"/>
      <c r="G21" s="46">
        <f>Rekapitulace!I26</f>
        <v>0</v>
      </c>
    </row>
    <row r="22" spans="1:7" ht="15.95" customHeight="1">
      <c r="A22" s="55" t="s">
        <v>31</v>
      </c>
      <c r="B22" s="56"/>
      <c r="C22" s="46">
        <f>C19+C21</f>
        <v>0</v>
      </c>
      <c r="D22" s="9" t="s">
        <v>32</v>
      </c>
      <c r="E22" s="50"/>
      <c r="F22" s="51"/>
      <c r="G22" s="46">
        <f>G23-SUM(G15:G21)</f>
        <v>0</v>
      </c>
    </row>
    <row r="23" spans="1:7" ht="15.95" customHeight="1" thickBot="1">
      <c r="A23" s="181" t="s">
        <v>33</v>
      </c>
      <c r="B23" s="182"/>
      <c r="C23" s="57">
        <f>C22+G23</f>
        <v>0</v>
      </c>
      <c r="D23" s="58" t="s">
        <v>34</v>
      </c>
      <c r="E23" s="59"/>
      <c r="F23" s="60"/>
      <c r="G23" s="46">
        <f>VRN</f>
        <v>0</v>
      </c>
    </row>
    <row r="24" spans="1:7" ht="12.75">
      <c r="A24" s="61" t="s">
        <v>35</v>
      </c>
      <c r="B24" s="62"/>
      <c r="C24" s="63"/>
      <c r="D24" s="62" t="s">
        <v>36</v>
      </c>
      <c r="E24" s="62"/>
      <c r="F24" s="64" t="s">
        <v>37</v>
      </c>
      <c r="G24" s="65"/>
    </row>
    <row r="25" spans="1:7" ht="12.75">
      <c r="A25" s="55" t="s">
        <v>38</v>
      </c>
      <c r="B25" s="56"/>
      <c r="C25" s="66"/>
      <c r="D25" s="56" t="s">
        <v>38</v>
      </c>
      <c r="E25" s="56"/>
      <c r="F25" s="67" t="s">
        <v>38</v>
      </c>
      <c r="G25" s="68"/>
    </row>
    <row r="26" spans="1:7" ht="37.5" customHeight="1">
      <c r="A26" s="55" t="s">
        <v>39</v>
      </c>
      <c r="B26" s="69"/>
      <c r="C26" s="66"/>
      <c r="D26" s="56" t="s">
        <v>39</v>
      </c>
      <c r="E26" s="56"/>
      <c r="F26" s="67" t="s">
        <v>39</v>
      </c>
      <c r="G26" s="68"/>
    </row>
    <row r="27" spans="1:7" ht="12.75">
      <c r="A27" s="55"/>
      <c r="B27" s="70"/>
      <c r="C27" s="66"/>
      <c r="D27" s="56"/>
      <c r="E27" s="56"/>
      <c r="F27" s="67"/>
      <c r="G27" s="68"/>
    </row>
    <row r="28" spans="1:7" ht="12.75">
      <c r="A28" s="55" t="s">
        <v>40</v>
      </c>
      <c r="B28" s="56"/>
      <c r="C28" s="66"/>
      <c r="D28" s="67" t="s">
        <v>41</v>
      </c>
      <c r="E28" s="66"/>
      <c r="F28" s="56" t="s">
        <v>41</v>
      </c>
      <c r="G28" s="68"/>
    </row>
    <row r="29" spans="1:7" ht="69" customHeight="1">
      <c r="A29" s="55"/>
      <c r="B29" s="56"/>
      <c r="C29" s="71"/>
      <c r="D29" s="72"/>
      <c r="E29" s="71"/>
      <c r="F29" s="56"/>
      <c r="G29" s="68"/>
    </row>
    <row r="30" spans="1:7" ht="12.75">
      <c r="A30" s="73" t="s">
        <v>42</v>
      </c>
      <c r="B30" s="74"/>
      <c r="C30" s="75">
        <v>21</v>
      </c>
      <c r="D30" s="74" t="s">
        <v>43</v>
      </c>
      <c r="E30" s="76"/>
      <c r="F30" s="183">
        <f>C23-F32</f>
        <v>0</v>
      </c>
      <c r="G30" s="184"/>
    </row>
    <row r="31" spans="1:7" ht="12.75">
      <c r="A31" s="73" t="s">
        <v>44</v>
      </c>
      <c r="B31" s="74"/>
      <c r="C31" s="75">
        <f>SazbaDPH1</f>
        <v>21</v>
      </c>
      <c r="D31" s="74" t="s">
        <v>45</v>
      </c>
      <c r="E31" s="76"/>
      <c r="F31" s="183">
        <f>ROUND(PRODUCT(F30,C31/100),0)</f>
        <v>0</v>
      </c>
      <c r="G31" s="184"/>
    </row>
    <row r="32" spans="1:7" ht="12.75">
      <c r="A32" s="73" t="s">
        <v>42</v>
      </c>
      <c r="B32" s="74"/>
      <c r="C32" s="75">
        <v>0</v>
      </c>
      <c r="D32" s="74" t="s">
        <v>45</v>
      </c>
      <c r="E32" s="76"/>
      <c r="F32" s="183">
        <v>0</v>
      </c>
      <c r="G32" s="184"/>
    </row>
    <row r="33" spans="1:7" ht="12.75">
      <c r="A33" s="73" t="s">
        <v>44</v>
      </c>
      <c r="B33" s="77"/>
      <c r="C33" s="78">
        <f>SazbaDPH2</f>
        <v>0</v>
      </c>
      <c r="D33" s="74" t="s">
        <v>45</v>
      </c>
      <c r="E33" s="51"/>
      <c r="F33" s="183">
        <f>ROUND(PRODUCT(F32,C33/100),0)</f>
        <v>0</v>
      </c>
      <c r="G33" s="184"/>
    </row>
    <row r="34" spans="1:7" s="82" customFormat="1" ht="19.5" customHeight="1" thickBot="1">
      <c r="A34" s="79" t="s">
        <v>46</v>
      </c>
      <c r="B34" s="80"/>
      <c r="C34" s="80"/>
      <c r="D34" s="80"/>
      <c r="E34" s="81"/>
      <c r="F34" s="185">
        <f>ROUND(SUM(F30:F33),0)</f>
        <v>0</v>
      </c>
      <c r="G34" s="186"/>
    </row>
    <row r="36" spans="1:8" ht="12.75">
      <c r="A36" t="s">
        <v>47</v>
      </c>
      <c r="H36" t="s">
        <v>5</v>
      </c>
    </row>
    <row r="37" spans="2:8" ht="14.25" customHeight="1">
      <c r="B37" s="177"/>
      <c r="C37" s="177"/>
      <c r="D37" s="177"/>
      <c r="E37" s="177"/>
      <c r="F37" s="177"/>
      <c r="G37" s="177"/>
      <c r="H37" t="s">
        <v>5</v>
      </c>
    </row>
    <row r="38" spans="1:8" ht="12.75" customHeight="1">
      <c r="A38" s="83"/>
      <c r="B38" s="177"/>
      <c r="C38" s="177"/>
      <c r="D38" s="177"/>
      <c r="E38" s="177"/>
      <c r="F38" s="177"/>
      <c r="G38" s="177"/>
      <c r="H38" t="s">
        <v>5</v>
      </c>
    </row>
    <row r="39" spans="1:8" ht="12.75">
      <c r="A39" s="83"/>
      <c r="B39" s="177"/>
      <c r="C39" s="177"/>
      <c r="D39" s="177"/>
      <c r="E39" s="177"/>
      <c r="F39" s="177"/>
      <c r="G39" s="177"/>
      <c r="H39" t="s">
        <v>5</v>
      </c>
    </row>
    <row r="40" spans="1:8" ht="12.75">
      <c r="A40" s="83"/>
      <c r="B40" s="177"/>
      <c r="C40" s="177"/>
      <c r="D40" s="177"/>
      <c r="E40" s="177"/>
      <c r="F40" s="177"/>
      <c r="G40" s="177"/>
      <c r="H40" t="s">
        <v>5</v>
      </c>
    </row>
    <row r="41" spans="1:8" ht="12.75">
      <c r="A41" s="83"/>
      <c r="B41" s="177"/>
      <c r="C41" s="177"/>
      <c r="D41" s="177"/>
      <c r="E41" s="177"/>
      <c r="F41" s="177"/>
      <c r="G41" s="177"/>
      <c r="H41" t="s">
        <v>5</v>
      </c>
    </row>
    <row r="42" spans="1:8" ht="12.75">
      <c r="A42" s="83"/>
      <c r="B42" s="177"/>
      <c r="C42" s="177"/>
      <c r="D42" s="177"/>
      <c r="E42" s="177"/>
      <c r="F42" s="177"/>
      <c r="G42" s="177"/>
      <c r="H42" t="s">
        <v>5</v>
      </c>
    </row>
    <row r="43" spans="1:8" ht="12.75">
      <c r="A43" s="83"/>
      <c r="B43" s="177"/>
      <c r="C43" s="177"/>
      <c r="D43" s="177"/>
      <c r="E43" s="177"/>
      <c r="F43" s="177"/>
      <c r="G43" s="177"/>
      <c r="H43" t="s">
        <v>5</v>
      </c>
    </row>
    <row r="44" spans="1:8" ht="12.75">
      <c r="A44" s="83"/>
      <c r="B44" s="177"/>
      <c r="C44" s="177"/>
      <c r="D44" s="177"/>
      <c r="E44" s="177"/>
      <c r="F44" s="177"/>
      <c r="G44" s="177"/>
      <c r="H44" t="s">
        <v>5</v>
      </c>
    </row>
    <row r="45" spans="1:8" ht="0.75" customHeight="1">
      <c r="A45" s="83"/>
      <c r="B45" s="177"/>
      <c r="C45" s="177"/>
      <c r="D45" s="177"/>
      <c r="E45" s="177"/>
      <c r="F45" s="177"/>
      <c r="G45" s="177"/>
      <c r="H45" t="s">
        <v>5</v>
      </c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187"/>
      <c r="C54" s="187"/>
      <c r="D54" s="187"/>
      <c r="E54" s="187"/>
      <c r="F54" s="187"/>
      <c r="G54" s="187"/>
    </row>
    <row r="55" spans="2:7" ht="12.75">
      <c r="B55" s="187"/>
      <c r="C55" s="187"/>
      <c r="D55" s="187"/>
      <c r="E55" s="187"/>
      <c r="F55" s="187"/>
      <c r="G55" s="18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88" t="s">
        <v>48</v>
      </c>
      <c r="B1" s="189"/>
      <c r="C1" s="84" t="str">
        <f>CONCATENATE(cislostavby," ",nazevstavby)</f>
        <v xml:space="preserve"> SUS PKpropustek Velký Bor</v>
      </c>
      <c r="D1" s="85"/>
      <c r="E1" s="86"/>
      <c r="F1" s="85"/>
      <c r="G1" s="87" t="s">
        <v>49</v>
      </c>
      <c r="H1" s="88" t="s">
        <v>73</v>
      </c>
      <c r="I1" s="89"/>
    </row>
    <row r="2" spans="1:9" ht="13.5" thickBot="1">
      <c r="A2" s="190" t="s">
        <v>50</v>
      </c>
      <c r="B2" s="191"/>
      <c r="C2" s="90" t="str">
        <f>CONCATENATE(cisloobjektu," ",nazevobjektu)</f>
        <v>01 propustek</v>
      </c>
      <c r="D2" s="91"/>
      <c r="E2" s="92"/>
      <c r="F2" s="91"/>
      <c r="G2" s="192"/>
      <c r="H2" s="193"/>
      <c r="I2" s="194"/>
    </row>
    <row r="3" spans="1:9" ht="13.5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93" t="s">
        <v>51</v>
      </c>
      <c r="B4" s="94"/>
      <c r="C4" s="94"/>
      <c r="D4" s="94"/>
      <c r="E4" s="94"/>
      <c r="F4" s="94"/>
      <c r="G4" s="94"/>
      <c r="H4" s="94"/>
      <c r="I4" s="9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ht="13.5" thickBot="1">
      <c r="A6" s="95"/>
      <c r="B6" s="96" t="s">
        <v>52</v>
      </c>
      <c r="C6" s="96"/>
      <c r="D6" s="97"/>
      <c r="E6" s="98" t="s">
        <v>53</v>
      </c>
      <c r="F6" s="99" t="s">
        <v>54</v>
      </c>
      <c r="G6" s="99" t="s">
        <v>55</v>
      </c>
      <c r="H6" s="99" t="s">
        <v>56</v>
      </c>
      <c r="I6" s="100" t="s">
        <v>30</v>
      </c>
    </row>
    <row r="7" spans="1:9" ht="12.75">
      <c r="A7" s="173" t="str">
        <f>Položky!B7</f>
        <v>1</v>
      </c>
      <c r="B7" s="101" t="str">
        <f>Položky!C7</f>
        <v>Zemní práce</v>
      </c>
      <c r="C7" s="56"/>
      <c r="D7" s="102"/>
      <c r="E7" s="174">
        <f>Položky!BA14</f>
        <v>0</v>
      </c>
      <c r="F7" s="175">
        <f>Položky!BB14</f>
        <v>0</v>
      </c>
      <c r="G7" s="175">
        <f>Položky!BC14</f>
        <v>0</v>
      </c>
      <c r="H7" s="175">
        <f>Položky!BD14</f>
        <v>0</v>
      </c>
      <c r="I7" s="176">
        <f>Položky!BE14</f>
        <v>0</v>
      </c>
    </row>
    <row r="8" spans="1:9" ht="12.75">
      <c r="A8" s="173" t="str">
        <f>Položky!B15</f>
        <v>2</v>
      </c>
      <c r="B8" s="101" t="str">
        <f>Položky!C15</f>
        <v>Základy a zvláštní zakládání</v>
      </c>
      <c r="C8" s="56"/>
      <c r="D8" s="102"/>
      <c r="E8" s="174">
        <f>Položky!BA21</f>
        <v>0</v>
      </c>
      <c r="F8" s="175">
        <f>Položky!BB21</f>
        <v>0</v>
      </c>
      <c r="G8" s="175">
        <f>Položky!BC21</f>
        <v>0</v>
      </c>
      <c r="H8" s="175">
        <f>Položky!BD21</f>
        <v>0</v>
      </c>
      <c r="I8" s="176">
        <f>Položky!BE21</f>
        <v>0</v>
      </c>
    </row>
    <row r="9" spans="1:9" ht="12.75">
      <c r="A9" s="173" t="str">
        <f>Položky!B22</f>
        <v>3</v>
      </c>
      <c r="B9" s="101" t="str">
        <f>Položky!C22</f>
        <v>Svislé a kompletní konstrukce</v>
      </c>
      <c r="C9" s="56"/>
      <c r="D9" s="102"/>
      <c r="E9" s="174">
        <f>Položky!BA26</f>
        <v>0</v>
      </c>
      <c r="F9" s="175">
        <f>Položky!BB26</f>
        <v>0</v>
      </c>
      <c r="G9" s="175">
        <f>Položky!BC26</f>
        <v>0</v>
      </c>
      <c r="H9" s="175">
        <f>Položky!BD26</f>
        <v>0</v>
      </c>
      <c r="I9" s="176">
        <f>Položky!BE26</f>
        <v>0</v>
      </c>
    </row>
    <row r="10" spans="1:9" ht="12.75">
      <c r="A10" s="173" t="str">
        <f>Položky!B27</f>
        <v>4</v>
      </c>
      <c r="B10" s="101" t="str">
        <f>Položky!C27</f>
        <v>Vodorovné konstrukce</v>
      </c>
      <c r="C10" s="56"/>
      <c r="D10" s="102"/>
      <c r="E10" s="174">
        <f>Položky!BA30</f>
        <v>0</v>
      </c>
      <c r="F10" s="175">
        <f>Položky!BB30</f>
        <v>0</v>
      </c>
      <c r="G10" s="175">
        <f>Položky!BC30</f>
        <v>0</v>
      </c>
      <c r="H10" s="175">
        <f>Položky!BD30</f>
        <v>0</v>
      </c>
      <c r="I10" s="176">
        <f>Položky!BE30</f>
        <v>0</v>
      </c>
    </row>
    <row r="11" spans="1:9" ht="12.75">
      <c r="A11" s="173" t="str">
        <f>Položky!B31</f>
        <v>5</v>
      </c>
      <c r="B11" s="101" t="str">
        <f>Položky!C31</f>
        <v>Komunikace</v>
      </c>
      <c r="C11" s="56"/>
      <c r="D11" s="102"/>
      <c r="E11" s="174">
        <f>Položky!BA33</f>
        <v>0</v>
      </c>
      <c r="F11" s="175">
        <f>Položky!BB33</f>
        <v>0</v>
      </c>
      <c r="G11" s="175">
        <f>Položky!BC33</f>
        <v>0</v>
      </c>
      <c r="H11" s="175">
        <f>Položky!BD33</f>
        <v>0</v>
      </c>
      <c r="I11" s="176">
        <f>Položky!BE33</f>
        <v>0</v>
      </c>
    </row>
    <row r="12" spans="1:9" ht="12.75">
      <c r="A12" s="173" t="str">
        <f>Položky!B34</f>
        <v>8</v>
      </c>
      <c r="B12" s="101" t="str">
        <f>Položky!C34</f>
        <v>Trubní vedení</v>
      </c>
      <c r="C12" s="56"/>
      <c r="D12" s="102"/>
      <c r="E12" s="174">
        <f>Položky!BA39</f>
        <v>0</v>
      </c>
      <c r="F12" s="175">
        <f>Položky!BB39</f>
        <v>0</v>
      </c>
      <c r="G12" s="175">
        <f>Položky!BC39</f>
        <v>0</v>
      </c>
      <c r="H12" s="175">
        <f>Položky!BD39</f>
        <v>0</v>
      </c>
      <c r="I12" s="176">
        <f>Položky!BE39</f>
        <v>0</v>
      </c>
    </row>
    <row r="13" spans="1:9" ht="12.75">
      <c r="A13" s="173" t="str">
        <f>Položky!B40</f>
        <v>96</v>
      </c>
      <c r="B13" s="101" t="str">
        <f>Položky!C40</f>
        <v>Bourání konstrukcí</v>
      </c>
      <c r="C13" s="56"/>
      <c r="D13" s="102"/>
      <c r="E13" s="174">
        <f>Položky!BA44</f>
        <v>0</v>
      </c>
      <c r="F13" s="175">
        <f>Položky!BB44</f>
        <v>0</v>
      </c>
      <c r="G13" s="175">
        <f>Položky!BC44</f>
        <v>0</v>
      </c>
      <c r="H13" s="175">
        <f>Položky!BD44</f>
        <v>0</v>
      </c>
      <c r="I13" s="176">
        <f>Položky!BE44</f>
        <v>0</v>
      </c>
    </row>
    <row r="14" spans="1:9" ht="13.5" thickBot="1">
      <c r="A14" s="173" t="str">
        <f>Položky!B45</f>
        <v>99</v>
      </c>
      <c r="B14" s="101" t="str">
        <f>Položky!C45</f>
        <v>Staveništní přesun hmot</v>
      </c>
      <c r="C14" s="56"/>
      <c r="D14" s="102"/>
      <c r="E14" s="174">
        <f>Položky!BA47</f>
        <v>0</v>
      </c>
      <c r="F14" s="175">
        <f>Položky!BB47</f>
        <v>0</v>
      </c>
      <c r="G14" s="175">
        <f>Položky!BC47</f>
        <v>0</v>
      </c>
      <c r="H14" s="175">
        <f>Položky!BD47</f>
        <v>0</v>
      </c>
      <c r="I14" s="176">
        <f>Položky!BE47</f>
        <v>0</v>
      </c>
    </row>
    <row r="15" spans="1:256" ht="13.5" thickBot="1">
      <c r="A15" s="103"/>
      <c r="B15" s="104" t="s">
        <v>57</v>
      </c>
      <c r="C15" s="104"/>
      <c r="D15" s="105"/>
      <c r="E15" s="106">
        <f>SUM(E7:E14)</f>
        <v>0</v>
      </c>
      <c r="F15" s="107">
        <f>SUM(F7:F14)</f>
        <v>0</v>
      </c>
      <c r="G15" s="107">
        <f>SUM(G7:G14)</f>
        <v>0</v>
      </c>
      <c r="H15" s="107">
        <f>SUM(H7:H14)</f>
        <v>0</v>
      </c>
      <c r="I15" s="108">
        <f>SUM(I7:I14)</f>
        <v>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9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57" ht="18">
      <c r="A17" s="94" t="s">
        <v>58</v>
      </c>
      <c r="B17" s="94"/>
      <c r="C17" s="94"/>
      <c r="D17" s="94"/>
      <c r="E17" s="94"/>
      <c r="F17" s="94"/>
      <c r="G17" s="110"/>
      <c r="H17" s="94"/>
      <c r="I17" s="94"/>
      <c r="BA17" s="31"/>
      <c r="BB17" s="31"/>
      <c r="BC17" s="31"/>
      <c r="BD17" s="31"/>
      <c r="BE17" s="31"/>
    </row>
    <row r="18" spans="1:9" ht="13.5" thickBot="1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2.75">
      <c r="A19" s="61" t="s">
        <v>59</v>
      </c>
      <c r="B19" s="62"/>
      <c r="C19" s="62"/>
      <c r="D19" s="111"/>
      <c r="E19" s="112" t="s">
        <v>60</v>
      </c>
      <c r="F19" s="113" t="s">
        <v>61</v>
      </c>
      <c r="G19" s="114" t="s">
        <v>62</v>
      </c>
      <c r="H19" s="115"/>
      <c r="I19" s="116" t="s">
        <v>60</v>
      </c>
    </row>
    <row r="20" spans="1:53" ht="12.75">
      <c r="A20" s="54" t="s">
        <v>151</v>
      </c>
      <c r="B20" s="45"/>
      <c r="C20" s="45"/>
      <c r="D20" s="117"/>
      <c r="E20" s="118"/>
      <c r="F20" s="119"/>
      <c r="G20" s="120">
        <f aca="true" t="shared" si="0" ref="G20:G27">CHOOSE(BA20+1,HSV+PSV,HSV+PSV+Mont,HSV+PSV+Dodavka+Mont,HSV,PSV,Mont,Dodavka,Mont+Dodavka,0)</f>
        <v>0</v>
      </c>
      <c r="H20" s="121"/>
      <c r="I20" s="122">
        <f aca="true" t="shared" si="1" ref="I20:I27">E20+F20*G20/100</f>
        <v>0</v>
      </c>
      <c r="BA20">
        <v>0</v>
      </c>
    </row>
    <row r="21" spans="1:53" ht="12.75">
      <c r="A21" s="54" t="s">
        <v>152</v>
      </c>
      <c r="B21" s="45"/>
      <c r="C21" s="45"/>
      <c r="D21" s="117"/>
      <c r="E21" s="118"/>
      <c r="F21" s="119"/>
      <c r="G21" s="120">
        <f t="shared" si="0"/>
        <v>0</v>
      </c>
      <c r="H21" s="121"/>
      <c r="I21" s="122">
        <f t="shared" si="1"/>
        <v>0</v>
      </c>
      <c r="BA21">
        <v>0</v>
      </c>
    </row>
    <row r="22" spans="1:53" ht="12.75">
      <c r="A22" s="54" t="s">
        <v>153</v>
      </c>
      <c r="B22" s="45"/>
      <c r="C22" s="45"/>
      <c r="D22" s="117"/>
      <c r="E22" s="118"/>
      <c r="F22" s="119"/>
      <c r="G22" s="120">
        <f t="shared" si="0"/>
        <v>0</v>
      </c>
      <c r="H22" s="121"/>
      <c r="I22" s="122">
        <f t="shared" si="1"/>
        <v>0</v>
      </c>
      <c r="BA22">
        <v>0</v>
      </c>
    </row>
    <row r="23" spans="1:53" ht="12.75">
      <c r="A23" s="54" t="s">
        <v>154</v>
      </c>
      <c r="B23" s="45"/>
      <c r="C23" s="45"/>
      <c r="D23" s="117"/>
      <c r="E23" s="118"/>
      <c r="F23" s="119"/>
      <c r="G23" s="120">
        <f t="shared" si="0"/>
        <v>0</v>
      </c>
      <c r="H23" s="121"/>
      <c r="I23" s="122">
        <f t="shared" si="1"/>
        <v>0</v>
      </c>
      <c r="BA23">
        <v>0</v>
      </c>
    </row>
    <row r="24" spans="1:53" ht="12.75">
      <c r="A24" s="54" t="s">
        <v>155</v>
      </c>
      <c r="B24" s="45"/>
      <c r="C24" s="45"/>
      <c r="D24" s="117"/>
      <c r="E24" s="118"/>
      <c r="F24" s="119"/>
      <c r="G24" s="120">
        <f t="shared" si="0"/>
        <v>0</v>
      </c>
      <c r="H24" s="121"/>
      <c r="I24" s="122">
        <f t="shared" si="1"/>
        <v>0</v>
      </c>
      <c r="BA24">
        <v>1</v>
      </c>
    </row>
    <row r="25" spans="1:53" ht="12.75">
      <c r="A25" s="54" t="s">
        <v>156</v>
      </c>
      <c r="B25" s="45"/>
      <c r="C25" s="45"/>
      <c r="D25" s="117"/>
      <c r="E25" s="118"/>
      <c r="F25" s="119"/>
      <c r="G25" s="120">
        <f t="shared" si="0"/>
        <v>0</v>
      </c>
      <c r="H25" s="121"/>
      <c r="I25" s="122">
        <f t="shared" si="1"/>
        <v>0</v>
      </c>
      <c r="BA25">
        <v>1</v>
      </c>
    </row>
    <row r="26" spans="1:53" ht="12.75">
      <c r="A26" s="54" t="s">
        <v>157</v>
      </c>
      <c r="B26" s="45"/>
      <c r="C26" s="45"/>
      <c r="D26" s="117"/>
      <c r="E26" s="118"/>
      <c r="F26" s="119"/>
      <c r="G26" s="120">
        <f t="shared" si="0"/>
        <v>0</v>
      </c>
      <c r="H26" s="121"/>
      <c r="I26" s="122">
        <f t="shared" si="1"/>
        <v>0</v>
      </c>
      <c r="BA26">
        <v>2</v>
      </c>
    </row>
    <row r="27" spans="1:53" ht="12.75">
      <c r="A27" s="54" t="s">
        <v>158</v>
      </c>
      <c r="B27" s="45"/>
      <c r="C27" s="45"/>
      <c r="D27" s="117"/>
      <c r="E27" s="118"/>
      <c r="F27" s="119"/>
      <c r="G27" s="120">
        <f t="shared" si="0"/>
        <v>0</v>
      </c>
      <c r="H27" s="121"/>
      <c r="I27" s="122">
        <f t="shared" si="1"/>
        <v>0</v>
      </c>
      <c r="BA27">
        <v>2</v>
      </c>
    </row>
    <row r="28" spans="1:9" ht="13.5" thickBot="1">
      <c r="A28" s="123"/>
      <c r="B28" s="124" t="s">
        <v>63</v>
      </c>
      <c r="C28" s="125"/>
      <c r="D28" s="126"/>
      <c r="E28" s="127"/>
      <c r="F28" s="128"/>
      <c r="G28" s="128"/>
      <c r="H28" s="195">
        <f>SUM(I20:I27)</f>
        <v>0</v>
      </c>
      <c r="I28" s="196"/>
    </row>
    <row r="30" spans="2:9" ht="12.75">
      <c r="B30" s="109"/>
      <c r="F30" s="129"/>
      <c r="G30" s="130"/>
      <c r="H30" s="130"/>
      <c r="I30" s="131"/>
    </row>
    <row r="31" spans="6:9" ht="12.75">
      <c r="F31" s="129"/>
      <c r="G31" s="130"/>
      <c r="H31" s="130"/>
      <c r="I31" s="131"/>
    </row>
    <row r="32" spans="6:9" ht="12.75">
      <c r="F32" s="129"/>
      <c r="G32" s="130"/>
      <c r="H32" s="130"/>
      <c r="I32" s="131"/>
    </row>
    <row r="33" spans="6:9" ht="12.75">
      <c r="F33" s="129"/>
      <c r="G33" s="130"/>
      <c r="H33" s="130"/>
      <c r="I33" s="131"/>
    </row>
    <row r="34" spans="6:9" ht="12.75">
      <c r="F34" s="129"/>
      <c r="G34" s="130"/>
      <c r="H34" s="130"/>
      <c r="I34" s="131"/>
    </row>
    <row r="35" spans="6:9" ht="12.75">
      <c r="F35" s="129"/>
      <c r="G35" s="130"/>
      <c r="H35" s="130"/>
      <c r="I35" s="131"/>
    </row>
    <row r="36" spans="6:9" ht="12.75">
      <c r="F36" s="129"/>
      <c r="G36" s="130"/>
      <c r="H36" s="130"/>
      <c r="I36" s="131"/>
    </row>
    <row r="37" spans="6:9" ht="12.75">
      <c r="F37" s="129"/>
      <c r="G37" s="130"/>
      <c r="H37" s="130"/>
      <c r="I37" s="131"/>
    </row>
    <row r="38" spans="6:9" ht="12.75">
      <c r="F38" s="129"/>
      <c r="G38" s="130"/>
      <c r="H38" s="130"/>
      <c r="I38" s="131"/>
    </row>
    <row r="39" spans="6:9" ht="12.75">
      <c r="F39" s="129"/>
      <c r="G39" s="130"/>
      <c r="H39" s="130"/>
      <c r="I39" s="131"/>
    </row>
    <row r="40" spans="6:9" ht="12.75">
      <c r="F40" s="129"/>
      <c r="G40" s="130"/>
      <c r="H40" s="130"/>
      <c r="I40" s="131"/>
    </row>
    <row r="41" spans="6:9" ht="12.75">
      <c r="F41" s="129"/>
      <c r="G41" s="130"/>
      <c r="H41" s="130"/>
      <c r="I41" s="131"/>
    </row>
    <row r="42" spans="6:9" ht="12.75">
      <c r="F42" s="129"/>
      <c r="G42" s="130"/>
      <c r="H42" s="130"/>
      <c r="I42" s="131"/>
    </row>
    <row r="43" spans="6:9" ht="12.75">
      <c r="F43" s="129"/>
      <c r="G43" s="130"/>
      <c r="H43" s="130"/>
      <c r="I43" s="131"/>
    </row>
    <row r="44" spans="6:9" ht="12.75">
      <c r="F44" s="129"/>
      <c r="G44" s="130"/>
      <c r="H44" s="130"/>
      <c r="I44" s="131"/>
    </row>
    <row r="45" spans="6:9" ht="12.75">
      <c r="F45" s="129"/>
      <c r="G45" s="130"/>
      <c r="H45" s="130"/>
      <c r="I45" s="131"/>
    </row>
    <row r="46" spans="6:9" ht="12.75">
      <c r="F46" s="129"/>
      <c r="G46" s="130"/>
      <c r="H46" s="130"/>
      <c r="I46" s="131"/>
    </row>
    <row r="47" spans="6:9" ht="12.75">
      <c r="F47" s="129"/>
      <c r="G47" s="130"/>
      <c r="H47" s="130"/>
      <c r="I47" s="131"/>
    </row>
    <row r="48" spans="6:9" ht="12.75">
      <c r="F48" s="129"/>
      <c r="G48" s="130"/>
      <c r="H48" s="130"/>
      <c r="I48" s="131"/>
    </row>
    <row r="49" spans="6:9" ht="12.75">
      <c r="F49" s="129"/>
      <c r="G49" s="130"/>
      <c r="H49" s="130"/>
      <c r="I49" s="131"/>
    </row>
    <row r="50" spans="6:9" ht="12.75">
      <c r="F50" s="129"/>
      <c r="G50" s="130"/>
      <c r="H50" s="130"/>
      <c r="I50" s="131"/>
    </row>
    <row r="51" spans="6:9" ht="12.75">
      <c r="F51" s="129"/>
      <c r="G51" s="130"/>
      <c r="H51" s="130"/>
      <c r="I51" s="131"/>
    </row>
    <row r="52" spans="6:9" ht="12.75">
      <c r="F52" s="129"/>
      <c r="G52" s="130"/>
      <c r="H52" s="130"/>
      <c r="I52" s="131"/>
    </row>
    <row r="53" spans="6:9" ht="12.75">
      <c r="F53" s="129"/>
      <c r="G53" s="130"/>
      <c r="H53" s="130"/>
      <c r="I53" s="131"/>
    </row>
    <row r="54" spans="6:9" ht="12.75">
      <c r="F54" s="129"/>
      <c r="G54" s="130"/>
      <c r="H54" s="130"/>
      <c r="I54" s="131"/>
    </row>
    <row r="55" spans="6:9" ht="12.75">
      <c r="F55" s="129"/>
      <c r="G55" s="130"/>
      <c r="H55" s="130"/>
      <c r="I55" s="131"/>
    </row>
    <row r="56" spans="6:9" ht="12.75">
      <c r="F56" s="129"/>
      <c r="G56" s="130"/>
      <c r="H56" s="130"/>
      <c r="I56" s="131"/>
    </row>
    <row r="57" spans="6:9" ht="12.75">
      <c r="F57" s="129"/>
      <c r="G57" s="130"/>
      <c r="H57" s="130"/>
      <c r="I57" s="131"/>
    </row>
    <row r="58" spans="6:9" ht="12.75">
      <c r="F58" s="129"/>
      <c r="G58" s="130"/>
      <c r="H58" s="130"/>
      <c r="I58" s="131"/>
    </row>
    <row r="59" spans="6:9" ht="12.75">
      <c r="F59" s="129"/>
      <c r="G59" s="130"/>
      <c r="H59" s="130"/>
      <c r="I59" s="131"/>
    </row>
    <row r="60" spans="6:9" ht="12.75">
      <c r="F60" s="129"/>
      <c r="G60" s="130"/>
      <c r="H60" s="130"/>
      <c r="I60" s="131"/>
    </row>
    <row r="61" spans="6:9" ht="12.75">
      <c r="F61" s="129"/>
      <c r="G61" s="130"/>
      <c r="H61" s="130"/>
      <c r="I61" s="131"/>
    </row>
    <row r="62" spans="6:9" ht="12.75">
      <c r="F62" s="129"/>
      <c r="G62" s="130"/>
      <c r="H62" s="130"/>
      <c r="I62" s="131"/>
    </row>
    <row r="63" spans="6:9" ht="12.75">
      <c r="F63" s="129"/>
      <c r="G63" s="130"/>
      <c r="H63" s="130"/>
      <c r="I63" s="131"/>
    </row>
    <row r="64" spans="6:9" ht="12.75">
      <c r="F64" s="129"/>
      <c r="G64" s="130"/>
      <c r="H64" s="130"/>
      <c r="I64" s="131"/>
    </row>
    <row r="65" spans="6:9" ht="12.75">
      <c r="F65" s="129"/>
      <c r="G65" s="130"/>
      <c r="H65" s="130"/>
      <c r="I65" s="131"/>
    </row>
    <row r="66" spans="6:9" ht="12.75">
      <c r="F66" s="129"/>
      <c r="G66" s="130"/>
      <c r="H66" s="130"/>
      <c r="I66" s="131"/>
    </row>
    <row r="67" spans="6:9" ht="12.75">
      <c r="F67" s="129"/>
      <c r="G67" s="130"/>
      <c r="H67" s="130"/>
      <c r="I67" s="131"/>
    </row>
    <row r="68" spans="6:9" ht="12.75">
      <c r="F68" s="129"/>
      <c r="G68" s="130"/>
      <c r="H68" s="130"/>
      <c r="I68" s="131"/>
    </row>
    <row r="69" spans="6:9" ht="12.75">
      <c r="F69" s="129"/>
      <c r="G69" s="130"/>
      <c r="H69" s="130"/>
      <c r="I69" s="131"/>
    </row>
    <row r="70" spans="6:9" ht="12.75">
      <c r="F70" s="129"/>
      <c r="G70" s="130"/>
      <c r="H70" s="130"/>
      <c r="I70" s="131"/>
    </row>
    <row r="71" spans="6:9" ht="12.75">
      <c r="F71" s="129"/>
      <c r="G71" s="130"/>
      <c r="H71" s="130"/>
      <c r="I71" s="131"/>
    </row>
    <row r="72" spans="6:9" ht="12.75">
      <c r="F72" s="129"/>
      <c r="G72" s="130"/>
      <c r="H72" s="130"/>
      <c r="I72" s="131"/>
    </row>
    <row r="73" spans="6:9" ht="12.75">
      <c r="F73" s="129"/>
      <c r="G73" s="130"/>
      <c r="H73" s="130"/>
      <c r="I73" s="131"/>
    </row>
    <row r="74" spans="6:9" ht="12.75">
      <c r="F74" s="129"/>
      <c r="G74" s="130"/>
      <c r="H74" s="130"/>
      <c r="I74" s="131"/>
    </row>
    <row r="75" spans="6:9" ht="12.75">
      <c r="F75" s="129"/>
      <c r="G75" s="130"/>
      <c r="H75" s="130"/>
      <c r="I75" s="131"/>
    </row>
    <row r="76" spans="6:9" ht="12.75">
      <c r="F76" s="129"/>
      <c r="G76" s="130"/>
      <c r="H76" s="130"/>
      <c r="I76" s="131"/>
    </row>
    <row r="77" spans="6:9" ht="12.75">
      <c r="F77" s="129"/>
      <c r="G77" s="130"/>
      <c r="H77" s="130"/>
      <c r="I77" s="131"/>
    </row>
    <row r="78" spans="6:9" ht="12.75">
      <c r="F78" s="129"/>
      <c r="G78" s="130"/>
      <c r="H78" s="130"/>
      <c r="I78" s="131"/>
    </row>
    <row r="79" spans="6:9" ht="12.75">
      <c r="F79" s="129"/>
      <c r="G79" s="130"/>
      <c r="H79" s="130"/>
      <c r="I79" s="131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8"/>
  <sheetViews>
    <sheetView showGridLines="0" showZeros="0" workbookViewId="0" topLeftCell="A1">
      <selection activeCell="A47" sqref="A47:XFD49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69" customWidth="1"/>
    <col min="6" max="6" width="9.875" style="132" customWidth="1"/>
    <col min="7" max="7" width="13.875" style="132" customWidth="1"/>
    <col min="8" max="11" width="9.125" style="132" customWidth="1"/>
    <col min="12" max="12" width="75.375" style="132" customWidth="1"/>
    <col min="13" max="13" width="45.25390625" style="132" customWidth="1"/>
    <col min="14" max="256" width="9.125" style="132" customWidth="1"/>
    <col min="257" max="257" width="4.375" style="132" customWidth="1"/>
    <col min="258" max="258" width="11.625" style="132" customWidth="1"/>
    <col min="259" max="259" width="40.375" style="132" customWidth="1"/>
    <col min="260" max="260" width="5.625" style="132" customWidth="1"/>
    <col min="261" max="261" width="8.625" style="132" customWidth="1"/>
    <col min="262" max="262" width="9.875" style="132" customWidth="1"/>
    <col min="263" max="263" width="13.875" style="132" customWidth="1"/>
    <col min="264" max="267" width="9.125" style="132" customWidth="1"/>
    <col min="268" max="268" width="75.375" style="132" customWidth="1"/>
    <col min="269" max="269" width="45.25390625" style="132" customWidth="1"/>
    <col min="270" max="512" width="9.125" style="132" customWidth="1"/>
    <col min="513" max="513" width="4.375" style="132" customWidth="1"/>
    <col min="514" max="514" width="11.625" style="132" customWidth="1"/>
    <col min="515" max="515" width="40.375" style="132" customWidth="1"/>
    <col min="516" max="516" width="5.625" style="132" customWidth="1"/>
    <col min="517" max="517" width="8.625" style="132" customWidth="1"/>
    <col min="518" max="518" width="9.875" style="132" customWidth="1"/>
    <col min="519" max="519" width="13.875" style="132" customWidth="1"/>
    <col min="520" max="523" width="9.125" style="132" customWidth="1"/>
    <col min="524" max="524" width="75.375" style="132" customWidth="1"/>
    <col min="525" max="525" width="45.25390625" style="132" customWidth="1"/>
    <col min="526" max="768" width="9.125" style="132" customWidth="1"/>
    <col min="769" max="769" width="4.375" style="132" customWidth="1"/>
    <col min="770" max="770" width="11.625" style="132" customWidth="1"/>
    <col min="771" max="771" width="40.375" style="132" customWidth="1"/>
    <col min="772" max="772" width="5.625" style="132" customWidth="1"/>
    <col min="773" max="773" width="8.625" style="132" customWidth="1"/>
    <col min="774" max="774" width="9.875" style="132" customWidth="1"/>
    <col min="775" max="775" width="13.875" style="132" customWidth="1"/>
    <col min="776" max="779" width="9.125" style="132" customWidth="1"/>
    <col min="780" max="780" width="75.375" style="132" customWidth="1"/>
    <col min="781" max="781" width="45.25390625" style="132" customWidth="1"/>
    <col min="782" max="1024" width="9.125" style="132" customWidth="1"/>
    <col min="1025" max="1025" width="4.375" style="132" customWidth="1"/>
    <col min="1026" max="1026" width="11.625" style="132" customWidth="1"/>
    <col min="1027" max="1027" width="40.375" style="132" customWidth="1"/>
    <col min="1028" max="1028" width="5.625" style="132" customWidth="1"/>
    <col min="1029" max="1029" width="8.625" style="132" customWidth="1"/>
    <col min="1030" max="1030" width="9.875" style="132" customWidth="1"/>
    <col min="1031" max="1031" width="13.875" style="132" customWidth="1"/>
    <col min="1032" max="1035" width="9.125" style="132" customWidth="1"/>
    <col min="1036" max="1036" width="75.375" style="132" customWidth="1"/>
    <col min="1037" max="1037" width="45.25390625" style="132" customWidth="1"/>
    <col min="1038" max="1280" width="9.125" style="132" customWidth="1"/>
    <col min="1281" max="1281" width="4.375" style="132" customWidth="1"/>
    <col min="1282" max="1282" width="11.625" style="132" customWidth="1"/>
    <col min="1283" max="1283" width="40.375" style="132" customWidth="1"/>
    <col min="1284" max="1284" width="5.625" style="132" customWidth="1"/>
    <col min="1285" max="1285" width="8.625" style="132" customWidth="1"/>
    <col min="1286" max="1286" width="9.875" style="132" customWidth="1"/>
    <col min="1287" max="1287" width="13.875" style="132" customWidth="1"/>
    <col min="1288" max="1291" width="9.125" style="132" customWidth="1"/>
    <col min="1292" max="1292" width="75.375" style="132" customWidth="1"/>
    <col min="1293" max="1293" width="45.25390625" style="132" customWidth="1"/>
    <col min="1294" max="1536" width="9.125" style="132" customWidth="1"/>
    <col min="1537" max="1537" width="4.375" style="132" customWidth="1"/>
    <col min="1538" max="1538" width="11.625" style="132" customWidth="1"/>
    <col min="1539" max="1539" width="40.375" style="132" customWidth="1"/>
    <col min="1540" max="1540" width="5.625" style="132" customWidth="1"/>
    <col min="1541" max="1541" width="8.625" style="132" customWidth="1"/>
    <col min="1542" max="1542" width="9.875" style="132" customWidth="1"/>
    <col min="1543" max="1543" width="13.875" style="132" customWidth="1"/>
    <col min="1544" max="1547" width="9.125" style="132" customWidth="1"/>
    <col min="1548" max="1548" width="75.375" style="132" customWidth="1"/>
    <col min="1549" max="1549" width="45.25390625" style="132" customWidth="1"/>
    <col min="1550" max="1792" width="9.125" style="132" customWidth="1"/>
    <col min="1793" max="1793" width="4.375" style="132" customWidth="1"/>
    <col min="1794" max="1794" width="11.625" style="132" customWidth="1"/>
    <col min="1795" max="1795" width="40.375" style="132" customWidth="1"/>
    <col min="1796" max="1796" width="5.625" style="132" customWidth="1"/>
    <col min="1797" max="1797" width="8.625" style="132" customWidth="1"/>
    <col min="1798" max="1798" width="9.875" style="132" customWidth="1"/>
    <col min="1799" max="1799" width="13.875" style="132" customWidth="1"/>
    <col min="1800" max="1803" width="9.125" style="132" customWidth="1"/>
    <col min="1804" max="1804" width="75.375" style="132" customWidth="1"/>
    <col min="1805" max="1805" width="45.25390625" style="132" customWidth="1"/>
    <col min="1806" max="2048" width="9.125" style="132" customWidth="1"/>
    <col min="2049" max="2049" width="4.375" style="132" customWidth="1"/>
    <col min="2050" max="2050" width="11.625" style="132" customWidth="1"/>
    <col min="2051" max="2051" width="40.375" style="132" customWidth="1"/>
    <col min="2052" max="2052" width="5.625" style="132" customWidth="1"/>
    <col min="2053" max="2053" width="8.625" style="132" customWidth="1"/>
    <col min="2054" max="2054" width="9.875" style="132" customWidth="1"/>
    <col min="2055" max="2055" width="13.875" style="132" customWidth="1"/>
    <col min="2056" max="2059" width="9.125" style="132" customWidth="1"/>
    <col min="2060" max="2060" width="75.375" style="132" customWidth="1"/>
    <col min="2061" max="2061" width="45.25390625" style="132" customWidth="1"/>
    <col min="2062" max="2304" width="9.125" style="132" customWidth="1"/>
    <col min="2305" max="2305" width="4.375" style="132" customWidth="1"/>
    <col min="2306" max="2306" width="11.625" style="132" customWidth="1"/>
    <col min="2307" max="2307" width="40.375" style="132" customWidth="1"/>
    <col min="2308" max="2308" width="5.625" style="132" customWidth="1"/>
    <col min="2309" max="2309" width="8.625" style="132" customWidth="1"/>
    <col min="2310" max="2310" width="9.875" style="132" customWidth="1"/>
    <col min="2311" max="2311" width="13.875" style="132" customWidth="1"/>
    <col min="2312" max="2315" width="9.125" style="132" customWidth="1"/>
    <col min="2316" max="2316" width="75.375" style="132" customWidth="1"/>
    <col min="2317" max="2317" width="45.25390625" style="132" customWidth="1"/>
    <col min="2318" max="2560" width="9.125" style="132" customWidth="1"/>
    <col min="2561" max="2561" width="4.375" style="132" customWidth="1"/>
    <col min="2562" max="2562" width="11.625" style="132" customWidth="1"/>
    <col min="2563" max="2563" width="40.375" style="132" customWidth="1"/>
    <col min="2564" max="2564" width="5.625" style="132" customWidth="1"/>
    <col min="2565" max="2565" width="8.625" style="132" customWidth="1"/>
    <col min="2566" max="2566" width="9.875" style="132" customWidth="1"/>
    <col min="2567" max="2567" width="13.875" style="132" customWidth="1"/>
    <col min="2568" max="2571" width="9.125" style="132" customWidth="1"/>
    <col min="2572" max="2572" width="75.375" style="132" customWidth="1"/>
    <col min="2573" max="2573" width="45.25390625" style="132" customWidth="1"/>
    <col min="2574" max="2816" width="9.125" style="132" customWidth="1"/>
    <col min="2817" max="2817" width="4.375" style="132" customWidth="1"/>
    <col min="2818" max="2818" width="11.625" style="132" customWidth="1"/>
    <col min="2819" max="2819" width="40.375" style="132" customWidth="1"/>
    <col min="2820" max="2820" width="5.625" style="132" customWidth="1"/>
    <col min="2821" max="2821" width="8.625" style="132" customWidth="1"/>
    <col min="2822" max="2822" width="9.875" style="132" customWidth="1"/>
    <col min="2823" max="2823" width="13.875" style="132" customWidth="1"/>
    <col min="2824" max="2827" width="9.125" style="132" customWidth="1"/>
    <col min="2828" max="2828" width="75.375" style="132" customWidth="1"/>
    <col min="2829" max="2829" width="45.25390625" style="132" customWidth="1"/>
    <col min="2830" max="3072" width="9.125" style="132" customWidth="1"/>
    <col min="3073" max="3073" width="4.375" style="132" customWidth="1"/>
    <col min="3074" max="3074" width="11.625" style="132" customWidth="1"/>
    <col min="3075" max="3075" width="40.375" style="132" customWidth="1"/>
    <col min="3076" max="3076" width="5.625" style="132" customWidth="1"/>
    <col min="3077" max="3077" width="8.625" style="132" customWidth="1"/>
    <col min="3078" max="3078" width="9.875" style="132" customWidth="1"/>
    <col min="3079" max="3079" width="13.875" style="132" customWidth="1"/>
    <col min="3080" max="3083" width="9.125" style="132" customWidth="1"/>
    <col min="3084" max="3084" width="75.375" style="132" customWidth="1"/>
    <col min="3085" max="3085" width="45.25390625" style="132" customWidth="1"/>
    <col min="3086" max="3328" width="9.125" style="132" customWidth="1"/>
    <col min="3329" max="3329" width="4.375" style="132" customWidth="1"/>
    <col min="3330" max="3330" width="11.625" style="132" customWidth="1"/>
    <col min="3331" max="3331" width="40.375" style="132" customWidth="1"/>
    <col min="3332" max="3332" width="5.625" style="132" customWidth="1"/>
    <col min="3333" max="3333" width="8.625" style="132" customWidth="1"/>
    <col min="3334" max="3334" width="9.875" style="132" customWidth="1"/>
    <col min="3335" max="3335" width="13.875" style="132" customWidth="1"/>
    <col min="3336" max="3339" width="9.125" style="132" customWidth="1"/>
    <col min="3340" max="3340" width="75.375" style="132" customWidth="1"/>
    <col min="3341" max="3341" width="45.25390625" style="132" customWidth="1"/>
    <col min="3342" max="3584" width="9.125" style="132" customWidth="1"/>
    <col min="3585" max="3585" width="4.375" style="132" customWidth="1"/>
    <col min="3586" max="3586" width="11.625" style="132" customWidth="1"/>
    <col min="3587" max="3587" width="40.375" style="132" customWidth="1"/>
    <col min="3588" max="3588" width="5.625" style="132" customWidth="1"/>
    <col min="3589" max="3589" width="8.625" style="132" customWidth="1"/>
    <col min="3590" max="3590" width="9.875" style="132" customWidth="1"/>
    <col min="3591" max="3591" width="13.875" style="132" customWidth="1"/>
    <col min="3592" max="3595" width="9.125" style="132" customWidth="1"/>
    <col min="3596" max="3596" width="75.375" style="132" customWidth="1"/>
    <col min="3597" max="3597" width="45.25390625" style="132" customWidth="1"/>
    <col min="3598" max="3840" width="9.125" style="132" customWidth="1"/>
    <col min="3841" max="3841" width="4.375" style="132" customWidth="1"/>
    <col min="3842" max="3842" width="11.625" style="132" customWidth="1"/>
    <col min="3843" max="3843" width="40.375" style="132" customWidth="1"/>
    <col min="3844" max="3844" width="5.625" style="132" customWidth="1"/>
    <col min="3845" max="3845" width="8.625" style="132" customWidth="1"/>
    <col min="3846" max="3846" width="9.875" style="132" customWidth="1"/>
    <col min="3847" max="3847" width="13.875" style="132" customWidth="1"/>
    <col min="3848" max="3851" width="9.125" style="132" customWidth="1"/>
    <col min="3852" max="3852" width="75.375" style="132" customWidth="1"/>
    <col min="3853" max="3853" width="45.25390625" style="132" customWidth="1"/>
    <col min="3854" max="4096" width="9.125" style="132" customWidth="1"/>
    <col min="4097" max="4097" width="4.375" style="132" customWidth="1"/>
    <col min="4098" max="4098" width="11.625" style="132" customWidth="1"/>
    <col min="4099" max="4099" width="40.375" style="132" customWidth="1"/>
    <col min="4100" max="4100" width="5.625" style="132" customWidth="1"/>
    <col min="4101" max="4101" width="8.625" style="132" customWidth="1"/>
    <col min="4102" max="4102" width="9.875" style="132" customWidth="1"/>
    <col min="4103" max="4103" width="13.875" style="132" customWidth="1"/>
    <col min="4104" max="4107" width="9.125" style="132" customWidth="1"/>
    <col min="4108" max="4108" width="75.375" style="132" customWidth="1"/>
    <col min="4109" max="4109" width="45.25390625" style="132" customWidth="1"/>
    <col min="4110" max="4352" width="9.125" style="132" customWidth="1"/>
    <col min="4353" max="4353" width="4.375" style="132" customWidth="1"/>
    <col min="4354" max="4354" width="11.625" style="132" customWidth="1"/>
    <col min="4355" max="4355" width="40.375" style="132" customWidth="1"/>
    <col min="4356" max="4356" width="5.625" style="132" customWidth="1"/>
    <col min="4357" max="4357" width="8.625" style="132" customWidth="1"/>
    <col min="4358" max="4358" width="9.875" style="132" customWidth="1"/>
    <col min="4359" max="4359" width="13.875" style="132" customWidth="1"/>
    <col min="4360" max="4363" width="9.125" style="132" customWidth="1"/>
    <col min="4364" max="4364" width="75.375" style="132" customWidth="1"/>
    <col min="4365" max="4365" width="45.25390625" style="132" customWidth="1"/>
    <col min="4366" max="4608" width="9.125" style="132" customWidth="1"/>
    <col min="4609" max="4609" width="4.375" style="132" customWidth="1"/>
    <col min="4610" max="4610" width="11.625" style="132" customWidth="1"/>
    <col min="4611" max="4611" width="40.375" style="132" customWidth="1"/>
    <col min="4612" max="4612" width="5.625" style="132" customWidth="1"/>
    <col min="4613" max="4613" width="8.625" style="132" customWidth="1"/>
    <col min="4614" max="4614" width="9.875" style="132" customWidth="1"/>
    <col min="4615" max="4615" width="13.875" style="132" customWidth="1"/>
    <col min="4616" max="4619" width="9.125" style="132" customWidth="1"/>
    <col min="4620" max="4620" width="75.375" style="132" customWidth="1"/>
    <col min="4621" max="4621" width="45.25390625" style="132" customWidth="1"/>
    <col min="4622" max="4864" width="9.125" style="132" customWidth="1"/>
    <col min="4865" max="4865" width="4.375" style="132" customWidth="1"/>
    <col min="4866" max="4866" width="11.625" style="132" customWidth="1"/>
    <col min="4867" max="4867" width="40.375" style="132" customWidth="1"/>
    <col min="4868" max="4868" width="5.625" style="132" customWidth="1"/>
    <col min="4869" max="4869" width="8.625" style="132" customWidth="1"/>
    <col min="4870" max="4870" width="9.875" style="132" customWidth="1"/>
    <col min="4871" max="4871" width="13.875" style="132" customWidth="1"/>
    <col min="4872" max="4875" width="9.125" style="132" customWidth="1"/>
    <col min="4876" max="4876" width="75.375" style="132" customWidth="1"/>
    <col min="4877" max="4877" width="45.25390625" style="132" customWidth="1"/>
    <col min="4878" max="5120" width="9.125" style="132" customWidth="1"/>
    <col min="5121" max="5121" width="4.375" style="132" customWidth="1"/>
    <col min="5122" max="5122" width="11.625" style="132" customWidth="1"/>
    <col min="5123" max="5123" width="40.375" style="132" customWidth="1"/>
    <col min="5124" max="5124" width="5.625" style="132" customWidth="1"/>
    <col min="5125" max="5125" width="8.625" style="132" customWidth="1"/>
    <col min="5126" max="5126" width="9.875" style="132" customWidth="1"/>
    <col min="5127" max="5127" width="13.875" style="132" customWidth="1"/>
    <col min="5128" max="5131" width="9.125" style="132" customWidth="1"/>
    <col min="5132" max="5132" width="75.375" style="132" customWidth="1"/>
    <col min="5133" max="5133" width="45.25390625" style="132" customWidth="1"/>
    <col min="5134" max="5376" width="9.125" style="132" customWidth="1"/>
    <col min="5377" max="5377" width="4.375" style="132" customWidth="1"/>
    <col min="5378" max="5378" width="11.625" style="132" customWidth="1"/>
    <col min="5379" max="5379" width="40.375" style="132" customWidth="1"/>
    <col min="5380" max="5380" width="5.625" style="132" customWidth="1"/>
    <col min="5381" max="5381" width="8.625" style="132" customWidth="1"/>
    <col min="5382" max="5382" width="9.875" style="132" customWidth="1"/>
    <col min="5383" max="5383" width="13.875" style="132" customWidth="1"/>
    <col min="5384" max="5387" width="9.125" style="132" customWidth="1"/>
    <col min="5388" max="5388" width="75.375" style="132" customWidth="1"/>
    <col min="5389" max="5389" width="45.25390625" style="132" customWidth="1"/>
    <col min="5390" max="5632" width="9.125" style="132" customWidth="1"/>
    <col min="5633" max="5633" width="4.375" style="132" customWidth="1"/>
    <col min="5634" max="5634" width="11.625" style="132" customWidth="1"/>
    <col min="5635" max="5635" width="40.375" style="132" customWidth="1"/>
    <col min="5636" max="5636" width="5.625" style="132" customWidth="1"/>
    <col min="5637" max="5637" width="8.625" style="132" customWidth="1"/>
    <col min="5638" max="5638" width="9.875" style="132" customWidth="1"/>
    <col min="5639" max="5639" width="13.875" style="132" customWidth="1"/>
    <col min="5640" max="5643" width="9.125" style="132" customWidth="1"/>
    <col min="5644" max="5644" width="75.375" style="132" customWidth="1"/>
    <col min="5645" max="5645" width="45.25390625" style="132" customWidth="1"/>
    <col min="5646" max="5888" width="9.125" style="132" customWidth="1"/>
    <col min="5889" max="5889" width="4.375" style="132" customWidth="1"/>
    <col min="5890" max="5890" width="11.625" style="132" customWidth="1"/>
    <col min="5891" max="5891" width="40.375" style="132" customWidth="1"/>
    <col min="5892" max="5892" width="5.625" style="132" customWidth="1"/>
    <col min="5893" max="5893" width="8.625" style="132" customWidth="1"/>
    <col min="5894" max="5894" width="9.875" style="132" customWidth="1"/>
    <col min="5895" max="5895" width="13.875" style="132" customWidth="1"/>
    <col min="5896" max="5899" width="9.125" style="132" customWidth="1"/>
    <col min="5900" max="5900" width="75.375" style="132" customWidth="1"/>
    <col min="5901" max="5901" width="45.25390625" style="132" customWidth="1"/>
    <col min="5902" max="6144" width="9.125" style="132" customWidth="1"/>
    <col min="6145" max="6145" width="4.375" style="132" customWidth="1"/>
    <col min="6146" max="6146" width="11.625" style="132" customWidth="1"/>
    <col min="6147" max="6147" width="40.375" style="132" customWidth="1"/>
    <col min="6148" max="6148" width="5.625" style="132" customWidth="1"/>
    <col min="6149" max="6149" width="8.625" style="132" customWidth="1"/>
    <col min="6150" max="6150" width="9.875" style="132" customWidth="1"/>
    <col min="6151" max="6151" width="13.875" style="132" customWidth="1"/>
    <col min="6152" max="6155" width="9.125" style="132" customWidth="1"/>
    <col min="6156" max="6156" width="75.375" style="132" customWidth="1"/>
    <col min="6157" max="6157" width="45.25390625" style="132" customWidth="1"/>
    <col min="6158" max="6400" width="9.125" style="132" customWidth="1"/>
    <col min="6401" max="6401" width="4.375" style="132" customWidth="1"/>
    <col min="6402" max="6402" width="11.625" style="132" customWidth="1"/>
    <col min="6403" max="6403" width="40.375" style="132" customWidth="1"/>
    <col min="6404" max="6404" width="5.625" style="132" customWidth="1"/>
    <col min="6405" max="6405" width="8.625" style="132" customWidth="1"/>
    <col min="6406" max="6406" width="9.875" style="132" customWidth="1"/>
    <col min="6407" max="6407" width="13.875" style="132" customWidth="1"/>
    <col min="6408" max="6411" width="9.125" style="132" customWidth="1"/>
    <col min="6412" max="6412" width="75.375" style="132" customWidth="1"/>
    <col min="6413" max="6413" width="45.25390625" style="132" customWidth="1"/>
    <col min="6414" max="6656" width="9.125" style="132" customWidth="1"/>
    <col min="6657" max="6657" width="4.375" style="132" customWidth="1"/>
    <col min="6658" max="6658" width="11.625" style="132" customWidth="1"/>
    <col min="6659" max="6659" width="40.375" style="132" customWidth="1"/>
    <col min="6660" max="6660" width="5.625" style="132" customWidth="1"/>
    <col min="6661" max="6661" width="8.625" style="132" customWidth="1"/>
    <col min="6662" max="6662" width="9.875" style="132" customWidth="1"/>
    <col min="6663" max="6663" width="13.875" style="132" customWidth="1"/>
    <col min="6664" max="6667" width="9.125" style="132" customWidth="1"/>
    <col min="6668" max="6668" width="75.375" style="132" customWidth="1"/>
    <col min="6669" max="6669" width="45.25390625" style="132" customWidth="1"/>
    <col min="6670" max="6912" width="9.125" style="132" customWidth="1"/>
    <col min="6913" max="6913" width="4.375" style="132" customWidth="1"/>
    <col min="6914" max="6914" width="11.625" style="132" customWidth="1"/>
    <col min="6915" max="6915" width="40.375" style="132" customWidth="1"/>
    <col min="6916" max="6916" width="5.625" style="132" customWidth="1"/>
    <col min="6917" max="6917" width="8.625" style="132" customWidth="1"/>
    <col min="6918" max="6918" width="9.875" style="132" customWidth="1"/>
    <col min="6919" max="6919" width="13.875" style="132" customWidth="1"/>
    <col min="6920" max="6923" width="9.125" style="132" customWidth="1"/>
    <col min="6924" max="6924" width="75.375" style="132" customWidth="1"/>
    <col min="6925" max="6925" width="45.25390625" style="132" customWidth="1"/>
    <col min="6926" max="7168" width="9.125" style="132" customWidth="1"/>
    <col min="7169" max="7169" width="4.375" style="132" customWidth="1"/>
    <col min="7170" max="7170" width="11.625" style="132" customWidth="1"/>
    <col min="7171" max="7171" width="40.375" style="132" customWidth="1"/>
    <col min="7172" max="7172" width="5.625" style="132" customWidth="1"/>
    <col min="7173" max="7173" width="8.625" style="132" customWidth="1"/>
    <col min="7174" max="7174" width="9.875" style="132" customWidth="1"/>
    <col min="7175" max="7175" width="13.875" style="132" customWidth="1"/>
    <col min="7176" max="7179" width="9.125" style="132" customWidth="1"/>
    <col min="7180" max="7180" width="75.375" style="132" customWidth="1"/>
    <col min="7181" max="7181" width="45.25390625" style="132" customWidth="1"/>
    <col min="7182" max="7424" width="9.125" style="132" customWidth="1"/>
    <col min="7425" max="7425" width="4.375" style="132" customWidth="1"/>
    <col min="7426" max="7426" width="11.625" style="132" customWidth="1"/>
    <col min="7427" max="7427" width="40.375" style="132" customWidth="1"/>
    <col min="7428" max="7428" width="5.625" style="132" customWidth="1"/>
    <col min="7429" max="7429" width="8.625" style="132" customWidth="1"/>
    <col min="7430" max="7430" width="9.875" style="132" customWidth="1"/>
    <col min="7431" max="7431" width="13.875" style="132" customWidth="1"/>
    <col min="7432" max="7435" width="9.125" style="132" customWidth="1"/>
    <col min="7436" max="7436" width="75.375" style="132" customWidth="1"/>
    <col min="7437" max="7437" width="45.25390625" style="132" customWidth="1"/>
    <col min="7438" max="7680" width="9.125" style="132" customWidth="1"/>
    <col min="7681" max="7681" width="4.375" style="132" customWidth="1"/>
    <col min="7682" max="7682" width="11.625" style="132" customWidth="1"/>
    <col min="7683" max="7683" width="40.375" style="132" customWidth="1"/>
    <col min="7684" max="7684" width="5.625" style="132" customWidth="1"/>
    <col min="7685" max="7685" width="8.625" style="132" customWidth="1"/>
    <col min="7686" max="7686" width="9.875" style="132" customWidth="1"/>
    <col min="7687" max="7687" width="13.875" style="132" customWidth="1"/>
    <col min="7688" max="7691" width="9.125" style="132" customWidth="1"/>
    <col min="7692" max="7692" width="75.375" style="132" customWidth="1"/>
    <col min="7693" max="7693" width="45.25390625" style="132" customWidth="1"/>
    <col min="7694" max="7936" width="9.125" style="132" customWidth="1"/>
    <col min="7937" max="7937" width="4.375" style="132" customWidth="1"/>
    <col min="7938" max="7938" width="11.625" style="132" customWidth="1"/>
    <col min="7939" max="7939" width="40.375" style="132" customWidth="1"/>
    <col min="7940" max="7940" width="5.625" style="132" customWidth="1"/>
    <col min="7941" max="7941" width="8.625" style="132" customWidth="1"/>
    <col min="7942" max="7942" width="9.875" style="132" customWidth="1"/>
    <col min="7943" max="7943" width="13.875" style="132" customWidth="1"/>
    <col min="7944" max="7947" width="9.125" style="132" customWidth="1"/>
    <col min="7948" max="7948" width="75.375" style="132" customWidth="1"/>
    <col min="7949" max="7949" width="45.25390625" style="132" customWidth="1"/>
    <col min="7950" max="8192" width="9.125" style="132" customWidth="1"/>
    <col min="8193" max="8193" width="4.375" style="132" customWidth="1"/>
    <col min="8194" max="8194" width="11.625" style="132" customWidth="1"/>
    <col min="8195" max="8195" width="40.375" style="132" customWidth="1"/>
    <col min="8196" max="8196" width="5.625" style="132" customWidth="1"/>
    <col min="8197" max="8197" width="8.625" style="132" customWidth="1"/>
    <col min="8198" max="8198" width="9.875" style="132" customWidth="1"/>
    <col min="8199" max="8199" width="13.875" style="132" customWidth="1"/>
    <col min="8200" max="8203" width="9.125" style="132" customWidth="1"/>
    <col min="8204" max="8204" width="75.375" style="132" customWidth="1"/>
    <col min="8205" max="8205" width="45.25390625" style="132" customWidth="1"/>
    <col min="8206" max="8448" width="9.125" style="132" customWidth="1"/>
    <col min="8449" max="8449" width="4.375" style="132" customWidth="1"/>
    <col min="8450" max="8450" width="11.625" style="132" customWidth="1"/>
    <col min="8451" max="8451" width="40.375" style="132" customWidth="1"/>
    <col min="8452" max="8452" width="5.625" style="132" customWidth="1"/>
    <col min="8453" max="8453" width="8.625" style="132" customWidth="1"/>
    <col min="8454" max="8454" width="9.875" style="132" customWidth="1"/>
    <col min="8455" max="8455" width="13.875" style="132" customWidth="1"/>
    <col min="8456" max="8459" width="9.125" style="132" customWidth="1"/>
    <col min="8460" max="8460" width="75.375" style="132" customWidth="1"/>
    <col min="8461" max="8461" width="45.25390625" style="132" customWidth="1"/>
    <col min="8462" max="8704" width="9.125" style="132" customWidth="1"/>
    <col min="8705" max="8705" width="4.375" style="132" customWidth="1"/>
    <col min="8706" max="8706" width="11.625" style="132" customWidth="1"/>
    <col min="8707" max="8707" width="40.375" style="132" customWidth="1"/>
    <col min="8708" max="8708" width="5.625" style="132" customWidth="1"/>
    <col min="8709" max="8709" width="8.625" style="132" customWidth="1"/>
    <col min="8710" max="8710" width="9.875" style="132" customWidth="1"/>
    <col min="8711" max="8711" width="13.875" style="132" customWidth="1"/>
    <col min="8712" max="8715" width="9.125" style="132" customWidth="1"/>
    <col min="8716" max="8716" width="75.375" style="132" customWidth="1"/>
    <col min="8717" max="8717" width="45.25390625" style="132" customWidth="1"/>
    <col min="8718" max="8960" width="9.125" style="132" customWidth="1"/>
    <col min="8961" max="8961" width="4.375" style="132" customWidth="1"/>
    <col min="8962" max="8962" width="11.625" style="132" customWidth="1"/>
    <col min="8963" max="8963" width="40.375" style="132" customWidth="1"/>
    <col min="8964" max="8964" width="5.625" style="132" customWidth="1"/>
    <col min="8965" max="8965" width="8.625" style="132" customWidth="1"/>
    <col min="8966" max="8966" width="9.875" style="132" customWidth="1"/>
    <col min="8967" max="8967" width="13.875" style="132" customWidth="1"/>
    <col min="8968" max="8971" width="9.125" style="132" customWidth="1"/>
    <col min="8972" max="8972" width="75.375" style="132" customWidth="1"/>
    <col min="8973" max="8973" width="45.25390625" style="132" customWidth="1"/>
    <col min="8974" max="9216" width="9.125" style="132" customWidth="1"/>
    <col min="9217" max="9217" width="4.375" style="132" customWidth="1"/>
    <col min="9218" max="9218" width="11.625" style="132" customWidth="1"/>
    <col min="9219" max="9219" width="40.375" style="132" customWidth="1"/>
    <col min="9220" max="9220" width="5.625" style="132" customWidth="1"/>
    <col min="9221" max="9221" width="8.625" style="132" customWidth="1"/>
    <col min="9222" max="9222" width="9.875" style="132" customWidth="1"/>
    <col min="9223" max="9223" width="13.875" style="132" customWidth="1"/>
    <col min="9224" max="9227" width="9.125" style="132" customWidth="1"/>
    <col min="9228" max="9228" width="75.375" style="132" customWidth="1"/>
    <col min="9229" max="9229" width="45.25390625" style="132" customWidth="1"/>
    <col min="9230" max="9472" width="9.125" style="132" customWidth="1"/>
    <col min="9473" max="9473" width="4.375" style="132" customWidth="1"/>
    <col min="9474" max="9474" width="11.625" style="132" customWidth="1"/>
    <col min="9475" max="9475" width="40.375" style="132" customWidth="1"/>
    <col min="9476" max="9476" width="5.625" style="132" customWidth="1"/>
    <col min="9477" max="9477" width="8.625" style="132" customWidth="1"/>
    <col min="9478" max="9478" width="9.875" style="132" customWidth="1"/>
    <col min="9479" max="9479" width="13.875" style="132" customWidth="1"/>
    <col min="9480" max="9483" width="9.125" style="132" customWidth="1"/>
    <col min="9484" max="9484" width="75.375" style="132" customWidth="1"/>
    <col min="9485" max="9485" width="45.25390625" style="132" customWidth="1"/>
    <col min="9486" max="9728" width="9.125" style="132" customWidth="1"/>
    <col min="9729" max="9729" width="4.375" style="132" customWidth="1"/>
    <col min="9730" max="9730" width="11.625" style="132" customWidth="1"/>
    <col min="9731" max="9731" width="40.375" style="132" customWidth="1"/>
    <col min="9732" max="9732" width="5.625" style="132" customWidth="1"/>
    <col min="9733" max="9733" width="8.625" style="132" customWidth="1"/>
    <col min="9734" max="9734" width="9.875" style="132" customWidth="1"/>
    <col min="9735" max="9735" width="13.875" style="132" customWidth="1"/>
    <col min="9736" max="9739" width="9.125" style="132" customWidth="1"/>
    <col min="9740" max="9740" width="75.375" style="132" customWidth="1"/>
    <col min="9741" max="9741" width="45.25390625" style="132" customWidth="1"/>
    <col min="9742" max="9984" width="9.125" style="132" customWidth="1"/>
    <col min="9985" max="9985" width="4.375" style="132" customWidth="1"/>
    <col min="9986" max="9986" width="11.625" style="132" customWidth="1"/>
    <col min="9987" max="9987" width="40.375" style="132" customWidth="1"/>
    <col min="9988" max="9988" width="5.625" style="132" customWidth="1"/>
    <col min="9989" max="9989" width="8.625" style="132" customWidth="1"/>
    <col min="9990" max="9990" width="9.875" style="132" customWidth="1"/>
    <col min="9991" max="9991" width="13.875" style="132" customWidth="1"/>
    <col min="9992" max="9995" width="9.125" style="132" customWidth="1"/>
    <col min="9996" max="9996" width="75.375" style="132" customWidth="1"/>
    <col min="9997" max="9997" width="45.25390625" style="132" customWidth="1"/>
    <col min="9998" max="10240" width="9.125" style="132" customWidth="1"/>
    <col min="10241" max="10241" width="4.375" style="132" customWidth="1"/>
    <col min="10242" max="10242" width="11.625" style="132" customWidth="1"/>
    <col min="10243" max="10243" width="40.375" style="132" customWidth="1"/>
    <col min="10244" max="10244" width="5.625" style="132" customWidth="1"/>
    <col min="10245" max="10245" width="8.625" style="132" customWidth="1"/>
    <col min="10246" max="10246" width="9.875" style="132" customWidth="1"/>
    <col min="10247" max="10247" width="13.875" style="132" customWidth="1"/>
    <col min="10248" max="10251" width="9.125" style="132" customWidth="1"/>
    <col min="10252" max="10252" width="75.375" style="132" customWidth="1"/>
    <col min="10253" max="10253" width="45.25390625" style="132" customWidth="1"/>
    <col min="10254" max="10496" width="9.125" style="132" customWidth="1"/>
    <col min="10497" max="10497" width="4.375" style="132" customWidth="1"/>
    <col min="10498" max="10498" width="11.625" style="132" customWidth="1"/>
    <col min="10499" max="10499" width="40.375" style="132" customWidth="1"/>
    <col min="10500" max="10500" width="5.625" style="132" customWidth="1"/>
    <col min="10501" max="10501" width="8.625" style="132" customWidth="1"/>
    <col min="10502" max="10502" width="9.875" style="132" customWidth="1"/>
    <col min="10503" max="10503" width="13.875" style="132" customWidth="1"/>
    <col min="10504" max="10507" width="9.125" style="132" customWidth="1"/>
    <col min="10508" max="10508" width="75.375" style="132" customWidth="1"/>
    <col min="10509" max="10509" width="45.25390625" style="132" customWidth="1"/>
    <col min="10510" max="10752" width="9.125" style="132" customWidth="1"/>
    <col min="10753" max="10753" width="4.375" style="132" customWidth="1"/>
    <col min="10754" max="10754" width="11.625" style="132" customWidth="1"/>
    <col min="10755" max="10755" width="40.375" style="132" customWidth="1"/>
    <col min="10756" max="10756" width="5.625" style="132" customWidth="1"/>
    <col min="10757" max="10757" width="8.625" style="132" customWidth="1"/>
    <col min="10758" max="10758" width="9.875" style="132" customWidth="1"/>
    <col min="10759" max="10759" width="13.875" style="132" customWidth="1"/>
    <col min="10760" max="10763" width="9.125" style="132" customWidth="1"/>
    <col min="10764" max="10764" width="75.375" style="132" customWidth="1"/>
    <col min="10765" max="10765" width="45.25390625" style="132" customWidth="1"/>
    <col min="10766" max="11008" width="9.125" style="132" customWidth="1"/>
    <col min="11009" max="11009" width="4.375" style="132" customWidth="1"/>
    <col min="11010" max="11010" width="11.625" style="132" customWidth="1"/>
    <col min="11011" max="11011" width="40.375" style="132" customWidth="1"/>
    <col min="11012" max="11012" width="5.625" style="132" customWidth="1"/>
    <col min="11013" max="11013" width="8.625" style="132" customWidth="1"/>
    <col min="11014" max="11014" width="9.875" style="132" customWidth="1"/>
    <col min="11015" max="11015" width="13.875" style="132" customWidth="1"/>
    <col min="11016" max="11019" width="9.125" style="132" customWidth="1"/>
    <col min="11020" max="11020" width="75.375" style="132" customWidth="1"/>
    <col min="11021" max="11021" width="45.25390625" style="132" customWidth="1"/>
    <col min="11022" max="11264" width="9.125" style="132" customWidth="1"/>
    <col min="11265" max="11265" width="4.375" style="132" customWidth="1"/>
    <col min="11266" max="11266" width="11.625" style="132" customWidth="1"/>
    <col min="11267" max="11267" width="40.375" style="132" customWidth="1"/>
    <col min="11268" max="11268" width="5.625" style="132" customWidth="1"/>
    <col min="11269" max="11269" width="8.625" style="132" customWidth="1"/>
    <col min="11270" max="11270" width="9.875" style="132" customWidth="1"/>
    <col min="11271" max="11271" width="13.875" style="132" customWidth="1"/>
    <col min="11272" max="11275" width="9.125" style="132" customWidth="1"/>
    <col min="11276" max="11276" width="75.375" style="132" customWidth="1"/>
    <col min="11277" max="11277" width="45.25390625" style="132" customWidth="1"/>
    <col min="11278" max="11520" width="9.125" style="132" customWidth="1"/>
    <col min="11521" max="11521" width="4.375" style="132" customWidth="1"/>
    <col min="11522" max="11522" width="11.625" style="132" customWidth="1"/>
    <col min="11523" max="11523" width="40.375" style="132" customWidth="1"/>
    <col min="11524" max="11524" width="5.625" style="132" customWidth="1"/>
    <col min="11525" max="11525" width="8.625" style="132" customWidth="1"/>
    <col min="11526" max="11526" width="9.875" style="132" customWidth="1"/>
    <col min="11527" max="11527" width="13.875" style="132" customWidth="1"/>
    <col min="11528" max="11531" width="9.125" style="132" customWidth="1"/>
    <col min="11532" max="11532" width="75.375" style="132" customWidth="1"/>
    <col min="11533" max="11533" width="45.25390625" style="132" customWidth="1"/>
    <col min="11534" max="11776" width="9.125" style="132" customWidth="1"/>
    <col min="11777" max="11777" width="4.375" style="132" customWidth="1"/>
    <col min="11778" max="11778" width="11.625" style="132" customWidth="1"/>
    <col min="11779" max="11779" width="40.375" style="132" customWidth="1"/>
    <col min="11780" max="11780" width="5.625" style="132" customWidth="1"/>
    <col min="11781" max="11781" width="8.625" style="132" customWidth="1"/>
    <col min="11782" max="11782" width="9.875" style="132" customWidth="1"/>
    <col min="11783" max="11783" width="13.875" style="132" customWidth="1"/>
    <col min="11784" max="11787" width="9.125" style="132" customWidth="1"/>
    <col min="11788" max="11788" width="75.375" style="132" customWidth="1"/>
    <col min="11789" max="11789" width="45.25390625" style="132" customWidth="1"/>
    <col min="11790" max="12032" width="9.125" style="132" customWidth="1"/>
    <col min="12033" max="12033" width="4.375" style="132" customWidth="1"/>
    <col min="12034" max="12034" width="11.625" style="132" customWidth="1"/>
    <col min="12035" max="12035" width="40.375" style="132" customWidth="1"/>
    <col min="12036" max="12036" width="5.625" style="132" customWidth="1"/>
    <col min="12037" max="12037" width="8.625" style="132" customWidth="1"/>
    <col min="12038" max="12038" width="9.875" style="132" customWidth="1"/>
    <col min="12039" max="12039" width="13.875" style="132" customWidth="1"/>
    <col min="12040" max="12043" width="9.125" style="132" customWidth="1"/>
    <col min="12044" max="12044" width="75.375" style="132" customWidth="1"/>
    <col min="12045" max="12045" width="45.25390625" style="132" customWidth="1"/>
    <col min="12046" max="12288" width="9.125" style="132" customWidth="1"/>
    <col min="12289" max="12289" width="4.375" style="132" customWidth="1"/>
    <col min="12290" max="12290" width="11.625" style="132" customWidth="1"/>
    <col min="12291" max="12291" width="40.375" style="132" customWidth="1"/>
    <col min="12292" max="12292" width="5.625" style="132" customWidth="1"/>
    <col min="12293" max="12293" width="8.625" style="132" customWidth="1"/>
    <col min="12294" max="12294" width="9.875" style="132" customWidth="1"/>
    <col min="12295" max="12295" width="13.875" style="132" customWidth="1"/>
    <col min="12296" max="12299" width="9.125" style="132" customWidth="1"/>
    <col min="12300" max="12300" width="75.375" style="132" customWidth="1"/>
    <col min="12301" max="12301" width="45.25390625" style="132" customWidth="1"/>
    <col min="12302" max="12544" width="9.125" style="132" customWidth="1"/>
    <col min="12545" max="12545" width="4.375" style="132" customWidth="1"/>
    <col min="12546" max="12546" width="11.625" style="132" customWidth="1"/>
    <col min="12547" max="12547" width="40.375" style="132" customWidth="1"/>
    <col min="12548" max="12548" width="5.625" style="132" customWidth="1"/>
    <col min="12549" max="12549" width="8.625" style="132" customWidth="1"/>
    <col min="12550" max="12550" width="9.875" style="132" customWidth="1"/>
    <col min="12551" max="12551" width="13.875" style="132" customWidth="1"/>
    <col min="12552" max="12555" width="9.125" style="132" customWidth="1"/>
    <col min="12556" max="12556" width="75.375" style="132" customWidth="1"/>
    <col min="12557" max="12557" width="45.25390625" style="132" customWidth="1"/>
    <col min="12558" max="12800" width="9.125" style="132" customWidth="1"/>
    <col min="12801" max="12801" width="4.375" style="132" customWidth="1"/>
    <col min="12802" max="12802" width="11.625" style="132" customWidth="1"/>
    <col min="12803" max="12803" width="40.375" style="132" customWidth="1"/>
    <col min="12804" max="12804" width="5.625" style="132" customWidth="1"/>
    <col min="12805" max="12805" width="8.625" style="132" customWidth="1"/>
    <col min="12806" max="12806" width="9.875" style="132" customWidth="1"/>
    <col min="12807" max="12807" width="13.875" style="132" customWidth="1"/>
    <col min="12808" max="12811" width="9.125" style="132" customWidth="1"/>
    <col min="12812" max="12812" width="75.375" style="132" customWidth="1"/>
    <col min="12813" max="12813" width="45.25390625" style="132" customWidth="1"/>
    <col min="12814" max="13056" width="9.125" style="132" customWidth="1"/>
    <col min="13057" max="13057" width="4.375" style="132" customWidth="1"/>
    <col min="13058" max="13058" width="11.625" style="132" customWidth="1"/>
    <col min="13059" max="13059" width="40.375" style="132" customWidth="1"/>
    <col min="13060" max="13060" width="5.625" style="132" customWidth="1"/>
    <col min="13061" max="13061" width="8.625" style="132" customWidth="1"/>
    <col min="13062" max="13062" width="9.875" style="132" customWidth="1"/>
    <col min="13063" max="13063" width="13.875" style="132" customWidth="1"/>
    <col min="13064" max="13067" width="9.125" style="132" customWidth="1"/>
    <col min="13068" max="13068" width="75.375" style="132" customWidth="1"/>
    <col min="13069" max="13069" width="45.25390625" style="132" customWidth="1"/>
    <col min="13070" max="13312" width="9.125" style="132" customWidth="1"/>
    <col min="13313" max="13313" width="4.375" style="132" customWidth="1"/>
    <col min="13314" max="13314" width="11.625" style="132" customWidth="1"/>
    <col min="13315" max="13315" width="40.375" style="132" customWidth="1"/>
    <col min="13316" max="13316" width="5.625" style="132" customWidth="1"/>
    <col min="13317" max="13317" width="8.625" style="132" customWidth="1"/>
    <col min="13318" max="13318" width="9.875" style="132" customWidth="1"/>
    <col min="13319" max="13319" width="13.875" style="132" customWidth="1"/>
    <col min="13320" max="13323" width="9.125" style="132" customWidth="1"/>
    <col min="13324" max="13324" width="75.375" style="132" customWidth="1"/>
    <col min="13325" max="13325" width="45.25390625" style="132" customWidth="1"/>
    <col min="13326" max="13568" width="9.125" style="132" customWidth="1"/>
    <col min="13569" max="13569" width="4.375" style="132" customWidth="1"/>
    <col min="13570" max="13570" width="11.625" style="132" customWidth="1"/>
    <col min="13571" max="13571" width="40.375" style="132" customWidth="1"/>
    <col min="13572" max="13572" width="5.625" style="132" customWidth="1"/>
    <col min="13573" max="13573" width="8.625" style="132" customWidth="1"/>
    <col min="13574" max="13574" width="9.875" style="132" customWidth="1"/>
    <col min="13575" max="13575" width="13.875" style="132" customWidth="1"/>
    <col min="13576" max="13579" width="9.125" style="132" customWidth="1"/>
    <col min="13580" max="13580" width="75.375" style="132" customWidth="1"/>
    <col min="13581" max="13581" width="45.25390625" style="132" customWidth="1"/>
    <col min="13582" max="13824" width="9.125" style="132" customWidth="1"/>
    <col min="13825" max="13825" width="4.375" style="132" customWidth="1"/>
    <col min="13826" max="13826" width="11.625" style="132" customWidth="1"/>
    <col min="13827" max="13827" width="40.375" style="132" customWidth="1"/>
    <col min="13828" max="13828" width="5.625" style="132" customWidth="1"/>
    <col min="13829" max="13829" width="8.625" style="132" customWidth="1"/>
    <col min="13830" max="13830" width="9.875" style="132" customWidth="1"/>
    <col min="13831" max="13831" width="13.875" style="132" customWidth="1"/>
    <col min="13832" max="13835" width="9.125" style="132" customWidth="1"/>
    <col min="13836" max="13836" width="75.375" style="132" customWidth="1"/>
    <col min="13837" max="13837" width="45.25390625" style="132" customWidth="1"/>
    <col min="13838" max="14080" width="9.125" style="132" customWidth="1"/>
    <col min="14081" max="14081" width="4.375" style="132" customWidth="1"/>
    <col min="14082" max="14082" width="11.625" style="132" customWidth="1"/>
    <col min="14083" max="14083" width="40.375" style="132" customWidth="1"/>
    <col min="14084" max="14084" width="5.625" style="132" customWidth="1"/>
    <col min="14085" max="14085" width="8.625" style="132" customWidth="1"/>
    <col min="14086" max="14086" width="9.875" style="132" customWidth="1"/>
    <col min="14087" max="14087" width="13.875" style="132" customWidth="1"/>
    <col min="14088" max="14091" width="9.125" style="132" customWidth="1"/>
    <col min="14092" max="14092" width="75.375" style="132" customWidth="1"/>
    <col min="14093" max="14093" width="45.25390625" style="132" customWidth="1"/>
    <col min="14094" max="14336" width="9.125" style="132" customWidth="1"/>
    <col min="14337" max="14337" width="4.375" style="132" customWidth="1"/>
    <col min="14338" max="14338" width="11.625" style="132" customWidth="1"/>
    <col min="14339" max="14339" width="40.375" style="132" customWidth="1"/>
    <col min="14340" max="14340" width="5.625" style="132" customWidth="1"/>
    <col min="14341" max="14341" width="8.625" style="132" customWidth="1"/>
    <col min="14342" max="14342" width="9.875" style="132" customWidth="1"/>
    <col min="14343" max="14343" width="13.875" style="132" customWidth="1"/>
    <col min="14344" max="14347" width="9.125" style="132" customWidth="1"/>
    <col min="14348" max="14348" width="75.375" style="132" customWidth="1"/>
    <col min="14349" max="14349" width="45.25390625" style="132" customWidth="1"/>
    <col min="14350" max="14592" width="9.125" style="132" customWidth="1"/>
    <col min="14593" max="14593" width="4.375" style="132" customWidth="1"/>
    <col min="14594" max="14594" width="11.625" style="132" customWidth="1"/>
    <col min="14595" max="14595" width="40.375" style="132" customWidth="1"/>
    <col min="14596" max="14596" width="5.625" style="132" customWidth="1"/>
    <col min="14597" max="14597" width="8.625" style="132" customWidth="1"/>
    <col min="14598" max="14598" width="9.875" style="132" customWidth="1"/>
    <col min="14599" max="14599" width="13.875" style="132" customWidth="1"/>
    <col min="14600" max="14603" width="9.125" style="132" customWidth="1"/>
    <col min="14604" max="14604" width="75.375" style="132" customWidth="1"/>
    <col min="14605" max="14605" width="45.25390625" style="132" customWidth="1"/>
    <col min="14606" max="14848" width="9.125" style="132" customWidth="1"/>
    <col min="14849" max="14849" width="4.375" style="132" customWidth="1"/>
    <col min="14850" max="14850" width="11.625" style="132" customWidth="1"/>
    <col min="14851" max="14851" width="40.375" style="132" customWidth="1"/>
    <col min="14852" max="14852" width="5.625" style="132" customWidth="1"/>
    <col min="14853" max="14853" width="8.625" style="132" customWidth="1"/>
    <col min="14854" max="14854" width="9.875" style="132" customWidth="1"/>
    <col min="14855" max="14855" width="13.875" style="132" customWidth="1"/>
    <col min="14856" max="14859" width="9.125" style="132" customWidth="1"/>
    <col min="14860" max="14860" width="75.375" style="132" customWidth="1"/>
    <col min="14861" max="14861" width="45.25390625" style="132" customWidth="1"/>
    <col min="14862" max="15104" width="9.125" style="132" customWidth="1"/>
    <col min="15105" max="15105" width="4.375" style="132" customWidth="1"/>
    <col min="15106" max="15106" width="11.625" style="132" customWidth="1"/>
    <col min="15107" max="15107" width="40.375" style="132" customWidth="1"/>
    <col min="15108" max="15108" width="5.625" style="132" customWidth="1"/>
    <col min="15109" max="15109" width="8.625" style="132" customWidth="1"/>
    <col min="15110" max="15110" width="9.875" style="132" customWidth="1"/>
    <col min="15111" max="15111" width="13.875" style="132" customWidth="1"/>
    <col min="15112" max="15115" width="9.125" style="132" customWidth="1"/>
    <col min="15116" max="15116" width="75.375" style="132" customWidth="1"/>
    <col min="15117" max="15117" width="45.25390625" style="132" customWidth="1"/>
    <col min="15118" max="15360" width="9.125" style="132" customWidth="1"/>
    <col min="15361" max="15361" width="4.375" style="132" customWidth="1"/>
    <col min="15362" max="15362" width="11.625" style="132" customWidth="1"/>
    <col min="15363" max="15363" width="40.375" style="132" customWidth="1"/>
    <col min="15364" max="15364" width="5.625" style="132" customWidth="1"/>
    <col min="15365" max="15365" width="8.625" style="132" customWidth="1"/>
    <col min="15366" max="15366" width="9.875" style="132" customWidth="1"/>
    <col min="15367" max="15367" width="13.875" style="132" customWidth="1"/>
    <col min="15368" max="15371" width="9.125" style="132" customWidth="1"/>
    <col min="15372" max="15372" width="75.375" style="132" customWidth="1"/>
    <col min="15373" max="15373" width="45.25390625" style="132" customWidth="1"/>
    <col min="15374" max="15616" width="9.125" style="132" customWidth="1"/>
    <col min="15617" max="15617" width="4.375" style="132" customWidth="1"/>
    <col min="15618" max="15618" width="11.625" style="132" customWidth="1"/>
    <col min="15619" max="15619" width="40.375" style="132" customWidth="1"/>
    <col min="15620" max="15620" width="5.625" style="132" customWidth="1"/>
    <col min="15621" max="15621" width="8.625" style="132" customWidth="1"/>
    <col min="15622" max="15622" width="9.875" style="132" customWidth="1"/>
    <col min="15623" max="15623" width="13.875" style="132" customWidth="1"/>
    <col min="15624" max="15627" width="9.125" style="132" customWidth="1"/>
    <col min="15628" max="15628" width="75.375" style="132" customWidth="1"/>
    <col min="15629" max="15629" width="45.25390625" style="132" customWidth="1"/>
    <col min="15630" max="15872" width="9.125" style="132" customWidth="1"/>
    <col min="15873" max="15873" width="4.375" style="132" customWidth="1"/>
    <col min="15874" max="15874" width="11.625" style="132" customWidth="1"/>
    <col min="15875" max="15875" width="40.375" style="132" customWidth="1"/>
    <col min="15876" max="15876" width="5.625" style="132" customWidth="1"/>
    <col min="15877" max="15877" width="8.625" style="132" customWidth="1"/>
    <col min="15878" max="15878" width="9.875" style="132" customWidth="1"/>
    <col min="15879" max="15879" width="13.875" style="132" customWidth="1"/>
    <col min="15880" max="15883" width="9.125" style="132" customWidth="1"/>
    <col min="15884" max="15884" width="75.375" style="132" customWidth="1"/>
    <col min="15885" max="15885" width="45.25390625" style="132" customWidth="1"/>
    <col min="15886" max="16128" width="9.125" style="132" customWidth="1"/>
    <col min="16129" max="16129" width="4.375" style="132" customWidth="1"/>
    <col min="16130" max="16130" width="11.625" style="132" customWidth="1"/>
    <col min="16131" max="16131" width="40.375" style="132" customWidth="1"/>
    <col min="16132" max="16132" width="5.625" style="132" customWidth="1"/>
    <col min="16133" max="16133" width="8.625" style="132" customWidth="1"/>
    <col min="16134" max="16134" width="9.875" style="132" customWidth="1"/>
    <col min="16135" max="16135" width="13.875" style="132" customWidth="1"/>
    <col min="16136" max="16139" width="9.125" style="132" customWidth="1"/>
    <col min="16140" max="16140" width="75.375" style="132" customWidth="1"/>
    <col min="16141" max="16141" width="45.25390625" style="132" customWidth="1"/>
    <col min="16142" max="16384" width="9.125" style="132" customWidth="1"/>
  </cols>
  <sheetData>
    <row r="1" spans="1:7" ht="15.75">
      <c r="A1" s="197" t="s">
        <v>77</v>
      </c>
      <c r="B1" s="197"/>
      <c r="C1" s="197"/>
      <c r="D1" s="197"/>
      <c r="E1" s="197"/>
      <c r="F1" s="197"/>
      <c r="G1" s="197"/>
    </row>
    <row r="2" spans="1:7" ht="14.25" customHeight="1" thickBot="1">
      <c r="A2" s="133"/>
      <c r="B2" s="134"/>
      <c r="C2" s="135"/>
      <c r="D2" s="135"/>
      <c r="E2" s="136"/>
      <c r="F2" s="135"/>
      <c r="G2" s="135"/>
    </row>
    <row r="3" spans="1:7" ht="13.5" thickTop="1">
      <c r="A3" s="188" t="s">
        <v>48</v>
      </c>
      <c r="B3" s="189"/>
      <c r="C3" s="84" t="str">
        <f>CONCATENATE(cislostavby," ",nazevstavby)</f>
        <v xml:space="preserve"> SUS PKpropustek Velký Bor</v>
      </c>
      <c r="D3" s="137"/>
      <c r="E3" s="138" t="s">
        <v>64</v>
      </c>
      <c r="F3" s="139" t="str">
        <f>Rekapitulace!H1</f>
        <v>1</v>
      </c>
      <c r="G3" s="140"/>
    </row>
    <row r="4" spans="1:7" ht="13.5" thickBot="1">
      <c r="A4" s="198" t="s">
        <v>50</v>
      </c>
      <c r="B4" s="191"/>
      <c r="C4" s="90" t="str">
        <f>CONCATENATE(cisloobjektu," ",nazevobjektu)</f>
        <v>01 propustek</v>
      </c>
      <c r="D4" s="141"/>
      <c r="E4" s="199">
        <f>Rekapitulace!G2</f>
        <v>0</v>
      </c>
      <c r="F4" s="200"/>
      <c r="G4" s="201"/>
    </row>
    <row r="5" spans="1:7" ht="13.5" thickTop="1">
      <c r="A5" s="142"/>
      <c r="B5" s="133"/>
      <c r="C5" s="133"/>
      <c r="D5" s="133"/>
      <c r="E5" s="143"/>
      <c r="F5" s="133"/>
      <c r="G5" s="133"/>
    </row>
    <row r="6" spans="1:7" ht="12.75">
      <c r="A6" s="144" t="s">
        <v>65</v>
      </c>
      <c r="B6" s="145" t="s">
        <v>66</v>
      </c>
      <c r="C6" s="145" t="s">
        <v>67</v>
      </c>
      <c r="D6" s="145" t="s">
        <v>68</v>
      </c>
      <c r="E6" s="145" t="s">
        <v>69</v>
      </c>
      <c r="F6" s="145" t="s">
        <v>70</v>
      </c>
      <c r="G6" s="146" t="s">
        <v>71</v>
      </c>
    </row>
    <row r="7" spans="1:15" ht="12.75">
      <c r="A7" s="147" t="s">
        <v>72</v>
      </c>
      <c r="B7" s="148" t="s">
        <v>73</v>
      </c>
      <c r="C7" s="149" t="s">
        <v>74</v>
      </c>
      <c r="D7" s="150"/>
      <c r="E7" s="151"/>
      <c r="F7" s="151"/>
      <c r="G7" s="152"/>
      <c r="O7" s="153">
        <v>1</v>
      </c>
    </row>
    <row r="8" spans="1:104" ht="12.75">
      <c r="A8" s="154">
        <v>1</v>
      </c>
      <c r="B8" s="155" t="s">
        <v>81</v>
      </c>
      <c r="C8" s="156" t="s">
        <v>82</v>
      </c>
      <c r="D8" s="157" t="s">
        <v>83</v>
      </c>
      <c r="E8" s="158">
        <v>18</v>
      </c>
      <c r="F8" s="158">
        <v>0</v>
      </c>
      <c r="G8" s="159">
        <f aca="true" t="shared" si="0" ref="G8:G13">E8*F8</f>
        <v>0</v>
      </c>
      <c r="O8" s="153">
        <v>2</v>
      </c>
      <c r="AA8" s="132">
        <v>1</v>
      </c>
      <c r="AB8" s="132">
        <v>1</v>
      </c>
      <c r="AC8" s="132">
        <v>1</v>
      </c>
      <c r="AZ8" s="132">
        <v>1</v>
      </c>
      <c r="BA8" s="132">
        <f aca="true" t="shared" si="1" ref="BA8:BA13">IF(AZ8=1,G8,0)</f>
        <v>0</v>
      </c>
      <c r="BB8" s="132">
        <f aca="true" t="shared" si="2" ref="BB8:BB13">IF(AZ8=2,G8,0)</f>
        <v>0</v>
      </c>
      <c r="BC8" s="132">
        <f aca="true" t="shared" si="3" ref="BC8:BC13">IF(AZ8=3,G8,0)</f>
        <v>0</v>
      </c>
      <c r="BD8" s="132">
        <f aca="true" t="shared" si="4" ref="BD8:BD13">IF(AZ8=4,G8,0)</f>
        <v>0</v>
      </c>
      <c r="BE8" s="132">
        <f aca="true" t="shared" si="5" ref="BE8:BE13">IF(AZ8=5,G8,0)</f>
        <v>0</v>
      </c>
      <c r="CA8" s="153">
        <v>1</v>
      </c>
      <c r="CB8" s="153">
        <v>1</v>
      </c>
      <c r="CZ8" s="132">
        <v>0</v>
      </c>
    </row>
    <row r="9" spans="1:104" ht="12.75">
      <c r="A9" s="154">
        <v>2</v>
      </c>
      <c r="B9" s="155" t="s">
        <v>84</v>
      </c>
      <c r="C9" s="156" t="s">
        <v>85</v>
      </c>
      <c r="D9" s="157" t="s">
        <v>83</v>
      </c>
      <c r="E9" s="158">
        <v>18</v>
      </c>
      <c r="F9" s="158">
        <v>0</v>
      </c>
      <c r="G9" s="159">
        <f t="shared" si="0"/>
        <v>0</v>
      </c>
      <c r="O9" s="153">
        <v>2</v>
      </c>
      <c r="AA9" s="132">
        <v>1</v>
      </c>
      <c r="AB9" s="132">
        <v>1</v>
      </c>
      <c r="AC9" s="132">
        <v>1</v>
      </c>
      <c r="AZ9" s="132">
        <v>1</v>
      </c>
      <c r="BA9" s="132">
        <f t="shared" si="1"/>
        <v>0</v>
      </c>
      <c r="BB9" s="132">
        <f t="shared" si="2"/>
        <v>0</v>
      </c>
      <c r="BC9" s="132">
        <f t="shared" si="3"/>
        <v>0</v>
      </c>
      <c r="BD9" s="132">
        <f t="shared" si="4"/>
        <v>0</v>
      </c>
      <c r="BE9" s="132">
        <f t="shared" si="5"/>
        <v>0</v>
      </c>
      <c r="CA9" s="153">
        <v>1</v>
      </c>
      <c r="CB9" s="153">
        <v>1</v>
      </c>
      <c r="CZ9" s="132">
        <v>0</v>
      </c>
    </row>
    <row r="10" spans="1:104" ht="12.75">
      <c r="A10" s="154">
        <v>3</v>
      </c>
      <c r="B10" s="155" t="s">
        <v>86</v>
      </c>
      <c r="C10" s="156" t="s">
        <v>87</v>
      </c>
      <c r="D10" s="157" t="s">
        <v>83</v>
      </c>
      <c r="E10" s="158">
        <v>1.728</v>
      </c>
      <c r="F10" s="158">
        <v>0</v>
      </c>
      <c r="G10" s="159">
        <f t="shared" si="0"/>
        <v>0</v>
      </c>
      <c r="O10" s="153">
        <v>2</v>
      </c>
      <c r="AA10" s="132">
        <v>1</v>
      </c>
      <c r="AB10" s="132">
        <v>1</v>
      </c>
      <c r="AC10" s="132">
        <v>1</v>
      </c>
      <c r="AZ10" s="132">
        <v>1</v>
      </c>
      <c r="BA10" s="132">
        <f t="shared" si="1"/>
        <v>0</v>
      </c>
      <c r="BB10" s="132">
        <f t="shared" si="2"/>
        <v>0</v>
      </c>
      <c r="BC10" s="132">
        <f t="shared" si="3"/>
        <v>0</v>
      </c>
      <c r="BD10" s="132">
        <f t="shared" si="4"/>
        <v>0</v>
      </c>
      <c r="BE10" s="132">
        <f t="shared" si="5"/>
        <v>0</v>
      </c>
      <c r="CA10" s="153">
        <v>1</v>
      </c>
      <c r="CB10" s="153">
        <v>1</v>
      </c>
      <c r="CZ10" s="132">
        <v>0</v>
      </c>
    </row>
    <row r="11" spans="1:104" ht="12.75">
      <c r="A11" s="154">
        <v>4</v>
      </c>
      <c r="B11" s="155" t="s">
        <v>88</v>
      </c>
      <c r="C11" s="156" t="s">
        <v>89</v>
      </c>
      <c r="D11" s="157" t="s">
        <v>83</v>
      </c>
      <c r="E11" s="158">
        <v>1.728</v>
      </c>
      <c r="F11" s="158">
        <v>0</v>
      </c>
      <c r="G11" s="159">
        <f t="shared" si="0"/>
        <v>0</v>
      </c>
      <c r="O11" s="153">
        <v>2</v>
      </c>
      <c r="AA11" s="132">
        <v>1</v>
      </c>
      <c r="AB11" s="132">
        <v>1</v>
      </c>
      <c r="AC11" s="132">
        <v>1</v>
      </c>
      <c r="AZ11" s="132">
        <v>1</v>
      </c>
      <c r="BA11" s="132">
        <f t="shared" si="1"/>
        <v>0</v>
      </c>
      <c r="BB11" s="132">
        <f t="shared" si="2"/>
        <v>0</v>
      </c>
      <c r="BC11" s="132">
        <f t="shared" si="3"/>
        <v>0</v>
      </c>
      <c r="BD11" s="132">
        <f t="shared" si="4"/>
        <v>0</v>
      </c>
      <c r="BE11" s="132">
        <f t="shared" si="5"/>
        <v>0</v>
      </c>
      <c r="CA11" s="153">
        <v>1</v>
      </c>
      <c r="CB11" s="153">
        <v>1</v>
      </c>
      <c r="CZ11" s="132">
        <v>0</v>
      </c>
    </row>
    <row r="12" spans="1:104" ht="12.75">
      <c r="A12" s="154">
        <v>5</v>
      </c>
      <c r="B12" s="155" t="s">
        <v>90</v>
      </c>
      <c r="C12" s="156" t="s">
        <v>91</v>
      </c>
      <c r="D12" s="157" t="s">
        <v>83</v>
      </c>
      <c r="E12" s="158">
        <v>720</v>
      </c>
      <c r="F12" s="158">
        <v>0</v>
      </c>
      <c r="G12" s="159">
        <f t="shared" si="0"/>
        <v>0</v>
      </c>
      <c r="O12" s="153">
        <v>2</v>
      </c>
      <c r="AA12" s="132">
        <v>1</v>
      </c>
      <c r="AB12" s="132">
        <v>1</v>
      </c>
      <c r="AC12" s="132">
        <v>1</v>
      </c>
      <c r="AZ12" s="132">
        <v>1</v>
      </c>
      <c r="BA12" s="132">
        <f t="shared" si="1"/>
        <v>0</v>
      </c>
      <c r="BB12" s="132">
        <f t="shared" si="2"/>
        <v>0</v>
      </c>
      <c r="BC12" s="132">
        <f t="shared" si="3"/>
        <v>0</v>
      </c>
      <c r="BD12" s="132">
        <f t="shared" si="4"/>
        <v>0</v>
      </c>
      <c r="BE12" s="132">
        <f t="shared" si="5"/>
        <v>0</v>
      </c>
      <c r="CA12" s="153">
        <v>1</v>
      </c>
      <c r="CB12" s="153">
        <v>1</v>
      </c>
      <c r="CZ12" s="132">
        <v>0</v>
      </c>
    </row>
    <row r="13" spans="1:104" ht="12.75">
      <c r="A13" s="154">
        <v>6</v>
      </c>
      <c r="B13" s="155" t="s">
        <v>92</v>
      </c>
      <c r="C13" s="156" t="s">
        <v>93</v>
      </c>
      <c r="D13" s="157" t="s">
        <v>83</v>
      </c>
      <c r="E13" s="158">
        <v>720</v>
      </c>
      <c r="F13" s="158">
        <v>0</v>
      </c>
      <c r="G13" s="159">
        <f t="shared" si="0"/>
        <v>0</v>
      </c>
      <c r="O13" s="153">
        <v>2</v>
      </c>
      <c r="AA13" s="132">
        <v>12</v>
      </c>
      <c r="AB13" s="132">
        <v>0</v>
      </c>
      <c r="AC13" s="132">
        <v>20</v>
      </c>
      <c r="AZ13" s="132">
        <v>1</v>
      </c>
      <c r="BA13" s="132">
        <f t="shared" si="1"/>
        <v>0</v>
      </c>
      <c r="BB13" s="132">
        <f t="shared" si="2"/>
        <v>0</v>
      </c>
      <c r="BC13" s="132">
        <f t="shared" si="3"/>
        <v>0</v>
      </c>
      <c r="BD13" s="132">
        <f t="shared" si="4"/>
        <v>0</v>
      </c>
      <c r="BE13" s="132">
        <f t="shared" si="5"/>
        <v>0</v>
      </c>
      <c r="CA13" s="153">
        <v>12</v>
      </c>
      <c r="CB13" s="153">
        <v>0</v>
      </c>
      <c r="CZ13" s="132">
        <v>0</v>
      </c>
    </row>
    <row r="14" spans="1:57" ht="12.75">
      <c r="A14" s="160"/>
      <c r="B14" s="161" t="s">
        <v>75</v>
      </c>
      <c r="C14" s="162" t="str">
        <f>CONCATENATE(B7," ",C7)</f>
        <v>1 Zemní práce</v>
      </c>
      <c r="D14" s="163"/>
      <c r="E14" s="164"/>
      <c r="F14" s="165"/>
      <c r="G14" s="166">
        <f>SUM(G7:G13)</f>
        <v>0</v>
      </c>
      <c r="O14" s="153">
        <v>4</v>
      </c>
      <c r="BA14" s="167">
        <f>SUM(BA7:BA13)</f>
        <v>0</v>
      </c>
      <c r="BB14" s="167">
        <f>SUM(BB7:BB13)</f>
        <v>0</v>
      </c>
      <c r="BC14" s="167">
        <f>SUM(BC7:BC13)</f>
        <v>0</v>
      </c>
      <c r="BD14" s="167">
        <f>SUM(BD7:BD13)</f>
        <v>0</v>
      </c>
      <c r="BE14" s="167">
        <f>SUM(BE7:BE13)</f>
        <v>0</v>
      </c>
    </row>
    <row r="15" spans="1:15" ht="12.75">
      <c r="A15" s="147" t="s">
        <v>72</v>
      </c>
      <c r="B15" s="148" t="s">
        <v>94</v>
      </c>
      <c r="C15" s="149" t="s">
        <v>95</v>
      </c>
      <c r="D15" s="150"/>
      <c r="E15" s="151"/>
      <c r="F15" s="151"/>
      <c r="G15" s="152"/>
      <c r="O15" s="153">
        <v>1</v>
      </c>
    </row>
    <row r="16" spans="1:104" ht="12.75">
      <c r="A16" s="154">
        <v>7</v>
      </c>
      <c r="B16" s="155" t="s">
        <v>96</v>
      </c>
      <c r="C16" s="156" t="s">
        <v>97</v>
      </c>
      <c r="D16" s="157" t="s">
        <v>83</v>
      </c>
      <c r="E16" s="158">
        <v>12</v>
      </c>
      <c r="F16" s="158">
        <v>0</v>
      </c>
      <c r="G16" s="159">
        <f>E16*F16</f>
        <v>0</v>
      </c>
      <c r="O16" s="153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53">
        <v>1</v>
      </c>
      <c r="CB16" s="153">
        <v>1</v>
      </c>
      <c r="CZ16" s="132">
        <v>2.525</v>
      </c>
    </row>
    <row r="17" spans="1:104" ht="12.75">
      <c r="A17" s="154">
        <v>8</v>
      </c>
      <c r="B17" s="155" t="s">
        <v>98</v>
      </c>
      <c r="C17" s="156" t="s">
        <v>99</v>
      </c>
      <c r="D17" s="157" t="s">
        <v>100</v>
      </c>
      <c r="E17" s="158">
        <v>24</v>
      </c>
      <c r="F17" s="158">
        <v>0</v>
      </c>
      <c r="G17" s="159">
        <f>E17*F17</f>
        <v>0</v>
      </c>
      <c r="O17" s="153">
        <v>2</v>
      </c>
      <c r="AA17" s="132">
        <v>1</v>
      </c>
      <c r="AB17" s="132">
        <v>1</v>
      </c>
      <c r="AC17" s="132">
        <v>1</v>
      </c>
      <c r="AZ17" s="132">
        <v>1</v>
      </c>
      <c r="BA17" s="132">
        <f>IF(AZ17=1,G17,0)</f>
        <v>0</v>
      </c>
      <c r="BB17" s="132">
        <f>IF(AZ17=2,G17,0)</f>
        <v>0</v>
      </c>
      <c r="BC17" s="132">
        <f>IF(AZ17=3,G17,0)</f>
        <v>0</v>
      </c>
      <c r="BD17" s="132">
        <f>IF(AZ17=4,G17,0)</f>
        <v>0</v>
      </c>
      <c r="BE17" s="132">
        <f>IF(AZ17=5,G17,0)</f>
        <v>0</v>
      </c>
      <c r="CA17" s="153">
        <v>1</v>
      </c>
      <c r="CB17" s="153">
        <v>1</v>
      </c>
      <c r="CZ17" s="132">
        <v>0.03925</v>
      </c>
    </row>
    <row r="18" spans="1:104" ht="12.75">
      <c r="A18" s="154">
        <v>9</v>
      </c>
      <c r="B18" s="155" t="s">
        <v>101</v>
      </c>
      <c r="C18" s="156" t="s">
        <v>102</v>
      </c>
      <c r="D18" s="157" t="s">
        <v>100</v>
      </c>
      <c r="E18" s="158">
        <v>24</v>
      </c>
      <c r="F18" s="158">
        <v>0</v>
      </c>
      <c r="G18" s="159">
        <f>E18*F18</f>
        <v>0</v>
      </c>
      <c r="O18" s="153">
        <v>2</v>
      </c>
      <c r="AA18" s="132">
        <v>1</v>
      </c>
      <c r="AB18" s="132">
        <v>1</v>
      </c>
      <c r="AC18" s="132">
        <v>1</v>
      </c>
      <c r="AZ18" s="132">
        <v>1</v>
      </c>
      <c r="BA18" s="132">
        <f>IF(AZ18=1,G18,0)</f>
        <v>0</v>
      </c>
      <c r="BB18" s="132">
        <f>IF(AZ18=2,G18,0)</f>
        <v>0</v>
      </c>
      <c r="BC18" s="132">
        <f>IF(AZ18=3,G18,0)</f>
        <v>0</v>
      </c>
      <c r="BD18" s="132">
        <f>IF(AZ18=4,G18,0)</f>
        <v>0</v>
      </c>
      <c r="BE18" s="132">
        <f>IF(AZ18=5,G18,0)</f>
        <v>0</v>
      </c>
      <c r="CA18" s="153">
        <v>1</v>
      </c>
      <c r="CB18" s="153">
        <v>1</v>
      </c>
      <c r="CZ18" s="132">
        <v>0</v>
      </c>
    </row>
    <row r="19" spans="1:104" ht="12.75">
      <c r="A19" s="154">
        <v>10</v>
      </c>
      <c r="B19" s="155" t="s">
        <v>103</v>
      </c>
      <c r="C19" s="156" t="s">
        <v>104</v>
      </c>
      <c r="D19" s="157" t="s">
        <v>105</v>
      </c>
      <c r="E19" s="158">
        <v>1.89</v>
      </c>
      <c r="F19" s="158">
        <v>0</v>
      </c>
      <c r="G19" s="159">
        <f>E19*F19</f>
        <v>0</v>
      </c>
      <c r="O19" s="153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53">
        <v>1</v>
      </c>
      <c r="CB19" s="153">
        <v>1</v>
      </c>
      <c r="CZ19" s="132">
        <v>1.03822</v>
      </c>
    </row>
    <row r="20" spans="1:104" ht="12.75">
      <c r="A20" s="154">
        <v>11</v>
      </c>
      <c r="B20" s="155" t="s">
        <v>106</v>
      </c>
      <c r="C20" s="156" t="s">
        <v>107</v>
      </c>
      <c r="D20" s="157" t="s">
        <v>83</v>
      </c>
      <c r="E20" s="158">
        <v>1.8</v>
      </c>
      <c r="F20" s="158">
        <v>0</v>
      </c>
      <c r="G20" s="159">
        <f>E20*F20</f>
        <v>0</v>
      </c>
      <c r="O20" s="153">
        <v>2</v>
      </c>
      <c r="AA20" s="132">
        <v>1</v>
      </c>
      <c r="AB20" s="132">
        <v>1</v>
      </c>
      <c r="AC20" s="132">
        <v>1</v>
      </c>
      <c r="AZ20" s="132">
        <v>1</v>
      </c>
      <c r="BA20" s="132">
        <f>IF(AZ20=1,G20,0)</f>
        <v>0</v>
      </c>
      <c r="BB20" s="132">
        <f>IF(AZ20=2,G20,0)</f>
        <v>0</v>
      </c>
      <c r="BC20" s="132">
        <f>IF(AZ20=3,G20,0)</f>
        <v>0</v>
      </c>
      <c r="BD20" s="132">
        <f>IF(AZ20=4,G20,0)</f>
        <v>0</v>
      </c>
      <c r="BE20" s="132">
        <f>IF(AZ20=5,G20,0)</f>
        <v>0</v>
      </c>
      <c r="CA20" s="153">
        <v>1</v>
      </c>
      <c r="CB20" s="153">
        <v>1</v>
      </c>
      <c r="CZ20" s="132">
        <v>2.42501</v>
      </c>
    </row>
    <row r="21" spans="1:57" ht="12.75">
      <c r="A21" s="160"/>
      <c r="B21" s="161" t="s">
        <v>75</v>
      </c>
      <c r="C21" s="162" t="str">
        <f>CONCATENATE(B15," ",C15)</f>
        <v>2 Základy a zvláštní zakládání</v>
      </c>
      <c r="D21" s="163"/>
      <c r="E21" s="164"/>
      <c r="F21" s="165"/>
      <c r="G21" s="166">
        <f>SUM(G15:G20)</f>
        <v>0</v>
      </c>
      <c r="O21" s="153">
        <v>4</v>
      </c>
      <c r="BA21" s="167">
        <f>SUM(BA15:BA20)</f>
        <v>0</v>
      </c>
      <c r="BB21" s="167">
        <f>SUM(BB15:BB20)</f>
        <v>0</v>
      </c>
      <c r="BC21" s="167">
        <f>SUM(BC15:BC20)</f>
        <v>0</v>
      </c>
      <c r="BD21" s="167">
        <f>SUM(BD15:BD20)</f>
        <v>0</v>
      </c>
      <c r="BE21" s="167">
        <f>SUM(BE15:BE20)</f>
        <v>0</v>
      </c>
    </row>
    <row r="22" spans="1:15" ht="12.75">
      <c r="A22" s="147" t="s">
        <v>72</v>
      </c>
      <c r="B22" s="148" t="s">
        <v>108</v>
      </c>
      <c r="C22" s="149" t="s">
        <v>109</v>
      </c>
      <c r="D22" s="150"/>
      <c r="E22" s="151"/>
      <c r="F22" s="151"/>
      <c r="G22" s="152"/>
      <c r="O22" s="153">
        <v>1</v>
      </c>
    </row>
    <row r="23" spans="1:104" ht="12.75">
      <c r="A23" s="154">
        <v>12</v>
      </c>
      <c r="B23" s="155" t="s">
        <v>110</v>
      </c>
      <c r="C23" s="156" t="s">
        <v>111</v>
      </c>
      <c r="D23" s="157" t="s">
        <v>83</v>
      </c>
      <c r="E23" s="158">
        <v>5.12</v>
      </c>
      <c r="F23" s="158">
        <v>0</v>
      </c>
      <c r="G23" s="159">
        <f>E23*F23</f>
        <v>0</v>
      </c>
      <c r="O23" s="153">
        <v>2</v>
      </c>
      <c r="AA23" s="132">
        <v>1</v>
      </c>
      <c r="AB23" s="132">
        <v>1</v>
      </c>
      <c r="AC23" s="132">
        <v>1</v>
      </c>
      <c r="AZ23" s="132">
        <v>1</v>
      </c>
      <c r="BA23" s="132">
        <f>IF(AZ23=1,G23,0)</f>
        <v>0</v>
      </c>
      <c r="BB23" s="132">
        <f>IF(AZ23=2,G23,0)</f>
        <v>0</v>
      </c>
      <c r="BC23" s="132">
        <f>IF(AZ23=3,G23,0)</f>
        <v>0</v>
      </c>
      <c r="BD23" s="132">
        <f>IF(AZ23=4,G23,0)</f>
        <v>0</v>
      </c>
      <c r="BE23" s="132">
        <f>IF(AZ23=5,G23,0)</f>
        <v>0</v>
      </c>
      <c r="CA23" s="153">
        <v>1</v>
      </c>
      <c r="CB23" s="153">
        <v>1</v>
      </c>
      <c r="CZ23" s="132">
        <v>3.09516</v>
      </c>
    </row>
    <row r="24" spans="1:104" ht="12.75">
      <c r="A24" s="154">
        <v>13</v>
      </c>
      <c r="B24" s="155" t="s">
        <v>112</v>
      </c>
      <c r="C24" s="156" t="s">
        <v>113</v>
      </c>
      <c r="D24" s="157" t="s">
        <v>100</v>
      </c>
      <c r="E24" s="158">
        <v>8</v>
      </c>
      <c r="F24" s="158">
        <v>0</v>
      </c>
      <c r="G24" s="159">
        <f>E24*F24</f>
        <v>0</v>
      </c>
      <c r="O24" s="153">
        <v>2</v>
      </c>
      <c r="AA24" s="132">
        <v>1</v>
      </c>
      <c r="AB24" s="132">
        <v>1</v>
      </c>
      <c r="AC24" s="132">
        <v>1</v>
      </c>
      <c r="AZ24" s="132">
        <v>1</v>
      </c>
      <c r="BA24" s="132">
        <f>IF(AZ24=1,G24,0)</f>
        <v>0</v>
      </c>
      <c r="BB24" s="132">
        <f>IF(AZ24=2,G24,0)</f>
        <v>0</v>
      </c>
      <c r="BC24" s="132">
        <f>IF(AZ24=3,G24,0)</f>
        <v>0</v>
      </c>
      <c r="BD24" s="132">
        <f>IF(AZ24=4,G24,0)</f>
        <v>0</v>
      </c>
      <c r="BE24" s="132">
        <f>IF(AZ24=5,G24,0)</f>
        <v>0</v>
      </c>
      <c r="CA24" s="153">
        <v>1</v>
      </c>
      <c r="CB24" s="153">
        <v>1</v>
      </c>
      <c r="CZ24" s="132">
        <v>0.03488</v>
      </c>
    </row>
    <row r="25" spans="1:104" ht="12.75">
      <c r="A25" s="154">
        <v>14</v>
      </c>
      <c r="B25" s="155" t="s">
        <v>114</v>
      </c>
      <c r="C25" s="156" t="s">
        <v>115</v>
      </c>
      <c r="D25" s="157" t="s">
        <v>100</v>
      </c>
      <c r="E25" s="158">
        <v>8</v>
      </c>
      <c r="F25" s="158">
        <v>0</v>
      </c>
      <c r="G25" s="159">
        <f>E25*F25</f>
        <v>0</v>
      </c>
      <c r="O25" s="153">
        <v>2</v>
      </c>
      <c r="AA25" s="132">
        <v>1</v>
      </c>
      <c r="AB25" s="132">
        <v>1</v>
      </c>
      <c r="AC25" s="132">
        <v>1</v>
      </c>
      <c r="AZ25" s="132">
        <v>1</v>
      </c>
      <c r="BA25" s="132">
        <f>IF(AZ25=1,G25,0)</f>
        <v>0</v>
      </c>
      <c r="BB25" s="132">
        <f>IF(AZ25=2,G25,0)</f>
        <v>0</v>
      </c>
      <c r="BC25" s="132">
        <f>IF(AZ25=3,G25,0)</f>
        <v>0</v>
      </c>
      <c r="BD25" s="132">
        <f>IF(AZ25=4,G25,0)</f>
        <v>0</v>
      </c>
      <c r="BE25" s="132">
        <f>IF(AZ25=5,G25,0)</f>
        <v>0</v>
      </c>
      <c r="CA25" s="153">
        <v>1</v>
      </c>
      <c r="CB25" s="153">
        <v>1</v>
      </c>
      <c r="CZ25" s="132">
        <v>5E-05</v>
      </c>
    </row>
    <row r="26" spans="1:57" ht="12.75">
      <c r="A26" s="160"/>
      <c r="B26" s="161" t="s">
        <v>75</v>
      </c>
      <c r="C26" s="162" t="str">
        <f>CONCATENATE(B22," ",C22)</f>
        <v>3 Svislé a kompletní konstrukce</v>
      </c>
      <c r="D26" s="163"/>
      <c r="E26" s="164"/>
      <c r="F26" s="165"/>
      <c r="G26" s="166">
        <f>SUM(G22:G25)</f>
        <v>0</v>
      </c>
      <c r="O26" s="153">
        <v>4</v>
      </c>
      <c r="BA26" s="167">
        <f>SUM(BA22:BA25)</f>
        <v>0</v>
      </c>
      <c r="BB26" s="167">
        <f>SUM(BB22:BB25)</f>
        <v>0</v>
      </c>
      <c r="BC26" s="167">
        <f>SUM(BC22:BC25)</f>
        <v>0</v>
      </c>
      <c r="BD26" s="167">
        <f>SUM(BD22:BD25)</f>
        <v>0</v>
      </c>
      <c r="BE26" s="167">
        <f>SUM(BE22:BE25)</f>
        <v>0</v>
      </c>
    </row>
    <row r="27" spans="1:15" ht="12.75">
      <c r="A27" s="147" t="s">
        <v>72</v>
      </c>
      <c r="B27" s="148" t="s">
        <v>116</v>
      </c>
      <c r="C27" s="149" t="s">
        <v>117</v>
      </c>
      <c r="D27" s="150"/>
      <c r="E27" s="151"/>
      <c r="F27" s="151"/>
      <c r="G27" s="152"/>
      <c r="O27" s="153">
        <v>1</v>
      </c>
    </row>
    <row r="28" spans="1:104" ht="12.75">
      <c r="A28" s="154">
        <v>15</v>
      </c>
      <c r="B28" s="155" t="s">
        <v>118</v>
      </c>
      <c r="C28" s="156" t="s">
        <v>119</v>
      </c>
      <c r="D28" s="157" t="s">
        <v>83</v>
      </c>
      <c r="E28" s="158">
        <v>36</v>
      </c>
      <c r="F28" s="158">
        <v>0</v>
      </c>
      <c r="G28" s="159">
        <f>E28*F28</f>
        <v>0</v>
      </c>
      <c r="O28" s="153">
        <v>2</v>
      </c>
      <c r="AA28" s="132">
        <v>1</v>
      </c>
      <c r="AB28" s="132">
        <v>1</v>
      </c>
      <c r="AC28" s="132">
        <v>1</v>
      </c>
      <c r="AZ28" s="132">
        <v>1</v>
      </c>
      <c r="BA28" s="132">
        <f>IF(AZ28=1,G28,0)</f>
        <v>0</v>
      </c>
      <c r="BB28" s="132">
        <f>IF(AZ28=2,G28,0)</f>
        <v>0</v>
      </c>
      <c r="BC28" s="132">
        <f>IF(AZ28=3,G28,0)</f>
        <v>0</v>
      </c>
      <c r="BD28" s="132">
        <f>IF(AZ28=4,G28,0)</f>
        <v>0</v>
      </c>
      <c r="BE28" s="132">
        <f>IF(AZ28=5,G28,0)</f>
        <v>0</v>
      </c>
      <c r="CA28" s="153">
        <v>1</v>
      </c>
      <c r="CB28" s="153">
        <v>1</v>
      </c>
      <c r="CZ28" s="132">
        <v>2.48158</v>
      </c>
    </row>
    <row r="29" spans="1:104" ht="12.75">
      <c r="A29" s="154">
        <v>16</v>
      </c>
      <c r="B29" s="155" t="s">
        <v>120</v>
      </c>
      <c r="C29" s="156" t="s">
        <v>121</v>
      </c>
      <c r="D29" s="157" t="s">
        <v>100</v>
      </c>
      <c r="E29" s="158">
        <v>16</v>
      </c>
      <c r="F29" s="158">
        <v>0</v>
      </c>
      <c r="G29" s="159">
        <f>E29*F29</f>
        <v>0</v>
      </c>
      <c r="O29" s="153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53">
        <v>1</v>
      </c>
      <c r="CB29" s="153">
        <v>1</v>
      </c>
      <c r="CZ29" s="132">
        <v>1.12858</v>
      </c>
    </row>
    <row r="30" spans="1:57" ht="12.75">
      <c r="A30" s="160"/>
      <c r="B30" s="161" t="s">
        <v>75</v>
      </c>
      <c r="C30" s="162" t="str">
        <f>CONCATENATE(B27," ",C27)</f>
        <v>4 Vodorovné konstrukce</v>
      </c>
      <c r="D30" s="163"/>
      <c r="E30" s="164"/>
      <c r="F30" s="165"/>
      <c r="G30" s="166">
        <f>SUM(G27:G29)</f>
        <v>0</v>
      </c>
      <c r="O30" s="153">
        <v>4</v>
      </c>
      <c r="BA30" s="167">
        <f>SUM(BA27:BA29)</f>
        <v>0</v>
      </c>
      <c r="BB30" s="167">
        <f>SUM(BB27:BB29)</f>
        <v>0</v>
      </c>
      <c r="BC30" s="167">
        <f>SUM(BC27:BC29)</f>
        <v>0</v>
      </c>
      <c r="BD30" s="167">
        <f>SUM(BD27:BD29)</f>
        <v>0</v>
      </c>
      <c r="BE30" s="167">
        <f>SUM(BE27:BE29)</f>
        <v>0</v>
      </c>
    </row>
    <row r="31" spans="1:15" ht="12.75">
      <c r="A31" s="147" t="s">
        <v>72</v>
      </c>
      <c r="B31" s="148" t="s">
        <v>122</v>
      </c>
      <c r="C31" s="149" t="s">
        <v>123</v>
      </c>
      <c r="D31" s="150"/>
      <c r="E31" s="151"/>
      <c r="F31" s="151"/>
      <c r="G31" s="152"/>
      <c r="O31" s="153">
        <v>1</v>
      </c>
    </row>
    <row r="32" spans="1:104" ht="12.75">
      <c r="A32" s="154">
        <v>17</v>
      </c>
      <c r="B32" s="155" t="s">
        <v>124</v>
      </c>
      <c r="C32" s="156" t="s">
        <v>125</v>
      </c>
      <c r="D32" s="157" t="s">
        <v>100</v>
      </c>
      <c r="E32" s="158">
        <v>60</v>
      </c>
      <c r="F32" s="158">
        <v>0</v>
      </c>
      <c r="G32" s="159">
        <f>E32*F32</f>
        <v>0</v>
      </c>
      <c r="O32" s="153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53">
        <v>1</v>
      </c>
      <c r="CB32" s="153">
        <v>1</v>
      </c>
      <c r="CZ32" s="132">
        <v>0.2916</v>
      </c>
    </row>
    <row r="33" spans="1:57" ht="12.75">
      <c r="A33" s="160"/>
      <c r="B33" s="161" t="s">
        <v>75</v>
      </c>
      <c r="C33" s="162" t="str">
        <f>CONCATENATE(B31," ",C31)</f>
        <v>5 Komunikace</v>
      </c>
      <c r="D33" s="163"/>
      <c r="E33" s="164"/>
      <c r="F33" s="165"/>
      <c r="G33" s="166">
        <f>SUM(G31:G32)</f>
        <v>0</v>
      </c>
      <c r="O33" s="153">
        <v>4</v>
      </c>
      <c r="BA33" s="167">
        <f>SUM(BA31:BA32)</f>
        <v>0</v>
      </c>
      <c r="BB33" s="167">
        <f>SUM(BB31:BB32)</f>
        <v>0</v>
      </c>
      <c r="BC33" s="167">
        <f>SUM(BC31:BC32)</f>
        <v>0</v>
      </c>
      <c r="BD33" s="167">
        <f>SUM(BD31:BD32)</f>
        <v>0</v>
      </c>
      <c r="BE33" s="167">
        <f>SUM(BE31:BE32)</f>
        <v>0</v>
      </c>
    </row>
    <row r="34" spans="1:15" ht="12.75">
      <c r="A34" s="147" t="s">
        <v>72</v>
      </c>
      <c r="B34" s="148" t="s">
        <v>126</v>
      </c>
      <c r="C34" s="149" t="s">
        <v>127</v>
      </c>
      <c r="D34" s="150"/>
      <c r="E34" s="151"/>
      <c r="F34" s="151"/>
      <c r="G34" s="152"/>
      <c r="O34" s="153">
        <v>1</v>
      </c>
    </row>
    <row r="35" spans="1:104" ht="12.75">
      <c r="A35" s="154">
        <v>18</v>
      </c>
      <c r="B35" s="155" t="s">
        <v>128</v>
      </c>
      <c r="C35" s="156" t="s">
        <v>129</v>
      </c>
      <c r="D35" s="157" t="s">
        <v>130</v>
      </c>
      <c r="E35" s="158">
        <v>30</v>
      </c>
      <c r="F35" s="158">
        <v>0</v>
      </c>
      <c r="G35" s="159">
        <f>E35*F35</f>
        <v>0</v>
      </c>
      <c r="O35" s="153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53">
        <v>1</v>
      </c>
      <c r="CB35" s="153">
        <v>1</v>
      </c>
      <c r="CZ35" s="132">
        <v>3E-05</v>
      </c>
    </row>
    <row r="36" spans="1:104" ht="12.75">
      <c r="A36" s="154">
        <v>19</v>
      </c>
      <c r="B36" s="155" t="s">
        <v>131</v>
      </c>
      <c r="C36" s="156" t="s">
        <v>132</v>
      </c>
      <c r="D36" s="157" t="s">
        <v>83</v>
      </c>
      <c r="E36" s="158">
        <v>28.26</v>
      </c>
      <c r="F36" s="158">
        <v>0</v>
      </c>
      <c r="G36" s="159">
        <f>E36*F36</f>
        <v>0</v>
      </c>
      <c r="O36" s="153">
        <v>2</v>
      </c>
      <c r="AA36" s="132">
        <v>1</v>
      </c>
      <c r="AB36" s="132">
        <v>1</v>
      </c>
      <c r="AC36" s="132">
        <v>1</v>
      </c>
      <c r="AZ36" s="132">
        <v>1</v>
      </c>
      <c r="BA36" s="132">
        <f>IF(AZ36=1,G36,0)</f>
        <v>0</v>
      </c>
      <c r="BB36" s="132">
        <f>IF(AZ36=2,G36,0)</f>
        <v>0</v>
      </c>
      <c r="BC36" s="132">
        <f>IF(AZ36=3,G36,0)</f>
        <v>0</v>
      </c>
      <c r="BD36" s="132">
        <f>IF(AZ36=4,G36,0)</f>
        <v>0</v>
      </c>
      <c r="BE36" s="132">
        <f>IF(AZ36=5,G36,0)</f>
        <v>0</v>
      </c>
      <c r="CA36" s="153">
        <v>1</v>
      </c>
      <c r="CB36" s="153">
        <v>1</v>
      </c>
      <c r="CZ36" s="132">
        <v>0</v>
      </c>
    </row>
    <row r="37" spans="1:104" ht="12.75">
      <c r="A37" s="154">
        <v>20</v>
      </c>
      <c r="B37" s="155" t="s">
        <v>133</v>
      </c>
      <c r="C37" s="156" t="s">
        <v>134</v>
      </c>
      <c r="D37" s="157" t="s">
        <v>100</v>
      </c>
      <c r="E37" s="158">
        <v>78</v>
      </c>
      <c r="F37" s="158">
        <v>0</v>
      </c>
      <c r="G37" s="159">
        <f>E37*F37</f>
        <v>0</v>
      </c>
      <c r="O37" s="153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53">
        <v>1</v>
      </c>
      <c r="CB37" s="153">
        <v>1</v>
      </c>
      <c r="CZ37" s="132">
        <v>0.00418</v>
      </c>
    </row>
    <row r="38" spans="1:104" ht="12.75">
      <c r="A38" s="154">
        <v>21</v>
      </c>
      <c r="B38" s="155" t="s">
        <v>135</v>
      </c>
      <c r="C38" s="156" t="s">
        <v>136</v>
      </c>
      <c r="D38" s="157" t="s">
        <v>137</v>
      </c>
      <c r="E38" s="158">
        <v>6</v>
      </c>
      <c r="F38" s="158">
        <v>0</v>
      </c>
      <c r="G38" s="159">
        <f>E38*F38</f>
        <v>0</v>
      </c>
      <c r="O38" s="153">
        <v>2</v>
      </c>
      <c r="AA38" s="132">
        <v>3</v>
      </c>
      <c r="AB38" s="132">
        <v>1</v>
      </c>
      <c r="AC38" s="132" t="s">
        <v>135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53">
        <v>3</v>
      </c>
      <c r="CB38" s="153">
        <v>1</v>
      </c>
      <c r="CZ38" s="132">
        <v>0.15585</v>
      </c>
    </row>
    <row r="39" spans="1:57" ht="12.75">
      <c r="A39" s="160"/>
      <c r="B39" s="161" t="s">
        <v>75</v>
      </c>
      <c r="C39" s="162" t="str">
        <f>CONCATENATE(B34," ",C34)</f>
        <v>8 Trubní vedení</v>
      </c>
      <c r="D39" s="163"/>
      <c r="E39" s="164"/>
      <c r="F39" s="165"/>
      <c r="G39" s="166">
        <f>SUM(G34:G38)</f>
        <v>0</v>
      </c>
      <c r="O39" s="153">
        <v>4</v>
      </c>
      <c r="BA39" s="167">
        <f>SUM(BA34:BA38)</f>
        <v>0</v>
      </c>
      <c r="BB39" s="167">
        <f>SUM(BB34:BB38)</f>
        <v>0</v>
      </c>
      <c r="BC39" s="167">
        <f>SUM(BC34:BC38)</f>
        <v>0</v>
      </c>
      <c r="BD39" s="167">
        <f>SUM(BD34:BD38)</f>
        <v>0</v>
      </c>
      <c r="BE39" s="167">
        <f>SUM(BE34:BE38)</f>
        <v>0</v>
      </c>
    </row>
    <row r="40" spans="1:15" ht="12.75">
      <c r="A40" s="147" t="s">
        <v>72</v>
      </c>
      <c r="B40" s="148" t="s">
        <v>138</v>
      </c>
      <c r="C40" s="149" t="s">
        <v>139</v>
      </c>
      <c r="D40" s="150"/>
      <c r="E40" s="151"/>
      <c r="F40" s="151"/>
      <c r="G40" s="152"/>
      <c r="O40" s="153">
        <v>1</v>
      </c>
    </row>
    <row r="41" spans="1:104" ht="12.75">
      <c r="A41" s="154">
        <v>22</v>
      </c>
      <c r="B41" s="155" t="s">
        <v>140</v>
      </c>
      <c r="C41" s="156" t="s">
        <v>141</v>
      </c>
      <c r="D41" s="157" t="s">
        <v>83</v>
      </c>
      <c r="E41" s="158">
        <v>5.12</v>
      </c>
      <c r="F41" s="158">
        <v>0</v>
      </c>
      <c r="G41" s="159">
        <f>E41*F41</f>
        <v>0</v>
      </c>
      <c r="O41" s="153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53">
        <v>1</v>
      </c>
      <c r="CB41" s="153">
        <v>1</v>
      </c>
      <c r="CZ41" s="132">
        <v>0</v>
      </c>
    </row>
    <row r="42" spans="1:104" ht="12.75">
      <c r="A42" s="154">
        <v>23</v>
      </c>
      <c r="B42" s="155" t="s">
        <v>142</v>
      </c>
      <c r="C42" s="156" t="s">
        <v>143</v>
      </c>
      <c r="D42" s="157" t="s">
        <v>144</v>
      </c>
      <c r="E42" s="158">
        <v>1</v>
      </c>
      <c r="F42" s="158">
        <v>0</v>
      </c>
      <c r="G42" s="159">
        <f>E42*F42</f>
        <v>0</v>
      </c>
      <c r="O42" s="153">
        <v>2</v>
      </c>
      <c r="AA42" s="132">
        <v>12</v>
      </c>
      <c r="AB42" s="132">
        <v>0</v>
      </c>
      <c r="AC42" s="132">
        <v>24</v>
      </c>
      <c r="AZ42" s="132">
        <v>1</v>
      </c>
      <c r="BA42" s="132">
        <f>IF(AZ42=1,G42,0)</f>
        <v>0</v>
      </c>
      <c r="BB42" s="132">
        <f>IF(AZ42=2,G42,0)</f>
        <v>0</v>
      </c>
      <c r="BC42" s="132">
        <f>IF(AZ42=3,G42,0)</f>
        <v>0</v>
      </c>
      <c r="BD42" s="132">
        <f>IF(AZ42=4,G42,0)</f>
        <v>0</v>
      </c>
      <c r="BE42" s="132">
        <f>IF(AZ42=5,G42,0)</f>
        <v>0</v>
      </c>
      <c r="CA42" s="153">
        <v>12</v>
      </c>
      <c r="CB42" s="153">
        <v>0</v>
      </c>
      <c r="CZ42" s="132">
        <v>0</v>
      </c>
    </row>
    <row r="43" spans="1:104" ht="12.75">
      <c r="A43" s="154">
        <v>24</v>
      </c>
      <c r="B43" s="155" t="s">
        <v>145</v>
      </c>
      <c r="C43" s="156" t="s">
        <v>146</v>
      </c>
      <c r="D43" s="157" t="s">
        <v>144</v>
      </c>
      <c r="E43" s="158">
        <v>1</v>
      </c>
      <c r="F43" s="158">
        <v>0</v>
      </c>
      <c r="G43" s="159">
        <f>E43*F43</f>
        <v>0</v>
      </c>
      <c r="O43" s="153">
        <v>2</v>
      </c>
      <c r="AA43" s="132">
        <v>12</v>
      </c>
      <c r="AB43" s="132">
        <v>0</v>
      </c>
      <c r="AC43" s="132">
        <v>25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53">
        <v>12</v>
      </c>
      <c r="CB43" s="153">
        <v>0</v>
      </c>
      <c r="CZ43" s="132">
        <v>0</v>
      </c>
    </row>
    <row r="44" spans="1:57" ht="12.75">
      <c r="A44" s="160"/>
      <c r="B44" s="161" t="s">
        <v>75</v>
      </c>
      <c r="C44" s="162" t="str">
        <f>CONCATENATE(B40," ",C40)</f>
        <v>96 Bourání konstrukcí</v>
      </c>
      <c r="D44" s="163"/>
      <c r="E44" s="164"/>
      <c r="F44" s="165"/>
      <c r="G44" s="166">
        <f>SUM(G40:G43)</f>
        <v>0</v>
      </c>
      <c r="O44" s="153">
        <v>4</v>
      </c>
      <c r="BA44" s="167">
        <f>SUM(BA40:BA43)</f>
        <v>0</v>
      </c>
      <c r="BB44" s="167">
        <f>SUM(BB40:BB43)</f>
        <v>0</v>
      </c>
      <c r="BC44" s="167">
        <f>SUM(BC40:BC43)</f>
        <v>0</v>
      </c>
      <c r="BD44" s="167">
        <f>SUM(BD40:BD43)</f>
        <v>0</v>
      </c>
      <c r="BE44" s="167">
        <f>SUM(BE40:BE43)</f>
        <v>0</v>
      </c>
    </row>
    <row r="45" spans="1:15" ht="12.75">
      <c r="A45" s="147" t="s">
        <v>72</v>
      </c>
      <c r="B45" s="148" t="s">
        <v>147</v>
      </c>
      <c r="C45" s="149" t="s">
        <v>148</v>
      </c>
      <c r="D45" s="150"/>
      <c r="E45" s="151"/>
      <c r="F45" s="151"/>
      <c r="G45" s="152"/>
      <c r="O45" s="153">
        <v>1</v>
      </c>
    </row>
    <row r="46" spans="1:104" ht="12.75">
      <c r="A46" s="154">
        <v>25</v>
      </c>
      <c r="B46" s="155" t="s">
        <v>149</v>
      </c>
      <c r="C46" s="156" t="s">
        <v>150</v>
      </c>
      <c r="D46" s="157" t="s">
        <v>105</v>
      </c>
      <c r="E46" s="158">
        <v>179.848113</v>
      </c>
      <c r="F46" s="158">
        <v>0</v>
      </c>
      <c r="G46" s="159">
        <f>E46*F46</f>
        <v>0</v>
      </c>
      <c r="O46" s="153">
        <v>2</v>
      </c>
      <c r="AA46" s="132">
        <v>7</v>
      </c>
      <c r="AB46" s="132">
        <v>1</v>
      </c>
      <c r="AC46" s="132">
        <v>2</v>
      </c>
      <c r="AZ46" s="132">
        <v>1</v>
      </c>
      <c r="BA46" s="132">
        <f>IF(AZ46=1,G46,0)</f>
        <v>0</v>
      </c>
      <c r="BB46" s="132">
        <f>IF(AZ46=2,G46,0)</f>
        <v>0</v>
      </c>
      <c r="BC46" s="132">
        <f>IF(AZ46=3,G46,0)</f>
        <v>0</v>
      </c>
      <c r="BD46" s="132">
        <f>IF(AZ46=4,G46,0)</f>
        <v>0</v>
      </c>
      <c r="BE46" s="132">
        <f>IF(AZ46=5,G46,0)</f>
        <v>0</v>
      </c>
      <c r="CA46" s="153">
        <v>7</v>
      </c>
      <c r="CB46" s="153">
        <v>1</v>
      </c>
      <c r="CZ46" s="132">
        <v>0</v>
      </c>
    </row>
    <row r="47" spans="1:57" ht="12.75">
      <c r="A47" s="160"/>
      <c r="B47" s="161" t="s">
        <v>75</v>
      </c>
      <c r="C47" s="162" t="str">
        <f>CONCATENATE(B45," ",C45)</f>
        <v>99 Staveništní přesun hmot</v>
      </c>
      <c r="D47" s="163"/>
      <c r="E47" s="164"/>
      <c r="F47" s="165"/>
      <c r="G47" s="166">
        <f>SUM(G45:G46)</f>
        <v>0</v>
      </c>
      <c r="O47" s="153">
        <v>4</v>
      </c>
      <c r="BA47" s="167">
        <f>SUM(BA45:BA46)</f>
        <v>0</v>
      </c>
      <c r="BB47" s="167">
        <f>SUM(BB45:BB46)</f>
        <v>0</v>
      </c>
      <c r="BC47" s="167">
        <f>SUM(BC45:BC46)</f>
        <v>0</v>
      </c>
      <c r="BD47" s="167">
        <f>SUM(BD45:BD46)</f>
        <v>0</v>
      </c>
      <c r="BE47" s="167">
        <f>SUM(BE45:BE46)</f>
        <v>0</v>
      </c>
    </row>
    <row r="48" ht="12.75">
      <c r="E48" s="132"/>
    </row>
    <row r="49" ht="12.75">
      <c r="E49" s="132"/>
    </row>
    <row r="50" ht="12.75">
      <c r="E50" s="132"/>
    </row>
    <row r="51" ht="12.75">
      <c r="E51" s="132"/>
    </row>
    <row r="52" ht="12.75">
      <c r="E52" s="132"/>
    </row>
    <row r="53" ht="12.75">
      <c r="E53" s="132"/>
    </row>
    <row r="54" ht="12.75">
      <c r="E54" s="132"/>
    </row>
    <row r="55" ht="12.75">
      <c r="E55" s="132"/>
    </row>
    <row r="56" ht="12.75">
      <c r="E56" s="132"/>
    </row>
    <row r="57" ht="12.75">
      <c r="E57" s="132"/>
    </row>
    <row r="58" ht="12.75">
      <c r="E58" s="132"/>
    </row>
    <row r="59" ht="12.75">
      <c r="E59" s="132"/>
    </row>
    <row r="60" ht="12.75">
      <c r="E60" s="132"/>
    </row>
    <row r="61" ht="12.75">
      <c r="E61" s="132"/>
    </row>
    <row r="62" ht="12.75">
      <c r="E62" s="132"/>
    </row>
    <row r="63" ht="12.75">
      <c r="E63" s="132"/>
    </row>
    <row r="64" ht="12.75">
      <c r="E64" s="132"/>
    </row>
    <row r="65" ht="12.75">
      <c r="E65" s="132"/>
    </row>
    <row r="66" ht="12.75">
      <c r="E66" s="132"/>
    </row>
    <row r="67" ht="12.75">
      <c r="E67" s="132"/>
    </row>
    <row r="68" ht="12.75">
      <c r="E68" s="132"/>
    </row>
    <row r="69" ht="12.75">
      <c r="E69" s="132"/>
    </row>
    <row r="70" ht="12.75">
      <c r="E70" s="132"/>
    </row>
    <row r="71" ht="12.75">
      <c r="E71" s="132"/>
    </row>
    <row r="72" ht="12.75">
      <c r="E72" s="132"/>
    </row>
    <row r="73" ht="12.75">
      <c r="E73" s="132"/>
    </row>
    <row r="74" ht="12.75">
      <c r="E74" s="132"/>
    </row>
    <row r="75" ht="12.75">
      <c r="E75" s="132"/>
    </row>
    <row r="76" ht="12.75">
      <c r="E76" s="132"/>
    </row>
    <row r="77" ht="12.75">
      <c r="E77" s="132"/>
    </row>
    <row r="78" ht="12.75">
      <c r="E78" s="132"/>
    </row>
    <row r="79" ht="12.75">
      <c r="E79" s="132"/>
    </row>
    <row r="80" ht="12.75">
      <c r="E80" s="132"/>
    </row>
    <row r="81" ht="12.75">
      <c r="E81" s="132"/>
    </row>
    <row r="82" ht="12.75">
      <c r="E82" s="132"/>
    </row>
    <row r="83" ht="12.75">
      <c r="E83" s="132"/>
    </row>
    <row r="84" ht="12.75">
      <c r="E84" s="132"/>
    </row>
    <row r="85" ht="12.75">
      <c r="E85" s="132"/>
    </row>
    <row r="86" ht="12.75">
      <c r="E86" s="132"/>
    </row>
    <row r="87" ht="12.75">
      <c r="E87" s="132"/>
    </row>
    <row r="88" ht="12.75">
      <c r="E88" s="132"/>
    </row>
    <row r="89" ht="12.75">
      <c r="E89" s="132"/>
    </row>
    <row r="90" ht="12.75">
      <c r="E90" s="132"/>
    </row>
    <row r="91" ht="12.75">
      <c r="E91" s="132"/>
    </row>
    <row r="92" ht="12.75">
      <c r="E92" s="132"/>
    </row>
    <row r="93" ht="12.75">
      <c r="E93" s="132"/>
    </row>
    <row r="94" ht="12.75">
      <c r="E94" s="132"/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spans="1:2" ht="12.75">
      <c r="A106" s="168"/>
      <c r="B106" s="168"/>
    </row>
    <row r="107" spans="3:7" ht="12.75">
      <c r="C107" s="170"/>
      <c r="D107" s="170"/>
      <c r="E107" s="171"/>
      <c r="F107" s="170"/>
      <c r="G107" s="172"/>
    </row>
    <row r="108" spans="1:2" ht="12.75">
      <c r="A108" s="168"/>
      <c r="B108" s="168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</dc:creator>
  <cp:keywords/>
  <dc:description/>
  <cp:lastModifiedBy>Roman Vítek work</cp:lastModifiedBy>
  <dcterms:created xsi:type="dcterms:W3CDTF">2019-07-24T12:18:01Z</dcterms:created>
  <dcterms:modified xsi:type="dcterms:W3CDTF">2019-07-26T06:14:03Z</dcterms:modified>
  <cp:category/>
  <cp:version/>
  <cp:contentType/>
  <cp:contentStatus/>
</cp:coreProperties>
</file>