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 filterPrivacy="1" defaultThemeVersion="124226"/>
  <bookViews>
    <workbookView xWindow="65416" yWindow="65416" windowWidth="19440" windowHeight="15000" activeTab="0"/>
  </bookViews>
  <sheets>
    <sheet name="Cenova nabidka-Pronajate pradlo" sheetId="4" r:id="rId1"/>
    <sheet name="Cenova nabidka-Vlastni pradlo" sheetId="3" r:id="rId2"/>
    <sheet name="Veřejná zakázka celkem" sheetId="5" r:id="rId3"/>
  </sheets>
  <definedNames/>
  <calcPr calcId="181029"/>
  <extLst/>
</workbook>
</file>

<file path=xl/comments1.xml><?xml version="1.0" encoding="utf-8"?>
<comments xmlns="http://schemas.openxmlformats.org/spreadsheetml/2006/main">
  <authors>
    <author>Autor</author>
  </authors>
  <commentList>
    <comment ref="E4" authorId="0">
      <text>
        <r>
          <rPr>
            <sz val="9"/>
            <rFont val="Tahoma"/>
            <family val="2"/>
          </rPr>
          <t>Vyplňuje uchazec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4" authorId="0">
      <text>
        <r>
          <rPr>
            <sz val="9"/>
            <rFont val="Tahoma"/>
            <family val="2"/>
          </rPr>
          <t>Vyplňuje uchazec</t>
        </r>
      </text>
    </comment>
  </commentList>
</comments>
</file>

<file path=xl/sharedStrings.xml><?xml version="1.0" encoding="utf-8"?>
<sst xmlns="http://schemas.openxmlformats.org/spreadsheetml/2006/main" count="201" uniqueCount="92">
  <si>
    <t>noční košile</t>
  </si>
  <si>
    <t>župan</t>
  </si>
  <si>
    <t>deka prošívaná</t>
  </si>
  <si>
    <t>osuška</t>
  </si>
  <si>
    <t>vesta</t>
  </si>
  <si>
    <t>bunda</t>
  </si>
  <si>
    <t>kraťasy</t>
  </si>
  <si>
    <t>ručník</t>
  </si>
  <si>
    <t>potah na křeslo</t>
  </si>
  <si>
    <t>1 měsíc</t>
  </si>
  <si>
    <t>plášť operační</t>
  </si>
  <si>
    <t>12 měsíců</t>
  </si>
  <si>
    <t>60 měsíců</t>
  </si>
  <si>
    <t>druh prádla</t>
  </si>
  <si>
    <t>halena zelená</t>
  </si>
  <si>
    <t>kalhoty lékařské</t>
  </si>
  <si>
    <t>košilka kojenecká</t>
  </si>
  <si>
    <t>polštáře dětské</t>
  </si>
  <si>
    <t>prostěradlo dětské</t>
  </si>
  <si>
    <t>žínky</t>
  </si>
  <si>
    <t>bryndáky</t>
  </si>
  <si>
    <t>rychlozavinovačka</t>
  </si>
  <si>
    <t>dupačky</t>
  </si>
  <si>
    <t>pyžamo - kabátek</t>
  </si>
  <si>
    <t>pyžamo - kalhoty</t>
  </si>
  <si>
    <t>triko barevné</t>
  </si>
  <si>
    <t>anděl</t>
  </si>
  <si>
    <t xml:space="preserve">prostěradlo  </t>
  </si>
  <si>
    <t>podložka</t>
  </si>
  <si>
    <t>povlak na peřinu</t>
  </si>
  <si>
    <t>povlak na polštář</t>
  </si>
  <si>
    <t>ubrus</t>
  </si>
  <si>
    <t>utěrka</t>
  </si>
  <si>
    <t>deka vlněná</t>
  </si>
  <si>
    <t>polštář vnitřek</t>
  </si>
  <si>
    <t>prostěradlo froté</t>
  </si>
  <si>
    <t>ortéza</t>
  </si>
  <si>
    <t>závěsy</t>
  </si>
  <si>
    <t>košile</t>
  </si>
  <si>
    <t xml:space="preserve">kalhoty  </t>
  </si>
  <si>
    <t>šaty modré</t>
  </si>
  <si>
    <t>pláště</t>
  </si>
  <si>
    <t xml:space="preserve">trička </t>
  </si>
  <si>
    <t>zástěry</t>
  </si>
  <si>
    <t xml:space="preserve">mikina </t>
  </si>
  <si>
    <t>blůza</t>
  </si>
  <si>
    <t xml:space="preserve">pytel  </t>
  </si>
  <si>
    <t xml:space="preserve">pracovní kalhoty </t>
  </si>
  <si>
    <t>pracovní blůza</t>
  </si>
  <si>
    <t>polštář vnitřek malý</t>
  </si>
  <si>
    <t>polštář anatomický</t>
  </si>
  <si>
    <t xml:space="preserve">záclony </t>
  </si>
  <si>
    <t>zelený návlek</t>
  </si>
  <si>
    <t>operační</t>
  </si>
  <si>
    <t>čepice operační lodička</t>
  </si>
  <si>
    <t>rovné</t>
  </si>
  <si>
    <t>personální</t>
  </si>
  <si>
    <t>pacientské</t>
  </si>
  <si>
    <t>ostatní</t>
  </si>
  <si>
    <t>Počet kusů</t>
  </si>
  <si>
    <t>Sortiment prádla</t>
  </si>
  <si>
    <t>Příloha č.1  Sortiment prádla a cenová nabídka</t>
  </si>
  <si>
    <t>pronajaté</t>
  </si>
  <si>
    <t>v majetku SN</t>
  </si>
  <si>
    <t>vlastnictví prádla</t>
  </si>
  <si>
    <t>Jednotková Cena bez DPH za ks</t>
  </si>
  <si>
    <t>Č.</t>
  </si>
  <si>
    <t>z toho:</t>
  </si>
  <si>
    <t>Kontrola</t>
  </si>
  <si>
    <t>Celková cena nabídky bez DPH</t>
  </si>
  <si>
    <t>48 měsíců</t>
  </si>
  <si>
    <t>Prádlo v majetku Stodské nemocnice a.s.</t>
  </si>
  <si>
    <t>Prádlo pronajaté</t>
  </si>
  <si>
    <t>pleny 65x 80 cm</t>
  </si>
  <si>
    <t>cíšky dětské 85 x 70 cm</t>
  </si>
  <si>
    <t>dečky 85 x 70 cm</t>
  </si>
  <si>
    <t>pásky 5 x 150 cm</t>
  </si>
  <si>
    <t>ubrousek 50x 60 cm</t>
  </si>
  <si>
    <t>pytel pruhový 100 x 150 cm</t>
  </si>
  <si>
    <t>molitan - různé rozměry</t>
  </si>
  <si>
    <t>hadry 60 x 60 cm</t>
  </si>
  <si>
    <t>bonekan - různé velikosti</t>
  </si>
  <si>
    <r>
      <t xml:space="preserve">Jednotková </t>
    </r>
    <r>
      <rPr>
        <b/>
        <u val="singleAccounting"/>
        <sz val="11"/>
        <color theme="1"/>
        <rFont val="Calibri"/>
        <family val="2"/>
        <scheme val="minor"/>
      </rPr>
      <t>Cena bez DPH</t>
    </r>
    <r>
      <rPr>
        <b/>
        <sz val="11"/>
        <color theme="1"/>
        <rFont val="Calibri"/>
        <family val="2"/>
        <scheme val="minor"/>
      </rPr>
      <t xml:space="preserve"> za ks</t>
    </r>
  </si>
  <si>
    <r>
      <t xml:space="preserve">Celková cena nabídky </t>
    </r>
    <r>
      <rPr>
        <b/>
        <sz val="14"/>
        <color rgb="FFFF0000"/>
        <rFont val="Calibri"/>
        <family val="2"/>
        <scheme val="minor"/>
      </rPr>
      <t>bez DPH</t>
    </r>
  </si>
  <si>
    <r>
      <t xml:space="preserve">Celková cena nabídky </t>
    </r>
    <r>
      <rPr>
        <b/>
        <sz val="14"/>
        <color rgb="FFFF0000"/>
        <rFont val="Calibri"/>
        <family val="2"/>
        <scheme val="minor"/>
      </rPr>
      <t>s 21% DPH</t>
    </r>
  </si>
  <si>
    <t>Cena služby za 48 měsíců bez DPH</t>
  </si>
  <si>
    <t>Cena služby za 60 měsíců bez DPH</t>
  </si>
  <si>
    <t>Cena služby bez DPH</t>
  </si>
  <si>
    <r>
      <t xml:space="preserve">Cena služby za 48 měsíců </t>
    </r>
    <r>
      <rPr>
        <b/>
        <sz val="14"/>
        <color rgb="FFFF0000"/>
        <rFont val="Calibri"/>
        <family val="2"/>
        <scheme val="minor"/>
      </rPr>
      <t>s DPH</t>
    </r>
  </si>
  <si>
    <r>
      <t xml:space="preserve">Cena služby za 60 měsíců </t>
    </r>
    <r>
      <rPr>
        <b/>
        <sz val="14"/>
        <color rgb="FFFF0000"/>
        <rFont val="Calibri"/>
        <family val="2"/>
        <scheme val="minor"/>
      </rPr>
      <t>s DPH</t>
    </r>
  </si>
  <si>
    <t>Pronajaté prádlo</t>
  </si>
  <si>
    <t>Vlastní prádlo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</si>
</sst>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2" borderId="1" xfId="0" applyNumberFormat="1" applyFill="1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3" fontId="0" fillId="0" borderId="0" xfId="0" applyNumberFormat="1"/>
    <xf numFmtId="0" fontId="0" fillId="2" borderId="1" xfId="0" applyFill="1" applyBorder="1" applyAlignment="1">
      <alignment horizontal="left"/>
    </xf>
    <xf numFmtId="0" fontId="3" fillId="0" borderId="0" xfId="0" applyFont="1"/>
    <xf numFmtId="3" fontId="3" fillId="0" borderId="1" xfId="0" applyNumberFormat="1" applyFont="1" applyBorder="1"/>
    <xf numFmtId="3" fontId="3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4" fontId="0" fillId="0" borderId="0" xfId="0" applyNumberFormat="1"/>
    <xf numFmtId="164" fontId="2" fillId="5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4" borderId="1" xfId="0" applyFill="1" applyBorder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3" fillId="0" borderId="2" xfId="0" applyFont="1" applyBorder="1"/>
    <xf numFmtId="164" fontId="3" fillId="0" borderId="2" xfId="0" applyNumberFormat="1" applyFont="1" applyBorder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3" fontId="0" fillId="6" borderId="1" xfId="0" applyNumberFormat="1" applyFill="1" applyBorder="1"/>
    <xf numFmtId="3" fontId="3" fillId="6" borderId="1" xfId="0" applyNumberFormat="1" applyFont="1" applyFill="1" applyBorder="1"/>
    <xf numFmtId="164" fontId="3" fillId="6" borderId="1" xfId="0" applyNumberFormat="1" applyFont="1" applyFill="1" applyBorder="1"/>
    <xf numFmtId="164" fontId="3" fillId="0" borderId="0" xfId="0" applyNumberFormat="1" applyFont="1" applyBorder="1"/>
    <xf numFmtId="164" fontId="9" fillId="5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9" fontId="0" fillId="0" borderId="0" xfId="20" applyFont="1"/>
    <xf numFmtId="0" fontId="4" fillId="0" borderId="2" xfId="0" applyFont="1" applyBorder="1" applyAlignment="1">
      <alignment horizontal="right"/>
    </xf>
    <xf numFmtId="164" fontId="4" fillId="0" borderId="2" xfId="0" applyNumberFormat="1" applyFont="1" applyBorder="1"/>
    <xf numFmtId="0" fontId="0" fillId="0" borderId="2" xfId="0" applyBorder="1"/>
    <xf numFmtId="0" fontId="2" fillId="7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9" fontId="13" fillId="0" borderId="0" xfId="20" applyFont="1"/>
    <xf numFmtId="0" fontId="7" fillId="0" borderId="2" xfId="0" applyFont="1" applyBorder="1" applyAlignment="1">
      <alignment horizontal="right"/>
    </xf>
    <xf numFmtId="164" fontId="7" fillId="0" borderId="2" xfId="0" applyNumberFormat="1" applyFont="1" applyBorder="1"/>
    <xf numFmtId="0" fontId="4" fillId="8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0" fillId="8" borderId="3" xfId="0" applyFill="1" applyBorder="1"/>
    <xf numFmtId="164" fontId="0" fillId="5" borderId="1" xfId="0" applyNumberFormat="1" applyFill="1" applyBorder="1" applyProtection="1">
      <protection locked="0"/>
    </xf>
    <xf numFmtId="164" fontId="10" fillId="5" borderId="1" xfId="0" applyNumberFormat="1" applyFont="1" applyFill="1" applyBorder="1" applyProtection="1" quotePrefix="1">
      <protection locked="0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 topLeftCell="A1">
      <pane ySplit="4" topLeftCell="A5" activePane="bottomLeft" state="frozen"/>
      <selection pane="bottomLeft" activeCell="A5" sqref="A5"/>
    </sheetView>
  </sheetViews>
  <sheetFormatPr defaultColWidth="9.140625" defaultRowHeight="15" outlineLevelCol="1"/>
  <cols>
    <col min="1" max="1" width="6.57421875" style="0" customWidth="1"/>
    <col min="2" max="2" width="30.140625" style="0" customWidth="1"/>
    <col min="3" max="3" width="17.421875" style="2" customWidth="1"/>
    <col min="4" max="4" width="12.8515625" style="2" customWidth="1"/>
    <col min="5" max="5" width="11.7109375" style="16" customWidth="1"/>
    <col min="6" max="6" width="10.28125" style="0" customWidth="1"/>
    <col min="7" max="8" width="13.00390625" style="0" customWidth="1"/>
    <col min="9" max="9" width="14.00390625" style="8" customWidth="1"/>
    <col min="10" max="10" width="19.28125" style="8" customWidth="1"/>
    <col min="11" max="11" width="18.28125" style="18" customWidth="1"/>
    <col min="12" max="12" width="12.8515625" style="0" customWidth="1"/>
    <col min="13" max="13" width="13.28125" style="0" hidden="1" customWidth="1" outlineLevel="1"/>
    <col min="14" max="14" width="15.7109375" style="0" hidden="1" customWidth="1" outlineLevel="1"/>
    <col min="15" max="15" width="9.140625" style="0" customWidth="1" collapsed="1"/>
  </cols>
  <sheetData>
    <row r="1" ht="18.75">
      <c r="A1" s="23" t="s">
        <v>61</v>
      </c>
    </row>
    <row r="2" ht="15">
      <c r="B2" t="s">
        <v>72</v>
      </c>
    </row>
    <row r="3" spans="1:11" ht="15.75" customHeight="1">
      <c r="A3" s="1"/>
      <c r="B3" s="1"/>
      <c r="F3" s="54" t="s">
        <v>59</v>
      </c>
      <c r="G3" s="55"/>
      <c r="H3" s="55"/>
      <c r="I3" s="56"/>
      <c r="J3" s="57" t="s">
        <v>87</v>
      </c>
      <c r="K3" s="58"/>
    </row>
    <row r="4" spans="1:11" ht="63.75" customHeight="1">
      <c r="A4" s="14" t="s">
        <v>66</v>
      </c>
      <c r="B4" s="14" t="s">
        <v>60</v>
      </c>
      <c r="C4" s="14" t="s">
        <v>13</v>
      </c>
      <c r="D4" s="14" t="s">
        <v>64</v>
      </c>
      <c r="E4" s="17" t="s">
        <v>82</v>
      </c>
      <c r="F4" s="14" t="s">
        <v>9</v>
      </c>
      <c r="G4" s="14" t="s">
        <v>11</v>
      </c>
      <c r="H4" s="14" t="s">
        <v>70</v>
      </c>
      <c r="I4" s="14" t="s">
        <v>12</v>
      </c>
      <c r="J4" s="44" t="s">
        <v>85</v>
      </c>
      <c r="K4" s="44" t="s">
        <v>86</v>
      </c>
    </row>
    <row r="5" spans="1:12" ht="15">
      <c r="A5" s="11">
        <v>1</v>
      </c>
      <c r="B5" s="4" t="s">
        <v>10</v>
      </c>
      <c r="C5" s="11" t="s">
        <v>53</v>
      </c>
      <c r="D5" s="11" t="str">
        <f>VLOOKUP(C5,$M$7:$N$9,2,0)</f>
        <v>pronajaté</v>
      </c>
      <c r="E5" s="52"/>
      <c r="F5" s="5">
        <v>46</v>
      </c>
      <c r="G5" s="5">
        <f>F5*12</f>
        <v>552</v>
      </c>
      <c r="H5" s="5">
        <f>F5*48</f>
        <v>2208</v>
      </c>
      <c r="I5" s="9">
        <f>F5*60</f>
        <v>2760</v>
      </c>
      <c r="J5" s="20">
        <f aca="true" t="shared" si="0" ref="J5:J32">+H5*E5</f>
        <v>0</v>
      </c>
      <c r="K5" s="19">
        <f aca="true" t="shared" si="1" ref="K5:K32">I5*E5</f>
        <v>0</v>
      </c>
      <c r="L5" s="16"/>
    </row>
    <row r="6" spans="1:12" ht="15">
      <c r="A6" s="11">
        <f>A5+1</f>
        <v>2</v>
      </c>
      <c r="B6" s="4" t="s">
        <v>54</v>
      </c>
      <c r="C6" s="11" t="s">
        <v>53</v>
      </c>
      <c r="D6" s="11" t="str">
        <f>VLOOKUP(C6,$M$7:$N$9,2,0)</f>
        <v>pronajaté</v>
      </c>
      <c r="E6" s="52"/>
      <c r="F6" s="5">
        <v>7</v>
      </c>
      <c r="G6" s="5">
        <f aca="true" t="shared" si="2" ref="G6:G32">F6*12</f>
        <v>84</v>
      </c>
      <c r="H6" s="5">
        <f aca="true" t="shared" si="3" ref="H6:H32">F6*48</f>
        <v>336</v>
      </c>
      <c r="I6" s="9">
        <f aca="true" t="shared" si="4" ref="I6:I32">F6*60</f>
        <v>420</v>
      </c>
      <c r="J6" s="20">
        <f t="shared" si="0"/>
        <v>0</v>
      </c>
      <c r="K6" s="19">
        <f t="shared" si="1"/>
        <v>0</v>
      </c>
      <c r="L6" s="16"/>
    </row>
    <row r="7" spans="1:14" ht="15">
      <c r="A7" s="11">
        <f aca="true" t="shared" si="5" ref="A7:A32">A6+1</f>
        <v>3</v>
      </c>
      <c r="B7" s="4" t="s">
        <v>16</v>
      </c>
      <c r="C7" s="11" t="s">
        <v>57</v>
      </c>
      <c r="D7" s="11" t="s">
        <v>62</v>
      </c>
      <c r="E7" s="52"/>
      <c r="F7" s="5">
        <v>6</v>
      </c>
      <c r="G7" s="5">
        <f t="shared" si="2"/>
        <v>72</v>
      </c>
      <c r="H7" s="5">
        <f t="shared" si="3"/>
        <v>288</v>
      </c>
      <c r="I7" s="9">
        <f t="shared" si="4"/>
        <v>360</v>
      </c>
      <c r="J7" s="20">
        <f t="shared" si="0"/>
        <v>0</v>
      </c>
      <c r="K7" s="19">
        <f t="shared" si="1"/>
        <v>0</v>
      </c>
      <c r="L7" s="16"/>
      <c r="M7" s="15" t="s">
        <v>53</v>
      </c>
      <c r="N7" s="24" t="s">
        <v>62</v>
      </c>
    </row>
    <row r="8" spans="1:14" ht="15">
      <c r="A8" s="11">
        <f t="shared" si="5"/>
        <v>4</v>
      </c>
      <c r="B8" s="4" t="s">
        <v>73</v>
      </c>
      <c r="C8" s="11" t="s">
        <v>55</v>
      </c>
      <c r="D8" s="11" t="str">
        <f aca="true" t="shared" si="6" ref="D8:D15">VLOOKUP(C8,$M$7:$N$9,2,0)</f>
        <v>pronajaté</v>
      </c>
      <c r="E8" s="52"/>
      <c r="F8" s="5">
        <v>390</v>
      </c>
      <c r="G8" s="5">
        <f t="shared" si="2"/>
        <v>4680</v>
      </c>
      <c r="H8" s="5">
        <f t="shared" si="3"/>
        <v>18720</v>
      </c>
      <c r="I8" s="9">
        <f t="shared" si="4"/>
        <v>23400</v>
      </c>
      <c r="J8" s="20">
        <f t="shared" si="0"/>
        <v>0</v>
      </c>
      <c r="K8" s="19">
        <f t="shared" si="1"/>
        <v>0</v>
      </c>
      <c r="L8" s="16"/>
      <c r="M8" s="15" t="s">
        <v>55</v>
      </c>
      <c r="N8" s="24" t="s">
        <v>62</v>
      </c>
    </row>
    <row r="9" spans="1:14" ht="15">
      <c r="A9" s="11">
        <f t="shared" si="5"/>
        <v>5</v>
      </c>
      <c r="B9" s="4" t="s">
        <v>17</v>
      </c>
      <c r="C9" s="11" t="s">
        <v>55</v>
      </c>
      <c r="D9" s="11" t="str">
        <f t="shared" si="6"/>
        <v>pronajaté</v>
      </c>
      <c r="E9" s="52"/>
      <c r="F9" s="5">
        <v>4</v>
      </c>
      <c r="G9" s="5">
        <f t="shared" si="2"/>
        <v>48</v>
      </c>
      <c r="H9" s="5">
        <f t="shared" si="3"/>
        <v>192</v>
      </c>
      <c r="I9" s="9">
        <f t="shared" si="4"/>
        <v>240</v>
      </c>
      <c r="J9" s="20">
        <f t="shared" si="0"/>
        <v>0</v>
      </c>
      <c r="K9" s="19">
        <f t="shared" si="1"/>
        <v>0</v>
      </c>
      <c r="L9" s="16"/>
      <c r="M9" s="15" t="s">
        <v>57</v>
      </c>
      <c r="N9" s="24" t="s">
        <v>62</v>
      </c>
    </row>
    <row r="10" spans="1:12" ht="15">
      <c r="A10" s="11">
        <f t="shared" si="5"/>
        <v>6</v>
      </c>
      <c r="B10" s="7" t="s">
        <v>74</v>
      </c>
      <c r="C10" s="11" t="s">
        <v>55</v>
      </c>
      <c r="D10" s="11" t="str">
        <f t="shared" si="6"/>
        <v>pronajaté</v>
      </c>
      <c r="E10" s="52"/>
      <c r="F10" s="5">
        <v>60</v>
      </c>
      <c r="G10" s="5">
        <f t="shared" si="2"/>
        <v>720</v>
      </c>
      <c r="H10" s="5">
        <f t="shared" si="3"/>
        <v>2880</v>
      </c>
      <c r="I10" s="9">
        <f t="shared" si="4"/>
        <v>3600</v>
      </c>
      <c r="J10" s="20">
        <f t="shared" si="0"/>
        <v>0</v>
      </c>
      <c r="K10" s="19">
        <f t="shared" si="1"/>
        <v>0</v>
      </c>
      <c r="L10" s="16"/>
    </row>
    <row r="11" spans="1:12" ht="15">
      <c r="A11" s="11">
        <f t="shared" si="5"/>
        <v>7</v>
      </c>
      <c r="B11" s="4" t="s">
        <v>18</v>
      </c>
      <c r="C11" s="11" t="s">
        <v>55</v>
      </c>
      <c r="D11" s="11" t="str">
        <f t="shared" si="6"/>
        <v>pronajaté</v>
      </c>
      <c r="E11" s="52"/>
      <c r="F11" s="5">
        <v>43</v>
      </c>
      <c r="G11" s="5">
        <f t="shared" si="2"/>
        <v>516</v>
      </c>
      <c r="H11" s="5">
        <f t="shared" si="3"/>
        <v>2064</v>
      </c>
      <c r="I11" s="9">
        <f t="shared" si="4"/>
        <v>2580</v>
      </c>
      <c r="J11" s="20">
        <f t="shared" si="0"/>
        <v>0</v>
      </c>
      <c r="K11" s="19">
        <f t="shared" si="1"/>
        <v>0</v>
      </c>
      <c r="L11" s="16"/>
    </row>
    <row r="12" spans="1:12" ht="15">
      <c r="A12" s="11">
        <f t="shared" si="5"/>
        <v>8</v>
      </c>
      <c r="B12" s="4" t="s">
        <v>75</v>
      </c>
      <c r="C12" s="11" t="s">
        <v>55</v>
      </c>
      <c r="D12" s="11" t="str">
        <f t="shared" si="6"/>
        <v>pronajaté</v>
      </c>
      <c r="E12" s="52"/>
      <c r="F12" s="5">
        <v>18</v>
      </c>
      <c r="G12" s="5">
        <f t="shared" si="2"/>
        <v>216</v>
      </c>
      <c r="H12" s="5">
        <f t="shared" si="3"/>
        <v>864</v>
      </c>
      <c r="I12" s="9">
        <f t="shared" si="4"/>
        <v>1080</v>
      </c>
      <c r="J12" s="20">
        <f t="shared" si="0"/>
        <v>0</v>
      </c>
      <c r="K12" s="19">
        <f t="shared" si="1"/>
        <v>0</v>
      </c>
      <c r="L12" s="16"/>
    </row>
    <row r="13" spans="1:12" ht="15">
      <c r="A13" s="11">
        <f t="shared" si="5"/>
        <v>9</v>
      </c>
      <c r="B13" s="4" t="s">
        <v>19</v>
      </c>
      <c r="C13" s="11" t="s">
        <v>55</v>
      </c>
      <c r="D13" s="11" t="str">
        <f t="shared" si="6"/>
        <v>pronajaté</v>
      </c>
      <c r="E13" s="52"/>
      <c r="F13" s="5">
        <v>133</v>
      </c>
      <c r="G13" s="5">
        <f t="shared" si="2"/>
        <v>1596</v>
      </c>
      <c r="H13" s="5">
        <f t="shared" si="3"/>
        <v>6384</v>
      </c>
      <c r="I13" s="9">
        <f t="shared" si="4"/>
        <v>7980</v>
      </c>
      <c r="J13" s="20">
        <f t="shared" si="0"/>
        <v>0</v>
      </c>
      <c r="K13" s="19">
        <f t="shared" si="1"/>
        <v>0</v>
      </c>
      <c r="L13" s="16"/>
    </row>
    <row r="14" spans="1:12" ht="15">
      <c r="A14" s="11">
        <f t="shared" si="5"/>
        <v>10</v>
      </c>
      <c r="B14" s="4" t="s">
        <v>20</v>
      </c>
      <c r="C14" s="11" t="s">
        <v>55</v>
      </c>
      <c r="D14" s="11" t="str">
        <f t="shared" si="6"/>
        <v>pronajaté</v>
      </c>
      <c r="E14" s="52"/>
      <c r="F14" s="5">
        <v>68</v>
      </c>
      <c r="G14" s="5">
        <f t="shared" si="2"/>
        <v>816</v>
      </c>
      <c r="H14" s="5">
        <f t="shared" si="3"/>
        <v>3264</v>
      </c>
      <c r="I14" s="9">
        <f t="shared" si="4"/>
        <v>4080</v>
      </c>
      <c r="J14" s="20">
        <f t="shared" si="0"/>
        <v>0</v>
      </c>
      <c r="K14" s="19">
        <f t="shared" si="1"/>
        <v>0</v>
      </c>
      <c r="L14" s="16"/>
    </row>
    <row r="15" spans="1:12" ht="15">
      <c r="A15" s="11">
        <f t="shared" si="5"/>
        <v>11</v>
      </c>
      <c r="B15" s="4" t="s">
        <v>21</v>
      </c>
      <c r="C15" s="11" t="s">
        <v>55</v>
      </c>
      <c r="D15" s="11" t="str">
        <f t="shared" si="6"/>
        <v>pronajaté</v>
      </c>
      <c r="E15" s="52"/>
      <c r="F15" s="5">
        <v>123</v>
      </c>
      <c r="G15" s="5">
        <f t="shared" si="2"/>
        <v>1476</v>
      </c>
      <c r="H15" s="5">
        <f t="shared" si="3"/>
        <v>5904</v>
      </c>
      <c r="I15" s="9">
        <f t="shared" si="4"/>
        <v>7380</v>
      </c>
      <c r="J15" s="20">
        <f t="shared" si="0"/>
        <v>0</v>
      </c>
      <c r="K15" s="19">
        <f t="shared" si="1"/>
        <v>0</v>
      </c>
      <c r="L15" s="16"/>
    </row>
    <row r="16" spans="1:12" ht="15">
      <c r="A16" s="11">
        <f t="shared" si="5"/>
        <v>12</v>
      </c>
      <c r="B16" s="4" t="s">
        <v>22</v>
      </c>
      <c r="C16" s="11" t="s">
        <v>57</v>
      </c>
      <c r="D16" s="11" t="s">
        <v>62</v>
      </c>
      <c r="E16" s="52"/>
      <c r="F16" s="5">
        <v>446</v>
      </c>
      <c r="G16" s="5">
        <f t="shared" si="2"/>
        <v>5352</v>
      </c>
      <c r="H16" s="5">
        <f t="shared" si="3"/>
        <v>21408</v>
      </c>
      <c r="I16" s="9">
        <f t="shared" si="4"/>
        <v>26760</v>
      </c>
      <c r="J16" s="20">
        <f t="shared" si="0"/>
        <v>0</v>
      </c>
      <c r="K16" s="19">
        <f t="shared" si="1"/>
        <v>0</v>
      </c>
      <c r="L16" s="16"/>
    </row>
    <row r="17" spans="1:12" ht="15">
      <c r="A17" s="11">
        <f t="shared" si="5"/>
        <v>13</v>
      </c>
      <c r="B17" s="4" t="s">
        <v>76</v>
      </c>
      <c r="C17" s="11" t="s">
        <v>55</v>
      </c>
      <c r="D17" s="11" t="str">
        <f>VLOOKUP(C17,$M$7:$N$9,2,0)</f>
        <v>pronajaté</v>
      </c>
      <c r="E17" s="52"/>
      <c r="F17" s="5">
        <v>32</v>
      </c>
      <c r="G17" s="5">
        <f t="shared" si="2"/>
        <v>384</v>
      </c>
      <c r="H17" s="5">
        <f t="shared" si="3"/>
        <v>1536</v>
      </c>
      <c r="I17" s="9">
        <f t="shared" si="4"/>
        <v>1920</v>
      </c>
      <c r="J17" s="20">
        <f t="shared" si="0"/>
        <v>0</v>
      </c>
      <c r="K17" s="19">
        <f t="shared" si="1"/>
        <v>0</v>
      </c>
      <c r="L17" s="16"/>
    </row>
    <row r="18" spans="1:12" ht="15">
      <c r="A18" s="11">
        <f t="shared" si="5"/>
        <v>14</v>
      </c>
      <c r="B18" s="4" t="s">
        <v>23</v>
      </c>
      <c r="C18" s="11" t="s">
        <v>57</v>
      </c>
      <c r="D18" s="11" t="s">
        <v>62</v>
      </c>
      <c r="E18" s="52"/>
      <c r="F18" s="5">
        <v>330</v>
      </c>
      <c r="G18" s="5">
        <f t="shared" si="2"/>
        <v>3960</v>
      </c>
      <c r="H18" s="5">
        <f t="shared" si="3"/>
        <v>15840</v>
      </c>
      <c r="I18" s="9">
        <f t="shared" si="4"/>
        <v>19800</v>
      </c>
      <c r="J18" s="20">
        <f t="shared" si="0"/>
        <v>0</v>
      </c>
      <c r="K18" s="19">
        <f t="shared" si="1"/>
        <v>0</v>
      </c>
      <c r="L18" s="16"/>
    </row>
    <row r="19" spans="1:12" ht="15">
      <c r="A19" s="11">
        <f t="shared" si="5"/>
        <v>15</v>
      </c>
      <c r="B19" s="4" t="s">
        <v>24</v>
      </c>
      <c r="C19" s="11" t="s">
        <v>57</v>
      </c>
      <c r="D19" s="11" t="s">
        <v>62</v>
      </c>
      <c r="E19" s="52"/>
      <c r="F19" s="5">
        <v>92</v>
      </c>
      <c r="G19" s="5">
        <f t="shared" si="2"/>
        <v>1104</v>
      </c>
      <c r="H19" s="5">
        <f t="shared" si="3"/>
        <v>4416</v>
      </c>
      <c r="I19" s="9">
        <f t="shared" si="4"/>
        <v>5520</v>
      </c>
      <c r="J19" s="20">
        <f t="shared" si="0"/>
        <v>0</v>
      </c>
      <c r="K19" s="19">
        <f t="shared" si="1"/>
        <v>0</v>
      </c>
      <c r="L19" s="16"/>
    </row>
    <row r="20" spans="1:12" ht="15">
      <c r="A20" s="11">
        <f t="shared" si="5"/>
        <v>16</v>
      </c>
      <c r="B20" s="4" t="s">
        <v>0</v>
      </c>
      <c r="C20" s="11" t="s">
        <v>57</v>
      </c>
      <c r="D20" s="11" t="s">
        <v>62</v>
      </c>
      <c r="E20" s="52"/>
      <c r="F20" s="5">
        <v>366</v>
      </c>
      <c r="G20" s="5">
        <f t="shared" si="2"/>
        <v>4392</v>
      </c>
      <c r="H20" s="5">
        <f t="shared" si="3"/>
        <v>17568</v>
      </c>
      <c r="I20" s="9">
        <f t="shared" si="4"/>
        <v>21960</v>
      </c>
      <c r="J20" s="20">
        <f t="shared" si="0"/>
        <v>0</v>
      </c>
      <c r="K20" s="19">
        <f t="shared" si="1"/>
        <v>0</v>
      </c>
      <c r="L20" s="16"/>
    </row>
    <row r="21" spans="1:12" ht="15">
      <c r="A21" s="11">
        <f t="shared" si="5"/>
        <v>17</v>
      </c>
      <c r="B21" s="4" t="s">
        <v>1</v>
      </c>
      <c r="C21" s="11" t="s">
        <v>57</v>
      </c>
      <c r="D21" s="11" t="s">
        <v>62</v>
      </c>
      <c r="E21" s="52"/>
      <c r="F21" s="5">
        <v>9</v>
      </c>
      <c r="G21" s="5">
        <f t="shared" si="2"/>
        <v>108</v>
      </c>
      <c r="H21" s="5">
        <f t="shared" si="3"/>
        <v>432</v>
      </c>
      <c r="I21" s="9">
        <f t="shared" si="4"/>
        <v>540</v>
      </c>
      <c r="J21" s="20">
        <f t="shared" si="0"/>
        <v>0</v>
      </c>
      <c r="K21" s="19">
        <f t="shared" si="1"/>
        <v>0</v>
      </c>
      <c r="L21" s="16"/>
    </row>
    <row r="22" spans="1:12" ht="15">
      <c r="A22" s="11">
        <f t="shared" si="5"/>
        <v>18</v>
      </c>
      <c r="B22" s="4" t="s">
        <v>25</v>
      </c>
      <c r="C22" s="11" t="s">
        <v>57</v>
      </c>
      <c r="D22" s="11" t="s">
        <v>62</v>
      </c>
      <c r="E22" s="52"/>
      <c r="F22" s="5">
        <v>229</v>
      </c>
      <c r="G22" s="5">
        <f t="shared" si="2"/>
        <v>2748</v>
      </c>
      <c r="H22" s="5">
        <f t="shared" si="3"/>
        <v>10992</v>
      </c>
      <c r="I22" s="9">
        <f t="shared" si="4"/>
        <v>13740</v>
      </c>
      <c r="J22" s="20">
        <f t="shared" si="0"/>
        <v>0</v>
      </c>
      <c r="K22" s="19">
        <f t="shared" si="1"/>
        <v>0</v>
      </c>
      <c r="L22" s="16"/>
    </row>
    <row r="23" spans="1:12" ht="15">
      <c r="A23" s="11">
        <f t="shared" si="5"/>
        <v>19</v>
      </c>
      <c r="B23" s="4" t="s">
        <v>26</v>
      </c>
      <c r="C23" s="11" t="s">
        <v>57</v>
      </c>
      <c r="D23" s="11" t="s">
        <v>62</v>
      </c>
      <c r="E23" s="52"/>
      <c r="F23" s="5">
        <v>105</v>
      </c>
      <c r="G23" s="5">
        <f t="shared" si="2"/>
        <v>1260</v>
      </c>
      <c r="H23" s="5">
        <f t="shared" si="3"/>
        <v>5040</v>
      </c>
      <c r="I23" s="9">
        <f t="shared" si="4"/>
        <v>6300</v>
      </c>
      <c r="J23" s="20">
        <f t="shared" si="0"/>
        <v>0</v>
      </c>
      <c r="K23" s="19">
        <f t="shared" si="1"/>
        <v>0</v>
      </c>
      <c r="L23" s="16"/>
    </row>
    <row r="24" spans="1:12" ht="15">
      <c r="A24" s="32">
        <f t="shared" si="5"/>
        <v>20</v>
      </c>
      <c r="B24" s="33" t="s">
        <v>27</v>
      </c>
      <c r="C24" s="32" t="s">
        <v>55</v>
      </c>
      <c r="D24" s="32" t="str">
        <f aca="true" t="shared" si="7" ref="D24:D32">VLOOKUP(C24,$M$7:$N$9,2,0)</f>
        <v>pronajaté</v>
      </c>
      <c r="E24" s="52"/>
      <c r="F24" s="34">
        <v>1637</v>
      </c>
      <c r="G24" s="34">
        <f t="shared" si="2"/>
        <v>19644</v>
      </c>
      <c r="H24" s="34">
        <f t="shared" si="3"/>
        <v>78576</v>
      </c>
      <c r="I24" s="35">
        <f t="shared" si="4"/>
        <v>98220</v>
      </c>
      <c r="J24" s="36">
        <f t="shared" si="0"/>
        <v>0</v>
      </c>
      <c r="K24" s="36">
        <f t="shared" si="1"/>
        <v>0</v>
      </c>
      <c r="L24" s="16"/>
    </row>
    <row r="25" spans="1:12" ht="15">
      <c r="A25" s="32">
        <f t="shared" si="5"/>
        <v>21</v>
      </c>
      <c r="B25" s="33" t="s">
        <v>28</v>
      </c>
      <c r="C25" s="32" t="s">
        <v>55</v>
      </c>
      <c r="D25" s="32" t="str">
        <f t="shared" si="7"/>
        <v>pronajaté</v>
      </c>
      <c r="E25" s="52"/>
      <c r="F25" s="34">
        <v>2159</v>
      </c>
      <c r="G25" s="34">
        <f t="shared" si="2"/>
        <v>25908</v>
      </c>
      <c r="H25" s="34">
        <f t="shared" si="3"/>
        <v>103632</v>
      </c>
      <c r="I25" s="35">
        <f t="shared" si="4"/>
        <v>129540</v>
      </c>
      <c r="J25" s="36">
        <f t="shared" si="0"/>
        <v>0</v>
      </c>
      <c r="K25" s="36">
        <f t="shared" si="1"/>
        <v>0</v>
      </c>
      <c r="L25" s="16"/>
    </row>
    <row r="26" spans="1:12" ht="15">
      <c r="A26" s="32">
        <f t="shared" si="5"/>
        <v>22</v>
      </c>
      <c r="B26" s="33" t="s">
        <v>29</v>
      </c>
      <c r="C26" s="32" t="s">
        <v>55</v>
      </c>
      <c r="D26" s="32" t="str">
        <f t="shared" si="7"/>
        <v>pronajaté</v>
      </c>
      <c r="E26" s="52"/>
      <c r="F26" s="34">
        <v>1644</v>
      </c>
      <c r="G26" s="34">
        <f t="shared" si="2"/>
        <v>19728</v>
      </c>
      <c r="H26" s="34">
        <f t="shared" si="3"/>
        <v>78912</v>
      </c>
      <c r="I26" s="35">
        <f t="shared" si="4"/>
        <v>98640</v>
      </c>
      <c r="J26" s="36">
        <f t="shared" si="0"/>
        <v>0</v>
      </c>
      <c r="K26" s="36">
        <f t="shared" si="1"/>
        <v>0</v>
      </c>
      <c r="L26" s="16"/>
    </row>
    <row r="27" spans="1:12" ht="15">
      <c r="A27" s="32">
        <f t="shared" si="5"/>
        <v>23</v>
      </c>
      <c r="B27" s="33" t="s">
        <v>30</v>
      </c>
      <c r="C27" s="32" t="s">
        <v>55</v>
      </c>
      <c r="D27" s="32" t="str">
        <f t="shared" si="7"/>
        <v>pronajaté</v>
      </c>
      <c r="E27" s="52"/>
      <c r="F27" s="34">
        <v>1699</v>
      </c>
      <c r="G27" s="34">
        <f t="shared" si="2"/>
        <v>20388</v>
      </c>
      <c r="H27" s="34">
        <f t="shared" si="3"/>
        <v>81552</v>
      </c>
      <c r="I27" s="35">
        <f t="shared" si="4"/>
        <v>101940</v>
      </c>
      <c r="J27" s="36">
        <f t="shared" si="0"/>
        <v>0</v>
      </c>
      <c r="K27" s="36">
        <f t="shared" si="1"/>
        <v>0</v>
      </c>
      <c r="L27" s="16"/>
    </row>
    <row r="28" spans="1:12" s="39" customFormat="1" ht="15">
      <c r="A28" s="12">
        <f t="shared" si="5"/>
        <v>24</v>
      </c>
      <c r="B28" s="7" t="s">
        <v>7</v>
      </c>
      <c r="C28" s="12" t="s">
        <v>55</v>
      </c>
      <c r="D28" s="12" t="str">
        <f t="shared" si="7"/>
        <v>pronajaté</v>
      </c>
      <c r="E28" s="52"/>
      <c r="F28" s="3">
        <v>1497</v>
      </c>
      <c r="G28" s="3">
        <f t="shared" si="2"/>
        <v>17964</v>
      </c>
      <c r="H28" s="3">
        <f t="shared" si="3"/>
        <v>71856</v>
      </c>
      <c r="I28" s="10">
        <f t="shared" si="4"/>
        <v>89820</v>
      </c>
      <c r="J28" s="20">
        <f t="shared" si="0"/>
        <v>0</v>
      </c>
      <c r="K28" s="20">
        <f t="shared" si="1"/>
        <v>0</v>
      </c>
      <c r="L28" s="16"/>
    </row>
    <row r="29" spans="1:12" ht="15">
      <c r="A29" s="11">
        <f t="shared" si="5"/>
        <v>25</v>
      </c>
      <c r="B29" s="4" t="s">
        <v>31</v>
      </c>
      <c r="C29" s="11" t="s">
        <v>55</v>
      </c>
      <c r="D29" s="11" t="str">
        <f t="shared" si="7"/>
        <v>pronajaté</v>
      </c>
      <c r="E29" s="52"/>
      <c r="F29" s="5">
        <v>32</v>
      </c>
      <c r="G29" s="5">
        <f t="shared" si="2"/>
        <v>384</v>
      </c>
      <c r="H29" s="5">
        <f t="shared" si="3"/>
        <v>1536</v>
      </c>
      <c r="I29" s="9">
        <f t="shared" si="4"/>
        <v>1920</v>
      </c>
      <c r="J29" s="20">
        <f t="shared" si="0"/>
        <v>0</v>
      </c>
      <c r="K29" s="19">
        <f t="shared" si="1"/>
        <v>0</v>
      </c>
      <c r="L29" s="16"/>
    </row>
    <row r="30" spans="1:12" ht="15" customHeight="1">
      <c r="A30" s="11">
        <f t="shared" si="5"/>
        <v>26</v>
      </c>
      <c r="B30" s="4" t="s">
        <v>32</v>
      </c>
      <c r="C30" s="11" t="s">
        <v>55</v>
      </c>
      <c r="D30" s="11" t="str">
        <f t="shared" si="7"/>
        <v>pronajaté</v>
      </c>
      <c r="E30" s="52"/>
      <c r="F30" s="5">
        <v>245</v>
      </c>
      <c r="G30" s="5">
        <f t="shared" si="2"/>
        <v>2940</v>
      </c>
      <c r="H30" s="5">
        <f t="shared" si="3"/>
        <v>11760</v>
      </c>
      <c r="I30" s="9">
        <f t="shared" si="4"/>
        <v>14700</v>
      </c>
      <c r="J30" s="20">
        <f t="shared" si="0"/>
        <v>0</v>
      </c>
      <c r="K30" s="19">
        <f t="shared" si="1"/>
        <v>0</v>
      </c>
      <c r="L30" s="16"/>
    </row>
    <row r="31" spans="1:12" ht="15">
      <c r="A31" s="11">
        <f t="shared" si="5"/>
        <v>27</v>
      </c>
      <c r="B31" s="4" t="s">
        <v>3</v>
      </c>
      <c r="C31" s="11" t="s">
        <v>55</v>
      </c>
      <c r="D31" s="11" t="str">
        <f t="shared" si="7"/>
        <v>pronajaté</v>
      </c>
      <c r="E31" s="52"/>
      <c r="F31" s="5">
        <v>18</v>
      </c>
      <c r="G31" s="5">
        <f t="shared" si="2"/>
        <v>216</v>
      </c>
      <c r="H31" s="5">
        <f t="shared" si="3"/>
        <v>864</v>
      </c>
      <c r="I31" s="9">
        <f t="shared" si="4"/>
        <v>1080</v>
      </c>
      <c r="J31" s="20">
        <f t="shared" si="0"/>
        <v>0</v>
      </c>
      <c r="K31" s="19">
        <f t="shared" si="1"/>
        <v>0</v>
      </c>
      <c r="L31" s="16"/>
    </row>
    <row r="32" spans="1:12" ht="15">
      <c r="A32" s="11">
        <f t="shared" si="5"/>
        <v>28</v>
      </c>
      <c r="B32" s="7" t="s">
        <v>77</v>
      </c>
      <c r="C32" s="12" t="s">
        <v>55</v>
      </c>
      <c r="D32" s="11" t="str">
        <f t="shared" si="7"/>
        <v>pronajaté</v>
      </c>
      <c r="E32" s="52"/>
      <c r="F32" s="5">
        <v>1</v>
      </c>
      <c r="G32" s="3">
        <f t="shared" si="2"/>
        <v>12</v>
      </c>
      <c r="H32" s="5">
        <f t="shared" si="3"/>
        <v>48</v>
      </c>
      <c r="I32" s="10">
        <f t="shared" si="4"/>
        <v>60</v>
      </c>
      <c r="J32" s="20">
        <f t="shared" si="0"/>
        <v>0</v>
      </c>
      <c r="K32" s="20">
        <f t="shared" si="1"/>
        <v>0</v>
      </c>
      <c r="L32" s="16"/>
    </row>
    <row r="33" spans="5:11" ht="15">
      <c r="E33" s="2"/>
      <c r="F33" s="2"/>
      <c r="G33" s="2"/>
      <c r="H33" s="6"/>
      <c r="I33" s="13"/>
      <c r="J33" s="37"/>
      <c r="K33" s="21"/>
    </row>
    <row r="34" spans="5:11" ht="15">
      <c r="E34" s="2"/>
      <c r="F34" s="2"/>
      <c r="G34" s="2"/>
      <c r="I34" s="22" t="s">
        <v>69</v>
      </c>
      <c r="J34" s="18">
        <f>SUM(J5:J32)</f>
        <v>0</v>
      </c>
      <c r="K34" s="18">
        <f>SUM(K5:K32)</f>
        <v>0</v>
      </c>
    </row>
    <row r="35" ht="15">
      <c r="J35" s="13"/>
    </row>
    <row r="36" ht="15">
      <c r="J36" s="18"/>
    </row>
    <row r="37" spans="9:11" ht="15">
      <c r="I37" s="28" t="s">
        <v>67</v>
      </c>
      <c r="J37" s="28"/>
      <c r="K37" s="29"/>
    </row>
    <row r="38" spans="9:12" ht="15">
      <c r="I38" s="25" t="str">
        <f>M7</f>
        <v>operační</v>
      </c>
      <c r="J38" s="18">
        <f>SUMIF($C$5:$C$32,I38,$J$5:$J$32)</f>
        <v>0</v>
      </c>
      <c r="K38" s="18">
        <f>SUMIF($C$5:$C$32,I38,$K$5:$K$32)</f>
        <v>0</v>
      </c>
      <c r="L38" s="40"/>
    </row>
    <row r="39" spans="9:12" ht="15">
      <c r="I39" s="25" t="str">
        <f>M8</f>
        <v>rovné</v>
      </c>
      <c r="J39" s="18">
        <f>SUMIF($C$5:$C$32,I39,$J$5:$J$32)</f>
        <v>0</v>
      </c>
      <c r="K39" s="18">
        <f>SUMIF($C$5:$C$32,I39,$K$5:$K$32)</f>
        <v>0</v>
      </c>
      <c r="L39" s="40"/>
    </row>
    <row r="40" spans="9:12" ht="15">
      <c r="I40" s="25" t="str">
        <f>M9</f>
        <v>pacientské</v>
      </c>
      <c r="J40" s="18">
        <f>SUMIF($C$5:$C$32,I40,$J$5:$J$32)</f>
        <v>0</v>
      </c>
      <c r="K40" s="18">
        <f>SUMIF($C$5:$C$32,I40,$K$5:$K$32)</f>
        <v>0</v>
      </c>
      <c r="L40" s="40"/>
    </row>
    <row r="41" spans="9:11" ht="15">
      <c r="I41" s="25" t="s">
        <v>58</v>
      </c>
      <c r="J41" s="18">
        <f>SUMIF($C$5:$C$32,I41,$J$5:$J$32)</f>
        <v>0</v>
      </c>
      <c r="K41" s="18">
        <f>SUMIF($C$5:$C$32,I41,$K$5:$K$32)</f>
        <v>0</v>
      </c>
    </row>
    <row r="42" ht="15">
      <c r="J42" s="18"/>
    </row>
    <row r="43" spans="9:11" ht="15">
      <c r="I43" s="26" t="s">
        <v>68</v>
      </c>
      <c r="J43" s="27">
        <f>J34-SUM(J38:J41)</f>
        <v>0</v>
      </c>
      <c r="K43" s="27">
        <f>K34-SUM(K38:K41)</f>
        <v>0</v>
      </c>
    </row>
  </sheetData>
  <sheetProtection algorithmName="SHA-512" hashValue="cBjV/JYHBavRmYb3gvvEs0qO5AtbnDi1nLaL2MjxeOx/2FF/XNLiQTqLIsVfNiElugyY60AYpTB6zshTM9KGTQ==" saltValue="0mudTLfu0SDARA5cbOAjtA==" spinCount="100000" sheet="1" objects="1" scenarios="1"/>
  <mergeCells count="2">
    <mergeCell ref="F3:I3"/>
    <mergeCell ref="J3:K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8"/>
  <sheetViews>
    <sheetView workbookViewId="0" topLeftCell="A1">
      <pane ySplit="5" topLeftCell="A6" activePane="bottomLeft" state="frozen"/>
      <selection pane="bottomLeft" activeCell="C14" sqref="C14"/>
    </sheetView>
  </sheetViews>
  <sheetFormatPr defaultColWidth="9.140625" defaultRowHeight="15" outlineLevelCol="1"/>
  <cols>
    <col min="1" max="1" width="6.57421875" style="0" customWidth="1"/>
    <col min="2" max="2" width="30.140625" style="0" customWidth="1"/>
    <col min="3" max="3" width="17.421875" style="2" customWidth="1"/>
    <col min="4" max="4" width="12.8515625" style="2" customWidth="1"/>
    <col min="5" max="5" width="11.7109375" style="16" customWidth="1"/>
    <col min="6" max="6" width="10.28125" style="0" customWidth="1"/>
    <col min="7" max="8" width="13.00390625" style="0" customWidth="1"/>
    <col min="9" max="9" width="14.00390625" style="8" customWidth="1"/>
    <col min="10" max="10" width="18.00390625" style="8" customWidth="1"/>
    <col min="11" max="11" width="18.28125" style="18" customWidth="1"/>
    <col min="13" max="13" width="13.28125" style="0" hidden="1" customWidth="1" outlineLevel="1"/>
    <col min="14" max="14" width="15.7109375" style="0" hidden="1" customWidth="1" outlineLevel="1"/>
    <col min="15" max="15" width="9.140625" style="0" customWidth="1" collapsed="1"/>
  </cols>
  <sheetData>
    <row r="1" ht="18.75">
      <c r="A1" s="23" t="s">
        <v>61</v>
      </c>
    </row>
    <row r="2" ht="15">
      <c r="B2" t="s">
        <v>71</v>
      </c>
    </row>
    <row r="3" spans="1:11" ht="15.75" customHeight="1">
      <c r="A3" s="1"/>
      <c r="B3" s="1"/>
      <c r="F3" s="54" t="s">
        <v>59</v>
      </c>
      <c r="G3" s="55"/>
      <c r="H3" s="55"/>
      <c r="I3" s="56"/>
      <c r="J3" s="57" t="s">
        <v>87</v>
      </c>
      <c r="K3" s="58"/>
    </row>
    <row r="4" spans="1:11" ht="63.75" customHeight="1">
      <c r="A4" s="14" t="s">
        <v>66</v>
      </c>
      <c r="B4" s="14" t="s">
        <v>60</v>
      </c>
      <c r="C4" s="14" t="s">
        <v>13</v>
      </c>
      <c r="D4" s="14" t="s">
        <v>64</v>
      </c>
      <c r="E4" s="38" t="s">
        <v>65</v>
      </c>
      <c r="F4" s="14" t="s">
        <v>9</v>
      </c>
      <c r="G4" s="14" t="s">
        <v>11</v>
      </c>
      <c r="H4" s="14" t="s">
        <v>70</v>
      </c>
      <c r="I4" s="14" t="s">
        <v>12</v>
      </c>
      <c r="J4" s="44" t="s">
        <v>85</v>
      </c>
      <c r="K4" s="44" t="s">
        <v>86</v>
      </c>
    </row>
    <row r="5" spans="1:14" ht="15">
      <c r="A5" s="32">
        <v>1</v>
      </c>
      <c r="B5" s="33" t="s">
        <v>14</v>
      </c>
      <c r="C5" s="32" t="s">
        <v>56</v>
      </c>
      <c r="D5" s="32" t="s">
        <v>63</v>
      </c>
      <c r="E5" s="53"/>
      <c r="F5" s="34">
        <v>524</v>
      </c>
      <c r="G5" s="34">
        <f>F5*12</f>
        <v>6288</v>
      </c>
      <c r="H5" s="34">
        <f>F5*48</f>
        <v>25152</v>
      </c>
      <c r="I5" s="35">
        <f>F5*60</f>
        <v>31440</v>
      </c>
      <c r="J5" s="36">
        <f aca="true" t="shared" si="0" ref="J5:J35">E5*H5</f>
        <v>0</v>
      </c>
      <c r="K5" s="36">
        <f aca="true" t="shared" si="1" ref="K5:K35">I5*E5</f>
        <v>0</v>
      </c>
      <c r="M5" s="15" t="s">
        <v>56</v>
      </c>
      <c r="N5" s="24" t="s">
        <v>63</v>
      </c>
    </row>
    <row r="6" spans="1:14" ht="15">
      <c r="A6" s="32">
        <f aca="true" t="shared" si="2" ref="A6:A35">1+A5</f>
        <v>2</v>
      </c>
      <c r="B6" s="33" t="s">
        <v>15</v>
      </c>
      <c r="C6" s="32" t="s">
        <v>56</v>
      </c>
      <c r="D6" s="32" t="s">
        <v>63</v>
      </c>
      <c r="E6" s="53"/>
      <c r="F6" s="34">
        <v>412</v>
      </c>
      <c r="G6" s="34">
        <f aca="true" t="shared" si="3" ref="G6:G35">F6*12</f>
        <v>4944</v>
      </c>
      <c r="H6" s="34">
        <f aca="true" t="shared" si="4" ref="H6:H35">F6*48</f>
        <v>19776</v>
      </c>
      <c r="I6" s="35">
        <f aca="true" t="shared" si="5" ref="I6:I35">F6*60</f>
        <v>24720</v>
      </c>
      <c r="J6" s="36">
        <f t="shared" si="0"/>
        <v>0</v>
      </c>
      <c r="K6" s="36">
        <f t="shared" si="1"/>
        <v>0</v>
      </c>
      <c r="M6" s="15" t="s">
        <v>58</v>
      </c>
      <c r="N6" s="24" t="s">
        <v>63</v>
      </c>
    </row>
    <row r="7" spans="1:11" ht="15">
      <c r="A7" s="11">
        <v>3</v>
      </c>
      <c r="B7" s="4" t="s">
        <v>78</v>
      </c>
      <c r="C7" s="11" t="s">
        <v>58</v>
      </c>
      <c r="D7" s="11" t="str">
        <f aca="true" t="shared" si="6" ref="D7:D16">VLOOKUP(C7,$M$5:$N$6,2,0)</f>
        <v>v majetku SN</v>
      </c>
      <c r="E7" s="53"/>
      <c r="F7" s="5">
        <v>1</v>
      </c>
      <c r="G7" s="5">
        <f t="shared" si="3"/>
        <v>12</v>
      </c>
      <c r="H7" s="5">
        <f t="shared" si="4"/>
        <v>48</v>
      </c>
      <c r="I7" s="9">
        <f t="shared" si="5"/>
        <v>60</v>
      </c>
      <c r="J7" s="19">
        <f t="shared" si="0"/>
        <v>0</v>
      </c>
      <c r="K7" s="19">
        <f t="shared" si="1"/>
        <v>0</v>
      </c>
    </row>
    <row r="8" spans="1:11" ht="15">
      <c r="A8" s="11">
        <f t="shared" si="2"/>
        <v>4</v>
      </c>
      <c r="B8" s="4" t="s">
        <v>79</v>
      </c>
      <c r="C8" s="11" t="s">
        <v>58</v>
      </c>
      <c r="D8" s="11" t="str">
        <f t="shared" si="6"/>
        <v>v majetku SN</v>
      </c>
      <c r="E8" s="53"/>
      <c r="F8" s="5">
        <v>5</v>
      </c>
      <c r="G8" s="5">
        <f t="shared" si="3"/>
        <v>60</v>
      </c>
      <c r="H8" s="5">
        <f t="shared" si="4"/>
        <v>240</v>
      </c>
      <c r="I8" s="9">
        <f t="shared" si="5"/>
        <v>300</v>
      </c>
      <c r="J8" s="19">
        <f t="shared" si="0"/>
        <v>0</v>
      </c>
      <c r="K8" s="19">
        <f t="shared" si="1"/>
        <v>0</v>
      </c>
    </row>
    <row r="9" spans="1:11" ht="16.5" customHeight="1">
      <c r="A9" s="11">
        <f t="shared" si="2"/>
        <v>5</v>
      </c>
      <c r="B9" s="4" t="s">
        <v>33</v>
      </c>
      <c r="C9" s="11" t="s">
        <v>58</v>
      </c>
      <c r="D9" s="11" t="str">
        <f t="shared" si="6"/>
        <v>v majetku SN</v>
      </c>
      <c r="E9" s="53"/>
      <c r="F9" s="5">
        <v>4</v>
      </c>
      <c r="G9" s="5">
        <f t="shared" si="3"/>
        <v>48</v>
      </c>
      <c r="H9" s="5">
        <f t="shared" si="4"/>
        <v>192</v>
      </c>
      <c r="I9" s="9">
        <f t="shared" si="5"/>
        <v>240</v>
      </c>
      <c r="J9" s="19">
        <f t="shared" si="0"/>
        <v>0</v>
      </c>
      <c r="K9" s="19">
        <f t="shared" si="1"/>
        <v>0</v>
      </c>
    </row>
    <row r="10" spans="1:11" ht="15">
      <c r="A10" s="11">
        <f t="shared" si="2"/>
        <v>6</v>
      </c>
      <c r="B10" s="4" t="s">
        <v>2</v>
      </c>
      <c r="C10" s="11" t="s">
        <v>58</v>
      </c>
      <c r="D10" s="11" t="str">
        <f t="shared" si="6"/>
        <v>v majetku SN</v>
      </c>
      <c r="E10" s="53"/>
      <c r="F10" s="5">
        <v>110</v>
      </c>
      <c r="G10" s="5">
        <f t="shared" si="3"/>
        <v>1320</v>
      </c>
      <c r="H10" s="5">
        <f t="shared" si="4"/>
        <v>5280</v>
      </c>
      <c r="I10" s="9">
        <f t="shared" si="5"/>
        <v>6600</v>
      </c>
      <c r="J10" s="19">
        <f t="shared" si="0"/>
        <v>0</v>
      </c>
      <c r="K10" s="19">
        <f t="shared" si="1"/>
        <v>0</v>
      </c>
    </row>
    <row r="11" spans="1:11" ht="15">
      <c r="A11" s="11">
        <f t="shared" si="2"/>
        <v>7</v>
      </c>
      <c r="B11" s="4" t="s">
        <v>34</v>
      </c>
      <c r="C11" s="11" t="s">
        <v>58</v>
      </c>
      <c r="D11" s="11" t="str">
        <f t="shared" si="6"/>
        <v>v majetku SN</v>
      </c>
      <c r="E11" s="53"/>
      <c r="F11" s="5">
        <v>87</v>
      </c>
      <c r="G11" s="5">
        <f t="shared" si="3"/>
        <v>1044</v>
      </c>
      <c r="H11" s="5">
        <f t="shared" si="4"/>
        <v>4176</v>
      </c>
      <c r="I11" s="9">
        <f t="shared" si="5"/>
        <v>5220</v>
      </c>
      <c r="J11" s="19">
        <f t="shared" si="0"/>
        <v>0</v>
      </c>
      <c r="K11" s="19">
        <f t="shared" si="1"/>
        <v>0</v>
      </c>
    </row>
    <row r="12" spans="1:11" ht="15">
      <c r="A12" s="11">
        <f t="shared" si="2"/>
        <v>8</v>
      </c>
      <c r="B12" s="4" t="s">
        <v>80</v>
      </c>
      <c r="C12" s="11" t="s">
        <v>58</v>
      </c>
      <c r="D12" s="11" t="str">
        <f t="shared" si="6"/>
        <v>v majetku SN</v>
      </c>
      <c r="E12" s="53"/>
      <c r="F12" s="5">
        <v>169</v>
      </c>
      <c r="G12" s="5">
        <f t="shared" si="3"/>
        <v>2028</v>
      </c>
      <c r="H12" s="5">
        <f t="shared" si="4"/>
        <v>8112</v>
      </c>
      <c r="I12" s="9">
        <f t="shared" si="5"/>
        <v>10140</v>
      </c>
      <c r="J12" s="19">
        <f t="shared" si="0"/>
        <v>0</v>
      </c>
      <c r="K12" s="19">
        <f t="shared" si="1"/>
        <v>0</v>
      </c>
    </row>
    <row r="13" spans="1:11" ht="15">
      <c r="A13" s="11">
        <f t="shared" si="2"/>
        <v>9</v>
      </c>
      <c r="B13" s="7" t="s">
        <v>81</v>
      </c>
      <c r="C13" s="11" t="s">
        <v>58</v>
      </c>
      <c r="D13" s="11" t="str">
        <f t="shared" si="6"/>
        <v>v majetku SN</v>
      </c>
      <c r="E13" s="53"/>
      <c r="F13" s="5">
        <v>4</v>
      </c>
      <c r="G13" s="5">
        <f t="shared" si="3"/>
        <v>48</v>
      </c>
      <c r="H13" s="5">
        <f t="shared" si="4"/>
        <v>192</v>
      </c>
      <c r="I13" s="9">
        <f t="shared" si="5"/>
        <v>240</v>
      </c>
      <c r="J13" s="19">
        <f t="shared" si="0"/>
        <v>0</v>
      </c>
      <c r="K13" s="19">
        <f t="shared" si="1"/>
        <v>0</v>
      </c>
    </row>
    <row r="14" spans="1:11" ht="15">
      <c r="A14" s="11">
        <f t="shared" si="2"/>
        <v>10</v>
      </c>
      <c r="B14" s="4" t="s">
        <v>35</v>
      </c>
      <c r="C14" s="11" t="s">
        <v>58</v>
      </c>
      <c r="D14" s="11" t="str">
        <f t="shared" si="6"/>
        <v>v majetku SN</v>
      </c>
      <c r="E14" s="53"/>
      <c r="F14" s="5">
        <v>5</v>
      </c>
      <c r="G14" s="5">
        <f t="shared" si="3"/>
        <v>60</v>
      </c>
      <c r="H14" s="5">
        <f t="shared" si="4"/>
        <v>240</v>
      </c>
      <c r="I14" s="9">
        <f t="shared" si="5"/>
        <v>300</v>
      </c>
      <c r="J14" s="19">
        <f t="shared" si="0"/>
        <v>0</v>
      </c>
      <c r="K14" s="19">
        <f t="shared" si="1"/>
        <v>0</v>
      </c>
    </row>
    <row r="15" spans="1:11" ht="15">
      <c r="A15" s="11">
        <f t="shared" si="2"/>
        <v>11</v>
      </c>
      <c r="B15" s="4" t="s">
        <v>36</v>
      </c>
      <c r="C15" s="11" t="s">
        <v>58</v>
      </c>
      <c r="D15" s="11" t="str">
        <f t="shared" si="6"/>
        <v>v majetku SN</v>
      </c>
      <c r="E15" s="53"/>
      <c r="F15" s="5">
        <v>1</v>
      </c>
      <c r="G15" s="5">
        <f t="shared" si="3"/>
        <v>12</v>
      </c>
      <c r="H15" s="5">
        <f t="shared" si="4"/>
        <v>48</v>
      </c>
      <c r="I15" s="9">
        <f t="shared" si="5"/>
        <v>60</v>
      </c>
      <c r="J15" s="19">
        <f t="shared" si="0"/>
        <v>0</v>
      </c>
      <c r="K15" s="19">
        <f t="shared" si="1"/>
        <v>0</v>
      </c>
    </row>
    <row r="16" spans="1:11" ht="15">
      <c r="A16" s="11">
        <v>12</v>
      </c>
      <c r="B16" s="4" t="s">
        <v>37</v>
      </c>
      <c r="C16" s="11" t="s">
        <v>58</v>
      </c>
      <c r="D16" s="11" t="str">
        <f t="shared" si="6"/>
        <v>v majetku SN</v>
      </c>
      <c r="E16" s="53"/>
      <c r="F16" s="5">
        <v>33</v>
      </c>
      <c r="G16" s="5">
        <f t="shared" si="3"/>
        <v>396</v>
      </c>
      <c r="H16" s="5">
        <f t="shared" si="4"/>
        <v>1584</v>
      </c>
      <c r="I16" s="9">
        <f t="shared" si="5"/>
        <v>1980</v>
      </c>
      <c r="J16" s="19">
        <f t="shared" si="0"/>
        <v>0</v>
      </c>
      <c r="K16" s="19">
        <f t="shared" si="1"/>
        <v>0</v>
      </c>
    </row>
    <row r="17" spans="1:11" ht="15">
      <c r="A17" s="32">
        <f t="shared" si="2"/>
        <v>13</v>
      </c>
      <c r="B17" s="33" t="s">
        <v>38</v>
      </c>
      <c r="C17" s="32" t="s">
        <v>56</v>
      </c>
      <c r="D17" s="32" t="s">
        <v>63</v>
      </c>
      <c r="E17" s="53"/>
      <c r="F17" s="34">
        <v>816</v>
      </c>
      <c r="G17" s="34">
        <f t="shared" si="3"/>
        <v>9792</v>
      </c>
      <c r="H17" s="34">
        <f t="shared" si="4"/>
        <v>39168</v>
      </c>
      <c r="I17" s="35">
        <f t="shared" si="5"/>
        <v>48960</v>
      </c>
      <c r="J17" s="36">
        <f t="shared" si="0"/>
        <v>0</v>
      </c>
      <c r="K17" s="36">
        <f t="shared" si="1"/>
        <v>0</v>
      </c>
    </row>
    <row r="18" spans="1:11" ht="15">
      <c r="A18" s="32">
        <f t="shared" si="2"/>
        <v>14</v>
      </c>
      <c r="B18" s="33" t="s">
        <v>39</v>
      </c>
      <c r="C18" s="32" t="s">
        <v>56</v>
      </c>
      <c r="D18" s="32" t="s">
        <v>63</v>
      </c>
      <c r="E18" s="53"/>
      <c r="F18" s="34">
        <v>848</v>
      </c>
      <c r="G18" s="34">
        <f t="shared" si="3"/>
        <v>10176</v>
      </c>
      <c r="H18" s="34">
        <f t="shared" si="4"/>
        <v>40704</v>
      </c>
      <c r="I18" s="35">
        <f t="shared" si="5"/>
        <v>50880</v>
      </c>
      <c r="J18" s="36">
        <f t="shared" si="0"/>
        <v>0</v>
      </c>
      <c r="K18" s="36">
        <f t="shared" si="1"/>
        <v>0</v>
      </c>
    </row>
    <row r="19" spans="1:11" ht="15">
      <c r="A19" s="32">
        <f t="shared" si="2"/>
        <v>15</v>
      </c>
      <c r="B19" s="33" t="s">
        <v>40</v>
      </c>
      <c r="C19" s="32" t="s">
        <v>56</v>
      </c>
      <c r="D19" s="32" t="s">
        <v>63</v>
      </c>
      <c r="E19" s="53"/>
      <c r="F19" s="34">
        <v>197</v>
      </c>
      <c r="G19" s="34">
        <f t="shared" si="3"/>
        <v>2364</v>
      </c>
      <c r="H19" s="34">
        <f t="shared" si="4"/>
        <v>9456</v>
      </c>
      <c r="I19" s="35">
        <f t="shared" si="5"/>
        <v>11820</v>
      </c>
      <c r="J19" s="36">
        <f t="shared" si="0"/>
        <v>0</v>
      </c>
      <c r="K19" s="36">
        <f t="shared" si="1"/>
        <v>0</v>
      </c>
    </row>
    <row r="20" spans="1:11" ht="15">
      <c r="A20" s="11">
        <f t="shared" si="2"/>
        <v>16</v>
      </c>
      <c r="B20" s="7" t="s">
        <v>41</v>
      </c>
      <c r="C20" s="12" t="s">
        <v>56</v>
      </c>
      <c r="D20" s="11" t="s">
        <v>63</v>
      </c>
      <c r="E20" s="53"/>
      <c r="F20" s="3">
        <v>16</v>
      </c>
      <c r="G20" s="3">
        <f t="shared" si="3"/>
        <v>192</v>
      </c>
      <c r="H20" s="5">
        <f t="shared" si="4"/>
        <v>768</v>
      </c>
      <c r="I20" s="10">
        <f t="shared" si="5"/>
        <v>960</v>
      </c>
      <c r="J20" s="19">
        <f t="shared" si="0"/>
        <v>0</v>
      </c>
      <c r="K20" s="20">
        <f t="shared" si="1"/>
        <v>0</v>
      </c>
    </row>
    <row r="21" spans="1:11" ht="15">
      <c r="A21" s="11">
        <f t="shared" si="2"/>
        <v>17</v>
      </c>
      <c r="B21" s="7" t="s">
        <v>42</v>
      </c>
      <c r="C21" s="12" t="s">
        <v>56</v>
      </c>
      <c r="D21" s="11" t="s">
        <v>63</v>
      </c>
      <c r="E21" s="53"/>
      <c r="F21" s="3">
        <v>74</v>
      </c>
      <c r="G21" s="3">
        <f t="shared" si="3"/>
        <v>888</v>
      </c>
      <c r="H21" s="5">
        <f t="shared" si="4"/>
        <v>3552</v>
      </c>
      <c r="I21" s="10">
        <f t="shared" si="5"/>
        <v>4440</v>
      </c>
      <c r="J21" s="19">
        <f t="shared" si="0"/>
        <v>0</v>
      </c>
      <c r="K21" s="20">
        <f t="shared" si="1"/>
        <v>0</v>
      </c>
    </row>
    <row r="22" spans="1:11" ht="15">
      <c r="A22" s="11">
        <f t="shared" si="2"/>
        <v>18</v>
      </c>
      <c r="B22" s="7" t="s">
        <v>43</v>
      </c>
      <c r="C22" s="12" t="s">
        <v>56</v>
      </c>
      <c r="D22" s="11" t="s">
        <v>63</v>
      </c>
      <c r="E22" s="53"/>
      <c r="F22" s="3">
        <v>15</v>
      </c>
      <c r="G22" s="3">
        <f t="shared" si="3"/>
        <v>180</v>
      </c>
      <c r="H22" s="5">
        <f t="shared" si="4"/>
        <v>720</v>
      </c>
      <c r="I22" s="10">
        <f t="shared" si="5"/>
        <v>900</v>
      </c>
      <c r="J22" s="19">
        <f t="shared" si="0"/>
        <v>0</v>
      </c>
      <c r="K22" s="20">
        <f t="shared" si="1"/>
        <v>0</v>
      </c>
    </row>
    <row r="23" spans="1:11" ht="15">
      <c r="A23" s="11">
        <f t="shared" si="2"/>
        <v>19</v>
      </c>
      <c r="B23" s="7" t="s">
        <v>44</v>
      </c>
      <c r="C23" s="12" t="s">
        <v>56</v>
      </c>
      <c r="D23" s="11" t="s">
        <v>63</v>
      </c>
      <c r="E23" s="53"/>
      <c r="F23" s="3">
        <v>14</v>
      </c>
      <c r="G23" s="3">
        <f t="shared" si="3"/>
        <v>168</v>
      </c>
      <c r="H23" s="5">
        <f t="shared" si="4"/>
        <v>672</v>
      </c>
      <c r="I23" s="10">
        <f t="shared" si="5"/>
        <v>840</v>
      </c>
      <c r="J23" s="19">
        <f t="shared" si="0"/>
        <v>0</v>
      </c>
      <c r="K23" s="20">
        <f t="shared" si="1"/>
        <v>0</v>
      </c>
    </row>
    <row r="24" spans="1:11" ht="15">
      <c r="A24" s="11">
        <f t="shared" si="2"/>
        <v>20</v>
      </c>
      <c r="B24" s="7" t="s">
        <v>6</v>
      </c>
      <c r="C24" s="12" t="s">
        <v>56</v>
      </c>
      <c r="D24" s="11" t="s">
        <v>63</v>
      </c>
      <c r="E24" s="53"/>
      <c r="F24" s="3">
        <v>5</v>
      </c>
      <c r="G24" s="3">
        <f t="shared" si="3"/>
        <v>60</v>
      </c>
      <c r="H24" s="5">
        <f t="shared" si="4"/>
        <v>240</v>
      </c>
      <c r="I24" s="10">
        <f t="shared" si="5"/>
        <v>300</v>
      </c>
      <c r="J24" s="19">
        <f t="shared" si="0"/>
        <v>0</v>
      </c>
      <c r="K24" s="20">
        <f t="shared" si="1"/>
        <v>0</v>
      </c>
    </row>
    <row r="25" spans="1:11" ht="15">
      <c r="A25" s="11">
        <f t="shared" si="2"/>
        <v>21</v>
      </c>
      <c r="B25" s="7" t="s">
        <v>4</v>
      </c>
      <c r="C25" s="12" t="s">
        <v>56</v>
      </c>
      <c r="D25" s="11" t="s">
        <v>63</v>
      </c>
      <c r="E25" s="53"/>
      <c r="F25" s="3">
        <v>1</v>
      </c>
      <c r="G25" s="3">
        <f t="shared" si="3"/>
        <v>12</v>
      </c>
      <c r="H25" s="5">
        <f t="shared" si="4"/>
        <v>48</v>
      </c>
      <c r="I25" s="10">
        <f t="shared" si="5"/>
        <v>60</v>
      </c>
      <c r="J25" s="19">
        <f t="shared" si="0"/>
        <v>0</v>
      </c>
      <c r="K25" s="20">
        <f t="shared" si="1"/>
        <v>0</v>
      </c>
    </row>
    <row r="26" spans="1:11" ht="15">
      <c r="A26" s="11">
        <f t="shared" si="2"/>
        <v>22</v>
      </c>
      <c r="B26" s="7" t="s">
        <v>45</v>
      </c>
      <c r="C26" s="12" t="s">
        <v>56</v>
      </c>
      <c r="D26" s="11" t="s">
        <v>63</v>
      </c>
      <c r="E26" s="53"/>
      <c r="F26" s="3">
        <v>3</v>
      </c>
      <c r="G26" s="3">
        <f t="shared" si="3"/>
        <v>36</v>
      </c>
      <c r="H26" s="5">
        <f t="shared" si="4"/>
        <v>144</v>
      </c>
      <c r="I26" s="10">
        <f t="shared" si="5"/>
        <v>180</v>
      </c>
      <c r="J26" s="19">
        <f t="shared" si="0"/>
        <v>0</v>
      </c>
      <c r="K26" s="20">
        <f t="shared" si="1"/>
        <v>0</v>
      </c>
    </row>
    <row r="27" spans="1:11" ht="15">
      <c r="A27" s="11">
        <f t="shared" si="2"/>
        <v>23</v>
      </c>
      <c r="B27" s="7" t="s">
        <v>46</v>
      </c>
      <c r="C27" s="12" t="s">
        <v>58</v>
      </c>
      <c r="D27" s="11" t="str">
        <f>VLOOKUP(C27,$M$5:$N$6,2,0)</f>
        <v>v majetku SN</v>
      </c>
      <c r="E27" s="53"/>
      <c r="F27" s="3">
        <v>1</v>
      </c>
      <c r="G27" s="3">
        <f t="shared" si="3"/>
        <v>12</v>
      </c>
      <c r="H27" s="5">
        <f t="shared" si="4"/>
        <v>48</v>
      </c>
      <c r="I27" s="10">
        <f t="shared" si="5"/>
        <v>60</v>
      </c>
      <c r="J27" s="19">
        <f t="shared" si="0"/>
        <v>0</v>
      </c>
      <c r="K27" s="20">
        <f t="shared" si="1"/>
        <v>0</v>
      </c>
    </row>
    <row r="28" spans="1:11" ht="15">
      <c r="A28" s="11">
        <v>24</v>
      </c>
      <c r="B28" s="7" t="s">
        <v>47</v>
      </c>
      <c r="C28" s="12" t="s">
        <v>56</v>
      </c>
      <c r="D28" s="11" t="s">
        <v>63</v>
      </c>
      <c r="E28" s="53"/>
      <c r="F28" s="3">
        <v>1</v>
      </c>
      <c r="G28" s="3">
        <f t="shared" si="3"/>
        <v>12</v>
      </c>
      <c r="H28" s="5">
        <f t="shared" si="4"/>
        <v>48</v>
      </c>
      <c r="I28" s="10">
        <f t="shared" si="5"/>
        <v>60</v>
      </c>
      <c r="J28" s="19">
        <f t="shared" si="0"/>
        <v>0</v>
      </c>
      <c r="K28" s="20">
        <f t="shared" si="1"/>
        <v>0</v>
      </c>
    </row>
    <row r="29" spans="1:11" ht="15">
      <c r="A29" s="11">
        <f t="shared" si="2"/>
        <v>25</v>
      </c>
      <c r="B29" s="7" t="s">
        <v>48</v>
      </c>
      <c r="C29" s="12" t="s">
        <v>56</v>
      </c>
      <c r="D29" s="11" t="s">
        <v>63</v>
      </c>
      <c r="E29" s="53"/>
      <c r="F29" s="3">
        <v>1</v>
      </c>
      <c r="G29" s="3">
        <f t="shared" si="3"/>
        <v>12</v>
      </c>
      <c r="H29" s="5">
        <f t="shared" si="4"/>
        <v>48</v>
      </c>
      <c r="I29" s="10">
        <f t="shared" si="5"/>
        <v>60</v>
      </c>
      <c r="J29" s="19">
        <f t="shared" si="0"/>
        <v>0</v>
      </c>
      <c r="K29" s="20">
        <f t="shared" si="1"/>
        <v>0</v>
      </c>
    </row>
    <row r="30" spans="1:11" ht="15">
      <c r="A30" s="11">
        <f t="shared" si="2"/>
        <v>26</v>
      </c>
      <c r="B30" s="7" t="s">
        <v>49</v>
      </c>
      <c r="C30" s="12" t="s">
        <v>58</v>
      </c>
      <c r="D30" s="11" t="str">
        <f>VLOOKUP(C30,$M$5:$N$6,2,0)</f>
        <v>v majetku SN</v>
      </c>
      <c r="E30" s="53"/>
      <c r="F30" s="3">
        <v>1</v>
      </c>
      <c r="G30" s="3">
        <f t="shared" si="3"/>
        <v>12</v>
      </c>
      <c r="H30" s="5">
        <f t="shared" si="4"/>
        <v>48</v>
      </c>
      <c r="I30" s="10">
        <f t="shared" si="5"/>
        <v>60</v>
      </c>
      <c r="J30" s="19">
        <f t="shared" si="0"/>
        <v>0</v>
      </c>
      <c r="K30" s="20">
        <f t="shared" si="1"/>
        <v>0</v>
      </c>
    </row>
    <row r="31" spans="1:11" ht="15">
      <c r="A31" s="11">
        <f t="shared" si="2"/>
        <v>27</v>
      </c>
      <c r="B31" s="7" t="s">
        <v>5</v>
      </c>
      <c r="C31" s="12" t="s">
        <v>56</v>
      </c>
      <c r="D31" s="11" t="s">
        <v>63</v>
      </c>
      <c r="E31" s="53"/>
      <c r="F31" s="3">
        <v>1</v>
      </c>
      <c r="G31" s="3">
        <f t="shared" si="3"/>
        <v>12</v>
      </c>
      <c r="H31" s="5">
        <f t="shared" si="4"/>
        <v>48</v>
      </c>
      <c r="I31" s="10">
        <f t="shared" si="5"/>
        <v>60</v>
      </c>
      <c r="J31" s="19">
        <f t="shared" si="0"/>
        <v>0</v>
      </c>
      <c r="K31" s="20">
        <f t="shared" si="1"/>
        <v>0</v>
      </c>
    </row>
    <row r="32" spans="1:11" ht="15">
      <c r="A32" s="11">
        <f t="shared" si="2"/>
        <v>28</v>
      </c>
      <c r="B32" s="7" t="s">
        <v>50</v>
      </c>
      <c r="C32" s="12" t="s">
        <v>58</v>
      </c>
      <c r="D32" s="11" t="str">
        <f>VLOOKUP(C32,$M$5:$N$6,2,0)</f>
        <v>v majetku SN</v>
      </c>
      <c r="E32" s="53"/>
      <c r="F32" s="3">
        <v>1</v>
      </c>
      <c r="G32" s="3">
        <f t="shared" si="3"/>
        <v>12</v>
      </c>
      <c r="H32" s="5">
        <f t="shared" si="4"/>
        <v>48</v>
      </c>
      <c r="I32" s="10">
        <f t="shared" si="5"/>
        <v>60</v>
      </c>
      <c r="J32" s="19">
        <f t="shared" si="0"/>
        <v>0</v>
      </c>
      <c r="K32" s="20">
        <f t="shared" si="1"/>
        <v>0</v>
      </c>
    </row>
    <row r="33" spans="1:11" ht="15">
      <c r="A33" s="11">
        <f t="shared" si="2"/>
        <v>29</v>
      </c>
      <c r="B33" s="7" t="s">
        <v>51</v>
      </c>
      <c r="C33" s="12" t="s">
        <v>58</v>
      </c>
      <c r="D33" s="11" t="str">
        <f>VLOOKUP(C33,$M$5:$N$6,2,0)</f>
        <v>v majetku SN</v>
      </c>
      <c r="E33" s="53"/>
      <c r="F33" s="3">
        <v>1</v>
      </c>
      <c r="G33" s="3">
        <f t="shared" si="3"/>
        <v>12</v>
      </c>
      <c r="H33" s="5">
        <f t="shared" si="4"/>
        <v>48</v>
      </c>
      <c r="I33" s="10">
        <f t="shared" si="5"/>
        <v>60</v>
      </c>
      <c r="J33" s="19">
        <f t="shared" si="0"/>
        <v>0</v>
      </c>
      <c r="K33" s="20">
        <f t="shared" si="1"/>
        <v>0</v>
      </c>
    </row>
    <row r="34" spans="1:11" ht="15">
      <c r="A34" s="11">
        <f t="shared" si="2"/>
        <v>30</v>
      </c>
      <c r="B34" s="7" t="s">
        <v>8</v>
      </c>
      <c r="C34" s="12" t="s">
        <v>58</v>
      </c>
      <c r="D34" s="11" t="str">
        <f>VLOOKUP(C34,$M$5:$N$6,2,0)</f>
        <v>v majetku SN</v>
      </c>
      <c r="E34" s="53"/>
      <c r="F34" s="3">
        <v>1</v>
      </c>
      <c r="G34" s="3">
        <f t="shared" si="3"/>
        <v>12</v>
      </c>
      <c r="H34" s="5">
        <f t="shared" si="4"/>
        <v>48</v>
      </c>
      <c r="I34" s="10">
        <f t="shared" si="5"/>
        <v>60</v>
      </c>
      <c r="J34" s="19">
        <f t="shared" si="0"/>
        <v>0</v>
      </c>
      <c r="K34" s="20">
        <f t="shared" si="1"/>
        <v>0</v>
      </c>
    </row>
    <row r="35" spans="1:11" ht="15">
      <c r="A35" s="11">
        <f t="shared" si="2"/>
        <v>31</v>
      </c>
      <c r="B35" s="7" t="s">
        <v>52</v>
      </c>
      <c r="C35" s="12" t="s">
        <v>58</v>
      </c>
      <c r="D35" s="11" t="str">
        <f>VLOOKUP(C35,$M$5:$N$6,2,0)</f>
        <v>v majetku SN</v>
      </c>
      <c r="E35" s="53"/>
      <c r="F35" s="3">
        <v>1</v>
      </c>
      <c r="G35" s="3">
        <f t="shared" si="3"/>
        <v>12</v>
      </c>
      <c r="H35" s="5">
        <f t="shared" si="4"/>
        <v>48</v>
      </c>
      <c r="I35" s="10">
        <f t="shared" si="5"/>
        <v>60</v>
      </c>
      <c r="J35" s="19">
        <f t="shared" si="0"/>
        <v>0</v>
      </c>
      <c r="K35" s="20">
        <f t="shared" si="1"/>
        <v>0</v>
      </c>
    </row>
    <row r="36" spans="6:11" ht="15">
      <c r="F36" s="6"/>
      <c r="G36" s="6"/>
      <c r="H36" s="6"/>
      <c r="I36" s="13"/>
      <c r="J36" s="13"/>
      <c r="K36" s="21"/>
    </row>
    <row r="37" spans="9:11" ht="15">
      <c r="I37" s="22" t="s">
        <v>69</v>
      </c>
      <c r="J37" s="18">
        <f>SUM(J5:J35)</f>
        <v>0</v>
      </c>
      <c r="K37" s="18">
        <f>SUM(K5:K35)</f>
        <v>0</v>
      </c>
    </row>
    <row r="38" spans="9:10" ht="15">
      <c r="I38" s="22"/>
      <c r="J38" s="18"/>
    </row>
    <row r="39" ht="15">
      <c r="J39" s="18"/>
    </row>
    <row r="40" spans="9:11" ht="15">
      <c r="I40" s="28" t="s">
        <v>67</v>
      </c>
      <c r="J40" s="29"/>
      <c r="K40" s="29"/>
    </row>
    <row r="41" spans="9:11" ht="15">
      <c r="I41" s="25" t="s">
        <v>53</v>
      </c>
      <c r="J41" s="18">
        <f>SUMIF($C$5:$C$35,I41,$J$5:$J$35)</f>
        <v>0</v>
      </c>
      <c r="K41" s="18">
        <f>SUMIF($C$5:$C$35,I41,$K$5:$K$35)</f>
        <v>0</v>
      </c>
    </row>
    <row r="42" spans="9:11" ht="15">
      <c r="I42" s="25" t="s">
        <v>55</v>
      </c>
      <c r="J42" s="18">
        <f>SUMIF($C$5:$C$35,I42,$J$5:$J$35)</f>
        <v>0</v>
      </c>
      <c r="K42" s="18">
        <f>SUMIF($C$5:$C$35,I42,$K$5:$K$35)</f>
        <v>0</v>
      </c>
    </row>
    <row r="43" spans="9:11" ht="15">
      <c r="I43" s="25" t="s">
        <v>57</v>
      </c>
      <c r="J43" s="18">
        <f>SUMIF($C$5:$C$35,I43,$J$5:$J$35)</f>
        <v>0</v>
      </c>
      <c r="K43" s="18">
        <f>SUMIF($C$5:$C$35,I43,$K$5:$K$35)</f>
        <v>0</v>
      </c>
    </row>
    <row r="44" spans="9:11" ht="15">
      <c r="I44" s="25" t="str">
        <f>M5</f>
        <v>personální</v>
      </c>
      <c r="J44" s="18">
        <f>SUMIF($C$5:$C$35,I44,$J$5:$J$35)</f>
        <v>0</v>
      </c>
      <c r="K44" s="18">
        <f>SUMIF($C$5:$C$35,I44,$K$5:$K$35)</f>
        <v>0</v>
      </c>
    </row>
    <row r="45" spans="9:11" ht="15">
      <c r="I45" s="8" t="s">
        <v>58</v>
      </c>
      <c r="J45" s="18">
        <f>SUMIF($C$5:$C$35,I45,$J$5:$J$35)</f>
        <v>0</v>
      </c>
      <c r="K45" s="18">
        <f>SUMIF($C$5:$C$35,I45,$K$5:$K$35)</f>
        <v>0</v>
      </c>
    </row>
    <row r="47" ht="15">
      <c r="J47" s="18"/>
    </row>
    <row r="48" spans="9:11" ht="15">
      <c r="I48" s="26" t="s">
        <v>68</v>
      </c>
      <c r="J48" s="27">
        <f>J37-SUM(J41:J45)</f>
        <v>0</v>
      </c>
      <c r="K48" s="27">
        <f>K37-SUM(K41:K45)</f>
        <v>0</v>
      </c>
    </row>
  </sheetData>
  <sheetProtection algorithmName="SHA-512" hashValue="XX94hYlOGZF6yd3b0hBiwdB7cbrubxx65Aj2LESxzH4oKm5zAIFOuxmEK+nuH9JUHFx2/A6f2oXnF/Nlb9KaqQ==" saltValue="3+YLQ9EqSGePP+9BBPsuaw==" spinCount="100000" sheet="1" objects="1" scenarios="1"/>
  <mergeCells count="2">
    <mergeCell ref="F3:I3"/>
    <mergeCell ref="J3:K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3"/>
  <sheetViews>
    <sheetView workbookViewId="0" topLeftCell="A1">
      <selection activeCell="C19" sqref="C19"/>
    </sheetView>
  </sheetViews>
  <sheetFormatPr defaultColWidth="9.140625" defaultRowHeight="15" outlineLevelRow="1"/>
  <cols>
    <col min="1" max="1" width="2.140625" style="0" customWidth="1"/>
    <col min="2" max="2" width="41.140625" style="0" customWidth="1"/>
    <col min="3" max="3" width="45.57421875" style="0" customWidth="1"/>
    <col min="4" max="4" width="47.57421875" style="0" customWidth="1"/>
  </cols>
  <sheetData>
    <row r="1" spans="2:4" ht="15">
      <c r="B1" s="43"/>
      <c r="C1" s="43"/>
      <c r="D1" s="43"/>
    </row>
    <row r="2" spans="2:4" ht="18.75">
      <c r="B2" s="50"/>
      <c r="C2" s="50" t="str">
        <f>+'Cenova nabidka-Pronajate pradlo'!J4</f>
        <v>Cena služby za 48 měsíců bez DPH</v>
      </c>
      <c r="D2" s="50" t="str">
        <f>+'Cenova nabidka-Pronajate pradlo'!K4</f>
        <v>Cena služby za 60 měsíců bez DPH</v>
      </c>
    </row>
    <row r="3" spans="2:4" ht="18.75">
      <c r="B3" s="41" t="s">
        <v>83</v>
      </c>
      <c r="C3" s="42">
        <f>SUM(C4:C5)</f>
        <v>0</v>
      </c>
      <c r="D3" s="42">
        <f>SUM(D4:D5)</f>
        <v>0</v>
      </c>
    </row>
    <row r="4" spans="2:4" ht="15.75">
      <c r="B4" s="30" t="s">
        <v>90</v>
      </c>
      <c r="C4" s="31">
        <f>'Cenova nabidka-Pronajate pradlo'!J34</f>
        <v>0</v>
      </c>
      <c r="D4" s="31">
        <f>'Cenova nabidka-Pronajate pradlo'!K34</f>
        <v>0</v>
      </c>
    </row>
    <row r="5" spans="2:4" ht="15.75">
      <c r="B5" s="47" t="s">
        <v>91</v>
      </c>
      <c r="C5" s="48">
        <f>'Cenova nabidka-Vlastni pradlo'!J37</f>
        <v>0</v>
      </c>
      <c r="D5" s="48">
        <f>'Cenova nabidka-Vlastni pradlo'!K37</f>
        <v>0</v>
      </c>
    </row>
    <row r="6" ht="15">
      <c r="D6" s="16"/>
    </row>
    <row r="7" spans="2:4" ht="18.75">
      <c r="B7" s="41"/>
      <c r="C7" s="41"/>
      <c r="D7" s="42"/>
    </row>
    <row r="8" spans="2:4" ht="18.75">
      <c r="B8" s="51"/>
      <c r="C8" s="49" t="s">
        <v>88</v>
      </c>
      <c r="D8" s="49" t="s">
        <v>89</v>
      </c>
    </row>
    <row r="9" spans="2:4" ht="18.75">
      <c r="B9" s="41" t="s">
        <v>84</v>
      </c>
      <c r="C9" s="42">
        <f>SUM(C10:C11)</f>
        <v>0</v>
      </c>
      <c r="D9" s="42">
        <f>SUM(D10:D11)</f>
        <v>0</v>
      </c>
    </row>
    <row r="10" spans="2:4" ht="15.75">
      <c r="B10" s="30" t="s">
        <v>90</v>
      </c>
      <c r="C10" s="31">
        <f>C4*1.21</f>
        <v>0</v>
      </c>
      <c r="D10" s="31">
        <f aca="true" t="shared" si="0" ref="D10">D4*1.21</f>
        <v>0</v>
      </c>
    </row>
    <row r="11" spans="2:4" ht="15.75">
      <c r="B11" s="47" t="s">
        <v>91</v>
      </c>
      <c r="C11" s="48">
        <f aca="true" t="shared" si="1" ref="C11:D11">C5*1.21</f>
        <v>0</v>
      </c>
      <c r="D11" s="48">
        <f t="shared" si="1"/>
        <v>0</v>
      </c>
    </row>
    <row r="13" spans="2:4" ht="15" outlineLevel="1">
      <c r="B13" s="45" t="s">
        <v>68</v>
      </c>
      <c r="C13" s="46" t="e">
        <f>C9/C3</f>
        <v>#DIV/0!</v>
      </c>
      <c r="D13" s="46" t="e">
        <f aca="true" t="shared" si="2" ref="D13">D9/D3</f>
        <v>#DIV/0!</v>
      </c>
    </row>
  </sheetData>
  <sheetProtection algorithmName="SHA-512" hashValue="+5wskjLusS2vj1wJDmneQYsgUruOnY59d0P5BpOjbkQ4a9e5I7U0yaKrGyfBQ14AkhdWHWPexR22X0BfHhFhWQ==" saltValue="8X+S+w015V/v2WcKYQvXH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2019-06-27T10:36:03Z</dcterms:modified>
  <cp:category/>
  <cp:version/>
  <cp:contentType/>
  <cp:contentStatus/>
</cp:coreProperties>
</file>