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1 - KOMUNIKACE" sheetId="2" r:id="rId2"/>
    <sheet name="102 - CHODNÍKY" sheetId="3" r:id="rId3"/>
    <sheet name="401 - VEŘEJNÉ OSVĚTLENÍ" sheetId="4" r:id="rId4"/>
  </sheets>
  <definedNames>
    <definedName name="_xlnm.Print_Area" localSheetId="0">'Rekapitulace stavby'!$D$4:$AO$76,'Rekapitulace stavby'!$C$82:$AQ$98</definedName>
    <definedName name="_xlnm._FilterDatabase" localSheetId="1" hidden="1">'101 - KOMUNIKACE'!$C$126:$K$210</definedName>
    <definedName name="_xlnm.Print_Area" localSheetId="1">'101 - KOMUNIKACE'!$C$4:$J$39,'101 - KOMUNIKACE'!$C$50:$J$76,'101 - KOMUNIKACE'!$C$82:$J$108,'101 - KOMUNIKACE'!$C$114:$K$210</definedName>
    <definedName name="_xlnm._FilterDatabase" localSheetId="2" hidden="1">'102 - CHODNÍKY'!$C$128:$K$345</definedName>
    <definedName name="_xlnm.Print_Area" localSheetId="2">'102 - CHODNÍKY'!$C$4:$J$39,'102 - CHODNÍKY'!$C$50:$J$76,'102 - CHODNÍKY'!$C$82:$J$110,'102 - CHODNÍKY'!$C$116:$K$345</definedName>
    <definedName name="_xlnm._FilterDatabase" localSheetId="3" hidden="1">'401 - VEŘEJNÉ OSVĚTLENÍ'!$C$115:$K$218</definedName>
    <definedName name="_xlnm.Print_Area" localSheetId="3">'401 - VEŘEJNÉ OSVĚTLENÍ'!$C$4:$J$39,'401 - VEŘEJNÉ OSVĚTLENÍ'!$C$50:$J$76,'401 - VEŘEJNÉ OSVĚTLENÍ'!$C$82:$J$97,'401 - VEŘEJNÉ OSVĚTLENÍ'!$C$103:$K$218</definedName>
    <definedName name="_xlnm.Print_Titles" localSheetId="0">'Rekapitulace stavby'!$92:$92</definedName>
    <definedName name="_xlnm.Print_Titles" localSheetId="1">'101 - KOMUNIKACE'!$126:$126</definedName>
    <definedName name="_xlnm.Print_Titles" localSheetId="2">'102 - CHODNÍKY'!$128:$128</definedName>
    <definedName name="_xlnm.Print_Titles" localSheetId="3">'401 - VEŘEJNÉ OSVĚTLENÍ'!$115:$115</definedName>
  </definedNames>
  <calcPr fullCalcOnLoad="1"/>
</workbook>
</file>

<file path=xl/sharedStrings.xml><?xml version="1.0" encoding="utf-8"?>
<sst xmlns="http://schemas.openxmlformats.org/spreadsheetml/2006/main" count="5247" uniqueCount="914">
  <si>
    <t>Export Komplet</t>
  </si>
  <si>
    <t/>
  </si>
  <si>
    <t>2.0</t>
  </si>
  <si>
    <t>ZAMOK</t>
  </si>
  <si>
    <t>False</t>
  </si>
  <si>
    <t>{57a63fcb-a527-448e-9f69-f24bfb83bc1a}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</si>
  <si>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</si>
  <si>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</si>
  <si>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</si>
  <si>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</si>
  <si>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</si>
  <si>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</si>
  <si>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</si>
  <si>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</si>
  <si>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1719-2019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</si>
  <si>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</si>
  <si>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</si>
  <si>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III/19122 KLATOVY - ULICE MAXIMA GORKÉHO, OPRAVA</t>
  </si>
  <si>
    <t>KSO:</t>
  </si>
  <si>
    <t>CC-CZ:</t>
  </si>
  <si>
    <t>Místo:</t>
  </si>
  <si>
    <t xml:space="preserve"> </t>
  </si>
  <si>
    <t>Datum:</t>
  </si>
  <si>
    <t>3. 5. 2019</t>
  </si>
  <si>
    <t>Zadavatel:</t>
  </si>
  <si>
    <t>IČ:</t>
  </si>
  <si>
    <t>SÚSPK, MĚSTO KLATOVY</t>
  </si>
  <si>
    <t>DIČ:</t>
  </si>
  <si>
    <t>Uchazeč:</t>
  </si>
  <si>
    <t>Vyplň údaj</t>
  </si>
  <si>
    <t>Projektant:</t>
  </si>
  <si>
    <t>MACÁN PROJEKCE DS s.r.o.</t>
  </si>
  <si>
    <t>True</t>
  </si>
  <si>
    <t>Zpracovatel:</t>
  </si>
  <si>
    <t>Ing. Tomáš Macán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</si>
  <si>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</si>
  <si>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</si>
  <si>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</si>
  <si>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</si>
  <si>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</si>
  <si>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</si>
  <si>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</si>
  <si>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</si>
  <si>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</si>
  <si>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</si>
  <si>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</si>
  <si>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</si>
  <si>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</si>
  <si>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</si>
  <si>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</si>
  <si>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</si>
  <si>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</si>
  <si>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</si>
  <si>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</si>
  <si>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</si>
  <si>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</si>
  <si>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</si>
  <si>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</si>
  <si>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</si>
  <si>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</si>
  <si>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</si>
  <si>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</si>
  <si>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</si>
  <si>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</si>
  <si>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</si>
  <si>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</si>
  <si>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</si>
  <si>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</si>
  <si>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</si>
  <si>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</si>
  <si>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</si>
  <si>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</si>
  <si>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</si>
  <si>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</si>
  <si>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</si>
  <si>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</si>
  <si>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</si>
  <si>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</si>
  <si>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</si>
  <si>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</si>
  <si>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</si>
  <si>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</si>
  <si>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KOMUNIKACE</t>
  </si>
  <si>
    <t>STA</t>
  </si>
  <si>
    <t>1</t>
  </si>
  <si>
    <t>{0e9d173b-f027-4f13-b0d5-f5992ba11de8}</t>
  </si>
  <si>
    <t>2</t>
  </si>
  <si>
    <t>102</t>
  </si>
  <si>
    <t>CHODNÍKY</t>
  </si>
  <si>
    <t>{218bac90-ad69-4c1b-ad25-f48f17f5a525}</t>
  </si>
  <si>
    <t>401</t>
  </si>
  <si>
    <t>VEŘEJNÉ OSVĚTLENÍ</t>
  </si>
  <si>
    <t>{ac5f4777-9455-4125-ab0a-209961abbb69}</t>
  </si>
  <si>
    <t>KRYCÍ LIST SOUPISU PRACÍ</t>
  </si>
  <si>
    <t>Objekt:</t>
  </si>
  <si>
    <t>101 -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</si>
  <si>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</si>
  <si>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</si>
  <si>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</si>
  <si>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</si>
  <si>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</si>
  <si>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</si>
  <si>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</si>
  <si>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</si>
  <si>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</si>
  <si>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</si>
  <si>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</si>
  <si>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</si>
  <si>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</si>
  <si>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</si>
  <si>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</si>
  <si>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</si>
  <si>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</si>
  <si>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</si>
  <si>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</si>
  <si>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</si>
  <si>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</si>
  <si>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</si>
  <si>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</si>
  <si>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</si>
  <si>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</si>
  <si>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</si>
  <si>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</si>
  <si>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</si>
  <si>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</si>
  <si>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</si>
  <si>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</si>
  <si>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</si>
  <si>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</si>
  <si>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42</t>
  </si>
  <si>
    <t>K</t>
  </si>
  <si>
    <t>113154364</t>
  </si>
  <si>
    <t>Frézování živičného podkladu nebo krytu  s naložením na dopravní prostředek plochy přes 1 000 do 10 000 m2 s překážkami v trase pruhu šířky přes 1 m do 2 m, tloušťky vrstvy 100 mm</t>
  </si>
  <si>
    <t>m2</t>
  </si>
  <si>
    <t>CS ÚRS 2019 01</t>
  </si>
  <si>
    <t>4</t>
  </si>
  <si>
    <t>1442285388</t>
  </si>
  <si>
    <t>VV</t>
  </si>
  <si>
    <t>frézování</t>
  </si>
  <si>
    <t>3160</t>
  </si>
  <si>
    <t>sanace podkladní vrstvy</t>
  </si>
  <si>
    <t>3160*0,15</t>
  </si>
  <si>
    <t>Součet</t>
  </si>
  <si>
    <t>3</t>
  </si>
  <si>
    <t>132201201</t>
  </si>
  <si>
    <t>Hloubení zapažených i nezapažených rýh šířky přes 600 do 2 000 mm  s urovnáním dna do předepsaného profilu a spádu v hornině tř. 3 do 100 m3</t>
  </si>
  <si>
    <t>m3</t>
  </si>
  <si>
    <t>1658252137</t>
  </si>
  <si>
    <t>rozšíření</t>
  </si>
  <si>
    <t>20*0,58</t>
  </si>
  <si>
    <t>přípojky</t>
  </si>
  <si>
    <t>45*2,5*1</t>
  </si>
  <si>
    <t>132201209</t>
  </si>
  <si>
    <t>Hloubení zapažených i nezapažených rýh šířky přes 600 do 2 000 mm  s urovnáním dna do předepsaného profilu a spádu v hornině tř. 3 Příplatek k cenám za lepivost horniny tř. 3</t>
  </si>
  <si>
    <t>-142803012</t>
  </si>
  <si>
    <t>24</t>
  </si>
  <si>
    <t>162701105vl</t>
  </si>
  <si>
    <t>Vodorovné přemístění výkopku nebo sypaniny po suchu  na obvyklém dopravním prostředku, bez naložení výkopku, avšak se složením bez rozhrnutí z horniny tř. 1 až 4 na skládku včetně likvidace v souladu se zákonem o odpadech</t>
  </si>
  <si>
    <t>1186823296</t>
  </si>
  <si>
    <t>124,1</t>
  </si>
  <si>
    <t>25</t>
  </si>
  <si>
    <t>174102101</t>
  </si>
  <si>
    <t>Zásyp sypaninou z jakékoliv horniny při překopech inženýrských sítí objemu do 30 m3 s uložením výkopku ve vrstvách se zhutněním jam, šachet, rýh nebo kolem objektů v těchto vykopávkách</t>
  </si>
  <si>
    <t>543994917</t>
  </si>
  <si>
    <t>26</t>
  </si>
  <si>
    <t>M</t>
  </si>
  <si>
    <t>58331200</t>
  </si>
  <si>
    <t>štěrkopísek netříděný zásypový</t>
  </si>
  <si>
    <t>t</t>
  </si>
  <si>
    <t>8</t>
  </si>
  <si>
    <t>597068204</t>
  </si>
  <si>
    <t>112,5*2 'Přepočtené koeficientem množství</t>
  </si>
  <si>
    <t>27</t>
  </si>
  <si>
    <t>181951102</t>
  </si>
  <si>
    <t>Úprava pláně vyrovnáním výškových rozdílů  v hornině tř. 1 až 4 se zhutněním</t>
  </si>
  <si>
    <t>766433621</t>
  </si>
  <si>
    <t>20</t>
  </si>
  <si>
    <t>20*1,1 'Přepočtené koeficientem množství</t>
  </si>
  <si>
    <t>5</t>
  </si>
  <si>
    <t>Komunikace pozemní</t>
  </si>
  <si>
    <t>28</t>
  </si>
  <si>
    <t>564861111</t>
  </si>
  <si>
    <t>Podklad ze štěrkodrti ŠD  s rozprostřením a zhutněním, po zhutnění tl. 200 mm</t>
  </si>
  <si>
    <t>1175772236</t>
  </si>
  <si>
    <t>P</t>
  </si>
  <si>
    <t>Poznámka k položce:
rozšíření vozovky</t>
  </si>
  <si>
    <t>rozšíření vozovky</t>
  </si>
  <si>
    <t>29</t>
  </si>
  <si>
    <t>564962111</t>
  </si>
  <si>
    <t>Podklad z mechanicky zpevněného kameniva MZK (minerální beton)  s rozprostřením a s hutněním, po zhutnění tl. 200 mm</t>
  </si>
  <si>
    <t>918229774</t>
  </si>
  <si>
    <t>43</t>
  </si>
  <si>
    <t>565166111</t>
  </si>
  <si>
    <t>Asfaltový beton vrstva podkladní ACP 22 (obalované kamenivo hrubozrnné - OKH)  s rozprostřením a zhutněním v pruhu šířky do 3 m, po zhutnění tl. 80 mm</t>
  </si>
  <si>
    <t>1580979687</t>
  </si>
  <si>
    <t>474+20</t>
  </si>
  <si>
    <t>49</t>
  </si>
  <si>
    <t>573231106</t>
  </si>
  <si>
    <t>Postřik spojovací PS bez posypu kamenivem ze silniční emulze, v množství 0,30 kg/m2</t>
  </si>
  <si>
    <t>1545161113</t>
  </si>
  <si>
    <t>50</t>
  </si>
  <si>
    <t>573231108</t>
  </si>
  <si>
    <t>Postřik spojovací PS bez posypu kamenivem ze silniční emulze, v množství 0,50 kg/m2</t>
  </si>
  <si>
    <t>1073659156</t>
  </si>
  <si>
    <t>45</t>
  </si>
  <si>
    <t>577144141</t>
  </si>
  <si>
    <t>Asfaltový beton vrstva obrusná ACO 11 (ABS)  s rozprostřením a se zhutněním z modifikovaného asfaltu v pruhu šířky přes 3 m tl. 50 mm</t>
  </si>
  <si>
    <t>1492634564</t>
  </si>
  <si>
    <t>44</t>
  </si>
  <si>
    <t>577145142vl</t>
  </si>
  <si>
    <t>Asfaltový beton vrstva ložní ACL22S CRmB 25/55-60 V, dle ČSN 65 7222-2 Asfalty a asfaltová pojiva - Silniční modifikované asfalty - Část 2: Asfalty modifikované pryžovým granulátem s rozprostřením a zhutněním z modifikovaného asfaltu v pruhu šířky přes 3 m, po zhutnění tl. 60 mm</t>
  </si>
  <si>
    <t>-1435213031</t>
  </si>
  <si>
    <t>Trubní vedení</t>
  </si>
  <si>
    <t>871315221</t>
  </si>
  <si>
    <t>Kanalizační potrubí z tvrdého PVC v otevřeném výkopu ve sklonu do 20 %, hladkého plnostěnného jednovrstvého, tuhost třídy SN 8 DN 160</t>
  </si>
  <si>
    <t>m</t>
  </si>
  <si>
    <t>-250984620</t>
  </si>
  <si>
    <t>6</t>
  </si>
  <si>
    <t>895941111</t>
  </si>
  <si>
    <t>Zřízení vpusti kanalizační  uliční z betonových dílců typ UV-50 normální</t>
  </si>
  <si>
    <t>kus</t>
  </si>
  <si>
    <t>113663789</t>
  </si>
  <si>
    <t>7</t>
  </si>
  <si>
    <t>59223857</t>
  </si>
  <si>
    <t>skruž pro uliční vpusť horní betonová 450x295x50mm</t>
  </si>
  <si>
    <t>502123650</t>
  </si>
  <si>
    <t>18</t>
  </si>
  <si>
    <t>59223866</t>
  </si>
  <si>
    <t>skruž pro uliční vpusť přechodová betonová 450-270x295x50m</t>
  </si>
  <si>
    <t>-1856162646</t>
  </si>
  <si>
    <t>59223862</t>
  </si>
  <si>
    <t>skruž pro uliční vpusť středová betonová 450x295x50mm</t>
  </si>
  <si>
    <t>-2020694941</t>
  </si>
  <si>
    <t>9</t>
  </si>
  <si>
    <t>59223854</t>
  </si>
  <si>
    <t>skruž pro uliční vpusť s výtokovým otvorem PVC betonová 450x350x50mm</t>
  </si>
  <si>
    <t>659094393</t>
  </si>
  <si>
    <t>11</t>
  </si>
  <si>
    <t>59223821</t>
  </si>
  <si>
    <t>vpusť uliční prstenec betonový 180x660x100mm</t>
  </si>
  <si>
    <t>1332525193</t>
  </si>
  <si>
    <t>12</t>
  </si>
  <si>
    <t>59223852</t>
  </si>
  <si>
    <t>dno pro uliční vpusť s kalovou prohlubní betonové 450x300x50mm</t>
  </si>
  <si>
    <t>-1350172453</t>
  </si>
  <si>
    <t>13</t>
  </si>
  <si>
    <t>899204112</t>
  </si>
  <si>
    <t>Osazení mříží litinových včetně rámů a košů na bahno pro třídu zatížení D400, E600</t>
  </si>
  <si>
    <t>-33553745</t>
  </si>
  <si>
    <t>14</t>
  </si>
  <si>
    <t>55242322</t>
  </si>
  <si>
    <t>mříž D 400 - plochá 300x500mm</t>
  </si>
  <si>
    <t>-1334838136</t>
  </si>
  <si>
    <t>55242320</t>
  </si>
  <si>
    <t>mříž vtoková litinová plochá 500x500mm</t>
  </si>
  <si>
    <t>-1118733947</t>
  </si>
  <si>
    <t>16</t>
  </si>
  <si>
    <t>56241516</t>
  </si>
  <si>
    <t>koš kalový dlouhý pro žlaby z PE š 300mm</t>
  </si>
  <si>
    <t>-1286199289</t>
  </si>
  <si>
    <t>17</t>
  </si>
  <si>
    <t>28661789</t>
  </si>
  <si>
    <t>koš kalový ocelový pro silniční vpusť 425mm vč. madla</t>
  </si>
  <si>
    <t>-1869917159</t>
  </si>
  <si>
    <t>899331111vl</t>
  </si>
  <si>
    <t>Výměna šachtového poklopu za samonivelační, poklopy dodá správce kanalizace</t>
  </si>
  <si>
    <t>-164699780</t>
  </si>
  <si>
    <t>899431111</t>
  </si>
  <si>
    <t>Výšková úprava uličního vstupu nebo vpusti do 200 mm  zvýšením krycího hrnce, šoupěte nebo hydrantu bez úpravy armatur</t>
  </si>
  <si>
    <t>-1777595891</t>
  </si>
  <si>
    <t>Ostatní konstrukce a práce-bourání</t>
  </si>
  <si>
    <t>46</t>
  </si>
  <si>
    <t>0004</t>
  </si>
  <si>
    <t>Sanace zbylých trhlin dle TP 115, na úpravu 1bm trhlin uvažovat plochu textilie 1,5 m2 (přesah na každou stranu 0,75m), jako materiál při opravě trhlin bude použit kompozitní materiál - sklovláknitá mřížovina spojená polypropylénovou plstí, plošná hmotnos</t>
  </si>
  <si>
    <t>-878724271</t>
  </si>
  <si>
    <t>19</t>
  </si>
  <si>
    <t>915211112</t>
  </si>
  <si>
    <t>Vodorovné dopravní značení stříkaným plastem  dělící čára šířky 125 mm souvislá bílá retroreflexní</t>
  </si>
  <si>
    <t>-1750464997</t>
  </si>
  <si>
    <t>915211122</t>
  </si>
  <si>
    <t>Vodorovné dopravní značení stříkaným plastem  dělící čára šířky 125 mm přerušovaná bílá retroreflexní</t>
  </si>
  <si>
    <t>2082659616</t>
  </si>
  <si>
    <t>915221112</t>
  </si>
  <si>
    <t>Vodorovné dopravní značení stříkaným plastem  vodící čára bílá šířky 250 mm souvislá retroreflexní</t>
  </si>
  <si>
    <t>684824776</t>
  </si>
  <si>
    <t>22</t>
  </si>
  <si>
    <t>915221122</t>
  </si>
  <si>
    <t>Vodorovné dopravní značení stříkaným plastem  vodící čára bílá šířky 250 mm přerušovaná retroreflexní</t>
  </si>
  <si>
    <t>721997258</t>
  </si>
  <si>
    <t>140+75</t>
  </si>
  <si>
    <t>23</t>
  </si>
  <si>
    <t>915231112</t>
  </si>
  <si>
    <t>Vodorovné dopravní značení stříkaným plastem  přechody pro chodce, šipky, symboly nápisy bílé retroreflexní</t>
  </si>
  <si>
    <t>-1728670695</t>
  </si>
  <si>
    <t>6*1+8*0,5+30</t>
  </si>
  <si>
    <t>51</t>
  </si>
  <si>
    <t>919112213</t>
  </si>
  <si>
    <t>Řezání dilatačních spár v živičném krytu vytvoření komůrky pro těsnící zálivku šířky 10 mm, hloubky 25 mm</t>
  </si>
  <si>
    <t>-807017792</t>
  </si>
  <si>
    <t>52</t>
  </si>
  <si>
    <t>919122112</t>
  </si>
  <si>
    <t>Utěsnění dilatačních spár zálivkou za tepla v cementobetonovém nebo živičném krytu včetně adhezního nátěru s těsnicím profilem pod zálivkou, pro komůrky šířky 10 mm, hloubky 25 mm</t>
  </si>
  <si>
    <t>-760186244</t>
  </si>
  <si>
    <t>53</t>
  </si>
  <si>
    <t>919735112</t>
  </si>
  <si>
    <t>Řezání stávajícího živičného krytu nebo podkladu hloubky přes 50 do 100 mm</t>
  </si>
  <si>
    <t>-724812337</t>
  </si>
  <si>
    <t>997</t>
  </si>
  <si>
    <t>Přesun sutě</t>
  </si>
  <si>
    <t>40</t>
  </si>
  <si>
    <t>997211511</t>
  </si>
  <si>
    <t>Vodorovná doprava suti nebo vybouraných hmot  suti se složením a hrubým urovnáním, na vzdálenost do 1 km</t>
  </si>
  <si>
    <t>-18860885</t>
  </si>
  <si>
    <t>Poznámka k položce:
doprava frézované drtě na středisko SÚS v Lubech</t>
  </si>
  <si>
    <t>41</t>
  </si>
  <si>
    <t>997211519</t>
  </si>
  <si>
    <t>Vodorovná doprava suti nebo vybouraných hmot  suti se složením a hrubým urovnáním, na vzdálenost Příplatek k ceně za každý další i započatý 1 km přes 1 km</t>
  </si>
  <si>
    <t>419870068</t>
  </si>
  <si>
    <t>930,304*3 'Přepočtené koeficientem množství</t>
  </si>
  <si>
    <t>998</t>
  </si>
  <si>
    <t>Přesun hmot</t>
  </si>
  <si>
    <t>31</t>
  </si>
  <si>
    <t>998225111</t>
  </si>
  <si>
    <t>Přesun hmot pro komunikace s krytem z kameniva, monolitickým betonovým nebo živičným dopravní vzdálenost do 200 m jakékoliv délky objektu</t>
  </si>
  <si>
    <t>854548381</t>
  </si>
  <si>
    <t>VRN</t>
  </si>
  <si>
    <t>Vedlejší rozpočtové náklady</t>
  </si>
  <si>
    <t>VRN1</t>
  </si>
  <si>
    <t>Průzkumné, geodetické a projektové práce</t>
  </si>
  <si>
    <t>32</t>
  </si>
  <si>
    <t>012203000</t>
  </si>
  <si>
    <t>Průzkumné, geodetické a projektové práce geodetické práce při provádění stavby</t>
  </si>
  <si>
    <t>Ks</t>
  </si>
  <si>
    <t>1024</t>
  </si>
  <si>
    <t>1691841034</t>
  </si>
  <si>
    <t>33</t>
  </si>
  <si>
    <t>012303000</t>
  </si>
  <si>
    <t>Průzkumné, geodetické a projektové práce geodetické práce po výstavbě</t>
  </si>
  <si>
    <t>1537083370</t>
  </si>
  <si>
    <t>34</t>
  </si>
  <si>
    <t>013254000</t>
  </si>
  <si>
    <t>Projektové práce, projektové práce dokumentace stavby (výkresová a textová) skutečného provedení stavby</t>
  </si>
  <si>
    <t>1629274874</t>
  </si>
  <si>
    <t>VRN3</t>
  </si>
  <si>
    <t>Zařízení staveniště</t>
  </si>
  <si>
    <t>35</t>
  </si>
  <si>
    <t>030001000</t>
  </si>
  <si>
    <t>Zřízení, provoz, demontáž, příprava plochy pro zařízení staveniště, pronájem stavební buňky, oplocení a chemického WC po dobu stavby, uvedení zařízení staveniště do původního stavu</t>
  </si>
  <si>
    <t>614523089</t>
  </si>
  <si>
    <t>36</t>
  </si>
  <si>
    <t>034403000</t>
  </si>
  <si>
    <t>Montáž, demontáž a pronájem dočasných dopravních značek po dobu stavby viz dopravní opatření</t>
  </si>
  <si>
    <t>12567386</t>
  </si>
  <si>
    <t>VRN4</t>
  </si>
  <si>
    <t>Inženýrská činnost</t>
  </si>
  <si>
    <t>37</t>
  </si>
  <si>
    <t>043103000</t>
  </si>
  <si>
    <t xml:space="preserve">Zajištění a provedení rozborů, atestů, posudků a revizních zpráv nutných pro řádné provedení a dokončení díla </t>
  </si>
  <si>
    <t>-1072173018</t>
  </si>
  <si>
    <t>102 - CHODNÍKY</t>
  </si>
  <si>
    <t xml:space="preserve">    2 - Zakládání</t>
  </si>
  <si>
    <t xml:space="preserve">    9 - Ostatní konstrukce a práce, bourání</t>
  </si>
  <si>
    <t>PSV - Práce a dodávky PSV</t>
  </si>
  <si>
    <t xml:space="preserve">    711 - Izolace proti vodě, vlhkosti a plynům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</si>
  <si>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</si>
  <si>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</si>
  <si>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-1981285273</t>
  </si>
  <si>
    <t>113154264</t>
  </si>
  <si>
    <t>Frézování živičného podkladu nebo krytu  s naložením na dopravní prostředek plochy přes 500 do 1 000 m2 s překážkami v trase pruhu šířky přes 1 m do 2 m, tloušťky vrstvy 100 mm</t>
  </si>
  <si>
    <t>-2018161461</t>
  </si>
  <si>
    <t>115+445</t>
  </si>
  <si>
    <t>113202111</t>
  </si>
  <si>
    <t>Vytrhání obrub  s vybouráním lože, s přemístěním hmot na skládku na vzdálenost do 3 m nebo s naložením na dopravní prostředek z krajníků nebo obrubníků stojatých</t>
  </si>
  <si>
    <t>-79447486</t>
  </si>
  <si>
    <t>Poznámka k položce:
žulové OP3 budou zpětně použity</t>
  </si>
  <si>
    <t>žulové OP3</t>
  </si>
  <si>
    <t>150</t>
  </si>
  <si>
    <t>betonové</t>
  </si>
  <si>
    <t>650</t>
  </si>
  <si>
    <t>122302202</t>
  </si>
  <si>
    <t>Odkopávky a prokopávky nezapažené pro silnice  s přemístěním výkopku v příčných profilech na vzdálenost do 15 m nebo s naložením na dopravní prostředek v hornině tř. 4 přes 100 do 1 000 m3</t>
  </si>
  <si>
    <t>1460612543</t>
  </si>
  <si>
    <t>15*0,58</t>
  </si>
  <si>
    <t>parkovací stání</t>
  </si>
  <si>
    <t>730*0,47</t>
  </si>
  <si>
    <t>komunikace parkoviště</t>
  </si>
  <si>
    <t>178*0,47</t>
  </si>
  <si>
    <t>chodníky</t>
  </si>
  <si>
    <t>1020*0,26</t>
  </si>
  <si>
    <t>sjezdy</t>
  </si>
  <si>
    <t>62*0,46</t>
  </si>
  <si>
    <t>reliéfní dlažba</t>
  </si>
  <si>
    <t>49*0,46</t>
  </si>
  <si>
    <t>751,72*1,1 'Přepočtené koeficientem množství</t>
  </si>
  <si>
    <t>132201101</t>
  </si>
  <si>
    <t>Hloubení zapažených i nezapažených rýh šířky do 600 mm  s urovnáním dna do předepsaného profilu a spádu v hornině tř. 3 do 100 m3</t>
  </si>
  <si>
    <t>1188244001</t>
  </si>
  <si>
    <t>(60+70)*0,35*0,5</t>
  </si>
  <si>
    <t>132201109</t>
  </si>
  <si>
    <t>Hloubení zapažených i nezapažených rýh šířky do 600 mm  s urovnáním dna do předepsaného profilu a spádu v hornině tř. 3 Příplatek k cenám za lepivost horniny tř. 3</t>
  </si>
  <si>
    <t>-1420451059</t>
  </si>
  <si>
    <t>-1814963803</t>
  </si>
  <si>
    <t>28*3*1</t>
  </si>
  <si>
    <t>-1732129162</t>
  </si>
  <si>
    <t>1376609904</t>
  </si>
  <si>
    <t>826,892+22,75+84</t>
  </si>
  <si>
    <t>10</t>
  </si>
  <si>
    <t>-2088750227</t>
  </si>
  <si>
    <t>-540713142</t>
  </si>
  <si>
    <t>84*2 'Přepočtené koeficientem množství</t>
  </si>
  <si>
    <t>181111132</t>
  </si>
  <si>
    <t>Plošná úprava terénu v zemině tř. 1 až 4 s urovnáním povrchu bez doplnění ornice souvislé plochy do 500 m2 při nerovnostech terénu přes 150 do 200 mm na svahu přes 1:5 do 1:2</t>
  </si>
  <si>
    <t>-943032915</t>
  </si>
  <si>
    <t>10371500</t>
  </si>
  <si>
    <t>substrát pro trávníky VL</t>
  </si>
  <si>
    <t>-347690378</t>
  </si>
  <si>
    <t>280,000*0,2</t>
  </si>
  <si>
    <t>181411132</t>
  </si>
  <si>
    <t>Založení trávníku na půdě předem připravené plochy do 1000 m2 výsevem včetně utažení parkového na svahu přes 1:5 do 1:2</t>
  </si>
  <si>
    <t>99683731</t>
  </si>
  <si>
    <t>00572410</t>
  </si>
  <si>
    <t>osivo směs travní parková</t>
  </si>
  <si>
    <t>kg</t>
  </si>
  <si>
    <t>1514582219</t>
  </si>
  <si>
    <t>280*0,015 'Přepočtené koeficientem množství</t>
  </si>
  <si>
    <t>484761101</t>
  </si>
  <si>
    <t>870+960+178+730+215+62+74+49</t>
  </si>
  <si>
    <t>3138*1,1 'Přepočtené koeficientem množství</t>
  </si>
  <si>
    <t>184102411</t>
  </si>
  <si>
    <t>Výsadba keře bez balu do předem vyhloubené jamky se zalitím  na svahu přes 1:5 do 1:2 výšky do 1 m v terénu</t>
  </si>
  <si>
    <t>398177956</t>
  </si>
  <si>
    <t>02652026</t>
  </si>
  <si>
    <t>skalník</t>
  </si>
  <si>
    <t>-1460641533</t>
  </si>
  <si>
    <t>184911422</t>
  </si>
  <si>
    <t>Mulčování vysazených rostlin mulčovací kůrou, tl. do 100 mm na svahu přes 1:5 do 1:2</t>
  </si>
  <si>
    <t>1227435095</t>
  </si>
  <si>
    <t>10391100</t>
  </si>
  <si>
    <t>kůra mulčovací VL</t>
  </si>
  <si>
    <t>-1373726460</t>
  </si>
  <si>
    <t>83*0,103 'Přepočtené koeficientem množství</t>
  </si>
  <si>
    <t>Zakládání</t>
  </si>
  <si>
    <t>211561111</t>
  </si>
  <si>
    <t>Výplň kamenivem do rýh odvodňovacích žeber nebo trativodů  bez zhutnění, s úpravou povrchu výplně kamenivem hrubým drceným frakce 4 až 16 mm</t>
  </si>
  <si>
    <t>-641176489</t>
  </si>
  <si>
    <t>130*0,25*0,5</t>
  </si>
  <si>
    <t>212312111</t>
  </si>
  <si>
    <t>Lože pro trativody  z betonu prostého</t>
  </si>
  <si>
    <t>-197669997</t>
  </si>
  <si>
    <t>130,000*0,5*0,1</t>
  </si>
  <si>
    <t>212755216</t>
  </si>
  <si>
    <t>Trativody bez lože z drenážních trubek  plastových flexibilních D 160 mm</t>
  </si>
  <si>
    <t>93398108</t>
  </si>
  <si>
    <t>60+70</t>
  </si>
  <si>
    <t>265128215</t>
  </si>
  <si>
    <t>178</t>
  </si>
  <si>
    <t>564921411</t>
  </si>
  <si>
    <t>Podklad nebo podsyp z asfaltového recyklátu  s rozprostřením a zhutněním, po zhutnění tl. 60 mm</t>
  </si>
  <si>
    <t>-1177175845</t>
  </si>
  <si>
    <t>chodník nový</t>
  </si>
  <si>
    <t>960+60</t>
  </si>
  <si>
    <t>chodník oprava</t>
  </si>
  <si>
    <t>870</t>
  </si>
  <si>
    <t>564951412</t>
  </si>
  <si>
    <t>Podklad nebo podsyp z asfaltového recyklátu  s rozprostřením a zhutněním, po zhutnění tl. 200 mm</t>
  </si>
  <si>
    <t>-676866169</t>
  </si>
  <si>
    <t>sjezdy nové</t>
  </si>
  <si>
    <t>62</t>
  </si>
  <si>
    <t>730</t>
  </si>
  <si>
    <t>841*1,15 'Přepočtené koeficientem množství</t>
  </si>
  <si>
    <t>564951413</t>
  </si>
  <si>
    <t>Podklad nebo podsyp z asfaltového recyklátu  s rozprostřením a zhutněním, po zhutnění tl. 150 mm</t>
  </si>
  <si>
    <t>-1828654225</t>
  </si>
  <si>
    <t>chodníky nové</t>
  </si>
  <si>
    <t>parkoviště</t>
  </si>
  <si>
    <t>1861*1,1 'Přepočtené koeficientem množství</t>
  </si>
  <si>
    <t>564952111</t>
  </si>
  <si>
    <t>Podklad z mechanicky zpevněného kameniva MZK (minerální beton)  s rozprostřením a s hutněním, po zhutnění tl. 150 mm</t>
  </si>
  <si>
    <t>565470620</t>
  </si>
  <si>
    <t>Poznámka k položce:
komunikace parkoviště</t>
  </si>
  <si>
    <t>1855347891</t>
  </si>
  <si>
    <t>30</t>
  </si>
  <si>
    <t>565165111</t>
  </si>
  <si>
    <t>Asfaltový beton vrstva podkladní ACP 16 (obalované kamenivo střednězrnné - OKS)  s rozprostřením a zhutněním v pruhu šířky do 3 m, po zhutnění tl. 80 mm</t>
  </si>
  <si>
    <t>-974908278</t>
  </si>
  <si>
    <t>1699615401</t>
  </si>
  <si>
    <t>577134111</t>
  </si>
  <si>
    <t>Asfaltový beton vrstva obrusná ACO 11 (ABS)  s rozprostřením a se zhutněním z nemodifikovaného asfaltu v pruhu šířky do 3 m tř. I, po zhutnění tl. 40 mm</t>
  </si>
  <si>
    <t>868336454</t>
  </si>
  <si>
    <t>577143111</t>
  </si>
  <si>
    <t>Asfaltový beton vrstva obrusná ACO 8 (ABJ)  s rozprostřením a se zhutněním z nemodifikovaného asfaltu v pruhu šířky do 3 m, po zhutnění tl. 50 mm</t>
  </si>
  <si>
    <t>603241860</t>
  </si>
  <si>
    <t>960</t>
  </si>
  <si>
    <t xml:space="preserve">sjezdy oprava </t>
  </si>
  <si>
    <t>215</t>
  </si>
  <si>
    <t>577144131</t>
  </si>
  <si>
    <t>Asfaltový beton vrstva obrusná ACO 11 (ABS)  s rozprostřením a se zhutněním z modifikovaného asfaltu v pruhu šířky do 3 m, po zhutnění tl. 50 mm</t>
  </si>
  <si>
    <t>-1640882160</t>
  </si>
  <si>
    <t>Poznámka k položce:
oprava krytu stání</t>
  </si>
  <si>
    <t>115</t>
  </si>
  <si>
    <t>oprava krytu komunikace</t>
  </si>
  <si>
    <t>445</t>
  </si>
  <si>
    <t>577145132</t>
  </si>
  <si>
    <t>Asfaltový beton vrstva ložní ACL 16 (ABH)  s rozprostřením a zhutněním z modifikovaného asfaltu v pruhu šířky do 3 m, po zhutnění tl. 50 mm</t>
  </si>
  <si>
    <t>1997578186</t>
  </si>
  <si>
    <t>577155112</t>
  </si>
  <si>
    <t>Asfaltový beton vrstva ložní ACL 16 (ABH)  s rozprostřením a zhutněním z nemodifikovaného asfaltu v pruhu šířky do 3 m, po zhutnění tl. 60 mm</t>
  </si>
  <si>
    <t>-804321991</t>
  </si>
  <si>
    <t>sjezdy oprava krytu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</si>
  <si>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</si>
  <si>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</si>
  <si>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-2070554232</t>
  </si>
  <si>
    <t>74+49</t>
  </si>
  <si>
    <t>38</t>
  </si>
  <si>
    <t>59245006</t>
  </si>
  <si>
    <t>dlažba skladebná betonová pro nevidomé 200x100x80mm barevná</t>
  </si>
  <si>
    <t>51751142</t>
  </si>
  <si>
    <t>39</t>
  </si>
  <si>
    <t>596412211</t>
  </si>
  <si>
    <t>Kladení dlažby z betonových vegetačních dlaždic pozemních komunikací  s ložem z kameniva těženého nebo drceného tl. do 50 mm, s vyplněním spár a vegetačních otvorů, s hutněním vibrováním tl. 80 mm, pro plochy přes 50 do 100 m2</t>
  </si>
  <si>
    <t>1102096791</t>
  </si>
  <si>
    <t>59246015</t>
  </si>
  <si>
    <t>dlažba polovegetační zatravňovací s nálitky 240x170x80 MM</t>
  </si>
  <si>
    <t>-1322999869</t>
  </si>
  <si>
    <t>59245005</t>
  </si>
  <si>
    <t>dlažba skladebná betonová 200x100x80mm barevná</t>
  </si>
  <si>
    <t>-1614609798</t>
  </si>
  <si>
    <t>871315231</t>
  </si>
  <si>
    <t>Kanalizační potrubí z tvrdého PVC v otevřeném výkopu ve sklonu do 20 %, hladkého plnostěnného jednovrstvého, tuhost třídy SN 10 DN 160</t>
  </si>
  <si>
    <t>1658747588</t>
  </si>
  <si>
    <t>-1501419573</t>
  </si>
  <si>
    <t>1931470172</t>
  </si>
  <si>
    <t>-952609617</t>
  </si>
  <si>
    <t>59223860</t>
  </si>
  <si>
    <t>skruž pro uliční vpusť středová betonová 450x195x50mm</t>
  </si>
  <si>
    <t>-1704421955</t>
  </si>
  <si>
    <t>47</t>
  </si>
  <si>
    <t>-393587083</t>
  </si>
  <si>
    <t>48</t>
  </si>
  <si>
    <t>59223864</t>
  </si>
  <si>
    <t>prstenec pro uliční vpusť vyrovnávací betonový 390x60x130mm</t>
  </si>
  <si>
    <t>-1313481229</t>
  </si>
  <si>
    <t>-1576503136</t>
  </si>
  <si>
    <t>812745221</t>
  </si>
  <si>
    <t>59223874</t>
  </si>
  <si>
    <t>koš vysoký pro uliční vpusti žárově Pz plech pro rám 500/300mm</t>
  </si>
  <si>
    <t>245336598</t>
  </si>
  <si>
    <t>Ostatní konstrukce a práce, bourání</t>
  </si>
  <si>
    <t>914111111</t>
  </si>
  <si>
    <t>Montáž svislé dopravní značky základní  velikosti do 1 m2 objímkami na sloupky nebo konzoly</t>
  </si>
  <si>
    <t>-709713656</t>
  </si>
  <si>
    <t>40445572</t>
  </si>
  <si>
    <t>značka dopravní svislá retroreflexní fólie tř 1 Al prolis D 500mm</t>
  </si>
  <si>
    <t>1413443689</t>
  </si>
  <si>
    <t>54</t>
  </si>
  <si>
    <t>40445553</t>
  </si>
  <si>
    <t>značka dopravní svislá retroreflexní fólie tř 1 Al prolis D 700mm</t>
  </si>
  <si>
    <t>-1394329543</t>
  </si>
  <si>
    <t>55</t>
  </si>
  <si>
    <t>40445552</t>
  </si>
  <si>
    <t>značka dopravní svislá retroreflexní fólie tř 1 Al prolis 500x500mm</t>
  </si>
  <si>
    <t>1082826077</t>
  </si>
  <si>
    <t>56</t>
  </si>
  <si>
    <t>40445550</t>
  </si>
  <si>
    <t>značka dopravní svislá retroreflexní fólie tř 1 Al prolis trojúhelník 900mm</t>
  </si>
  <si>
    <t>1037889674</t>
  </si>
  <si>
    <t>57</t>
  </si>
  <si>
    <t>40445555</t>
  </si>
  <si>
    <t>značka dopravní svislá retroreflexní fólie tř 1 Al prolis 500x700mm</t>
  </si>
  <si>
    <t>715748335</t>
  </si>
  <si>
    <t>58</t>
  </si>
  <si>
    <t>914511112</t>
  </si>
  <si>
    <t>Montáž sloupku dopravních značek  délky do 3,5 m do hliníkové patky</t>
  </si>
  <si>
    <t>-630813394</t>
  </si>
  <si>
    <t>59</t>
  </si>
  <si>
    <t>40445225</t>
  </si>
  <si>
    <t>sloupek pro dopravní značku Zn D 60mm v 3,5m</t>
  </si>
  <si>
    <t>-1529693178</t>
  </si>
  <si>
    <t>60</t>
  </si>
  <si>
    <t>40445240</t>
  </si>
  <si>
    <t>patka pro sloupek Al D 60mm</t>
  </si>
  <si>
    <t>-1943571361</t>
  </si>
  <si>
    <t>61</t>
  </si>
  <si>
    <t>40445253</t>
  </si>
  <si>
    <t>víčko plastové na sloupek D 60mm</t>
  </si>
  <si>
    <t>-12719127</t>
  </si>
  <si>
    <t>40445256</t>
  </si>
  <si>
    <t>svorka upínací na sloupek dopravní značky D 60mm</t>
  </si>
  <si>
    <t>-941277095</t>
  </si>
  <si>
    <t>17*2 'Přepočtené koeficientem množství</t>
  </si>
  <si>
    <t>63</t>
  </si>
  <si>
    <t>916111123</t>
  </si>
  <si>
    <t>Osazení silniční obruby z dlažebních kostek v jedné řadě  s ložem tl. přes 50 do 100 mm, s vyplněním a zatřením spár cementovou maltou z drobných kostek s boční opěrou z betonu prostého tř. C 12/15, do lože z betonu prostého téže značky</t>
  </si>
  <si>
    <t>646266433</t>
  </si>
  <si>
    <t>přídlažba + linka</t>
  </si>
  <si>
    <t>1057+70+30</t>
  </si>
  <si>
    <t>ukončení u objektu</t>
  </si>
  <si>
    <t>310*2</t>
  </si>
  <si>
    <t>64</t>
  </si>
  <si>
    <t>58381007</t>
  </si>
  <si>
    <t>kostka dlažební žula drobná 8/10</t>
  </si>
  <si>
    <t>1334656321</t>
  </si>
  <si>
    <t>1777*0,024 'Přepočtené koeficientem množství</t>
  </si>
  <si>
    <t>65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</si>
  <si>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</si>
  <si>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</si>
  <si>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1089318072</t>
  </si>
  <si>
    <t>66</t>
  </si>
  <si>
    <t>59217036</t>
  </si>
  <si>
    <t>obrubník betonový parkový přírodní 500x80x250mm</t>
  </si>
  <si>
    <t>116042886</t>
  </si>
  <si>
    <t>67</t>
  </si>
  <si>
    <t>916241213</t>
  </si>
  <si>
    <t>Osazení obrubníku kamenného se zřízením lože, s vyplněním a zatřením spár cementovou maltou stojatého s boční opěrou z betonu prostého, do lože z betonu prostého</t>
  </si>
  <si>
    <t>33585905</t>
  </si>
  <si>
    <t>stávající OP3</t>
  </si>
  <si>
    <t>nové OP3</t>
  </si>
  <si>
    <t>94+12,5+5+3,5+7</t>
  </si>
  <si>
    <t>nové OP6</t>
  </si>
  <si>
    <t>700+5+17+13+35+15+30</t>
  </si>
  <si>
    <t>68</t>
  </si>
  <si>
    <t>58380004</t>
  </si>
  <si>
    <t>obrubník kamenný žulový přímý 250x200mm</t>
  </si>
  <si>
    <t>-1864953470</t>
  </si>
  <si>
    <t>69</t>
  </si>
  <si>
    <t>58380444</t>
  </si>
  <si>
    <t>obrubník kamenný žulový obloukový R 5-10m 250x200mm</t>
  </si>
  <si>
    <t>-293026334</t>
  </si>
  <si>
    <t>70</t>
  </si>
  <si>
    <t>58380414</t>
  </si>
  <si>
    <t>obrubník kamenný žulový obloukový R 0,5-1m 250x200mm</t>
  </si>
  <si>
    <t>-535946205</t>
  </si>
  <si>
    <t>5+3,5</t>
  </si>
  <si>
    <t>71</t>
  </si>
  <si>
    <t>58380424</t>
  </si>
  <si>
    <t>obrubník kamenný žulový obloukový R 1-3m 250x200mm</t>
  </si>
  <si>
    <t>-1847979825</t>
  </si>
  <si>
    <t>72</t>
  </si>
  <si>
    <t>58380007</t>
  </si>
  <si>
    <t>obrubník kamenný žulový přímý 150x250mm</t>
  </si>
  <si>
    <t>-204271521</t>
  </si>
  <si>
    <t>73</t>
  </si>
  <si>
    <t>58380418</t>
  </si>
  <si>
    <t>obrubník kamenný žulový obloukový R 0,5-1m 150x250mm</t>
  </si>
  <si>
    <t>-1567421292</t>
  </si>
  <si>
    <t>74</t>
  </si>
  <si>
    <t>58380428</t>
  </si>
  <si>
    <t>obrubník kamenný žulový obloukový R 1-3m 150x250mm</t>
  </si>
  <si>
    <t>-1700118566</t>
  </si>
  <si>
    <t>75</t>
  </si>
  <si>
    <t>58380438</t>
  </si>
  <si>
    <t>obrubník kamenný žulový obloukový R 3-5m 150x250mm</t>
  </si>
  <si>
    <t>-540032430</t>
  </si>
  <si>
    <t>76</t>
  </si>
  <si>
    <t>58380448</t>
  </si>
  <si>
    <t>obrubník kamenný žulový obloukový R 5-10m 150x250mm</t>
  </si>
  <si>
    <t>-1683074323</t>
  </si>
  <si>
    <t>35+15</t>
  </si>
  <si>
    <t>77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</si>
  <si>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</si>
  <si>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</si>
  <si>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276485527</t>
  </si>
  <si>
    <t>Poznámka k položce:
stávající žulové obrubníky OP3</t>
  </si>
  <si>
    <t>78</t>
  </si>
  <si>
    <t>0029</t>
  </si>
  <si>
    <t>Výměna stávajících světel a sklíček semaforů přechodu pro chodce, červená a zelená za sklíčka se smíšeným přechodem pro chodce a cyklisty</t>
  </si>
  <si>
    <t>ks</t>
  </si>
  <si>
    <t>1134645968</t>
  </si>
  <si>
    <t>90</t>
  </si>
  <si>
    <t>0030</t>
  </si>
  <si>
    <t>Přesun SSZ přechodu pro chodce o cca 4,00 m, červený a zelený signál na přechodu pro chodce - přesunutí do osy přechodu</t>
  </si>
  <si>
    <t>512</t>
  </si>
  <si>
    <t>-246290124</t>
  </si>
  <si>
    <t>79</t>
  </si>
  <si>
    <t>997211511vl</t>
  </si>
  <si>
    <t>Vodorovná doprava suti nebo vybouraných hmot suti se složením a hrubým urovnáním, na skládku včetně likvidace v souladu se zákonem o odpadech 185/2001 Sb.</t>
  </si>
  <si>
    <t>-975020844</t>
  </si>
  <si>
    <t>Poznámka k položce:
nánosy na krajnicích</t>
  </si>
  <si>
    <t>80</t>
  </si>
  <si>
    <t>1796506358</t>
  </si>
  <si>
    <t>PSV</t>
  </si>
  <si>
    <t>Práce a dodávky PSV</t>
  </si>
  <si>
    <t>711</t>
  </si>
  <si>
    <t>Izolace proti vodě, vlhkosti a plynům</t>
  </si>
  <si>
    <t>81</t>
  </si>
  <si>
    <t>711161212</t>
  </si>
  <si>
    <t>Izolace proti zemní vlhkosti a beztlakové vodě nopovými fóliemi na ploše svislé S vrstva ochranná, odvětrávací a drenážní výška nopku 8,0 mm, tl. fólie do 0,6 mm</t>
  </si>
  <si>
    <t>-2002199727</t>
  </si>
  <si>
    <t>310*1</t>
  </si>
  <si>
    <t>82</t>
  </si>
  <si>
    <t>011314000</t>
  </si>
  <si>
    <t>Archeologický dohled</t>
  </si>
  <si>
    <t>-263811817</t>
  </si>
  <si>
    <t>83</t>
  </si>
  <si>
    <t>Geodetické práce při provádění stavby</t>
  </si>
  <si>
    <t>-2130936296</t>
  </si>
  <si>
    <t>84</t>
  </si>
  <si>
    <t>Geodetické práce po výstavbě</t>
  </si>
  <si>
    <t>-1834807151</t>
  </si>
  <si>
    <t>Poznámka k položce:
zaměření skutečného provedení stavby</t>
  </si>
  <si>
    <t>85</t>
  </si>
  <si>
    <t>012403000</t>
  </si>
  <si>
    <t>Kartografické práce</t>
  </si>
  <si>
    <t>-1886844023</t>
  </si>
  <si>
    <t>Poznámka k položce:
geometrický plán</t>
  </si>
  <si>
    <t>86</t>
  </si>
  <si>
    <t>Dokumentace skutečného provedení stavby</t>
  </si>
  <si>
    <t>18879501</t>
  </si>
  <si>
    <t>87</t>
  </si>
  <si>
    <t>-1523290648</t>
  </si>
  <si>
    <t>88</t>
  </si>
  <si>
    <t>034303000</t>
  </si>
  <si>
    <t>Dopravní značení na staveništi včetně inženýrské činnosti</t>
  </si>
  <si>
    <t>kč</t>
  </si>
  <si>
    <t>-10099037</t>
  </si>
  <si>
    <t>89</t>
  </si>
  <si>
    <t>039103000</t>
  </si>
  <si>
    <t>Rozebrání, bourání a odvoz zařízení staveniště</t>
  </si>
  <si>
    <t>1921310064</t>
  </si>
  <si>
    <t>401 - VEŘEJNÉ OSVĚTLENÍ</t>
  </si>
  <si>
    <t>montáž a kompletace stožárů a svítidel vč. mechanizace</t>
  </si>
  <si>
    <t>KS</t>
  </si>
  <si>
    <t>Č1002914500</t>
  </si>
  <si>
    <t>rozváděč SRM 18x160 A v pilíři</t>
  </si>
  <si>
    <t>úprava pouzder pro zaústění kabelu</t>
  </si>
  <si>
    <t>SR 481/721/E27.1</t>
  </si>
  <si>
    <t>STOŽÁROVÁ ROZVODNICE SR 481/721 /E27 UN</t>
  </si>
  <si>
    <t>PECA70A</t>
  </si>
  <si>
    <t>ROZBOURANI BETONOVEHO ZAKLADU</t>
  </si>
  <si>
    <t>M3</t>
  </si>
  <si>
    <t>PCHA40A</t>
  </si>
  <si>
    <t>PRIPL.NA ZATAH. KABELU V OCHRANNE TRUBCE</t>
  </si>
  <si>
    <t>zřízení betonových límců stožárů</t>
  </si>
  <si>
    <t>vytyčení podzemních zařízení</t>
  </si>
  <si>
    <t>CCAA17</t>
  </si>
  <si>
    <t>kabel CYKY-J 4x10</t>
  </si>
  <si>
    <t>PCIA01A</t>
  </si>
  <si>
    <t>UKONC.-ZAP.VOD.DO 2,5MM2 SVORK.V ROZVAD.</t>
  </si>
  <si>
    <t>PCIA03A</t>
  </si>
  <si>
    <t>UKONC.-ZAP.VOD.DO 16 MM2 SVORK.V ROZVAD.</t>
  </si>
  <si>
    <t>PCIA05A</t>
  </si>
  <si>
    <t>UKONC.A ZAP.VODICE 35MM2 SVORK.V ROZVAD.</t>
  </si>
  <si>
    <t>PEBA12A</t>
  </si>
  <si>
    <t>ZAHOZ JAMY PRO SLOUP, KOTVU RUCNE TR.3</t>
  </si>
  <si>
    <t>1000001220</t>
  </si>
  <si>
    <t>DRAT FEZN PRUM.10MM ZEMNICI(BAL.50KG)</t>
  </si>
  <si>
    <t>KG</t>
  </si>
  <si>
    <t>PELA41A</t>
  </si>
  <si>
    <t>TRUBKA KORUG. PE KORUFLEX 75/63 OHEBNA</t>
  </si>
  <si>
    <t>1000173990</t>
  </si>
  <si>
    <t>TRUBKA KORUG.OHEBNA KORUFL. 75 CERNA 50M</t>
  </si>
  <si>
    <t>0121006076</t>
  </si>
  <si>
    <t>vyloznik V 1/76 - 1000/60</t>
  </si>
  <si>
    <t>PCEA21A</t>
  </si>
  <si>
    <t>KABEL 1-AYKY-J 4X35MM2,VOLNE ULOZENY</t>
  </si>
  <si>
    <t>1000015120</t>
  </si>
  <si>
    <t>KABEL 1-AYKY-J 4X35MM2</t>
  </si>
  <si>
    <t>550*1,05 "Přepočtené koeficientem množství</t>
  </si>
  <si>
    <t>1306511476</t>
  </si>
  <si>
    <t>STOZAR SILNICNI BEZPATICOVY STB 6,5 - B</t>
  </si>
  <si>
    <t>Č1000260390.1</t>
  </si>
  <si>
    <t>STOZAR SADOVY BEZPAT. 6M - K 6</t>
  </si>
  <si>
    <t>Poznámka k položce:
133/89/60 Z</t>
  </si>
  <si>
    <t>123545589</t>
  </si>
  <si>
    <t>SVITIDLO VO LED G5H 35 W, 3000K</t>
  </si>
  <si>
    <t>PCIA68A</t>
  </si>
  <si>
    <t>UKONC.KAB.DO 4X 25 BEZ TRMENU,BEZ OK</t>
  </si>
  <si>
    <t>PCLA78A</t>
  </si>
  <si>
    <t>SPOJKA KAB.SMRST. 1KV SSU2C-L PRO AL4X35</t>
  </si>
  <si>
    <t>1000313470</t>
  </si>
  <si>
    <t>SPOJKA PRIMA 1KV SSU 2C-L (35-95)</t>
  </si>
  <si>
    <t>Poznámka k položce:
1X SPOJKA BEZ SPOJOVAČ</t>
  </si>
  <si>
    <t>1003129830</t>
  </si>
  <si>
    <t>SPOJKA KABEL 36KV 35 ALU-ZE</t>
  </si>
  <si>
    <t>Poznámka k položce:
RM/SM-35 SE-50\GPH</t>
  </si>
  <si>
    <t>2*4 "Přepočtené koeficientem množství</t>
  </si>
  <si>
    <t>PCLA75A</t>
  </si>
  <si>
    <t>SPOJKA KAB.SMRST. 1KV SSU1-L PRO CU4X10</t>
  </si>
  <si>
    <t>1000084870</t>
  </si>
  <si>
    <t>SPOJKA PRIMA 1KV SSU 1-L (6-25)</t>
  </si>
  <si>
    <t>1000085220</t>
  </si>
  <si>
    <t>SPOJKA KABEL.LIS.POCIN. CU 10 KU-L</t>
  </si>
  <si>
    <t>1*4 "Přepočtené koeficientem množství</t>
  </si>
  <si>
    <t>PETA02A</t>
  </si>
  <si>
    <t>VYKOP KAB. SPOJKOVISTE 1KV RUCNE TR.3</t>
  </si>
  <si>
    <t>PETA26A</t>
  </si>
  <si>
    <t>ZAHOZ KAB. SPOJKOVISTE 1KV RUCNE TR.3</t>
  </si>
  <si>
    <t>10000896510</t>
  </si>
  <si>
    <t>svitidlo LED  G8H-NA9/68W, 4000K</t>
  </si>
  <si>
    <t>Poznámka k položce:
s elektronickým předřadníkem, 4000K</t>
  </si>
  <si>
    <t>PEBA04A</t>
  </si>
  <si>
    <t>VYKOP JAMY PRO SLOUP, KOTVU-RUCNE,TR.3-4</t>
  </si>
  <si>
    <t>PEFA18A</t>
  </si>
  <si>
    <t>ZAHOZ KABEL.RYHY 35X70 CM RUCNE,ZEM.TR.3</t>
  </si>
  <si>
    <t>PEDA18A</t>
  </si>
  <si>
    <t>VYKOP KABEL.RYHY 35X70 CM RUCNE,ZEM.TR.3</t>
  </si>
  <si>
    <t>PECA52A</t>
  </si>
  <si>
    <t>VYKOP JAMY RUCNE,ZEMINA TRIDY 3-4</t>
  </si>
  <si>
    <t>PECA60A</t>
  </si>
  <si>
    <t>ZAHOZ JAMY RUCNE, ZEMINA TRIDY 3</t>
  </si>
  <si>
    <t>PEEA76A</t>
  </si>
  <si>
    <t>VYKOP KABEL.RYHY 10X10 CM RUCNE ZEM.TR.3</t>
  </si>
  <si>
    <t>PEGA86A</t>
  </si>
  <si>
    <t>ZAHOZ KABEL.RYHY 10X10 CM RUCNE,ZEM.TR.3</t>
  </si>
  <si>
    <t>PEJA41A</t>
  </si>
  <si>
    <t>FOLIE VYSTRAZNA Z PE ,SIRKA 33 CM</t>
  </si>
  <si>
    <t>1000327780</t>
  </si>
  <si>
    <t>FOLIE VYSTR. BLESK 330/0,4 CERVENA 125M</t>
  </si>
  <si>
    <t>639*0,008 "Přepočtené koeficientem množství</t>
  </si>
  <si>
    <t>PEJA01A</t>
  </si>
  <si>
    <t>KAB.LOZE PISKOVE SIRE 35 CM,BEZ ZAKRYTI</t>
  </si>
  <si>
    <t>9870020290</t>
  </si>
  <si>
    <t>VYK&gt; PISEK ZASYPOVY FR.0-4</t>
  </si>
  <si>
    <t>639*128 "Přepočtené koeficientem množství</t>
  </si>
  <si>
    <t>PEDA38A</t>
  </si>
  <si>
    <t>VYKOP KABEL.RYHY 50X120CM RUCNE,ZEM.TR.3</t>
  </si>
  <si>
    <t>PEGA33A</t>
  </si>
  <si>
    <t>ZAHOZ KABEL.RYHY 50X100CM RUCNE,ZEM.3</t>
  </si>
  <si>
    <t>92</t>
  </si>
  <si>
    <t>9870011550</t>
  </si>
  <si>
    <t>VYK&gt; GUMOASFALT SA 12</t>
  </si>
  <si>
    <t>94</t>
  </si>
  <si>
    <t>PECA65A</t>
  </si>
  <si>
    <t>ZAKL.BETON C12/15 DO 5M3 BEZ BEDN.A DOPR</t>
  </si>
  <si>
    <t>96</t>
  </si>
  <si>
    <t>9870011010</t>
  </si>
  <si>
    <t>VYK&gt; SMES BETONOVA C12/15 XC0 ZAPAD</t>
  </si>
  <si>
    <t>98</t>
  </si>
  <si>
    <t>1000040290</t>
  </si>
  <si>
    <t>SVORKA SP1 DT - PRIPOJ. NA KONSTR.</t>
  </si>
  <si>
    <t>100</t>
  </si>
  <si>
    <t>9876002600</t>
  </si>
  <si>
    <t>VYK&gt; SROUB M10X45, 6-HR.HLAVA, POZ.</t>
  </si>
  <si>
    <t>Poznámka k položce:
DIN933-8.8-A2K</t>
  </si>
  <si>
    <t>9876008300</t>
  </si>
  <si>
    <t>VYK&gt; MATICE M10, 6-HRANNA, POZ.</t>
  </si>
  <si>
    <t>104</t>
  </si>
  <si>
    <t>Poznámka k položce:
DIN934-8-A2K</t>
  </si>
  <si>
    <t>9876010400</t>
  </si>
  <si>
    <t>VYK&gt; PODLOZKA PRUZNA 12, POZ.</t>
  </si>
  <si>
    <t>106</t>
  </si>
  <si>
    <t>Poznámka k položce:
DIN7980-230HV-A2K</t>
  </si>
  <si>
    <t>PECA94A</t>
  </si>
  <si>
    <t>MONTAZ BEDNENI PRO ZAKLAD STOZARU VC.MAT</t>
  </si>
  <si>
    <t>M2</t>
  </si>
  <si>
    <t>108</t>
  </si>
  <si>
    <t>9870011600</t>
  </si>
  <si>
    <t>VYK&gt; REZIVO HRANOL JEHLICNATE DO120CM2</t>
  </si>
  <si>
    <t>110</t>
  </si>
  <si>
    <t>12*0,05 "Přepočtené koeficientem množství</t>
  </si>
  <si>
    <t>9870011610</t>
  </si>
  <si>
    <t>VYK&gt; REZIVO DESKOVE JEHLICNATE NEOPRAC</t>
  </si>
  <si>
    <t>112</t>
  </si>
  <si>
    <t>12*0,1 "Přepočtené koeficientem množství</t>
  </si>
  <si>
    <t>PEAA13A</t>
  </si>
  <si>
    <t>SEJMUTI DRNU</t>
  </si>
  <si>
    <t>114</t>
  </si>
  <si>
    <t>PEQA01A</t>
  </si>
  <si>
    <t>POLOZENI DRNU</t>
  </si>
  <si>
    <t>116</t>
  </si>
  <si>
    <t>PEQA02A</t>
  </si>
  <si>
    <t>OSETI POVRCHU TRAVOU</t>
  </si>
  <si>
    <t>118</t>
  </si>
  <si>
    <t>9870011700</t>
  </si>
  <si>
    <t>VYK&gt; SEMENO TRAVNI</t>
  </si>
  <si>
    <t>120</t>
  </si>
  <si>
    <t>50*0,04 "Přepočtené koeficientem množství</t>
  </si>
  <si>
    <t>doprava výkon. materiálu, odvoz zeminy</t>
  </si>
  <si>
    <t>KM</t>
  </si>
  <si>
    <t>122</t>
  </si>
  <si>
    <t>revize</t>
  </si>
  <si>
    <t>HOD</t>
  </si>
  <si>
    <t>124</t>
  </si>
  <si>
    <t>skládkovné</t>
  </si>
  <si>
    <t>T</t>
  </si>
  <si>
    <t>126</t>
  </si>
  <si>
    <t>999999</t>
  </si>
  <si>
    <t>koordinační činnost zhotovitele</t>
  </si>
  <si>
    <t>128</t>
  </si>
  <si>
    <t>999999 - 1</t>
  </si>
  <si>
    <t>demontáž a montáž držáků značek a výzdoby</t>
  </si>
  <si>
    <t>130</t>
  </si>
  <si>
    <t>10000124578</t>
  </si>
  <si>
    <t>pokládka uzemňovacího drátu 10 mm</t>
  </si>
  <si>
    <t>132</t>
  </si>
  <si>
    <t>Č1000040260</t>
  </si>
  <si>
    <t>SVORKA SK KRIZOVA</t>
  </si>
  <si>
    <t>134</t>
  </si>
  <si>
    <t>Poznámka k položce:
SK</t>
  </si>
  <si>
    <t>Č1000056400</t>
  </si>
  <si>
    <t>ROURA BETONOVA PR.30/100CM</t>
  </si>
  <si>
    <t>136</t>
  </si>
  <si>
    <t>geodetické vytyčení stavby</t>
  </si>
  <si>
    <t>138</t>
  </si>
  <si>
    <t>8808</t>
  </si>
  <si>
    <t>DSPS - zapojení, dokumentace skut.provedení</t>
  </si>
  <si>
    <t>140</t>
  </si>
  <si>
    <t>8821</t>
  </si>
  <si>
    <t>zkoušky hutnění</t>
  </si>
  <si>
    <t>142</t>
  </si>
  <si>
    <t>990</t>
  </si>
  <si>
    <t>dopravní značení</t>
  </si>
  <si>
    <t>144</t>
  </si>
  <si>
    <t>geodeti. zaměř. skut.  stavu</t>
  </si>
  <si>
    <t>146</t>
  </si>
  <si>
    <t>11-1</t>
  </si>
  <si>
    <t>demontáž stožárů a svítidel vč. mechanizace</t>
  </si>
  <si>
    <t>148</t>
  </si>
  <si>
    <t>PCEA19A</t>
  </si>
  <si>
    <t>KABEL 1-AYKY-J 4X16MM2,VOLNE ULOZENY</t>
  </si>
  <si>
    <t>152</t>
  </si>
  <si>
    <t>PKAA19A</t>
  </si>
  <si>
    <t>NAKLADANI VYKOPKU DO 100M3,ZEM.1-4</t>
  </si>
  <si>
    <t>154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</si>
</sst>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57421875" style="0" hidden="1" customWidth="1"/>
    <col min="50" max="51" width="21.421875" style="0" hidden="1" customWidth="1"/>
    <col min="52" max="52" width="18.57421875" style="0" hidden="1" customWidth="1"/>
    <col min="53" max="53" width="16.421875" style="0" hidden="1" customWidth="1"/>
    <col min="54" max="54" width="21.421875" style="0" hidden="1" customWidth="1"/>
    <col min="55" max="55" width="18.57421875" style="0" hidden="1" customWidth="1"/>
    <col min="56" max="56" width="16.421875" style="0" hidden="1" customWidth="1"/>
    <col min="57" max="57" width="57.00390625" style="0" customWidth="1"/>
    <col min="71" max="91" width="9.1406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5.2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40</v>
      </c>
      <c r="E29" s="45"/>
      <c r="F29" s="31" t="s">
        <v>41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2:57" s="2" customFormat="1" ht="14.4" customHeight="1">
      <c r="B30" s="44"/>
      <c r="C30" s="45"/>
      <c r="D30" s="45"/>
      <c r="E30" s="45"/>
      <c r="F30" s="31" t="s">
        <v>42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2:57" s="2" customFormat="1" ht="14.4" customHeight="1" hidden="1">
      <c r="B31" s="44"/>
      <c r="C31" s="45"/>
      <c r="D31" s="45"/>
      <c r="E31" s="45"/>
      <c r="F31" s="31" t="s">
        <v>43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2:57" s="2" customFormat="1" ht="14.4" customHeight="1" hidden="1">
      <c r="B32" s="44"/>
      <c r="C32" s="45"/>
      <c r="D32" s="45"/>
      <c r="E32" s="45"/>
      <c r="F32" s="31" t="s">
        <v>44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2:57" s="2" customFormat="1" ht="14.4" customHeight="1" hidden="1">
      <c r="B33" s="44"/>
      <c r="C33" s="45"/>
      <c r="D33" s="45"/>
      <c r="E33" s="45"/>
      <c r="F33" s="31" t="s">
        <v>45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50"/>
      <c r="D35" s="51" t="s">
        <v>46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47</v>
      </c>
      <c r="U35" s="52"/>
      <c r="V35" s="52"/>
      <c r="W35" s="52"/>
      <c r="X35" s="54" t="s">
        <v>48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2:44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" customHeight="1">
      <c r="B49" s="37"/>
      <c r="C49" s="38"/>
      <c r="D49" s="57" t="s">
        <v>49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50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">
      <c r="B60" s="37"/>
      <c r="C60" s="38"/>
      <c r="D60" s="59" t="s">
        <v>51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51</v>
      </c>
      <c r="AI60" s="40"/>
      <c r="AJ60" s="40"/>
      <c r="AK60" s="40"/>
      <c r="AL60" s="40"/>
      <c r="AM60" s="59" t="s">
        <v>52</v>
      </c>
      <c r="AN60" s="40"/>
      <c r="AO60" s="40"/>
      <c r="AP60" s="38"/>
      <c r="AQ60" s="38"/>
      <c r="AR60" s="42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">
      <c r="B64" s="37"/>
      <c r="C64" s="38"/>
      <c r="D64" s="57" t="s">
        <v>53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54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">
      <c r="B75" s="37"/>
      <c r="C75" s="38"/>
      <c r="D75" s="59" t="s">
        <v>51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52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51</v>
      </c>
      <c r="AI75" s="40"/>
      <c r="AJ75" s="40"/>
      <c r="AK75" s="40"/>
      <c r="AL75" s="40"/>
      <c r="AM75" s="59" t="s">
        <v>52</v>
      </c>
      <c r="AN75" s="40"/>
      <c r="AO75" s="40"/>
      <c r="AP75" s="38"/>
      <c r="AQ75" s="38"/>
      <c r="AR75" s="42"/>
    </row>
    <row r="76" spans="2:44" s="1" customFormat="1" ht="12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pans="2:44" s="1" customFormat="1" ht="6.95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pans="2:44" s="1" customFormat="1" ht="6.9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pans="2:44" s="1" customFormat="1" ht="24.95" customHeight="1">
      <c r="B82" s="37"/>
      <c r="C82" s="22" t="s">
        <v>55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pans="2:44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pans="2:4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1719-2019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pans="2:44" s="4" customFormat="1" ht="36.95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III/19122 KLATOVY - ULICE MAXIMA GORKÉHO, OPRAVA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pans="2:44" s="1" customFormat="1" ht="6.9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pans="2:44" s="1" customFormat="1" ht="12" customHeight="1"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73" t="str">
        <f>IF(AN8="","",AN8)</f>
        <v>3. 5. 2019</v>
      </c>
      <c r="AN87" s="73"/>
      <c r="AO87" s="38"/>
      <c r="AP87" s="38"/>
      <c r="AQ87" s="38"/>
      <c r="AR87" s="42"/>
    </row>
    <row r="88" spans="2:44" s="1" customFormat="1" ht="6.95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pans="2:56" s="1" customFormat="1" ht="26.6" customHeight="1"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5" t="str">
        <f>IF(E11="","",E11)</f>
        <v>SÚSPK, MĚSTO KLATOVY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30</v>
      </c>
      <c r="AJ89" s="38"/>
      <c r="AK89" s="38"/>
      <c r="AL89" s="38"/>
      <c r="AM89" s="74" t="str">
        <f>IF(E17="","",E17)</f>
        <v>MACÁN PROJEKCE DS s.r.o.</v>
      </c>
      <c r="AN89" s="65"/>
      <c r="AO89" s="65"/>
      <c r="AP89" s="65"/>
      <c r="AQ89" s="38"/>
      <c r="AR89" s="42"/>
      <c r="AS89" s="75" t="s">
        <v>56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pans="2:56" s="1" customFormat="1" ht="15.1" customHeight="1">
      <c r="B90" s="37"/>
      <c r="C90" s="31" t="s">
        <v>28</v>
      </c>
      <c r="D90" s="38"/>
      <c r="E90" s="38"/>
      <c r="F90" s="38"/>
      <c r="G90" s="38"/>
      <c r="H90" s="38"/>
      <c r="I90" s="38"/>
      <c r="J90" s="38"/>
      <c r="K90" s="38"/>
      <c r="L90" s="65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33</v>
      </c>
      <c r="AJ90" s="38"/>
      <c r="AK90" s="38"/>
      <c r="AL90" s="38"/>
      <c r="AM90" s="74" t="str">
        <f>IF(E20="","",E20)</f>
        <v>Ing. Tomáš Macán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pans="2:56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pans="2:56" s="1" customFormat="1" ht="29.25" customHeight="1">
      <c r="B92" s="37"/>
      <c r="C92" s="87" t="s">
        <v>57</v>
      </c>
      <c r="D92" s="88"/>
      <c r="E92" s="88"/>
      <c r="F92" s="88"/>
      <c r="G92" s="88"/>
      <c r="H92" s="89"/>
      <c r="I92" s="90" t="s">
        <v>58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59</v>
      </c>
      <c r="AH92" s="88"/>
      <c r="AI92" s="88"/>
      <c r="AJ92" s="88"/>
      <c r="AK92" s="88"/>
      <c r="AL92" s="88"/>
      <c r="AM92" s="88"/>
      <c r="AN92" s="90" t="s">
        <v>60</v>
      </c>
      <c r="AO92" s="88"/>
      <c r="AP92" s="92"/>
      <c r="AQ92" s="93" t="s">
        <v>61</v>
      </c>
      <c r="AR92" s="42"/>
      <c r="AS92" s="94" t="s">
        <v>62</v>
      </c>
      <c r="AT92" s="95" t="s">
        <v>63</v>
      </c>
      <c r="AU92" s="95" t="s">
        <v>64</v>
      </c>
      <c r="AV92" s="95" t="s">
        <v>65</v>
      </c>
      <c r="AW92" s="95" t="s">
        <v>66</v>
      </c>
      <c r="AX92" s="95" t="s">
        <v>67</v>
      </c>
      <c r="AY92" s="95" t="s">
        <v>68</v>
      </c>
      <c r="AZ92" s="95" t="s">
        <v>69</v>
      </c>
      <c r="BA92" s="95" t="s">
        <v>70</v>
      </c>
      <c r="BB92" s="95" t="s">
        <v>71</v>
      </c>
      <c r="BC92" s="95" t="s">
        <v>72</v>
      </c>
      <c r="BD92" s="96" t="s">
        <v>73</v>
      </c>
    </row>
    <row r="93" spans="2:56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pans="2:90" s="5" customFormat="1" ht="32.4" customHeight="1">
      <c r="B94" s="100"/>
      <c r="C94" s="101" t="s">
        <v>74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ROUND(SUM(AG95:AG97),2)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ROUND(SUM(AS95:AS97),2)</f>
        <v>0</v>
      </c>
      <c r="AT94" s="108">
        <f>ROUND(SUM(AV94:AW94),2)</f>
        <v>0</v>
      </c>
      <c r="AU94" s="109">
        <f>ROUND(SUM(AU95:AU97),5)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ROUND(SUM(AZ95:AZ97),2)</f>
        <v>0</v>
      </c>
      <c r="BA94" s="108">
        <f>ROUND(SUM(BA95:BA97),2)</f>
        <v>0</v>
      </c>
      <c r="BB94" s="108">
        <f>ROUND(SUM(BB95:BB97),2)</f>
        <v>0</v>
      </c>
      <c r="BC94" s="108">
        <f>ROUND(SUM(BC95:BC97),2)</f>
        <v>0</v>
      </c>
      <c r="BD94" s="110">
        <f>ROUND(SUM(BD95:BD97),2)</f>
        <v>0</v>
      </c>
      <c r="BS94" s="111" t="s">
        <v>75</v>
      </c>
      <c r="BT94" s="111" t="s">
        <v>76</v>
      </c>
      <c r="BU94" s="112" t="s">
        <v>77</v>
      </c>
      <c r="BV94" s="111" t="s">
        <v>78</v>
      </c>
      <c r="BW94" s="111" t="s">
        <v>5</v>
      </c>
      <c r="BX94" s="111" t="s">
        <v>79</v>
      </c>
      <c r="CL94" s="111" t="s">
        <v>1</v>
      </c>
    </row>
    <row r="95" spans="1:91" s="6" customFormat="1" ht="15.25" customHeight="1">
      <c r="A95" s="113" t="s">
        <v>80</v>
      </c>
      <c r="B95" s="114"/>
      <c r="C95" s="115"/>
      <c r="D95" s="116" t="s">
        <v>81</v>
      </c>
      <c r="E95" s="116"/>
      <c r="F95" s="116"/>
      <c r="G95" s="116"/>
      <c r="H95" s="116"/>
      <c r="I95" s="117"/>
      <c r="J95" s="116" t="s">
        <v>82</v>
      </c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8">
        <f>'101 - KOMUNIKACE'!J30</f>
        <v>0</v>
      </c>
      <c r="AH95" s="117"/>
      <c r="AI95" s="117"/>
      <c r="AJ95" s="117"/>
      <c r="AK95" s="117"/>
      <c r="AL95" s="117"/>
      <c r="AM95" s="117"/>
      <c r="AN95" s="118">
        <f>SUM(AG95,AT95)</f>
        <v>0</v>
      </c>
      <c r="AO95" s="117"/>
      <c r="AP95" s="117"/>
      <c r="AQ95" s="119" t="s">
        <v>83</v>
      </c>
      <c r="AR95" s="120"/>
      <c r="AS95" s="121">
        <v>0</v>
      </c>
      <c r="AT95" s="122">
        <f>ROUND(SUM(AV95:AW95),2)</f>
        <v>0</v>
      </c>
      <c r="AU95" s="123">
        <f>'101 - KOMUNIKACE'!P127</f>
        <v>0</v>
      </c>
      <c r="AV95" s="122">
        <f>'101 - KOMUNIKACE'!J33</f>
        <v>0</v>
      </c>
      <c r="AW95" s="122">
        <f>'101 - KOMUNIKACE'!J34</f>
        <v>0</v>
      </c>
      <c r="AX95" s="122">
        <f>'101 - KOMUNIKACE'!J35</f>
        <v>0</v>
      </c>
      <c r="AY95" s="122">
        <f>'101 - KOMUNIKACE'!J36</f>
        <v>0</v>
      </c>
      <c r="AZ95" s="122">
        <f>'101 - KOMUNIKACE'!F33</f>
        <v>0</v>
      </c>
      <c r="BA95" s="122">
        <f>'101 - KOMUNIKACE'!F34</f>
        <v>0</v>
      </c>
      <c r="BB95" s="122">
        <f>'101 - KOMUNIKACE'!F35</f>
        <v>0</v>
      </c>
      <c r="BC95" s="122">
        <f>'101 - KOMUNIKACE'!F36</f>
        <v>0</v>
      </c>
      <c r="BD95" s="124">
        <f>'101 - KOMUNIKACE'!F37</f>
        <v>0</v>
      </c>
      <c r="BT95" s="125" t="s">
        <v>84</v>
      </c>
      <c r="BV95" s="125" t="s">
        <v>78</v>
      </c>
      <c r="BW95" s="125" t="s">
        <v>85</v>
      </c>
      <c r="BX95" s="125" t="s">
        <v>5</v>
      </c>
      <c r="CL95" s="125" t="s">
        <v>1</v>
      </c>
      <c r="CM95" s="125" t="s">
        <v>86</v>
      </c>
    </row>
    <row r="96" spans="1:91" s="6" customFormat="1" ht="15.25" customHeight="1">
      <c r="A96" s="113" t="s">
        <v>80</v>
      </c>
      <c r="B96" s="114"/>
      <c r="C96" s="115"/>
      <c r="D96" s="116" t="s">
        <v>87</v>
      </c>
      <c r="E96" s="116"/>
      <c r="F96" s="116"/>
      <c r="G96" s="116"/>
      <c r="H96" s="116"/>
      <c r="I96" s="117"/>
      <c r="J96" s="116" t="s">
        <v>88</v>
      </c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8">
        <f>'102 - CHODNÍKY'!J30</f>
        <v>0</v>
      </c>
      <c r="AH96" s="117"/>
      <c r="AI96" s="117"/>
      <c r="AJ96" s="117"/>
      <c r="AK96" s="117"/>
      <c r="AL96" s="117"/>
      <c r="AM96" s="117"/>
      <c r="AN96" s="118">
        <f>SUM(AG96,AT96)</f>
        <v>0</v>
      </c>
      <c r="AO96" s="117"/>
      <c r="AP96" s="117"/>
      <c r="AQ96" s="119" t="s">
        <v>83</v>
      </c>
      <c r="AR96" s="120"/>
      <c r="AS96" s="121">
        <v>0</v>
      </c>
      <c r="AT96" s="122">
        <f>ROUND(SUM(AV96:AW96),2)</f>
        <v>0</v>
      </c>
      <c r="AU96" s="123">
        <f>'102 - CHODNÍKY'!P129</f>
        <v>0</v>
      </c>
      <c r="AV96" s="122">
        <f>'102 - CHODNÍKY'!J33</f>
        <v>0</v>
      </c>
      <c r="AW96" s="122">
        <f>'102 - CHODNÍKY'!J34</f>
        <v>0</v>
      </c>
      <c r="AX96" s="122">
        <f>'102 - CHODNÍKY'!J35</f>
        <v>0</v>
      </c>
      <c r="AY96" s="122">
        <f>'102 - CHODNÍKY'!J36</f>
        <v>0</v>
      </c>
      <c r="AZ96" s="122">
        <f>'102 - CHODNÍKY'!F33</f>
        <v>0</v>
      </c>
      <c r="BA96" s="122">
        <f>'102 - CHODNÍKY'!F34</f>
        <v>0</v>
      </c>
      <c r="BB96" s="122">
        <f>'102 - CHODNÍKY'!F35</f>
        <v>0</v>
      </c>
      <c r="BC96" s="122">
        <f>'102 - CHODNÍKY'!F36</f>
        <v>0</v>
      </c>
      <c r="BD96" s="124">
        <f>'102 - CHODNÍKY'!F37</f>
        <v>0</v>
      </c>
      <c r="BT96" s="125" t="s">
        <v>84</v>
      </c>
      <c r="BV96" s="125" t="s">
        <v>78</v>
      </c>
      <c r="BW96" s="125" t="s">
        <v>89</v>
      </c>
      <c r="BX96" s="125" t="s">
        <v>5</v>
      </c>
      <c r="CL96" s="125" t="s">
        <v>1</v>
      </c>
      <c r="CM96" s="125" t="s">
        <v>86</v>
      </c>
    </row>
    <row r="97" spans="1:91" s="6" customFormat="1" ht="15.25" customHeight="1">
      <c r="A97" s="113" t="s">
        <v>80</v>
      </c>
      <c r="B97" s="114"/>
      <c r="C97" s="115"/>
      <c r="D97" s="116" t="s">
        <v>90</v>
      </c>
      <c r="E97" s="116"/>
      <c r="F97" s="116"/>
      <c r="G97" s="116"/>
      <c r="H97" s="116"/>
      <c r="I97" s="117"/>
      <c r="J97" s="116" t="s">
        <v>91</v>
      </c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8">
        <f>'401 - VEŘEJNÉ OSVĚTLENÍ'!J30</f>
        <v>0</v>
      </c>
      <c r="AH97" s="117"/>
      <c r="AI97" s="117"/>
      <c r="AJ97" s="117"/>
      <c r="AK97" s="117"/>
      <c r="AL97" s="117"/>
      <c r="AM97" s="117"/>
      <c r="AN97" s="118">
        <f>SUM(AG97,AT97)</f>
        <v>0</v>
      </c>
      <c r="AO97" s="117"/>
      <c r="AP97" s="117"/>
      <c r="AQ97" s="119" t="s">
        <v>83</v>
      </c>
      <c r="AR97" s="120"/>
      <c r="AS97" s="126">
        <v>0</v>
      </c>
      <c r="AT97" s="127">
        <f>ROUND(SUM(AV97:AW97),2)</f>
        <v>0</v>
      </c>
      <c r="AU97" s="128">
        <f>'401 - VEŘEJNÉ OSVĚTLENÍ'!P116</f>
        <v>0</v>
      </c>
      <c r="AV97" s="127">
        <f>'401 - VEŘEJNÉ OSVĚTLENÍ'!J33</f>
        <v>0</v>
      </c>
      <c r="AW97" s="127">
        <f>'401 - VEŘEJNÉ OSVĚTLENÍ'!J34</f>
        <v>0</v>
      </c>
      <c r="AX97" s="127">
        <f>'401 - VEŘEJNÉ OSVĚTLENÍ'!J35</f>
        <v>0</v>
      </c>
      <c r="AY97" s="127">
        <f>'401 - VEŘEJNÉ OSVĚTLENÍ'!J36</f>
        <v>0</v>
      </c>
      <c r="AZ97" s="127">
        <f>'401 - VEŘEJNÉ OSVĚTLENÍ'!F33</f>
        <v>0</v>
      </c>
      <c r="BA97" s="127">
        <f>'401 - VEŘEJNÉ OSVĚTLENÍ'!F34</f>
        <v>0</v>
      </c>
      <c r="BB97" s="127">
        <f>'401 - VEŘEJNÉ OSVĚTLENÍ'!F35</f>
        <v>0</v>
      </c>
      <c r="BC97" s="127">
        <f>'401 - VEŘEJNÉ OSVĚTLENÍ'!F36</f>
        <v>0</v>
      </c>
      <c r="BD97" s="129">
        <f>'401 - VEŘEJNÉ OSVĚTLENÍ'!F37</f>
        <v>0</v>
      </c>
      <c r="BT97" s="125" t="s">
        <v>84</v>
      </c>
      <c r="BV97" s="125" t="s">
        <v>78</v>
      </c>
      <c r="BW97" s="125" t="s">
        <v>92</v>
      </c>
      <c r="BX97" s="125" t="s">
        <v>5</v>
      </c>
      <c r="CL97" s="125" t="s">
        <v>1</v>
      </c>
      <c r="CM97" s="125" t="s">
        <v>86</v>
      </c>
    </row>
    <row r="98" spans="2:44" s="1" customFormat="1" ht="30" customHeight="1"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42"/>
    </row>
    <row r="99" spans="2:44" s="1" customFormat="1" ht="6.95" customHeight="1"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42"/>
    </row>
  </sheetData>
  <sheetProtection password="CC35" sheet="1" objects="1" scenarios="1" formatColumns="0" formatRows="0"/>
  <mergeCells count="5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</mergeCells>
  <hyperlinks>
    <hyperlink ref="A95" location="'101 - KOMUNIKACE'!C2" display="/"/>
    <hyperlink ref="A96" location="'102 - CHODNÍKY'!C2" display="/"/>
    <hyperlink ref="A97" location="'401 - VEŘEJNÉ OSVĚTLEN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1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6.00390625" style="0" customWidth="1"/>
    <col min="8" max="8" width="9.8515625" style="0" customWidth="1"/>
    <col min="9" max="9" width="17.28125" style="130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6" t="s">
        <v>85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86</v>
      </c>
    </row>
    <row r="4" spans="2:46" ht="24.95" customHeight="1">
      <c r="B4" s="19"/>
      <c r="D4" s="134" t="s">
        <v>93</v>
      </c>
      <c r="L4" s="19"/>
      <c r="M4" s="13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6" t="s">
        <v>16</v>
      </c>
      <c r="L6" s="19"/>
    </row>
    <row r="7" spans="2:12" ht="15.25" customHeight="1">
      <c r="B7" s="19"/>
      <c r="E7" s="137" t="str">
        <f>'Rekapitulace stavby'!K6</f>
        <v>III/19122 KLATOVY - ULICE MAXIMA GORKÉHO, OPRAVA</v>
      </c>
      <c r="F7" s="136"/>
      <c r="G7" s="136"/>
      <c r="H7" s="136"/>
      <c r="L7" s="19"/>
    </row>
    <row r="8" spans="2:12" s="1" customFormat="1" ht="12" customHeight="1">
      <c r="B8" s="42"/>
      <c r="D8" s="136" t="s">
        <v>94</v>
      </c>
      <c r="I8" s="138"/>
      <c r="L8" s="42"/>
    </row>
    <row r="9" spans="2:12" s="1" customFormat="1" ht="36.95" customHeight="1">
      <c r="B9" s="42"/>
      <c r="E9" s="139" t="s">
        <v>95</v>
      </c>
      <c r="F9" s="1"/>
      <c r="G9" s="1"/>
      <c r="H9" s="1"/>
      <c r="I9" s="138"/>
      <c r="L9" s="42"/>
    </row>
    <row r="10" spans="2:12" s="1" customFormat="1" ht="12">
      <c r="B10" s="42"/>
      <c r="I10" s="138"/>
      <c r="L10" s="42"/>
    </row>
    <row r="11" spans="2:12" s="1" customFormat="1" ht="12" customHeight="1">
      <c r="B11" s="42"/>
      <c r="D11" s="136" t="s">
        <v>18</v>
      </c>
      <c r="F11" s="140" t="s">
        <v>1</v>
      </c>
      <c r="I11" s="141" t="s">
        <v>19</v>
      </c>
      <c r="J11" s="140" t="s">
        <v>1</v>
      </c>
      <c r="L11" s="42"/>
    </row>
    <row r="12" spans="2:12" s="1" customFormat="1" ht="12" customHeight="1">
      <c r="B12" s="42"/>
      <c r="D12" s="136" t="s">
        <v>20</v>
      </c>
      <c r="F12" s="140" t="s">
        <v>21</v>
      </c>
      <c r="I12" s="141" t="s">
        <v>22</v>
      </c>
      <c r="J12" s="142" t="str">
        <f>'Rekapitulace stavby'!AN8</f>
        <v>3. 5. 2019</v>
      </c>
      <c r="L12" s="42"/>
    </row>
    <row r="13" spans="2:12" s="1" customFormat="1" ht="10.8" customHeight="1">
      <c r="B13" s="42"/>
      <c r="I13" s="138"/>
      <c r="L13" s="42"/>
    </row>
    <row r="14" spans="2:12" s="1" customFormat="1" ht="12" customHeight="1">
      <c r="B14" s="42"/>
      <c r="D14" s="136" t="s">
        <v>24</v>
      </c>
      <c r="I14" s="141" t="s">
        <v>25</v>
      </c>
      <c r="J14" s="140" t="s">
        <v>1</v>
      </c>
      <c r="L14" s="42"/>
    </row>
    <row r="15" spans="2:12" s="1" customFormat="1" ht="18" customHeight="1">
      <c r="B15" s="42"/>
      <c r="E15" s="140" t="s">
        <v>26</v>
      </c>
      <c r="I15" s="141" t="s">
        <v>27</v>
      </c>
      <c r="J15" s="140" t="s">
        <v>1</v>
      </c>
      <c r="L15" s="42"/>
    </row>
    <row r="16" spans="2:12" s="1" customFormat="1" ht="6.95" customHeight="1">
      <c r="B16" s="42"/>
      <c r="I16" s="138"/>
      <c r="L16" s="42"/>
    </row>
    <row r="17" spans="2:12" s="1" customFormat="1" ht="12" customHeight="1">
      <c r="B17" s="42"/>
      <c r="D17" s="136" t="s">
        <v>28</v>
      </c>
      <c r="I17" s="141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40"/>
      <c r="G18" s="140"/>
      <c r="H18" s="140"/>
      <c r="I18" s="141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8"/>
      <c r="L19" s="42"/>
    </row>
    <row r="20" spans="2:12" s="1" customFormat="1" ht="12" customHeight="1">
      <c r="B20" s="42"/>
      <c r="D20" s="136" t="s">
        <v>30</v>
      </c>
      <c r="I20" s="141" t="s">
        <v>25</v>
      </c>
      <c r="J20" s="140" t="s">
        <v>1</v>
      </c>
      <c r="L20" s="42"/>
    </row>
    <row r="21" spans="2:12" s="1" customFormat="1" ht="18" customHeight="1">
      <c r="B21" s="42"/>
      <c r="E21" s="140" t="s">
        <v>31</v>
      </c>
      <c r="I21" s="141" t="s">
        <v>27</v>
      </c>
      <c r="J21" s="140" t="s">
        <v>1</v>
      </c>
      <c r="L21" s="42"/>
    </row>
    <row r="22" spans="2:12" s="1" customFormat="1" ht="6.95" customHeight="1">
      <c r="B22" s="42"/>
      <c r="I22" s="138"/>
      <c r="L22" s="42"/>
    </row>
    <row r="23" spans="2:12" s="1" customFormat="1" ht="12" customHeight="1">
      <c r="B23" s="42"/>
      <c r="D23" s="136" t="s">
        <v>33</v>
      </c>
      <c r="I23" s="141" t="s">
        <v>25</v>
      </c>
      <c r="J23" s="140" t="s">
        <v>1</v>
      </c>
      <c r="L23" s="42"/>
    </row>
    <row r="24" spans="2:12" s="1" customFormat="1" ht="18" customHeight="1">
      <c r="B24" s="42"/>
      <c r="E24" s="140" t="s">
        <v>34</v>
      </c>
      <c r="I24" s="141" t="s">
        <v>27</v>
      </c>
      <c r="J24" s="140" t="s">
        <v>1</v>
      </c>
      <c r="L24" s="42"/>
    </row>
    <row r="25" spans="2:12" s="1" customFormat="1" ht="6.95" customHeight="1">
      <c r="B25" s="42"/>
      <c r="I25" s="138"/>
      <c r="L25" s="42"/>
    </row>
    <row r="26" spans="2:12" s="1" customFormat="1" ht="12" customHeight="1">
      <c r="B26" s="42"/>
      <c r="D26" s="136" t="s">
        <v>35</v>
      </c>
      <c r="I26" s="138"/>
      <c r="L26" s="42"/>
    </row>
    <row r="27" spans="2:12" s="7" customFormat="1" ht="15.25" customHeight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>
      <c r="B28" s="42"/>
      <c r="I28" s="13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pans="2:12" s="1" customFormat="1" ht="25.4" customHeight="1">
      <c r="B30" s="42"/>
      <c r="D30" s="147" t="s">
        <v>36</v>
      </c>
      <c r="I30" s="138"/>
      <c r="J30" s="148">
        <f>ROUND(J127,2)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pans="2:12" s="1" customFormat="1" ht="14.4" customHeight="1">
      <c r="B32" s="42"/>
      <c r="F32" s="149" t="s">
        <v>38</v>
      </c>
      <c r="I32" s="150" t="s">
        <v>37</v>
      </c>
      <c r="J32" s="149" t="s">
        <v>39</v>
      </c>
      <c r="L32" s="42"/>
    </row>
    <row r="33" spans="2:12" s="1" customFormat="1" ht="14.4" customHeight="1">
      <c r="B33" s="42"/>
      <c r="D33" s="151" t="s">
        <v>40</v>
      </c>
      <c r="E33" s="136" t="s">
        <v>41</v>
      </c>
      <c r="F33" s="152">
        <f>ROUND((SUM(BE127:BE210)),2)</f>
        <v>0</v>
      </c>
      <c r="I33" s="153">
        <v>0.21</v>
      </c>
      <c r="J33" s="152">
        <f>ROUND(((SUM(BE127:BE210))*I33),2)</f>
        <v>0</v>
      </c>
      <c r="L33" s="42"/>
    </row>
    <row r="34" spans="2:12" s="1" customFormat="1" ht="14.4" customHeight="1">
      <c r="B34" s="42"/>
      <c r="E34" s="136" t="s">
        <v>42</v>
      </c>
      <c r="F34" s="152">
        <f>ROUND((SUM(BF127:BF210)),2)</f>
        <v>0</v>
      </c>
      <c r="I34" s="153">
        <v>0.15</v>
      </c>
      <c r="J34" s="152">
        <f>ROUND(((SUM(BF127:BF210))*I34),2)</f>
        <v>0</v>
      </c>
      <c r="L34" s="42"/>
    </row>
    <row r="35" spans="2:12" s="1" customFormat="1" ht="14.4" customHeight="1" hidden="1">
      <c r="B35" s="42"/>
      <c r="E35" s="136" t="s">
        <v>43</v>
      </c>
      <c r="F35" s="152">
        <f>ROUND((SUM(BG127:BG210)),2)</f>
        <v>0</v>
      </c>
      <c r="I35" s="153">
        <v>0.21</v>
      </c>
      <c r="J35" s="152">
        <f>0</f>
        <v>0</v>
      </c>
      <c r="L35" s="42"/>
    </row>
    <row r="36" spans="2:12" s="1" customFormat="1" ht="14.4" customHeight="1" hidden="1">
      <c r="B36" s="42"/>
      <c r="E36" s="136" t="s">
        <v>44</v>
      </c>
      <c r="F36" s="152">
        <f>ROUND((SUM(BH127:BH210)),2)</f>
        <v>0</v>
      </c>
      <c r="I36" s="153">
        <v>0.15</v>
      </c>
      <c r="J36" s="152">
        <f>0</f>
        <v>0</v>
      </c>
      <c r="L36" s="42"/>
    </row>
    <row r="37" spans="2:12" s="1" customFormat="1" ht="14.4" customHeight="1" hidden="1">
      <c r="B37" s="42"/>
      <c r="E37" s="136" t="s">
        <v>45</v>
      </c>
      <c r="F37" s="152">
        <f>ROUND((SUM(BI127:BI210)),2)</f>
        <v>0</v>
      </c>
      <c r="I37" s="153">
        <v>0</v>
      </c>
      <c r="J37" s="152">
        <f>0</f>
        <v>0</v>
      </c>
      <c r="L37" s="42"/>
    </row>
    <row r="38" spans="2:12" s="1" customFormat="1" ht="6.95" customHeight="1">
      <c r="B38" s="42"/>
      <c r="I38" s="138"/>
      <c r="L38" s="42"/>
    </row>
    <row r="39" spans="2:12" s="1" customFormat="1" ht="25.4" customHeight="1">
      <c r="B39" s="42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9"/>
      <c r="J39" s="160">
        <f>SUM(J30:J37)</f>
        <v>0</v>
      </c>
      <c r="K39" s="161"/>
      <c r="L39" s="42"/>
    </row>
    <row r="40" spans="2:12" s="1" customFormat="1" ht="14.4" customHeight="1">
      <c r="B40" s="42"/>
      <c r="I40" s="13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62" t="s">
        <v>49</v>
      </c>
      <c r="E50" s="163"/>
      <c r="F50" s="163"/>
      <c r="G50" s="162" t="s">
        <v>50</v>
      </c>
      <c r="H50" s="163"/>
      <c r="I50" s="164"/>
      <c r="J50" s="163"/>
      <c r="K50" s="16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5" t="s">
        <v>51</v>
      </c>
      <c r="E61" s="166"/>
      <c r="F61" s="167" t="s">
        <v>52</v>
      </c>
      <c r="G61" s="165" t="s">
        <v>51</v>
      </c>
      <c r="H61" s="166"/>
      <c r="I61" s="168"/>
      <c r="J61" s="169" t="s">
        <v>52</v>
      </c>
      <c r="K61" s="16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62" t="s">
        <v>53</v>
      </c>
      <c r="E65" s="163"/>
      <c r="F65" s="163"/>
      <c r="G65" s="162" t="s">
        <v>54</v>
      </c>
      <c r="H65" s="163"/>
      <c r="I65" s="164"/>
      <c r="J65" s="163"/>
      <c r="K65" s="16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5" t="s">
        <v>51</v>
      </c>
      <c r="E76" s="166"/>
      <c r="F76" s="167" t="s">
        <v>52</v>
      </c>
      <c r="G76" s="165" t="s">
        <v>51</v>
      </c>
      <c r="H76" s="166"/>
      <c r="I76" s="168"/>
      <c r="J76" s="169" t="s">
        <v>52</v>
      </c>
      <c r="K76" s="166"/>
      <c r="L76" s="42"/>
    </row>
    <row r="77" spans="2:12" s="1" customFormat="1" ht="14.4" customHeight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81" spans="2:12" s="1" customFormat="1" ht="6.95" customHeight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pans="2:12" s="1" customFormat="1" ht="24.95" customHeight="1">
      <c r="B82" s="37"/>
      <c r="C82" s="22" t="s">
        <v>96</v>
      </c>
      <c r="D82" s="38"/>
      <c r="E82" s="38"/>
      <c r="F82" s="38"/>
      <c r="G82" s="38"/>
      <c r="H82" s="38"/>
      <c r="I82" s="13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pans="2:12" s="1" customFormat="1" ht="15.25" customHeight="1">
      <c r="B85" s="37"/>
      <c r="C85" s="38"/>
      <c r="D85" s="38"/>
      <c r="E85" s="176" t="str">
        <f>E7</f>
        <v>III/19122 KLATOVY - ULICE MAXIMA GORKÉHO, OPRAVA</v>
      </c>
      <c r="F85" s="31"/>
      <c r="G85" s="31"/>
      <c r="H85" s="31"/>
      <c r="I85" s="138"/>
      <c r="J85" s="38"/>
      <c r="K85" s="38"/>
      <c r="L85" s="42"/>
    </row>
    <row r="86" spans="2:12" s="1" customFormat="1" ht="12" customHeight="1">
      <c r="B86" s="37"/>
      <c r="C86" s="31" t="s">
        <v>94</v>
      </c>
      <c r="D86" s="38"/>
      <c r="E86" s="38"/>
      <c r="F86" s="38"/>
      <c r="G86" s="38"/>
      <c r="H86" s="38"/>
      <c r="I86" s="138"/>
      <c r="J86" s="38"/>
      <c r="K86" s="38"/>
      <c r="L86" s="42"/>
    </row>
    <row r="87" spans="2:12" s="1" customFormat="1" ht="15.25" customHeight="1">
      <c r="B87" s="37"/>
      <c r="C87" s="38"/>
      <c r="D87" s="38"/>
      <c r="E87" s="70" t="str">
        <f>E9</f>
        <v>101 - KOMUNIKACE</v>
      </c>
      <c r="F87" s="38"/>
      <c r="G87" s="38"/>
      <c r="H87" s="38"/>
      <c r="I87" s="13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 xml:space="preserve"> </v>
      </c>
      <c r="G89" s="38"/>
      <c r="H89" s="38"/>
      <c r="I89" s="141" t="s">
        <v>22</v>
      </c>
      <c r="J89" s="73" t="str">
        <f>IF(J12="","",J12)</f>
        <v>3. 5. 2019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pans="2:12" s="1" customFormat="1" ht="41.1" customHeight="1">
      <c r="B91" s="37"/>
      <c r="C91" s="31" t="s">
        <v>24</v>
      </c>
      <c r="D91" s="38"/>
      <c r="E91" s="38"/>
      <c r="F91" s="26" t="str">
        <f>E15</f>
        <v>SÚSPK, MĚSTO KLATOVY</v>
      </c>
      <c r="G91" s="38"/>
      <c r="H91" s="38"/>
      <c r="I91" s="141" t="s">
        <v>30</v>
      </c>
      <c r="J91" s="35" t="str">
        <f>E21</f>
        <v>MACÁN PROJEKCE DS s.r.o.</v>
      </c>
      <c r="K91" s="38"/>
      <c r="L91" s="42"/>
    </row>
    <row r="92" spans="2:12" s="1" customFormat="1" ht="26.6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41" t="s">
        <v>33</v>
      </c>
      <c r="J92" s="35" t="str">
        <f>E24</f>
        <v>Ing. Tomáš Macán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pans="2:12" s="1" customFormat="1" ht="29.25" customHeight="1">
      <c r="B94" s="37"/>
      <c r="C94" s="177" t="s">
        <v>97</v>
      </c>
      <c r="D94" s="178"/>
      <c r="E94" s="178"/>
      <c r="F94" s="178"/>
      <c r="G94" s="178"/>
      <c r="H94" s="178"/>
      <c r="I94" s="179"/>
      <c r="J94" s="180" t="s">
        <v>98</v>
      </c>
      <c r="K94" s="17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pans="2:47" s="1" customFormat="1" ht="22.8" customHeight="1">
      <c r="B96" s="37"/>
      <c r="C96" s="181" t="s">
        <v>99</v>
      </c>
      <c r="D96" s="38"/>
      <c r="E96" s="38"/>
      <c r="F96" s="38"/>
      <c r="G96" s="38"/>
      <c r="H96" s="38"/>
      <c r="I96" s="138"/>
      <c r="J96" s="104">
        <f>J127</f>
        <v>0</v>
      </c>
      <c r="K96" s="38"/>
      <c r="L96" s="42"/>
      <c r="AU96" s="16" t="s">
        <v>100</v>
      </c>
    </row>
    <row r="97" spans="2:12" s="8" customFormat="1" ht="24.95" customHeight="1">
      <c r="B97" s="182"/>
      <c r="C97" s="183"/>
      <c r="D97" s="184" t="s">
        <v>101</v>
      </c>
      <c r="E97" s="185"/>
      <c r="F97" s="185"/>
      <c r="G97" s="185"/>
      <c r="H97" s="185"/>
      <c r="I97" s="186"/>
      <c r="J97" s="187">
        <f>J128</f>
        <v>0</v>
      </c>
      <c r="K97" s="183"/>
      <c r="L97" s="188"/>
    </row>
    <row r="98" spans="2:12" s="9" customFormat="1" ht="19.9" customHeight="1">
      <c r="B98" s="189"/>
      <c r="C98" s="190"/>
      <c r="D98" s="191" t="s">
        <v>102</v>
      </c>
      <c r="E98" s="192"/>
      <c r="F98" s="192"/>
      <c r="G98" s="192"/>
      <c r="H98" s="192"/>
      <c r="I98" s="193"/>
      <c r="J98" s="194">
        <f>J129</f>
        <v>0</v>
      </c>
      <c r="K98" s="190"/>
      <c r="L98" s="195"/>
    </row>
    <row r="99" spans="2:12" s="9" customFormat="1" ht="19.9" customHeight="1">
      <c r="B99" s="189"/>
      <c r="C99" s="190"/>
      <c r="D99" s="191" t="s">
        <v>103</v>
      </c>
      <c r="E99" s="192"/>
      <c r="F99" s="192"/>
      <c r="G99" s="192"/>
      <c r="H99" s="192"/>
      <c r="I99" s="193"/>
      <c r="J99" s="194">
        <f>J151</f>
        <v>0</v>
      </c>
      <c r="K99" s="190"/>
      <c r="L99" s="195"/>
    </row>
    <row r="100" spans="2:12" s="9" customFormat="1" ht="19.9" customHeight="1">
      <c r="B100" s="189"/>
      <c r="C100" s="190"/>
      <c r="D100" s="191" t="s">
        <v>104</v>
      </c>
      <c r="E100" s="192"/>
      <c r="F100" s="192"/>
      <c r="G100" s="192"/>
      <c r="H100" s="192"/>
      <c r="I100" s="193"/>
      <c r="J100" s="194">
        <f>J166</f>
        <v>0</v>
      </c>
      <c r="K100" s="190"/>
      <c r="L100" s="195"/>
    </row>
    <row r="101" spans="2:12" s="9" customFormat="1" ht="19.9" customHeight="1">
      <c r="B101" s="189"/>
      <c r="C101" s="190"/>
      <c r="D101" s="191" t="s">
        <v>105</v>
      </c>
      <c r="E101" s="192"/>
      <c r="F101" s="192"/>
      <c r="G101" s="192"/>
      <c r="H101" s="192"/>
      <c r="I101" s="193"/>
      <c r="J101" s="194">
        <f>J182</f>
        <v>0</v>
      </c>
      <c r="K101" s="190"/>
      <c r="L101" s="195"/>
    </row>
    <row r="102" spans="2:12" s="9" customFormat="1" ht="19.9" customHeight="1">
      <c r="B102" s="189"/>
      <c r="C102" s="190"/>
      <c r="D102" s="191" t="s">
        <v>106</v>
      </c>
      <c r="E102" s="192"/>
      <c r="F102" s="192"/>
      <c r="G102" s="192"/>
      <c r="H102" s="192"/>
      <c r="I102" s="193"/>
      <c r="J102" s="194">
        <f>J194</f>
        <v>0</v>
      </c>
      <c r="K102" s="190"/>
      <c r="L102" s="195"/>
    </row>
    <row r="103" spans="2:12" s="9" customFormat="1" ht="19.9" customHeight="1">
      <c r="B103" s="189"/>
      <c r="C103" s="190"/>
      <c r="D103" s="191" t="s">
        <v>107</v>
      </c>
      <c r="E103" s="192"/>
      <c r="F103" s="192"/>
      <c r="G103" s="192"/>
      <c r="H103" s="192"/>
      <c r="I103" s="193"/>
      <c r="J103" s="194">
        <f>J199</f>
        <v>0</v>
      </c>
      <c r="K103" s="190"/>
      <c r="L103" s="195"/>
    </row>
    <row r="104" spans="2:12" s="8" customFormat="1" ht="24.95" customHeight="1">
      <c r="B104" s="182"/>
      <c r="C104" s="183"/>
      <c r="D104" s="184" t="s">
        <v>108</v>
      </c>
      <c r="E104" s="185"/>
      <c r="F104" s="185"/>
      <c r="G104" s="185"/>
      <c r="H104" s="185"/>
      <c r="I104" s="186"/>
      <c r="J104" s="187">
        <f>J201</f>
        <v>0</v>
      </c>
      <c r="K104" s="183"/>
      <c r="L104" s="188"/>
    </row>
    <row r="105" spans="2:12" s="9" customFormat="1" ht="19.9" customHeight="1">
      <c r="B105" s="189"/>
      <c r="C105" s="190"/>
      <c r="D105" s="191" t="s">
        <v>109</v>
      </c>
      <c r="E105" s="192"/>
      <c r="F105" s="192"/>
      <c r="G105" s="192"/>
      <c r="H105" s="192"/>
      <c r="I105" s="193"/>
      <c r="J105" s="194">
        <f>J202</f>
        <v>0</v>
      </c>
      <c r="K105" s="190"/>
      <c r="L105" s="195"/>
    </row>
    <row r="106" spans="2:12" s="9" customFormat="1" ht="19.9" customHeight="1">
      <c r="B106" s="189"/>
      <c r="C106" s="190"/>
      <c r="D106" s="191" t="s">
        <v>110</v>
      </c>
      <c r="E106" s="192"/>
      <c r="F106" s="192"/>
      <c r="G106" s="192"/>
      <c r="H106" s="192"/>
      <c r="I106" s="193"/>
      <c r="J106" s="194">
        <f>J206</f>
        <v>0</v>
      </c>
      <c r="K106" s="190"/>
      <c r="L106" s="195"/>
    </row>
    <row r="107" spans="2:12" s="9" customFormat="1" ht="19.9" customHeight="1">
      <c r="B107" s="189"/>
      <c r="C107" s="190"/>
      <c r="D107" s="191" t="s">
        <v>111</v>
      </c>
      <c r="E107" s="192"/>
      <c r="F107" s="192"/>
      <c r="G107" s="192"/>
      <c r="H107" s="192"/>
      <c r="I107" s="193"/>
      <c r="J107" s="194">
        <f>J209</f>
        <v>0</v>
      </c>
      <c r="K107" s="190"/>
      <c r="L107" s="195"/>
    </row>
    <row r="108" spans="2:12" s="1" customFormat="1" ht="21.8" customHeight="1">
      <c r="B108" s="37"/>
      <c r="C108" s="38"/>
      <c r="D108" s="38"/>
      <c r="E108" s="38"/>
      <c r="F108" s="38"/>
      <c r="G108" s="38"/>
      <c r="H108" s="38"/>
      <c r="I108" s="138"/>
      <c r="J108" s="38"/>
      <c r="K108" s="38"/>
      <c r="L108" s="42"/>
    </row>
    <row r="109" spans="2:12" s="1" customFormat="1" ht="6.95" customHeight="1">
      <c r="B109" s="60"/>
      <c r="C109" s="61"/>
      <c r="D109" s="61"/>
      <c r="E109" s="61"/>
      <c r="F109" s="61"/>
      <c r="G109" s="61"/>
      <c r="H109" s="61"/>
      <c r="I109" s="172"/>
      <c r="J109" s="61"/>
      <c r="K109" s="61"/>
      <c r="L109" s="42"/>
    </row>
    <row r="113" spans="2:12" s="1" customFormat="1" ht="6.95" customHeight="1">
      <c r="B113" s="62"/>
      <c r="C113" s="63"/>
      <c r="D113" s="63"/>
      <c r="E113" s="63"/>
      <c r="F113" s="63"/>
      <c r="G113" s="63"/>
      <c r="H113" s="63"/>
      <c r="I113" s="175"/>
      <c r="J113" s="63"/>
      <c r="K113" s="63"/>
      <c r="L113" s="42"/>
    </row>
    <row r="114" spans="2:12" s="1" customFormat="1" ht="24.95" customHeight="1">
      <c r="B114" s="37"/>
      <c r="C114" s="22" t="s">
        <v>112</v>
      </c>
      <c r="D114" s="38"/>
      <c r="E114" s="38"/>
      <c r="F114" s="38"/>
      <c r="G114" s="38"/>
      <c r="H114" s="38"/>
      <c r="I114" s="138"/>
      <c r="J114" s="38"/>
      <c r="K114" s="38"/>
      <c r="L114" s="42"/>
    </row>
    <row r="115" spans="2:12" s="1" customFormat="1" ht="6.95" customHeight="1">
      <c r="B115" s="37"/>
      <c r="C115" s="38"/>
      <c r="D115" s="38"/>
      <c r="E115" s="38"/>
      <c r="F115" s="38"/>
      <c r="G115" s="38"/>
      <c r="H115" s="38"/>
      <c r="I115" s="138"/>
      <c r="J115" s="38"/>
      <c r="K115" s="38"/>
      <c r="L115" s="42"/>
    </row>
    <row r="116" spans="2:12" s="1" customFormat="1" ht="12" customHeight="1">
      <c r="B116" s="37"/>
      <c r="C116" s="31" t="s">
        <v>16</v>
      </c>
      <c r="D116" s="38"/>
      <c r="E116" s="38"/>
      <c r="F116" s="38"/>
      <c r="G116" s="38"/>
      <c r="H116" s="38"/>
      <c r="I116" s="138"/>
      <c r="J116" s="38"/>
      <c r="K116" s="38"/>
      <c r="L116" s="42"/>
    </row>
    <row r="117" spans="2:12" s="1" customFormat="1" ht="15.25" customHeight="1">
      <c r="B117" s="37"/>
      <c r="C117" s="38"/>
      <c r="D117" s="38"/>
      <c r="E117" s="176" t="str">
        <f>E7</f>
        <v>III/19122 KLATOVY - ULICE MAXIMA GORKÉHO, OPRAVA</v>
      </c>
      <c r="F117" s="31"/>
      <c r="G117" s="31"/>
      <c r="H117" s="31"/>
      <c r="I117" s="138"/>
      <c r="J117" s="38"/>
      <c r="K117" s="38"/>
      <c r="L117" s="42"/>
    </row>
    <row r="118" spans="2:12" s="1" customFormat="1" ht="12" customHeight="1">
      <c r="B118" s="37"/>
      <c r="C118" s="31" t="s">
        <v>94</v>
      </c>
      <c r="D118" s="38"/>
      <c r="E118" s="38"/>
      <c r="F118" s="38"/>
      <c r="G118" s="38"/>
      <c r="H118" s="38"/>
      <c r="I118" s="138"/>
      <c r="J118" s="38"/>
      <c r="K118" s="38"/>
      <c r="L118" s="42"/>
    </row>
    <row r="119" spans="2:12" s="1" customFormat="1" ht="15.25" customHeight="1">
      <c r="B119" s="37"/>
      <c r="C119" s="38"/>
      <c r="D119" s="38"/>
      <c r="E119" s="70" t="str">
        <f>E9</f>
        <v>101 - KOMUNIKACE</v>
      </c>
      <c r="F119" s="38"/>
      <c r="G119" s="38"/>
      <c r="H119" s="38"/>
      <c r="I119" s="138"/>
      <c r="J119" s="38"/>
      <c r="K119" s="38"/>
      <c r="L119" s="42"/>
    </row>
    <row r="120" spans="2:12" s="1" customFormat="1" ht="6.95" customHeight="1">
      <c r="B120" s="37"/>
      <c r="C120" s="38"/>
      <c r="D120" s="38"/>
      <c r="E120" s="38"/>
      <c r="F120" s="38"/>
      <c r="G120" s="38"/>
      <c r="H120" s="38"/>
      <c r="I120" s="138"/>
      <c r="J120" s="38"/>
      <c r="K120" s="38"/>
      <c r="L120" s="42"/>
    </row>
    <row r="121" spans="2:12" s="1" customFormat="1" ht="12" customHeight="1">
      <c r="B121" s="37"/>
      <c r="C121" s="31" t="s">
        <v>20</v>
      </c>
      <c r="D121" s="38"/>
      <c r="E121" s="38"/>
      <c r="F121" s="26" t="str">
        <f>F12</f>
        <v xml:space="preserve"> </v>
      </c>
      <c r="G121" s="38"/>
      <c r="H121" s="38"/>
      <c r="I121" s="141" t="s">
        <v>22</v>
      </c>
      <c r="J121" s="73" t="str">
        <f>IF(J12="","",J12)</f>
        <v>3. 5. 2019</v>
      </c>
      <c r="K121" s="38"/>
      <c r="L121" s="42"/>
    </row>
    <row r="122" spans="2:12" s="1" customFormat="1" ht="6.95" customHeight="1">
      <c r="B122" s="37"/>
      <c r="C122" s="38"/>
      <c r="D122" s="38"/>
      <c r="E122" s="38"/>
      <c r="F122" s="38"/>
      <c r="G122" s="38"/>
      <c r="H122" s="38"/>
      <c r="I122" s="138"/>
      <c r="J122" s="38"/>
      <c r="K122" s="38"/>
      <c r="L122" s="42"/>
    </row>
    <row r="123" spans="2:12" s="1" customFormat="1" ht="41.1" customHeight="1">
      <c r="B123" s="37"/>
      <c r="C123" s="31" t="s">
        <v>24</v>
      </c>
      <c r="D123" s="38"/>
      <c r="E123" s="38"/>
      <c r="F123" s="26" t="str">
        <f>E15</f>
        <v>SÚSPK, MĚSTO KLATOVY</v>
      </c>
      <c r="G123" s="38"/>
      <c r="H123" s="38"/>
      <c r="I123" s="141" t="s">
        <v>30</v>
      </c>
      <c r="J123" s="35" t="str">
        <f>E21</f>
        <v>MACÁN PROJEKCE DS s.r.o.</v>
      </c>
      <c r="K123" s="38"/>
      <c r="L123" s="42"/>
    </row>
    <row r="124" spans="2:12" s="1" customFormat="1" ht="26.6" customHeight="1">
      <c r="B124" s="37"/>
      <c r="C124" s="31" t="s">
        <v>28</v>
      </c>
      <c r="D124" s="38"/>
      <c r="E124" s="38"/>
      <c r="F124" s="26" t="str">
        <f>IF(E18="","",E18)</f>
        <v>Vyplň údaj</v>
      </c>
      <c r="G124" s="38"/>
      <c r="H124" s="38"/>
      <c r="I124" s="141" t="s">
        <v>33</v>
      </c>
      <c r="J124" s="35" t="str">
        <f>E24</f>
        <v>Ing. Tomáš Macán</v>
      </c>
      <c r="K124" s="38"/>
      <c r="L124" s="42"/>
    </row>
    <row r="125" spans="2:12" s="1" customFormat="1" ht="10.3" customHeight="1">
      <c r="B125" s="37"/>
      <c r="C125" s="38"/>
      <c r="D125" s="38"/>
      <c r="E125" s="38"/>
      <c r="F125" s="38"/>
      <c r="G125" s="38"/>
      <c r="H125" s="38"/>
      <c r="I125" s="138"/>
      <c r="J125" s="38"/>
      <c r="K125" s="38"/>
      <c r="L125" s="42"/>
    </row>
    <row r="126" spans="2:20" s="10" customFormat="1" ht="29.25" customHeight="1">
      <c r="B126" s="196"/>
      <c r="C126" s="197" t="s">
        <v>113</v>
      </c>
      <c r="D126" s="198" t="s">
        <v>61</v>
      </c>
      <c r="E126" s="198" t="s">
        <v>57</v>
      </c>
      <c r="F126" s="198" t="s">
        <v>58</v>
      </c>
      <c r="G126" s="198" t="s">
        <v>114</v>
      </c>
      <c r="H126" s="198" t="s">
        <v>115</v>
      </c>
      <c r="I126" s="199" t="s">
        <v>116</v>
      </c>
      <c r="J126" s="198" t="s">
        <v>98</v>
      </c>
      <c r="K126" s="200" t="s">
        <v>117</v>
      </c>
      <c r="L126" s="201"/>
      <c r="M126" s="94" t="s">
        <v>1</v>
      </c>
      <c r="N126" s="95" t="s">
        <v>40</v>
      </c>
      <c r="O126" s="95" t="s">
        <v>118</v>
      </c>
      <c r="P126" s="95" t="s">
        <v>119</v>
      </c>
      <c r="Q126" s="95" t="s">
        <v>120</v>
      </c>
      <c r="R126" s="95" t="s">
        <v>121</v>
      </c>
      <c r="S126" s="95" t="s">
        <v>122</v>
      </c>
      <c r="T126" s="96" t="s">
        <v>123</v>
      </c>
    </row>
    <row r="127" spans="2:63" s="1" customFormat="1" ht="22.8" customHeight="1">
      <c r="B127" s="37"/>
      <c r="C127" s="101" t="s">
        <v>124</v>
      </c>
      <c r="D127" s="38"/>
      <c r="E127" s="38"/>
      <c r="F127" s="38"/>
      <c r="G127" s="38"/>
      <c r="H127" s="38"/>
      <c r="I127" s="138"/>
      <c r="J127" s="202">
        <f>BK127</f>
        <v>0</v>
      </c>
      <c r="K127" s="38"/>
      <c r="L127" s="42"/>
      <c r="M127" s="97"/>
      <c r="N127" s="98"/>
      <c r="O127" s="98"/>
      <c r="P127" s="203">
        <f>P128+P201</f>
        <v>0</v>
      </c>
      <c r="Q127" s="98"/>
      <c r="R127" s="203">
        <f>R128+R201</f>
        <v>258.29609</v>
      </c>
      <c r="S127" s="98"/>
      <c r="T127" s="204">
        <f>T128+T201</f>
        <v>930.304</v>
      </c>
      <c r="AT127" s="16" t="s">
        <v>75</v>
      </c>
      <c r="AU127" s="16" t="s">
        <v>100</v>
      </c>
      <c r="BK127" s="205">
        <f>BK128+BK201</f>
        <v>0</v>
      </c>
    </row>
    <row r="128" spans="2:63" s="11" customFormat="1" ht="25.9" customHeight="1">
      <c r="B128" s="206"/>
      <c r="C128" s="207"/>
      <c r="D128" s="208" t="s">
        <v>75</v>
      </c>
      <c r="E128" s="209" t="s">
        <v>125</v>
      </c>
      <c r="F128" s="209" t="s">
        <v>126</v>
      </c>
      <c r="G128" s="207"/>
      <c r="H128" s="207"/>
      <c r="I128" s="210"/>
      <c r="J128" s="211">
        <f>BK128</f>
        <v>0</v>
      </c>
      <c r="K128" s="207"/>
      <c r="L128" s="212"/>
      <c r="M128" s="213"/>
      <c r="N128" s="214"/>
      <c r="O128" s="214"/>
      <c r="P128" s="215">
        <f>P129+P151+P166+P182+P194+P199</f>
        <v>0</v>
      </c>
      <c r="Q128" s="214"/>
      <c r="R128" s="215">
        <f>R129+R151+R166+R182+R194+R199</f>
        <v>258.29609</v>
      </c>
      <c r="S128" s="214"/>
      <c r="T128" s="216">
        <f>T129+T151+T166+T182+T194+T199</f>
        <v>930.304</v>
      </c>
      <c r="AR128" s="217" t="s">
        <v>84</v>
      </c>
      <c r="AT128" s="218" t="s">
        <v>75</v>
      </c>
      <c r="AU128" s="218" t="s">
        <v>76</v>
      </c>
      <c r="AY128" s="217" t="s">
        <v>127</v>
      </c>
      <c r="BK128" s="219">
        <f>BK129+BK151+BK166+BK182+BK194+BK199</f>
        <v>0</v>
      </c>
    </row>
    <row r="129" spans="2:63" s="11" customFormat="1" ht="22.8" customHeight="1">
      <c r="B129" s="206"/>
      <c r="C129" s="207"/>
      <c r="D129" s="208" t="s">
        <v>75</v>
      </c>
      <c r="E129" s="220" t="s">
        <v>84</v>
      </c>
      <c r="F129" s="220" t="s">
        <v>128</v>
      </c>
      <c r="G129" s="207"/>
      <c r="H129" s="207"/>
      <c r="I129" s="210"/>
      <c r="J129" s="221">
        <f>BK129</f>
        <v>0</v>
      </c>
      <c r="K129" s="207"/>
      <c r="L129" s="212"/>
      <c r="M129" s="213"/>
      <c r="N129" s="214"/>
      <c r="O129" s="214"/>
      <c r="P129" s="215">
        <f>SUM(P130:P150)</f>
        <v>0</v>
      </c>
      <c r="Q129" s="214"/>
      <c r="R129" s="215">
        <f>SUM(R130:R150)</f>
        <v>225.58144</v>
      </c>
      <c r="S129" s="214"/>
      <c r="T129" s="216">
        <f>SUM(T130:T150)</f>
        <v>930.304</v>
      </c>
      <c r="AR129" s="217" t="s">
        <v>84</v>
      </c>
      <c r="AT129" s="218" t="s">
        <v>75</v>
      </c>
      <c r="AU129" s="218" t="s">
        <v>84</v>
      </c>
      <c r="AY129" s="217" t="s">
        <v>127</v>
      </c>
      <c r="BK129" s="219">
        <f>SUM(BK130:BK150)</f>
        <v>0</v>
      </c>
    </row>
    <row r="130" spans="2:65" s="1" customFormat="1" ht="21.65" customHeight="1">
      <c r="B130" s="37"/>
      <c r="C130" s="222" t="s">
        <v>129</v>
      </c>
      <c r="D130" s="222" t="s">
        <v>130</v>
      </c>
      <c r="E130" s="223" t="s">
        <v>131</v>
      </c>
      <c r="F130" s="224" t="s">
        <v>132</v>
      </c>
      <c r="G130" s="225" t="s">
        <v>133</v>
      </c>
      <c r="H130" s="226">
        <v>3634</v>
      </c>
      <c r="I130" s="227"/>
      <c r="J130" s="228">
        <f>ROUND(I130*H130,2)</f>
        <v>0</v>
      </c>
      <c r="K130" s="224" t="s">
        <v>134</v>
      </c>
      <c r="L130" s="42"/>
      <c r="M130" s="229" t="s">
        <v>1</v>
      </c>
      <c r="N130" s="230" t="s">
        <v>41</v>
      </c>
      <c r="O130" s="85"/>
      <c r="P130" s="231">
        <f>O130*H130</f>
        <v>0</v>
      </c>
      <c r="Q130" s="231">
        <v>0.00016</v>
      </c>
      <c r="R130" s="231">
        <f>Q130*H130</f>
        <v>0.5814400000000001</v>
      </c>
      <c r="S130" s="231">
        <v>0.256</v>
      </c>
      <c r="T130" s="232">
        <f>S130*H130</f>
        <v>930.304</v>
      </c>
      <c r="AR130" s="233" t="s">
        <v>135</v>
      </c>
      <c r="AT130" s="233" t="s">
        <v>130</v>
      </c>
      <c r="AU130" s="233" t="s">
        <v>86</v>
      </c>
      <c r="AY130" s="16" t="s">
        <v>127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6" t="s">
        <v>84</v>
      </c>
      <c r="BK130" s="234">
        <f>ROUND(I130*H130,2)</f>
        <v>0</v>
      </c>
      <c r="BL130" s="16" t="s">
        <v>135</v>
      </c>
      <c r="BM130" s="233" t="s">
        <v>136</v>
      </c>
    </row>
    <row r="131" spans="2:51" s="12" customFormat="1" ht="12">
      <c r="B131" s="235"/>
      <c r="C131" s="236"/>
      <c r="D131" s="237" t="s">
        <v>137</v>
      </c>
      <c r="E131" s="238" t="s">
        <v>1</v>
      </c>
      <c r="F131" s="239" t="s">
        <v>138</v>
      </c>
      <c r="G131" s="236"/>
      <c r="H131" s="238" t="s">
        <v>1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AT131" s="245" t="s">
        <v>137</v>
      </c>
      <c r="AU131" s="245" t="s">
        <v>86</v>
      </c>
      <c r="AV131" s="12" t="s">
        <v>84</v>
      </c>
      <c r="AW131" s="12" t="s">
        <v>32</v>
      </c>
      <c r="AX131" s="12" t="s">
        <v>76</v>
      </c>
      <c r="AY131" s="245" t="s">
        <v>127</v>
      </c>
    </row>
    <row r="132" spans="2:51" s="13" customFormat="1" ht="12">
      <c r="B132" s="246"/>
      <c r="C132" s="247"/>
      <c r="D132" s="237" t="s">
        <v>137</v>
      </c>
      <c r="E132" s="248" t="s">
        <v>1</v>
      </c>
      <c r="F132" s="249" t="s">
        <v>139</v>
      </c>
      <c r="G132" s="247"/>
      <c r="H132" s="250">
        <v>3160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AT132" s="256" t="s">
        <v>137</v>
      </c>
      <c r="AU132" s="256" t="s">
        <v>86</v>
      </c>
      <c r="AV132" s="13" t="s">
        <v>86</v>
      </c>
      <c r="AW132" s="13" t="s">
        <v>32</v>
      </c>
      <c r="AX132" s="13" t="s">
        <v>76</v>
      </c>
      <c r="AY132" s="256" t="s">
        <v>127</v>
      </c>
    </row>
    <row r="133" spans="2:51" s="12" customFormat="1" ht="12">
      <c r="B133" s="235"/>
      <c r="C133" s="236"/>
      <c r="D133" s="237" t="s">
        <v>137</v>
      </c>
      <c r="E133" s="238" t="s">
        <v>1</v>
      </c>
      <c r="F133" s="239" t="s">
        <v>140</v>
      </c>
      <c r="G133" s="236"/>
      <c r="H133" s="238" t="s">
        <v>1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AT133" s="245" t="s">
        <v>137</v>
      </c>
      <c r="AU133" s="245" t="s">
        <v>86</v>
      </c>
      <c r="AV133" s="12" t="s">
        <v>84</v>
      </c>
      <c r="AW133" s="12" t="s">
        <v>32</v>
      </c>
      <c r="AX133" s="12" t="s">
        <v>76</v>
      </c>
      <c r="AY133" s="245" t="s">
        <v>127</v>
      </c>
    </row>
    <row r="134" spans="2:51" s="13" customFormat="1" ht="12">
      <c r="B134" s="246"/>
      <c r="C134" s="247"/>
      <c r="D134" s="237" t="s">
        <v>137</v>
      </c>
      <c r="E134" s="248" t="s">
        <v>1</v>
      </c>
      <c r="F134" s="249" t="s">
        <v>141</v>
      </c>
      <c r="G134" s="247"/>
      <c r="H134" s="250">
        <v>474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AT134" s="256" t="s">
        <v>137</v>
      </c>
      <c r="AU134" s="256" t="s">
        <v>86</v>
      </c>
      <c r="AV134" s="13" t="s">
        <v>86</v>
      </c>
      <c r="AW134" s="13" t="s">
        <v>32</v>
      </c>
      <c r="AX134" s="13" t="s">
        <v>76</v>
      </c>
      <c r="AY134" s="256" t="s">
        <v>127</v>
      </c>
    </row>
    <row r="135" spans="2:51" s="14" customFormat="1" ht="12">
      <c r="B135" s="257"/>
      <c r="C135" s="258"/>
      <c r="D135" s="237" t="s">
        <v>137</v>
      </c>
      <c r="E135" s="259" t="s">
        <v>1</v>
      </c>
      <c r="F135" s="260" t="s">
        <v>142</v>
      </c>
      <c r="G135" s="258"/>
      <c r="H135" s="261">
        <v>3634</v>
      </c>
      <c r="I135" s="262"/>
      <c r="J135" s="258"/>
      <c r="K135" s="258"/>
      <c r="L135" s="263"/>
      <c r="M135" s="264"/>
      <c r="N135" s="265"/>
      <c r="O135" s="265"/>
      <c r="P135" s="265"/>
      <c r="Q135" s="265"/>
      <c r="R135" s="265"/>
      <c r="S135" s="265"/>
      <c r="T135" s="266"/>
      <c r="AT135" s="267" t="s">
        <v>137</v>
      </c>
      <c r="AU135" s="267" t="s">
        <v>86</v>
      </c>
      <c r="AV135" s="14" t="s">
        <v>135</v>
      </c>
      <c r="AW135" s="14" t="s">
        <v>32</v>
      </c>
      <c r="AX135" s="14" t="s">
        <v>84</v>
      </c>
      <c r="AY135" s="267" t="s">
        <v>127</v>
      </c>
    </row>
    <row r="136" spans="2:65" s="1" customFormat="1" ht="21.65" customHeight="1">
      <c r="B136" s="37"/>
      <c r="C136" s="222" t="s">
        <v>143</v>
      </c>
      <c r="D136" s="222" t="s">
        <v>130</v>
      </c>
      <c r="E136" s="223" t="s">
        <v>144</v>
      </c>
      <c r="F136" s="224" t="s">
        <v>145</v>
      </c>
      <c r="G136" s="225" t="s">
        <v>146</v>
      </c>
      <c r="H136" s="226">
        <v>124.1</v>
      </c>
      <c r="I136" s="227"/>
      <c r="J136" s="228">
        <f>ROUND(I136*H136,2)</f>
        <v>0</v>
      </c>
      <c r="K136" s="224" t="s">
        <v>134</v>
      </c>
      <c r="L136" s="42"/>
      <c r="M136" s="229" t="s">
        <v>1</v>
      </c>
      <c r="N136" s="230" t="s">
        <v>41</v>
      </c>
      <c r="O136" s="85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AR136" s="233" t="s">
        <v>135</v>
      </c>
      <c r="AT136" s="233" t="s">
        <v>130</v>
      </c>
      <c r="AU136" s="233" t="s">
        <v>86</v>
      </c>
      <c r="AY136" s="16" t="s">
        <v>127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6" t="s">
        <v>84</v>
      </c>
      <c r="BK136" s="234">
        <f>ROUND(I136*H136,2)</f>
        <v>0</v>
      </c>
      <c r="BL136" s="16" t="s">
        <v>135</v>
      </c>
      <c r="BM136" s="233" t="s">
        <v>147</v>
      </c>
    </row>
    <row r="137" spans="2:51" s="12" customFormat="1" ht="12">
      <c r="B137" s="235"/>
      <c r="C137" s="236"/>
      <c r="D137" s="237" t="s">
        <v>137</v>
      </c>
      <c r="E137" s="238" t="s">
        <v>1</v>
      </c>
      <c r="F137" s="239" t="s">
        <v>148</v>
      </c>
      <c r="G137" s="236"/>
      <c r="H137" s="238" t="s">
        <v>1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AT137" s="245" t="s">
        <v>137</v>
      </c>
      <c r="AU137" s="245" t="s">
        <v>86</v>
      </c>
      <c r="AV137" s="12" t="s">
        <v>84</v>
      </c>
      <c r="AW137" s="12" t="s">
        <v>32</v>
      </c>
      <c r="AX137" s="12" t="s">
        <v>76</v>
      </c>
      <c r="AY137" s="245" t="s">
        <v>127</v>
      </c>
    </row>
    <row r="138" spans="2:51" s="13" customFormat="1" ht="12">
      <c r="B138" s="246"/>
      <c r="C138" s="247"/>
      <c r="D138" s="237" t="s">
        <v>137</v>
      </c>
      <c r="E138" s="248" t="s">
        <v>1</v>
      </c>
      <c r="F138" s="249" t="s">
        <v>149</v>
      </c>
      <c r="G138" s="247"/>
      <c r="H138" s="250">
        <v>11.6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AT138" s="256" t="s">
        <v>137</v>
      </c>
      <c r="AU138" s="256" t="s">
        <v>86</v>
      </c>
      <c r="AV138" s="13" t="s">
        <v>86</v>
      </c>
      <c r="AW138" s="13" t="s">
        <v>32</v>
      </c>
      <c r="AX138" s="13" t="s">
        <v>76</v>
      </c>
      <c r="AY138" s="256" t="s">
        <v>127</v>
      </c>
    </row>
    <row r="139" spans="2:51" s="12" customFormat="1" ht="12">
      <c r="B139" s="235"/>
      <c r="C139" s="236"/>
      <c r="D139" s="237" t="s">
        <v>137</v>
      </c>
      <c r="E139" s="238" t="s">
        <v>1</v>
      </c>
      <c r="F139" s="239" t="s">
        <v>150</v>
      </c>
      <c r="G139" s="236"/>
      <c r="H139" s="238" t="s">
        <v>1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AT139" s="245" t="s">
        <v>137</v>
      </c>
      <c r="AU139" s="245" t="s">
        <v>86</v>
      </c>
      <c r="AV139" s="12" t="s">
        <v>84</v>
      </c>
      <c r="AW139" s="12" t="s">
        <v>32</v>
      </c>
      <c r="AX139" s="12" t="s">
        <v>76</v>
      </c>
      <c r="AY139" s="245" t="s">
        <v>127</v>
      </c>
    </row>
    <row r="140" spans="2:51" s="13" customFormat="1" ht="12">
      <c r="B140" s="246"/>
      <c r="C140" s="247"/>
      <c r="D140" s="237" t="s">
        <v>137</v>
      </c>
      <c r="E140" s="248" t="s">
        <v>1</v>
      </c>
      <c r="F140" s="249" t="s">
        <v>151</v>
      </c>
      <c r="G140" s="247"/>
      <c r="H140" s="250">
        <v>112.5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AT140" s="256" t="s">
        <v>137</v>
      </c>
      <c r="AU140" s="256" t="s">
        <v>86</v>
      </c>
      <c r="AV140" s="13" t="s">
        <v>86</v>
      </c>
      <c r="AW140" s="13" t="s">
        <v>32</v>
      </c>
      <c r="AX140" s="13" t="s">
        <v>76</v>
      </c>
      <c r="AY140" s="256" t="s">
        <v>127</v>
      </c>
    </row>
    <row r="141" spans="2:51" s="14" customFormat="1" ht="12">
      <c r="B141" s="257"/>
      <c r="C141" s="258"/>
      <c r="D141" s="237" t="s">
        <v>137</v>
      </c>
      <c r="E141" s="259" t="s">
        <v>1</v>
      </c>
      <c r="F141" s="260" t="s">
        <v>142</v>
      </c>
      <c r="G141" s="258"/>
      <c r="H141" s="261">
        <v>124.1</v>
      </c>
      <c r="I141" s="262"/>
      <c r="J141" s="258"/>
      <c r="K141" s="258"/>
      <c r="L141" s="263"/>
      <c r="M141" s="264"/>
      <c r="N141" s="265"/>
      <c r="O141" s="265"/>
      <c r="P141" s="265"/>
      <c r="Q141" s="265"/>
      <c r="R141" s="265"/>
      <c r="S141" s="265"/>
      <c r="T141" s="266"/>
      <c r="AT141" s="267" t="s">
        <v>137</v>
      </c>
      <c r="AU141" s="267" t="s">
        <v>86</v>
      </c>
      <c r="AV141" s="14" t="s">
        <v>135</v>
      </c>
      <c r="AW141" s="14" t="s">
        <v>32</v>
      </c>
      <c r="AX141" s="14" t="s">
        <v>84</v>
      </c>
      <c r="AY141" s="267" t="s">
        <v>127</v>
      </c>
    </row>
    <row r="142" spans="2:65" s="1" customFormat="1" ht="21.65" customHeight="1">
      <c r="B142" s="37"/>
      <c r="C142" s="222" t="s">
        <v>135</v>
      </c>
      <c r="D142" s="222" t="s">
        <v>130</v>
      </c>
      <c r="E142" s="223" t="s">
        <v>152</v>
      </c>
      <c r="F142" s="224" t="s">
        <v>153</v>
      </c>
      <c r="G142" s="225" t="s">
        <v>146</v>
      </c>
      <c r="H142" s="226">
        <v>124.1</v>
      </c>
      <c r="I142" s="227"/>
      <c r="J142" s="228">
        <f>ROUND(I142*H142,2)</f>
        <v>0</v>
      </c>
      <c r="K142" s="224" t="s">
        <v>134</v>
      </c>
      <c r="L142" s="42"/>
      <c r="M142" s="229" t="s">
        <v>1</v>
      </c>
      <c r="N142" s="230" t="s">
        <v>41</v>
      </c>
      <c r="O142" s="85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AR142" s="233" t="s">
        <v>135</v>
      </c>
      <c r="AT142" s="233" t="s">
        <v>130</v>
      </c>
      <c r="AU142" s="233" t="s">
        <v>86</v>
      </c>
      <c r="AY142" s="16" t="s">
        <v>127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6" t="s">
        <v>84</v>
      </c>
      <c r="BK142" s="234">
        <f>ROUND(I142*H142,2)</f>
        <v>0</v>
      </c>
      <c r="BL142" s="16" t="s">
        <v>135</v>
      </c>
      <c r="BM142" s="233" t="s">
        <v>154</v>
      </c>
    </row>
    <row r="143" spans="2:65" s="1" customFormat="1" ht="32.45" customHeight="1">
      <c r="B143" s="37"/>
      <c r="C143" s="222" t="s">
        <v>155</v>
      </c>
      <c r="D143" s="222" t="s">
        <v>130</v>
      </c>
      <c r="E143" s="223" t="s">
        <v>156</v>
      </c>
      <c r="F143" s="224" t="s">
        <v>157</v>
      </c>
      <c r="G143" s="225" t="s">
        <v>146</v>
      </c>
      <c r="H143" s="226">
        <v>124.1</v>
      </c>
      <c r="I143" s="227"/>
      <c r="J143" s="228">
        <f>ROUND(I143*H143,2)</f>
        <v>0</v>
      </c>
      <c r="K143" s="224" t="s">
        <v>1</v>
      </c>
      <c r="L143" s="42"/>
      <c r="M143" s="229" t="s">
        <v>1</v>
      </c>
      <c r="N143" s="230" t="s">
        <v>41</v>
      </c>
      <c r="O143" s="85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AR143" s="233" t="s">
        <v>135</v>
      </c>
      <c r="AT143" s="233" t="s">
        <v>130</v>
      </c>
      <c r="AU143" s="233" t="s">
        <v>86</v>
      </c>
      <c r="AY143" s="16" t="s">
        <v>127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6" t="s">
        <v>84</v>
      </c>
      <c r="BK143" s="234">
        <f>ROUND(I143*H143,2)</f>
        <v>0</v>
      </c>
      <c r="BL143" s="16" t="s">
        <v>135</v>
      </c>
      <c r="BM143" s="233" t="s">
        <v>158</v>
      </c>
    </row>
    <row r="144" spans="2:51" s="13" customFormat="1" ht="12">
      <c r="B144" s="246"/>
      <c r="C144" s="247"/>
      <c r="D144" s="237" t="s">
        <v>137</v>
      </c>
      <c r="E144" s="248" t="s">
        <v>1</v>
      </c>
      <c r="F144" s="249" t="s">
        <v>159</v>
      </c>
      <c r="G144" s="247"/>
      <c r="H144" s="250">
        <v>124.1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AT144" s="256" t="s">
        <v>137</v>
      </c>
      <c r="AU144" s="256" t="s">
        <v>86</v>
      </c>
      <c r="AV144" s="13" t="s">
        <v>86</v>
      </c>
      <c r="AW144" s="13" t="s">
        <v>32</v>
      </c>
      <c r="AX144" s="13" t="s">
        <v>84</v>
      </c>
      <c r="AY144" s="256" t="s">
        <v>127</v>
      </c>
    </row>
    <row r="145" spans="2:65" s="1" customFormat="1" ht="32.45" customHeight="1">
      <c r="B145" s="37"/>
      <c r="C145" s="222" t="s">
        <v>160</v>
      </c>
      <c r="D145" s="222" t="s">
        <v>130</v>
      </c>
      <c r="E145" s="223" t="s">
        <v>161</v>
      </c>
      <c r="F145" s="224" t="s">
        <v>162</v>
      </c>
      <c r="G145" s="225" t="s">
        <v>146</v>
      </c>
      <c r="H145" s="226">
        <v>112.5</v>
      </c>
      <c r="I145" s="227"/>
      <c r="J145" s="228">
        <f>ROUND(I145*H145,2)</f>
        <v>0</v>
      </c>
      <c r="K145" s="224" t="s">
        <v>134</v>
      </c>
      <c r="L145" s="42"/>
      <c r="M145" s="229" t="s">
        <v>1</v>
      </c>
      <c r="N145" s="230" t="s">
        <v>41</v>
      </c>
      <c r="O145" s="85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AR145" s="233" t="s">
        <v>135</v>
      </c>
      <c r="AT145" s="233" t="s">
        <v>130</v>
      </c>
      <c r="AU145" s="233" t="s">
        <v>86</v>
      </c>
      <c r="AY145" s="16" t="s">
        <v>127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6" t="s">
        <v>84</v>
      </c>
      <c r="BK145" s="234">
        <f>ROUND(I145*H145,2)</f>
        <v>0</v>
      </c>
      <c r="BL145" s="16" t="s">
        <v>135</v>
      </c>
      <c r="BM145" s="233" t="s">
        <v>163</v>
      </c>
    </row>
    <row r="146" spans="2:65" s="1" customFormat="1" ht="15.25" customHeight="1">
      <c r="B146" s="37"/>
      <c r="C146" s="268" t="s">
        <v>164</v>
      </c>
      <c r="D146" s="268" t="s">
        <v>165</v>
      </c>
      <c r="E146" s="269" t="s">
        <v>166</v>
      </c>
      <c r="F146" s="270" t="s">
        <v>167</v>
      </c>
      <c r="G146" s="271" t="s">
        <v>168</v>
      </c>
      <c r="H146" s="272">
        <v>225</v>
      </c>
      <c r="I146" s="273"/>
      <c r="J146" s="274">
        <f>ROUND(I146*H146,2)</f>
        <v>0</v>
      </c>
      <c r="K146" s="270" t="s">
        <v>134</v>
      </c>
      <c r="L146" s="275"/>
      <c r="M146" s="276" t="s">
        <v>1</v>
      </c>
      <c r="N146" s="277" t="s">
        <v>41</v>
      </c>
      <c r="O146" s="85"/>
      <c r="P146" s="231">
        <f>O146*H146</f>
        <v>0</v>
      </c>
      <c r="Q146" s="231">
        <v>1</v>
      </c>
      <c r="R146" s="231">
        <f>Q146*H146</f>
        <v>225</v>
      </c>
      <c r="S146" s="231">
        <v>0</v>
      </c>
      <c r="T146" s="232">
        <f>S146*H146</f>
        <v>0</v>
      </c>
      <c r="AR146" s="233" t="s">
        <v>169</v>
      </c>
      <c r="AT146" s="233" t="s">
        <v>165</v>
      </c>
      <c r="AU146" s="233" t="s">
        <v>86</v>
      </c>
      <c r="AY146" s="16" t="s">
        <v>127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6" t="s">
        <v>84</v>
      </c>
      <c r="BK146" s="234">
        <f>ROUND(I146*H146,2)</f>
        <v>0</v>
      </c>
      <c r="BL146" s="16" t="s">
        <v>135</v>
      </c>
      <c r="BM146" s="233" t="s">
        <v>170</v>
      </c>
    </row>
    <row r="147" spans="2:51" s="13" customFormat="1" ht="12">
      <c r="B147" s="246"/>
      <c r="C147" s="247"/>
      <c r="D147" s="237" t="s">
        <v>137</v>
      </c>
      <c r="E147" s="247"/>
      <c r="F147" s="249" t="s">
        <v>171</v>
      </c>
      <c r="G147" s="247"/>
      <c r="H147" s="250">
        <v>225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AT147" s="256" t="s">
        <v>137</v>
      </c>
      <c r="AU147" s="256" t="s">
        <v>86</v>
      </c>
      <c r="AV147" s="13" t="s">
        <v>86</v>
      </c>
      <c r="AW147" s="13" t="s">
        <v>4</v>
      </c>
      <c r="AX147" s="13" t="s">
        <v>84</v>
      </c>
      <c r="AY147" s="256" t="s">
        <v>127</v>
      </c>
    </row>
    <row r="148" spans="2:65" s="1" customFormat="1" ht="15.25" customHeight="1">
      <c r="B148" s="37"/>
      <c r="C148" s="222" t="s">
        <v>172</v>
      </c>
      <c r="D148" s="222" t="s">
        <v>130</v>
      </c>
      <c r="E148" s="223" t="s">
        <v>173</v>
      </c>
      <c r="F148" s="224" t="s">
        <v>174</v>
      </c>
      <c r="G148" s="225" t="s">
        <v>133</v>
      </c>
      <c r="H148" s="226">
        <v>22</v>
      </c>
      <c r="I148" s="227"/>
      <c r="J148" s="228">
        <f>ROUND(I148*H148,2)</f>
        <v>0</v>
      </c>
      <c r="K148" s="224" t="s">
        <v>134</v>
      </c>
      <c r="L148" s="42"/>
      <c r="M148" s="229" t="s">
        <v>1</v>
      </c>
      <c r="N148" s="230" t="s">
        <v>41</v>
      </c>
      <c r="O148" s="85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AR148" s="233" t="s">
        <v>135</v>
      </c>
      <c r="AT148" s="233" t="s">
        <v>130</v>
      </c>
      <c r="AU148" s="233" t="s">
        <v>86</v>
      </c>
      <c r="AY148" s="16" t="s">
        <v>127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6" t="s">
        <v>84</v>
      </c>
      <c r="BK148" s="234">
        <f>ROUND(I148*H148,2)</f>
        <v>0</v>
      </c>
      <c r="BL148" s="16" t="s">
        <v>135</v>
      </c>
      <c r="BM148" s="233" t="s">
        <v>175</v>
      </c>
    </row>
    <row r="149" spans="2:51" s="13" customFormat="1" ht="12">
      <c r="B149" s="246"/>
      <c r="C149" s="247"/>
      <c r="D149" s="237" t="s">
        <v>137</v>
      </c>
      <c r="E149" s="248" t="s">
        <v>1</v>
      </c>
      <c r="F149" s="249" t="s">
        <v>176</v>
      </c>
      <c r="G149" s="247"/>
      <c r="H149" s="250">
        <v>20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AT149" s="256" t="s">
        <v>137</v>
      </c>
      <c r="AU149" s="256" t="s">
        <v>86</v>
      </c>
      <c r="AV149" s="13" t="s">
        <v>86</v>
      </c>
      <c r="AW149" s="13" t="s">
        <v>32</v>
      </c>
      <c r="AX149" s="13" t="s">
        <v>84</v>
      </c>
      <c r="AY149" s="256" t="s">
        <v>127</v>
      </c>
    </row>
    <row r="150" spans="2:51" s="13" customFormat="1" ht="12">
      <c r="B150" s="246"/>
      <c r="C150" s="247"/>
      <c r="D150" s="237" t="s">
        <v>137</v>
      </c>
      <c r="E150" s="247"/>
      <c r="F150" s="249" t="s">
        <v>177</v>
      </c>
      <c r="G150" s="247"/>
      <c r="H150" s="250">
        <v>22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AT150" s="256" t="s">
        <v>137</v>
      </c>
      <c r="AU150" s="256" t="s">
        <v>86</v>
      </c>
      <c r="AV150" s="13" t="s">
        <v>86</v>
      </c>
      <c r="AW150" s="13" t="s">
        <v>4</v>
      </c>
      <c r="AX150" s="13" t="s">
        <v>84</v>
      </c>
      <c r="AY150" s="256" t="s">
        <v>127</v>
      </c>
    </row>
    <row r="151" spans="2:63" s="11" customFormat="1" ht="22.8" customHeight="1">
      <c r="B151" s="206"/>
      <c r="C151" s="207"/>
      <c r="D151" s="208" t="s">
        <v>75</v>
      </c>
      <c r="E151" s="220" t="s">
        <v>178</v>
      </c>
      <c r="F151" s="220" t="s">
        <v>179</v>
      </c>
      <c r="G151" s="207"/>
      <c r="H151" s="207"/>
      <c r="I151" s="210"/>
      <c r="J151" s="221">
        <f>BK151</f>
        <v>0</v>
      </c>
      <c r="K151" s="207"/>
      <c r="L151" s="212"/>
      <c r="M151" s="213"/>
      <c r="N151" s="214"/>
      <c r="O151" s="214"/>
      <c r="P151" s="215">
        <f>SUM(P152:P165)</f>
        <v>0</v>
      </c>
      <c r="Q151" s="214"/>
      <c r="R151" s="215">
        <f>SUM(R152:R165)</f>
        <v>0</v>
      </c>
      <c r="S151" s="214"/>
      <c r="T151" s="216">
        <f>SUM(T152:T165)</f>
        <v>0</v>
      </c>
      <c r="AR151" s="217" t="s">
        <v>84</v>
      </c>
      <c r="AT151" s="218" t="s">
        <v>75</v>
      </c>
      <c r="AU151" s="218" t="s">
        <v>84</v>
      </c>
      <c r="AY151" s="217" t="s">
        <v>127</v>
      </c>
      <c r="BK151" s="219">
        <f>SUM(BK152:BK165)</f>
        <v>0</v>
      </c>
    </row>
    <row r="152" spans="2:65" s="1" customFormat="1" ht="15.25" customHeight="1">
      <c r="B152" s="37"/>
      <c r="C152" s="222" t="s">
        <v>180</v>
      </c>
      <c r="D152" s="222" t="s">
        <v>130</v>
      </c>
      <c r="E152" s="223" t="s">
        <v>181</v>
      </c>
      <c r="F152" s="224" t="s">
        <v>182</v>
      </c>
      <c r="G152" s="225" t="s">
        <v>133</v>
      </c>
      <c r="H152" s="226">
        <v>22</v>
      </c>
      <c r="I152" s="227"/>
      <c r="J152" s="228">
        <f>ROUND(I152*H152,2)</f>
        <v>0</v>
      </c>
      <c r="K152" s="224" t="s">
        <v>134</v>
      </c>
      <c r="L152" s="42"/>
      <c r="M152" s="229" t="s">
        <v>1</v>
      </c>
      <c r="N152" s="230" t="s">
        <v>41</v>
      </c>
      <c r="O152" s="85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AR152" s="233" t="s">
        <v>135</v>
      </c>
      <c r="AT152" s="233" t="s">
        <v>130</v>
      </c>
      <c r="AU152" s="233" t="s">
        <v>86</v>
      </c>
      <c r="AY152" s="16" t="s">
        <v>127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6" t="s">
        <v>84</v>
      </c>
      <c r="BK152" s="234">
        <f>ROUND(I152*H152,2)</f>
        <v>0</v>
      </c>
      <c r="BL152" s="16" t="s">
        <v>135</v>
      </c>
      <c r="BM152" s="233" t="s">
        <v>183</v>
      </c>
    </row>
    <row r="153" spans="2:47" s="1" customFormat="1" ht="12">
      <c r="B153" s="37"/>
      <c r="C153" s="38"/>
      <c r="D153" s="237" t="s">
        <v>184</v>
      </c>
      <c r="E153" s="38"/>
      <c r="F153" s="278" t="s">
        <v>185</v>
      </c>
      <c r="G153" s="38"/>
      <c r="H153" s="38"/>
      <c r="I153" s="138"/>
      <c r="J153" s="38"/>
      <c r="K153" s="38"/>
      <c r="L153" s="42"/>
      <c r="M153" s="279"/>
      <c r="N153" s="85"/>
      <c r="O153" s="85"/>
      <c r="P153" s="85"/>
      <c r="Q153" s="85"/>
      <c r="R153" s="85"/>
      <c r="S153" s="85"/>
      <c r="T153" s="86"/>
      <c r="AT153" s="16" t="s">
        <v>184</v>
      </c>
      <c r="AU153" s="16" t="s">
        <v>86</v>
      </c>
    </row>
    <row r="154" spans="2:51" s="12" customFormat="1" ht="12">
      <c r="B154" s="235"/>
      <c r="C154" s="236"/>
      <c r="D154" s="237" t="s">
        <v>137</v>
      </c>
      <c r="E154" s="238" t="s">
        <v>1</v>
      </c>
      <c r="F154" s="239" t="s">
        <v>186</v>
      </c>
      <c r="G154" s="236"/>
      <c r="H154" s="238" t="s">
        <v>1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AT154" s="245" t="s">
        <v>137</v>
      </c>
      <c r="AU154" s="245" t="s">
        <v>86</v>
      </c>
      <c r="AV154" s="12" t="s">
        <v>84</v>
      </c>
      <c r="AW154" s="12" t="s">
        <v>32</v>
      </c>
      <c r="AX154" s="12" t="s">
        <v>76</v>
      </c>
      <c r="AY154" s="245" t="s">
        <v>127</v>
      </c>
    </row>
    <row r="155" spans="2:51" s="13" customFormat="1" ht="12">
      <c r="B155" s="246"/>
      <c r="C155" s="247"/>
      <c r="D155" s="237" t="s">
        <v>137</v>
      </c>
      <c r="E155" s="248" t="s">
        <v>1</v>
      </c>
      <c r="F155" s="249" t="s">
        <v>176</v>
      </c>
      <c r="G155" s="247"/>
      <c r="H155" s="250">
        <v>20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AT155" s="256" t="s">
        <v>137</v>
      </c>
      <c r="AU155" s="256" t="s">
        <v>86</v>
      </c>
      <c r="AV155" s="13" t="s">
        <v>86</v>
      </c>
      <c r="AW155" s="13" t="s">
        <v>32</v>
      </c>
      <c r="AX155" s="13" t="s">
        <v>76</v>
      </c>
      <c r="AY155" s="256" t="s">
        <v>127</v>
      </c>
    </row>
    <row r="156" spans="2:51" s="14" customFormat="1" ht="12">
      <c r="B156" s="257"/>
      <c r="C156" s="258"/>
      <c r="D156" s="237" t="s">
        <v>137</v>
      </c>
      <c r="E156" s="259" t="s">
        <v>1</v>
      </c>
      <c r="F156" s="260" t="s">
        <v>142</v>
      </c>
      <c r="G156" s="258"/>
      <c r="H156" s="261">
        <v>20</v>
      </c>
      <c r="I156" s="262"/>
      <c r="J156" s="258"/>
      <c r="K156" s="258"/>
      <c r="L156" s="263"/>
      <c r="M156" s="264"/>
      <c r="N156" s="265"/>
      <c r="O156" s="265"/>
      <c r="P156" s="265"/>
      <c r="Q156" s="265"/>
      <c r="R156" s="265"/>
      <c r="S156" s="265"/>
      <c r="T156" s="266"/>
      <c r="AT156" s="267" t="s">
        <v>137</v>
      </c>
      <c r="AU156" s="267" t="s">
        <v>86</v>
      </c>
      <c r="AV156" s="14" t="s">
        <v>135</v>
      </c>
      <c r="AW156" s="14" t="s">
        <v>32</v>
      </c>
      <c r="AX156" s="14" t="s">
        <v>84</v>
      </c>
      <c r="AY156" s="267" t="s">
        <v>127</v>
      </c>
    </row>
    <row r="157" spans="2:51" s="13" customFormat="1" ht="12">
      <c r="B157" s="246"/>
      <c r="C157" s="247"/>
      <c r="D157" s="237" t="s">
        <v>137</v>
      </c>
      <c r="E157" s="247"/>
      <c r="F157" s="249" t="s">
        <v>177</v>
      </c>
      <c r="G157" s="247"/>
      <c r="H157" s="250">
        <v>22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AT157" s="256" t="s">
        <v>137</v>
      </c>
      <c r="AU157" s="256" t="s">
        <v>86</v>
      </c>
      <c r="AV157" s="13" t="s">
        <v>86</v>
      </c>
      <c r="AW157" s="13" t="s">
        <v>4</v>
      </c>
      <c r="AX157" s="13" t="s">
        <v>84</v>
      </c>
      <c r="AY157" s="256" t="s">
        <v>127</v>
      </c>
    </row>
    <row r="158" spans="2:65" s="1" customFormat="1" ht="21.65" customHeight="1">
      <c r="B158" s="37"/>
      <c r="C158" s="222" t="s">
        <v>187</v>
      </c>
      <c r="D158" s="222" t="s">
        <v>130</v>
      </c>
      <c r="E158" s="223" t="s">
        <v>188</v>
      </c>
      <c r="F158" s="224" t="s">
        <v>189</v>
      </c>
      <c r="G158" s="225" t="s">
        <v>133</v>
      </c>
      <c r="H158" s="226">
        <v>20</v>
      </c>
      <c r="I158" s="227"/>
      <c r="J158" s="228">
        <f>ROUND(I158*H158,2)</f>
        <v>0</v>
      </c>
      <c r="K158" s="224" t="s">
        <v>134</v>
      </c>
      <c r="L158" s="42"/>
      <c r="M158" s="229" t="s">
        <v>1</v>
      </c>
      <c r="N158" s="230" t="s">
        <v>41</v>
      </c>
      <c r="O158" s="85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AR158" s="233" t="s">
        <v>135</v>
      </c>
      <c r="AT158" s="233" t="s">
        <v>130</v>
      </c>
      <c r="AU158" s="233" t="s">
        <v>86</v>
      </c>
      <c r="AY158" s="16" t="s">
        <v>127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6" t="s">
        <v>84</v>
      </c>
      <c r="BK158" s="234">
        <f>ROUND(I158*H158,2)</f>
        <v>0</v>
      </c>
      <c r="BL158" s="16" t="s">
        <v>135</v>
      </c>
      <c r="BM158" s="233" t="s">
        <v>190</v>
      </c>
    </row>
    <row r="159" spans="2:47" s="1" customFormat="1" ht="12">
      <c r="B159" s="37"/>
      <c r="C159" s="38"/>
      <c r="D159" s="237" t="s">
        <v>184</v>
      </c>
      <c r="E159" s="38"/>
      <c r="F159" s="278" t="s">
        <v>185</v>
      </c>
      <c r="G159" s="38"/>
      <c r="H159" s="38"/>
      <c r="I159" s="138"/>
      <c r="J159" s="38"/>
      <c r="K159" s="38"/>
      <c r="L159" s="42"/>
      <c r="M159" s="279"/>
      <c r="N159" s="85"/>
      <c r="O159" s="85"/>
      <c r="P159" s="85"/>
      <c r="Q159" s="85"/>
      <c r="R159" s="85"/>
      <c r="S159" s="85"/>
      <c r="T159" s="86"/>
      <c r="AT159" s="16" t="s">
        <v>184</v>
      </c>
      <c r="AU159" s="16" t="s">
        <v>86</v>
      </c>
    </row>
    <row r="160" spans="2:65" s="1" customFormat="1" ht="21.65" customHeight="1">
      <c r="B160" s="37"/>
      <c r="C160" s="222" t="s">
        <v>191</v>
      </c>
      <c r="D160" s="222" t="s">
        <v>130</v>
      </c>
      <c r="E160" s="223" t="s">
        <v>192</v>
      </c>
      <c r="F160" s="224" t="s">
        <v>193</v>
      </c>
      <c r="G160" s="225" t="s">
        <v>133</v>
      </c>
      <c r="H160" s="226">
        <v>494</v>
      </c>
      <c r="I160" s="227"/>
      <c r="J160" s="228">
        <f>ROUND(I160*H160,2)</f>
        <v>0</v>
      </c>
      <c r="K160" s="224" t="s">
        <v>134</v>
      </c>
      <c r="L160" s="42"/>
      <c r="M160" s="229" t="s">
        <v>1</v>
      </c>
      <c r="N160" s="230" t="s">
        <v>41</v>
      </c>
      <c r="O160" s="85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AR160" s="233" t="s">
        <v>135</v>
      </c>
      <c r="AT160" s="233" t="s">
        <v>130</v>
      </c>
      <c r="AU160" s="233" t="s">
        <v>86</v>
      </c>
      <c r="AY160" s="16" t="s">
        <v>127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6" t="s">
        <v>84</v>
      </c>
      <c r="BK160" s="234">
        <f>ROUND(I160*H160,2)</f>
        <v>0</v>
      </c>
      <c r="BL160" s="16" t="s">
        <v>135</v>
      </c>
      <c r="BM160" s="233" t="s">
        <v>194</v>
      </c>
    </row>
    <row r="161" spans="2:51" s="13" customFormat="1" ht="12">
      <c r="B161" s="246"/>
      <c r="C161" s="247"/>
      <c r="D161" s="237" t="s">
        <v>137</v>
      </c>
      <c r="E161" s="248" t="s">
        <v>1</v>
      </c>
      <c r="F161" s="249" t="s">
        <v>195</v>
      </c>
      <c r="G161" s="247"/>
      <c r="H161" s="250">
        <v>494</v>
      </c>
      <c r="I161" s="251"/>
      <c r="J161" s="247"/>
      <c r="K161" s="247"/>
      <c r="L161" s="252"/>
      <c r="M161" s="253"/>
      <c r="N161" s="254"/>
      <c r="O161" s="254"/>
      <c r="P161" s="254"/>
      <c r="Q161" s="254"/>
      <c r="R161" s="254"/>
      <c r="S161" s="254"/>
      <c r="T161" s="255"/>
      <c r="AT161" s="256" t="s">
        <v>137</v>
      </c>
      <c r="AU161" s="256" t="s">
        <v>86</v>
      </c>
      <c r="AV161" s="13" t="s">
        <v>86</v>
      </c>
      <c r="AW161" s="13" t="s">
        <v>32</v>
      </c>
      <c r="AX161" s="13" t="s">
        <v>84</v>
      </c>
      <c r="AY161" s="256" t="s">
        <v>127</v>
      </c>
    </row>
    <row r="162" spans="2:65" s="1" customFormat="1" ht="15.25" customHeight="1">
      <c r="B162" s="37"/>
      <c r="C162" s="222" t="s">
        <v>196</v>
      </c>
      <c r="D162" s="222" t="s">
        <v>130</v>
      </c>
      <c r="E162" s="223" t="s">
        <v>197</v>
      </c>
      <c r="F162" s="224" t="s">
        <v>198</v>
      </c>
      <c r="G162" s="225" t="s">
        <v>133</v>
      </c>
      <c r="H162" s="226">
        <v>3160</v>
      </c>
      <c r="I162" s="227"/>
      <c r="J162" s="228">
        <f>ROUND(I162*H162,2)</f>
        <v>0</v>
      </c>
      <c r="K162" s="224" t="s">
        <v>134</v>
      </c>
      <c r="L162" s="42"/>
      <c r="M162" s="229" t="s">
        <v>1</v>
      </c>
      <c r="N162" s="230" t="s">
        <v>41</v>
      </c>
      <c r="O162" s="85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AR162" s="233" t="s">
        <v>135</v>
      </c>
      <c r="AT162" s="233" t="s">
        <v>130</v>
      </c>
      <c r="AU162" s="233" t="s">
        <v>86</v>
      </c>
      <c r="AY162" s="16" t="s">
        <v>127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6" t="s">
        <v>84</v>
      </c>
      <c r="BK162" s="234">
        <f>ROUND(I162*H162,2)</f>
        <v>0</v>
      </c>
      <c r="BL162" s="16" t="s">
        <v>135</v>
      </c>
      <c r="BM162" s="233" t="s">
        <v>199</v>
      </c>
    </row>
    <row r="163" spans="2:65" s="1" customFormat="1" ht="15.25" customHeight="1">
      <c r="B163" s="37"/>
      <c r="C163" s="222" t="s">
        <v>200</v>
      </c>
      <c r="D163" s="222" t="s">
        <v>130</v>
      </c>
      <c r="E163" s="223" t="s">
        <v>201</v>
      </c>
      <c r="F163" s="224" t="s">
        <v>202</v>
      </c>
      <c r="G163" s="225" t="s">
        <v>133</v>
      </c>
      <c r="H163" s="226">
        <v>3160</v>
      </c>
      <c r="I163" s="227"/>
      <c r="J163" s="228">
        <f>ROUND(I163*H163,2)</f>
        <v>0</v>
      </c>
      <c r="K163" s="224" t="s">
        <v>134</v>
      </c>
      <c r="L163" s="42"/>
      <c r="M163" s="229" t="s">
        <v>1</v>
      </c>
      <c r="N163" s="230" t="s">
        <v>41</v>
      </c>
      <c r="O163" s="85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AR163" s="233" t="s">
        <v>135</v>
      </c>
      <c r="AT163" s="233" t="s">
        <v>130</v>
      </c>
      <c r="AU163" s="233" t="s">
        <v>86</v>
      </c>
      <c r="AY163" s="16" t="s">
        <v>127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6" t="s">
        <v>84</v>
      </c>
      <c r="BK163" s="234">
        <f>ROUND(I163*H163,2)</f>
        <v>0</v>
      </c>
      <c r="BL163" s="16" t="s">
        <v>135</v>
      </c>
      <c r="BM163" s="233" t="s">
        <v>203</v>
      </c>
    </row>
    <row r="164" spans="2:65" s="1" customFormat="1" ht="21.65" customHeight="1">
      <c r="B164" s="37"/>
      <c r="C164" s="222" t="s">
        <v>204</v>
      </c>
      <c r="D164" s="222" t="s">
        <v>130</v>
      </c>
      <c r="E164" s="223" t="s">
        <v>205</v>
      </c>
      <c r="F164" s="224" t="s">
        <v>206</v>
      </c>
      <c r="G164" s="225" t="s">
        <v>133</v>
      </c>
      <c r="H164" s="226">
        <v>3160</v>
      </c>
      <c r="I164" s="227"/>
      <c r="J164" s="228">
        <f>ROUND(I164*H164,2)</f>
        <v>0</v>
      </c>
      <c r="K164" s="224" t="s">
        <v>134</v>
      </c>
      <c r="L164" s="42"/>
      <c r="M164" s="229" t="s">
        <v>1</v>
      </c>
      <c r="N164" s="230" t="s">
        <v>41</v>
      </c>
      <c r="O164" s="85"/>
      <c r="P164" s="231">
        <f>O164*H164</f>
        <v>0</v>
      </c>
      <c r="Q164" s="231">
        <v>0</v>
      </c>
      <c r="R164" s="231">
        <f>Q164*H164</f>
        <v>0</v>
      </c>
      <c r="S164" s="231">
        <v>0</v>
      </c>
      <c r="T164" s="232">
        <f>S164*H164</f>
        <v>0</v>
      </c>
      <c r="AR164" s="233" t="s">
        <v>135</v>
      </c>
      <c r="AT164" s="233" t="s">
        <v>130</v>
      </c>
      <c r="AU164" s="233" t="s">
        <v>86</v>
      </c>
      <c r="AY164" s="16" t="s">
        <v>127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6" t="s">
        <v>84</v>
      </c>
      <c r="BK164" s="234">
        <f>ROUND(I164*H164,2)</f>
        <v>0</v>
      </c>
      <c r="BL164" s="16" t="s">
        <v>135</v>
      </c>
      <c r="BM164" s="233" t="s">
        <v>207</v>
      </c>
    </row>
    <row r="165" spans="2:65" s="1" customFormat="1" ht="43.3" customHeight="1">
      <c r="B165" s="37"/>
      <c r="C165" s="222" t="s">
        <v>208</v>
      </c>
      <c r="D165" s="222" t="s">
        <v>130</v>
      </c>
      <c r="E165" s="223" t="s">
        <v>209</v>
      </c>
      <c r="F165" s="224" t="s">
        <v>210</v>
      </c>
      <c r="G165" s="225" t="s">
        <v>133</v>
      </c>
      <c r="H165" s="226">
        <v>3160</v>
      </c>
      <c r="I165" s="227"/>
      <c r="J165" s="228">
        <f>ROUND(I165*H165,2)</f>
        <v>0</v>
      </c>
      <c r="K165" s="224" t="s">
        <v>1</v>
      </c>
      <c r="L165" s="42"/>
      <c r="M165" s="229" t="s">
        <v>1</v>
      </c>
      <c r="N165" s="230" t="s">
        <v>41</v>
      </c>
      <c r="O165" s="85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AR165" s="233" t="s">
        <v>135</v>
      </c>
      <c r="AT165" s="233" t="s">
        <v>130</v>
      </c>
      <c r="AU165" s="233" t="s">
        <v>86</v>
      </c>
      <c r="AY165" s="16" t="s">
        <v>127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6" t="s">
        <v>84</v>
      </c>
      <c r="BK165" s="234">
        <f>ROUND(I165*H165,2)</f>
        <v>0</v>
      </c>
      <c r="BL165" s="16" t="s">
        <v>135</v>
      </c>
      <c r="BM165" s="233" t="s">
        <v>211</v>
      </c>
    </row>
    <row r="166" spans="2:63" s="11" customFormat="1" ht="22.8" customHeight="1">
      <c r="B166" s="206"/>
      <c r="C166" s="207"/>
      <c r="D166" s="208" t="s">
        <v>75</v>
      </c>
      <c r="E166" s="220" t="s">
        <v>169</v>
      </c>
      <c r="F166" s="220" t="s">
        <v>212</v>
      </c>
      <c r="G166" s="207"/>
      <c r="H166" s="207"/>
      <c r="I166" s="210"/>
      <c r="J166" s="221">
        <f>BK166</f>
        <v>0</v>
      </c>
      <c r="K166" s="207"/>
      <c r="L166" s="212"/>
      <c r="M166" s="213"/>
      <c r="N166" s="214"/>
      <c r="O166" s="214"/>
      <c r="P166" s="215">
        <f>SUM(P167:P181)</f>
        <v>0</v>
      </c>
      <c r="Q166" s="214"/>
      <c r="R166" s="215">
        <f>SUM(R167:R181)</f>
        <v>32.08146</v>
      </c>
      <c r="S166" s="214"/>
      <c r="T166" s="216">
        <f>SUM(T167:T181)</f>
        <v>0</v>
      </c>
      <c r="AR166" s="217" t="s">
        <v>84</v>
      </c>
      <c r="AT166" s="218" t="s">
        <v>75</v>
      </c>
      <c r="AU166" s="218" t="s">
        <v>84</v>
      </c>
      <c r="AY166" s="217" t="s">
        <v>127</v>
      </c>
      <c r="BK166" s="219">
        <f>SUM(BK167:BK181)</f>
        <v>0</v>
      </c>
    </row>
    <row r="167" spans="2:65" s="1" customFormat="1" ht="21.65" customHeight="1">
      <c r="B167" s="37"/>
      <c r="C167" s="222" t="s">
        <v>178</v>
      </c>
      <c r="D167" s="222" t="s">
        <v>130</v>
      </c>
      <c r="E167" s="223" t="s">
        <v>213</v>
      </c>
      <c r="F167" s="224" t="s">
        <v>214</v>
      </c>
      <c r="G167" s="225" t="s">
        <v>215</v>
      </c>
      <c r="H167" s="226">
        <v>45</v>
      </c>
      <c r="I167" s="227"/>
      <c r="J167" s="228">
        <f>ROUND(I167*H167,2)</f>
        <v>0</v>
      </c>
      <c r="K167" s="224" t="s">
        <v>134</v>
      </c>
      <c r="L167" s="42"/>
      <c r="M167" s="229" t="s">
        <v>1</v>
      </c>
      <c r="N167" s="230" t="s">
        <v>41</v>
      </c>
      <c r="O167" s="85"/>
      <c r="P167" s="231">
        <f>O167*H167</f>
        <v>0</v>
      </c>
      <c r="Q167" s="231">
        <v>0.00268</v>
      </c>
      <c r="R167" s="231">
        <f>Q167*H167</f>
        <v>0.1206</v>
      </c>
      <c r="S167" s="231">
        <v>0</v>
      </c>
      <c r="T167" s="232">
        <f>S167*H167</f>
        <v>0</v>
      </c>
      <c r="AR167" s="233" t="s">
        <v>135</v>
      </c>
      <c r="AT167" s="233" t="s">
        <v>130</v>
      </c>
      <c r="AU167" s="233" t="s">
        <v>86</v>
      </c>
      <c r="AY167" s="16" t="s">
        <v>127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6" t="s">
        <v>84</v>
      </c>
      <c r="BK167" s="234">
        <f>ROUND(I167*H167,2)</f>
        <v>0</v>
      </c>
      <c r="BL167" s="16" t="s">
        <v>135</v>
      </c>
      <c r="BM167" s="233" t="s">
        <v>216</v>
      </c>
    </row>
    <row r="168" spans="2:65" s="1" customFormat="1" ht="15.25" customHeight="1">
      <c r="B168" s="37"/>
      <c r="C168" s="222" t="s">
        <v>217</v>
      </c>
      <c r="D168" s="222" t="s">
        <v>130</v>
      </c>
      <c r="E168" s="223" t="s">
        <v>218</v>
      </c>
      <c r="F168" s="224" t="s">
        <v>219</v>
      </c>
      <c r="G168" s="225" t="s">
        <v>220</v>
      </c>
      <c r="H168" s="226">
        <v>19</v>
      </c>
      <c r="I168" s="227"/>
      <c r="J168" s="228">
        <f>ROUND(I168*H168,2)</f>
        <v>0</v>
      </c>
      <c r="K168" s="224" t="s">
        <v>134</v>
      </c>
      <c r="L168" s="42"/>
      <c r="M168" s="229" t="s">
        <v>1</v>
      </c>
      <c r="N168" s="230" t="s">
        <v>41</v>
      </c>
      <c r="O168" s="85"/>
      <c r="P168" s="231">
        <f>O168*H168</f>
        <v>0</v>
      </c>
      <c r="Q168" s="231">
        <v>0.3409</v>
      </c>
      <c r="R168" s="231">
        <f>Q168*H168</f>
        <v>6.4771</v>
      </c>
      <c r="S168" s="231">
        <v>0</v>
      </c>
      <c r="T168" s="232">
        <f>S168*H168</f>
        <v>0</v>
      </c>
      <c r="AR168" s="233" t="s">
        <v>135</v>
      </c>
      <c r="AT168" s="233" t="s">
        <v>130</v>
      </c>
      <c r="AU168" s="233" t="s">
        <v>86</v>
      </c>
      <c r="AY168" s="16" t="s">
        <v>127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6" t="s">
        <v>84</v>
      </c>
      <c r="BK168" s="234">
        <f>ROUND(I168*H168,2)</f>
        <v>0</v>
      </c>
      <c r="BL168" s="16" t="s">
        <v>135</v>
      </c>
      <c r="BM168" s="233" t="s">
        <v>221</v>
      </c>
    </row>
    <row r="169" spans="2:65" s="1" customFormat="1" ht="15.25" customHeight="1">
      <c r="B169" s="37"/>
      <c r="C169" s="268" t="s">
        <v>222</v>
      </c>
      <c r="D169" s="268" t="s">
        <v>165</v>
      </c>
      <c r="E169" s="269" t="s">
        <v>223</v>
      </c>
      <c r="F169" s="270" t="s">
        <v>224</v>
      </c>
      <c r="G169" s="271" t="s">
        <v>220</v>
      </c>
      <c r="H169" s="272">
        <v>15</v>
      </c>
      <c r="I169" s="273"/>
      <c r="J169" s="274">
        <f>ROUND(I169*H169,2)</f>
        <v>0</v>
      </c>
      <c r="K169" s="270" t="s">
        <v>134</v>
      </c>
      <c r="L169" s="275"/>
      <c r="M169" s="276" t="s">
        <v>1</v>
      </c>
      <c r="N169" s="277" t="s">
        <v>41</v>
      </c>
      <c r="O169" s="85"/>
      <c r="P169" s="231">
        <f>O169*H169</f>
        <v>0</v>
      </c>
      <c r="Q169" s="231">
        <v>0.058</v>
      </c>
      <c r="R169" s="231">
        <f>Q169*H169</f>
        <v>0.87</v>
      </c>
      <c r="S169" s="231">
        <v>0</v>
      </c>
      <c r="T169" s="232">
        <f>S169*H169</f>
        <v>0</v>
      </c>
      <c r="AR169" s="233" t="s">
        <v>169</v>
      </c>
      <c r="AT169" s="233" t="s">
        <v>165</v>
      </c>
      <c r="AU169" s="233" t="s">
        <v>86</v>
      </c>
      <c r="AY169" s="16" t="s">
        <v>127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6" t="s">
        <v>84</v>
      </c>
      <c r="BK169" s="234">
        <f>ROUND(I169*H169,2)</f>
        <v>0</v>
      </c>
      <c r="BL169" s="16" t="s">
        <v>135</v>
      </c>
      <c r="BM169" s="233" t="s">
        <v>225</v>
      </c>
    </row>
    <row r="170" spans="2:65" s="1" customFormat="1" ht="15.25" customHeight="1">
      <c r="B170" s="37"/>
      <c r="C170" s="268" t="s">
        <v>226</v>
      </c>
      <c r="D170" s="268" t="s">
        <v>165</v>
      </c>
      <c r="E170" s="269" t="s">
        <v>227</v>
      </c>
      <c r="F170" s="270" t="s">
        <v>228</v>
      </c>
      <c r="G170" s="271" t="s">
        <v>220</v>
      </c>
      <c r="H170" s="272">
        <v>4</v>
      </c>
      <c r="I170" s="273"/>
      <c r="J170" s="274">
        <f>ROUND(I170*H170,2)</f>
        <v>0</v>
      </c>
      <c r="K170" s="270" t="s">
        <v>134</v>
      </c>
      <c r="L170" s="275"/>
      <c r="M170" s="276" t="s">
        <v>1</v>
      </c>
      <c r="N170" s="277" t="s">
        <v>41</v>
      </c>
      <c r="O170" s="85"/>
      <c r="P170" s="231">
        <f>O170*H170</f>
        <v>0</v>
      </c>
      <c r="Q170" s="231">
        <v>0.061</v>
      </c>
      <c r="R170" s="231">
        <f>Q170*H170</f>
        <v>0.244</v>
      </c>
      <c r="S170" s="231">
        <v>0</v>
      </c>
      <c r="T170" s="232">
        <f>S170*H170</f>
        <v>0</v>
      </c>
      <c r="AR170" s="233" t="s">
        <v>169</v>
      </c>
      <c r="AT170" s="233" t="s">
        <v>165</v>
      </c>
      <c r="AU170" s="233" t="s">
        <v>86</v>
      </c>
      <c r="AY170" s="16" t="s">
        <v>127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6" t="s">
        <v>84</v>
      </c>
      <c r="BK170" s="234">
        <f>ROUND(I170*H170,2)</f>
        <v>0</v>
      </c>
      <c r="BL170" s="16" t="s">
        <v>135</v>
      </c>
      <c r="BM170" s="233" t="s">
        <v>229</v>
      </c>
    </row>
    <row r="171" spans="2:65" s="1" customFormat="1" ht="15.25" customHeight="1">
      <c r="B171" s="37"/>
      <c r="C171" s="268" t="s">
        <v>169</v>
      </c>
      <c r="D171" s="268" t="s">
        <v>165</v>
      </c>
      <c r="E171" s="269" t="s">
        <v>230</v>
      </c>
      <c r="F171" s="270" t="s">
        <v>231</v>
      </c>
      <c r="G171" s="271" t="s">
        <v>220</v>
      </c>
      <c r="H171" s="272">
        <v>19</v>
      </c>
      <c r="I171" s="273"/>
      <c r="J171" s="274">
        <f>ROUND(I171*H171,2)</f>
        <v>0</v>
      </c>
      <c r="K171" s="270" t="s">
        <v>134</v>
      </c>
      <c r="L171" s="275"/>
      <c r="M171" s="276" t="s">
        <v>1</v>
      </c>
      <c r="N171" s="277" t="s">
        <v>41</v>
      </c>
      <c r="O171" s="85"/>
      <c r="P171" s="231">
        <f>O171*H171</f>
        <v>0</v>
      </c>
      <c r="Q171" s="231">
        <v>0.057</v>
      </c>
      <c r="R171" s="231">
        <f>Q171*H171</f>
        <v>1.083</v>
      </c>
      <c r="S171" s="231">
        <v>0</v>
      </c>
      <c r="T171" s="232">
        <f>S171*H171</f>
        <v>0</v>
      </c>
      <c r="AR171" s="233" t="s">
        <v>169</v>
      </c>
      <c r="AT171" s="233" t="s">
        <v>165</v>
      </c>
      <c r="AU171" s="233" t="s">
        <v>86</v>
      </c>
      <c r="AY171" s="16" t="s">
        <v>127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6" t="s">
        <v>84</v>
      </c>
      <c r="BK171" s="234">
        <f>ROUND(I171*H171,2)</f>
        <v>0</v>
      </c>
      <c r="BL171" s="16" t="s">
        <v>135</v>
      </c>
      <c r="BM171" s="233" t="s">
        <v>232</v>
      </c>
    </row>
    <row r="172" spans="2:65" s="1" customFormat="1" ht="15.25" customHeight="1">
      <c r="B172" s="37"/>
      <c r="C172" s="268" t="s">
        <v>233</v>
      </c>
      <c r="D172" s="268" t="s">
        <v>165</v>
      </c>
      <c r="E172" s="269" t="s">
        <v>234</v>
      </c>
      <c r="F172" s="270" t="s">
        <v>235</v>
      </c>
      <c r="G172" s="271" t="s">
        <v>220</v>
      </c>
      <c r="H172" s="272">
        <v>19</v>
      </c>
      <c r="I172" s="273"/>
      <c r="J172" s="274">
        <f>ROUND(I172*H172,2)</f>
        <v>0</v>
      </c>
      <c r="K172" s="270" t="s">
        <v>134</v>
      </c>
      <c r="L172" s="275"/>
      <c r="M172" s="276" t="s">
        <v>1</v>
      </c>
      <c r="N172" s="277" t="s">
        <v>41</v>
      </c>
      <c r="O172" s="85"/>
      <c r="P172" s="231">
        <f>O172*H172</f>
        <v>0</v>
      </c>
      <c r="Q172" s="231">
        <v>0.08</v>
      </c>
      <c r="R172" s="231">
        <f>Q172*H172</f>
        <v>1.52</v>
      </c>
      <c r="S172" s="231">
        <v>0</v>
      </c>
      <c r="T172" s="232">
        <f>S172*H172</f>
        <v>0</v>
      </c>
      <c r="AR172" s="233" t="s">
        <v>169</v>
      </c>
      <c r="AT172" s="233" t="s">
        <v>165</v>
      </c>
      <c r="AU172" s="233" t="s">
        <v>86</v>
      </c>
      <c r="AY172" s="16" t="s">
        <v>127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6" t="s">
        <v>84</v>
      </c>
      <c r="BK172" s="234">
        <f>ROUND(I172*H172,2)</f>
        <v>0</v>
      </c>
      <c r="BL172" s="16" t="s">
        <v>135</v>
      </c>
      <c r="BM172" s="233" t="s">
        <v>236</v>
      </c>
    </row>
    <row r="173" spans="2:65" s="1" customFormat="1" ht="15.25" customHeight="1">
      <c r="B173" s="37"/>
      <c r="C173" s="268" t="s">
        <v>237</v>
      </c>
      <c r="D173" s="268" t="s">
        <v>165</v>
      </c>
      <c r="E173" s="269" t="s">
        <v>238</v>
      </c>
      <c r="F173" s="270" t="s">
        <v>239</v>
      </c>
      <c r="G173" s="271" t="s">
        <v>220</v>
      </c>
      <c r="H173" s="272">
        <v>19</v>
      </c>
      <c r="I173" s="273"/>
      <c r="J173" s="274">
        <f>ROUND(I173*H173,2)</f>
        <v>0</v>
      </c>
      <c r="K173" s="270" t="s">
        <v>134</v>
      </c>
      <c r="L173" s="275"/>
      <c r="M173" s="276" t="s">
        <v>1</v>
      </c>
      <c r="N173" s="277" t="s">
        <v>41</v>
      </c>
      <c r="O173" s="85"/>
      <c r="P173" s="231">
        <f>O173*H173</f>
        <v>0</v>
      </c>
      <c r="Q173" s="231">
        <v>0.103</v>
      </c>
      <c r="R173" s="231">
        <f>Q173*H173</f>
        <v>1.9569999999999999</v>
      </c>
      <c r="S173" s="231">
        <v>0</v>
      </c>
      <c r="T173" s="232">
        <f>S173*H173</f>
        <v>0</v>
      </c>
      <c r="AR173" s="233" t="s">
        <v>169</v>
      </c>
      <c r="AT173" s="233" t="s">
        <v>165</v>
      </c>
      <c r="AU173" s="233" t="s">
        <v>86</v>
      </c>
      <c r="AY173" s="16" t="s">
        <v>127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6" t="s">
        <v>84</v>
      </c>
      <c r="BK173" s="234">
        <f>ROUND(I173*H173,2)</f>
        <v>0</v>
      </c>
      <c r="BL173" s="16" t="s">
        <v>135</v>
      </c>
      <c r="BM173" s="233" t="s">
        <v>240</v>
      </c>
    </row>
    <row r="174" spans="2:65" s="1" customFormat="1" ht="15.25" customHeight="1">
      <c r="B174" s="37"/>
      <c r="C174" s="268" t="s">
        <v>241</v>
      </c>
      <c r="D174" s="268" t="s">
        <v>165</v>
      </c>
      <c r="E174" s="269" t="s">
        <v>242</v>
      </c>
      <c r="F174" s="270" t="s">
        <v>243</v>
      </c>
      <c r="G174" s="271" t="s">
        <v>220</v>
      </c>
      <c r="H174" s="272">
        <v>19</v>
      </c>
      <c r="I174" s="273"/>
      <c r="J174" s="274">
        <f>ROUND(I174*H174,2)</f>
        <v>0</v>
      </c>
      <c r="K174" s="270" t="s">
        <v>134</v>
      </c>
      <c r="L174" s="275"/>
      <c r="M174" s="276" t="s">
        <v>1</v>
      </c>
      <c r="N174" s="277" t="s">
        <v>41</v>
      </c>
      <c r="O174" s="85"/>
      <c r="P174" s="231">
        <f>O174*H174</f>
        <v>0</v>
      </c>
      <c r="Q174" s="231">
        <v>0.072</v>
      </c>
      <c r="R174" s="231">
        <f>Q174*H174</f>
        <v>1.3679999999999999</v>
      </c>
      <c r="S174" s="231">
        <v>0</v>
      </c>
      <c r="T174" s="232">
        <f>S174*H174</f>
        <v>0</v>
      </c>
      <c r="AR174" s="233" t="s">
        <v>169</v>
      </c>
      <c r="AT174" s="233" t="s">
        <v>165</v>
      </c>
      <c r="AU174" s="233" t="s">
        <v>86</v>
      </c>
      <c r="AY174" s="16" t="s">
        <v>127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6" t="s">
        <v>84</v>
      </c>
      <c r="BK174" s="234">
        <f>ROUND(I174*H174,2)</f>
        <v>0</v>
      </c>
      <c r="BL174" s="16" t="s">
        <v>135</v>
      </c>
      <c r="BM174" s="233" t="s">
        <v>244</v>
      </c>
    </row>
    <row r="175" spans="2:65" s="1" customFormat="1" ht="15.25" customHeight="1">
      <c r="B175" s="37"/>
      <c r="C175" s="222" t="s">
        <v>245</v>
      </c>
      <c r="D175" s="222" t="s">
        <v>130</v>
      </c>
      <c r="E175" s="223" t="s">
        <v>246</v>
      </c>
      <c r="F175" s="224" t="s">
        <v>247</v>
      </c>
      <c r="G175" s="225" t="s">
        <v>220</v>
      </c>
      <c r="H175" s="226">
        <v>19</v>
      </c>
      <c r="I175" s="227"/>
      <c r="J175" s="228">
        <f>ROUND(I175*H175,2)</f>
        <v>0</v>
      </c>
      <c r="K175" s="224" t="s">
        <v>134</v>
      </c>
      <c r="L175" s="42"/>
      <c r="M175" s="229" t="s">
        <v>1</v>
      </c>
      <c r="N175" s="230" t="s">
        <v>41</v>
      </c>
      <c r="O175" s="85"/>
      <c r="P175" s="231">
        <f>O175*H175</f>
        <v>0</v>
      </c>
      <c r="Q175" s="231">
        <v>0.21734</v>
      </c>
      <c r="R175" s="231">
        <f>Q175*H175</f>
        <v>4.12946</v>
      </c>
      <c r="S175" s="231">
        <v>0</v>
      </c>
      <c r="T175" s="232">
        <f>S175*H175</f>
        <v>0</v>
      </c>
      <c r="AR175" s="233" t="s">
        <v>135</v>
      </c>
      <c r="AT175" s="233" t="s">
        <v>130</v>
      </c>
      <c r="AU175" s="233" t="s">
        <v>86</v>
      </c>
      <c r="AY175" s="16" t="s">
        <v>127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6" t="s">
        <v>84</v>
      </c>
      <c r="BK175" s="234">
        <f>ROUND(I175*H175,2)</f>
        <v>0</v>
      </c>
      <c r="BL175" s="16" t="s">
        <v>135</v>
      </c>
      <c r="BM175" s="233" t="s">
        <v>248</v>
      </c>
    </row>
    <row r="176" spans="2:65" s="1" customFormat="1" ht="15.25" customHeight="1">
      <c r="B176" s="37"/>
      <c r="C176" s="268" t="s">
        <v>249</v>
      </c>
      <c r="D176" s="268" t="s">
        <v>165</v>
      </c>
      <c r="E176" s="269" t="s">
        <v>250</v>
      </c>
      <c r="F176" s="270" t="s">
        <v>251</v>
      </c>
      <c r="G176" s="271" t="s">
        <v>220</v>
      </c>
      <c r="H176" s="272">
        <v>4</v>
      </c>
      <c r="I176" s="273"/>
      <c r="J176" s="274">
        <f>ROUND(I176*H176,2)</f>
        <v>0</v>
      </c>
      <c r="K176" s="270" t="s">
        <v>134</v>
      </c>
      <c r="L176" s="275"/>
      <c r="M176" s="276" t="s">
        <v>1</v>
      </c>
      <c r="N176" s="277" t="s">
        <v>41</v>
      </c>
      <c r="O176" s="85"/>
      <c r="P176" s="231">
        <f>O176*H176</f>
        <v>0</v>
      </c>
      <c r="Q176" s="231">
        <v>0.0386</v>
      </c>
      <c r="R176" s="231">
        <f>Q176*H176</f>
        <v>0.1544</v>
      </c>
      <c r="S176" s="231">
        <v>0</v>
      </c>
      <c r="T176" s="232">
        <f>S176*H176</f>
        <v>0</v>
      </c>
      <c r="AR176" s="233" t="s">
        <v>169</v>
      </c>
      <c r="AT176" s="233" t="s">
        <v>165</v>
      </c>
      <c r="AU176" s="233" t="s">
        <v>86</v>
      </c>
      <c r="AY176" s="16" t="s">
        <v>127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6" t="s">
        <v>84</v>
      </c>
      <c r="BK176" s="234">
        <f>ROUND(I176*H176,2)</f>
        <v>0</v>
      </c>
      <c r="BL176" s="16" t="s">
        <v>135</v>
      </c>
      <c r="BM176" s="233" t="s">
        <v>252</v>
      </c>
    </row>
    <row r="177" spans="2:65" s="1" customFormat="1" ht="15.25" customHeight="1">
      <c r="B177" s="37"/>
      <c r="C177" s="268" t="s">
        <v>8</v>
      </c>
      <c r="D177" s="268" t="s">
        <v>165</v>
      </c>
      <c r="E177" s="269" t="s">
        <v>253</v>
      </c>
      <c r="F177" s="270" t="s">
        <v>254</v>
      </c>
      <c r="G177" s="271" t="s">
        <v>220</v>
      </c>
      <c r="H177" s="272">
        <v>15</v>
      </c>
      <c r="I177" s="273"/>
      <c r="J177" s="274">
        <f>ROUND(I177*H177,2)</f>
        <v>0</v>
      </c>
      <c r="K177" s="270" t="s">
        <v>134</v>
      </c>
      <c r="L177" s="275"/>
      <c r="M177" s="276" t="s">
        <v>1</v>
      </c>
      <c r="N177" s="277" t="s">
        <v>41</v>
      </c>
      <c r="O177" s="85"/>
      <c r="P177" s="231">
        <f>O177*H177</f>
        <v>0</v>
      </c>
      <c r="Q177" s="231">
        <v>0.0506</v>
      </c>
      <c r="R177" s="231">
        <f>Q177*H177</f>
        <v>0.759</v>
      </c>
      <c r="S177" s="231">
        <v>0</v>
      </c>
      <c r="T177" s="232">
        <f>S177*H177</f>
        <v>0</v>
      </c>
      <c r="AR177" s="233" t="s">
        <v>169</v>
      </c>
      <c r="AT177" s="233" t="s">
        <v>165</v>
      </c>
      <c r="AU177" s="233" t="s">
        <v>86</v>
      </c>
      <c r="AY177" s="16" t="s">
        <v>127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6" t="s">
        <v>84</v>
      </c>
      <c r="BK177" s="234">
        <f>ROUND(I177*H177,2)</f>
        <v>0</v>
      </c>
      <c r="BL177" s="16" t="s">
        <v>135</v>
      </c>
      <c r="BM177" s="233" t="s">
        <v>255</v>
      </c>
    </row>
    <row r="178" spans="2:65" s="1" customFormat="1" ht="15.25" customHeight="1">
      <c r="B178" s="37"/>
      <c r="C178" s="268" t="s">
        <v>256</v>
      </c>
      <c r="D178" s="268" t="s">
        <v>165</v>
      </c>
      <c r="E178" s="269" t="s">
        <v>257</v>
      </c>
      <c r="F178" s="270" t="s">
        <v>258</v>
      </c>
      <c r="G178" s="271" t="s">
        <v>220</v>
      </c>
      <c r="H178" s="272">
        <v>4</v>
      </c>
      <c r="I178" s="273"/>
      <c r="J178" s="274">
        <f>ROUND(I178*H178,2)</f>
        <v>0</v>
      </c>
      <c r="K178" s="270" t="s">
        <v>134</v>
      </c>
      <c r="L178" s="275"/>
      <c r="M178" s="276" t="s">
        <v>1</v>
      </c>
      <c r="N178" s="277" t="s">
        <v>41</v>
      </c>
      <c r="O178" s="85"/>
      <c r="P178" s="231">
        <f>O178*H178</f>
        <v>0</v>
      </c>
      <c r="Q178" s="231">
        <v>0.006</v>
      </c>
      <c r="R178" s="231">
        <f>Q178*H178</f>
        <v>0.024</v>
      </c>
      <c r="S178" s="231">
        <v>0</v>
      </c>
      <c r="T178" s="232">
        <f>S178*H178</f>
        <v>0</v>
      </c>
      <c r="AR178" s="233" t="s">
        <v>169</v>
      </c>
      <c r="AT178" s="233" t="s">
        <v>165</v>
      </c>
      <c r="AU178" s="233" t="s">
        <v>86</v>
      </c>
      <c r="AY178" s="16" t="s">
        <v>127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6" t="s">
        <v>84</v>
      </c>
      <c r="BK178" s="234">
        <f>ROUND(I178*H178,2)</f>
        <v>0</v>
      </c>
      <c r="BL178" s="16" t="s">
        <v>135</v>
      </c>
      <c r="BM178" s="233" t="s">
        <v>259</v>
      </c>
    </row>
    <row r="179" spans="2:65" s="1" customFormat="1" ht="15.25" customHeight="1">
      <c r="B179" s="37"/>
      <c r="C179" s="268" t="s">
        <v>260</v>
      </c>
      <c r="D179" s="268" t="s">
        <v>165</v>
      </c>
      <c r="E179" s="269" t="s">
        <v>261</v>
      </c>
      <c r="F179" s="270" t="s">
        <v>262</v>
      </c>
      <c r="G179" s="271" t="s">
        <v>220</v>
      </c>
      <c r="H179" s="272">
        <v>15</v>
      </c>
      <c r="I179" s="273"/>
      <c r="J179" s="274">
        <f>ROUND(I179*H179,2)</f>
        <v>0</v>
      </c>
      <c r="K179" s="270" t="s">
        <v>134</v>
      </c>
      <c r="L179" s="275"/>
      <c r="M179" s="276" t="s">
        <v>1</v>
      </c>
      <c r="N179" s="277" t="s">
        <v>41</v>
      </c>
      <c r="O179" s="85"/>
      <c r="P179" s="231">
        <f>O179*H179</f>
        <v>0</v>
      </c>
      <c r="Q179" s="231">
        <v>0.0085</v>
      </c>
      <c r="R179" s="231">
        <f>Q179*H179</f>
        <v>0.1275</v>
      </c>
      <c r="S179" s="231">
        <v>0</v>
      </c>
      <c r="T179" s="232">
        <f>S179*H179</f>
        <v>0</v>
      </c>
      <c r="AR179" s="233" t="s">
        <v>169</v>
      </c>
      <c r="AT179" s="233" t="s">
        <v>165</v>
      </c>
      <c r="AU179" s="233" t="s">
        <v>86</v>
      </c>
      <c r="AY179" s="16" t="s">
        <v>127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6" t="s">
        <v>84</v>
      </c>
      <c r="BK179" s="234">
        <f>ROUND(I179*H179,2)</f>
        <v>0</v>
      </c>
      <c r="BL179" s="16" t="s">
        <v>135</v>
      </c>
      <c r="BM179" s="233" t="s">
        <v>263</v>
      </c>
    </row>
    <row r="180" spans="2:65" s="1" customFormat="1" ht="15.25" customHeight="1">
      <c r="B180" s="37"/>
      <c r="C180" s="222" t="s">
        <v>86</v>
      </c>
      <c r="D180" s="222" t="s">
        <v>130</v>
      </c>
      <c r="E180" s="223" t="s">
        <v>264</v>
      </c>
      <c r="F180" s="224" t="s">
        <v>265</v>
      </c>
      <c r="G180" s="225" t="s">
        <v>220</v>
      </c>
      <c r="H180" s="226">
        <v>13</v>
      </c>
      <c r="I180" s="227"/>
      <c r="J180" s="228">
        <f>ROUND(I180*H180,2)</f>
        <v>0</v>
      </c>
      <c r="K180" s="224" t="s">
        <v>1</v>
      </c>
      <c r="L180" s="42"/>
      <c r="M180" s="229" t="s">
        <v>1</v>
      </c>
      <c r="N180" s="230" t="s">
        <v>41</v>
      </c>
      <c r="O180" s="85"/>
      <c r="P180" s="231">
        <f>O180*H180</f>
        <v>0</v>
      </c>
      <c r="Q180" s="231">
        <v>0.4208</v>
      </c>
      <c r="R180" s="231">
        <f>Q180*H180</f>
        <v>5.4704</v>
      </c>
      <c r="S180" s="231">
        <v>0</v>
      </c>
      <c r="T180" s="232">
        <f>S180*H180</f>
        <v>0</v>
      </c>
      <c r="AR180" s="233" t="s">
        <v>135</v>
      </c>
      <c r="AT180" s="233" t="s">
        <v>130</v>
      </c>
      <c r="AU180" s="233" t="s">
        <v>86</v>
      </c>
      <c r="AY180" s="16" t="s">
        <v>127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6" t="s">
        <v>84</v>
      </c>
      <c r="BK180" s="234">
        <f>ROUND(I180*H180,2)</f>
        <v>0</v>
      </c>
      <c r="BL180" s="16" t="s">
        <v>135</v>
      </c>
      <c r="BM180" s="233" t="s">
        <v>266</v>
      </c>
    </row>
    <row r="181" spans="2:65" s="1" customFormat="1" ht="21.65" customHeight="1">
      <c r="B181" s="37"/>
      <c r="C181" s="222" t="s">
        <v>84</v>
      </c>
      <c r="D181" s="222" t="s">
        <v>130</v>
      </c>
      <c r="E181" s="223" t="s">
        <v>267</v>
      </c>
      <c r="F181" s="224" t="s">
        <v>268</v>
      </c>
      <c r="G181" s="225" t="s">
        <v>220</v>
      </c>
      <c r="H181" s="226">
        <v>25</v>
      </c>
      <c r="I181" s="227"/>
      <c r="J181" s="228">
        <f>ROUND(I181*H181,2)</f>
        <v>0</v>
      </c>
      <c r="K181" s="224" t="s">
        <v>134</v>
      </c>
      <c r="L181" s="42"/>
      <c r="M181" s="229" t="s">
        <v>1</v>
      </c>
      <c r="N181" s="230" t="s">
        <v>41</v>
      </c>
      <c r="O181" s="85"/>
      <c r="P181" s="231">
        <f>O181*H181</f>
        <v>0</v>
      </c>
      <c r="Q181" s="231">
        <v>0.31108</v>
      </c>
      <c r="R181" s="231">
        <f>Q181*H181</f>
        <v>7.777000000000001</v>
      </c>
      <c r="S181" s="231">
        <v>0</v>
      </c>
      <c r="T181" s="232">
        <f>S181*H181</f>
        <v>0</v>
      </c>
      <c r="AR181" s="233" t="s">
        <v>135</v>
      </c>
      <c r="AT181" s="233" t="s">
        <v>130</v>
      </c>
      <c r="AU181" s="233" t="s">
        <v>86</v>
      </c>
      <c r="AY181" s="16" t="s">
        <v>127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6" t="s">
        <v>84</v>
      </c>
      <c r="BK181" s="234">
        <f>ROUND(I181*H181,2)</f>
        <v>0</v>
      </c>
      <c r="BL181" s="16" t="s">
        <v>135</v>
      </c>
      <c r="BM181" s="233" t="s">
        <v>269</v>
      </c>
    </row>
    <row r="182" spans="2:63" s="11" customFormat="1" ht="22.8" customHeight="1">
      <c r="B182" s="206"/>
      <c r="C182" s="207"/>
      <c r="D182" s="208" t="s">
        <v>75</v>
      </c>
      <c r="E182" s="220" t="s">
        <v>233</v>
      </c>
      <c r="F182" s="220" t="s">
        <v>270</v>
      </c>
      <c r="G182" s="207"/>
      <c r="H182" s="207"/>
      <c r="I182" s="210"/>
      <c r="J182" s="221">
        <f>BK182</f>
        <v>0</v>
      </c>
      <c r="K182" s="207"/>
      <c r="L182" s="212"/>
      <c r="M182" s="213"/>
      <c r="N182" s="214"/>
      <c r="O182" s="214"/>
      <c r="P182" s="215">
        <f>SUM(P183:P193)</f>
        <v>0</v>
      </c>
      <c r="Q182" s="214"/>
      <c r="R182" s="215">
        <f>SUM(R183:R193)</f>
        <v>0.63319</v>
      </c>
      <c r="S182" s="214"/>
      <c r="T182" s="216">
        <f>SUM(T183:T193)</f>
        <v>0</v>
      </c>
      <c r="AR182" s="217" t="s">
        <v>84</v>
      </c>
      <c r="AT182" s="218" t="s">
        <v>75</v>
      </c>
      <c r="AU182" s="218" t="s">
        <v>84</v>
      </c>
      <c r="AY182" s="217" t="s">
        <v>127</v>
      </c>
      <c r="BK182" s="219">
        <f>SUM(BK183:BK193)</f>
        <v>0</v>
      </c>
    </row>
    <row r="183" spans="2:65" s="1" customFormat="1" ht="32.45" customHeight="1">
      <c r="B183" s="37"/>
      <c r="C183" s="222" t="s">
        <v>271</v>
      </c>
      <c r="D183" s="222" t="s">
        <v>130</v>
      </c>
      <c r="E183" s="223" t="s">
        <v>272</v>
      </c>
      <c r="F183" s="224" t="s">
        <v>273</v>
      </c>
      <c r="G183" s="225" t="s">
        <v>133</v>
      </c>
      <c r="H183" s="226">
        <v>450</v>
      </c>
      <c r="I183" s="227"/>
      <c r="J183" s="228">
        <f>ROUND(I183*H183,2)</f>
        <v>0</v>
      </c>
      <c r="K183" s="224" t="s">
        <v>1</v>
      </c>
      <c r="L183" s="42"/>
      <c r="M183" s="229" t="s">
        <v>1</v>
      </c>
      <c r="N183" s="230" t="s">
        <v>41</v>
      </c>
      <c r="O183" s="85"/>
      <c r="P183" s="231">
        <f>O183*H183</f>
        <v>0</v>
      </c>
      <c r="Q183" s="231">
        <v>0</v>
      </c>
      <c r="R183" s="231">
        <f>Q183*H183</f>
        <v>0</v>
      </c>
      <c r="S183" s="231">
        <v>0</v>
      </c>
      <c r="T183" s="232">
        <f>S183*H183</f>
        <v>0</v>
      </c>
      <c r="AR183" s="233" t="s">
        <v>135</v>
      </c>
      <c r="AT183" s="233" t="s">
        <v>130</v>
      </c>
      <c r="AU183" s="233" t="s">
        <v>86</v>
      </c>
      <c r="AY183" s="16" t="s">
        <v>127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6" t="s">
        <v>84</v>
      </c>
      <c r="BK183" s="234">
        <f>ROUND(I183*H183,2)</f>
        <v>0</v>
      </c>
      <c r="BL183" s="16" t="s">
        <v>135</v>
      </c>
      <c r="BM183" s="233" t="s">
        <v>274</v>
      </c>
    </row>
    <row r="184" spans="2:65" s="1" customFormat="1" ht="21.65" customHeight="1">
      <c r="B184" s="37"/>
      <c r="C184" s="222" t="s">
        <v>275</v>
      </c>
      <c r="D184" s="222" t="s">
        <v>130</v>
      </c>
      <c r="E184" s="223" t="s">
        <v>276</v>
      </c>
      <c r="F184" s="224" t="s">
        <v>277</v>
      </c>
      <c r="G184" s="225" t="s">
        <v>215</v>
      </c>
      <c r="H184" s="226">
        <v>300</v>
      </c>
      <c r="I184" s="227"/>
      <c r="J184" s="228">
        <f>ROUND(I184*H184,2)</f>
        <v>0</v>
      </c>
      <c r="K184" s="224" t="s">
        <v>134</v>
      </c>
      <c r="L184" s="42"/>
      <c r="M184" s="229" t="s">
        <v>1</v>
      </c>
      <c r="N184" s="230" t="s">
        <v>41</v>
      </c>
      <c r="O184" s="85"/>
      <c r="P184" s="231">
        <f>O184*H184</f>
        <v>0</v>
      </c>
      <c r="Q184" s="231">
        <v>0.00033</v>
      </c>
      <c r="R184" s="231">
        <f>Q184*H184</f>
        <v>0.099</v>
      </c>
      <c r="S184" s="231">
        <v>0</v>
      </c>
      <c r="T184" s="232">
        <f>S184*H184</f>
        <v>0</v>
      </c>
      <c r="AR184" s="233" t="s">
        <v>135</v>
      </c>
      <c r="AT184" s="233" t="s">
        <v>130</v>
      </c>
      <c r="AU184" s="233" t="s">
        <v>86</v>
      </c>
      <c r="AY184" s="16" t="s">
        <v>127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6" t="s">
        <v>84</v>
      </c>
      <c r="BK184" s="234">
        <f>ROUND(I184*H184,2)</f>
        <v>0</v>
      </c>
      <c r="BL184" s="16" t="s">
        <v>135</v>
      </c>
      <c r="BM184" s="233" t="s">
        <v>278</v>
      </c>
    </row>
    <row r="185" spans="2:65" s="1" customFormat="1" ht="21.65" customHeight="1">
      <c r="B185" s="37"/>
      <c r="C185" s="222" t="s">
        <v>176</v>
      </c>
      <c r="D185" s="222" t="s">
        <v>130</v>
      </c>
      <c r="E185" s="223" t="s">
        <v>279</v>
      </c>
      <c r="F185" s="224" t="s">
        <v>280</v>
      </c>
      <c r="G185" s="225" t="s">
        <v>215</v>
      </c>
      <c r="H185" s="226">
        <v>100</v>
      </c>
      <c r="I185" s="227"/>
      <c r="J185" s="228">
        <f>ROUND(I185*H185,2)</f>
        <v>0</v>
      </c>
      <c r="K185" s="224" t="s">
        <v>134</v>
      </c>
      <c r="L185" s="42"/>
      <c r="M185" s="229" t="s">
        <v>1</v>
      </c>
      <c r="N185" s="230" t="s">
        <v>41</v>
      </c>
      <c r="O185" s="85"/>
      <c r="P185" s="231">
        <f>O185*H185</f>
        <v>0</v>
      </c>
      <c r="Q185" s="231">
        <v>0.00011</v>
      </c>
      <c r="R185" s="231">
        <f>Q185*H185</f>
        <v>0.011000000000000001</v>
      </c>
      <c r="S185" s="231">
        <v>0</v>
      </c>
      <c r="T185" s="232">
        <f>S185*H185</f>
        <v>0</v>
      </c>
      <c r="AR185" s="233" t="s">
        <v>135</v>
      </c>
      <c r="AT185" s="233" t="s">
        <v>130</v>
      </c>
      <c r="AU185" s="233" t="s">
        <v>86</v>
      </c>
      <c r="AY185" s="16" t="s">
        <v>127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6" t="s">
        <v>84</v>
      </c>
      <c r="BK185" s="234">
        <f>ROUND(I185*H185,2)</f>
        <v>0</v>
      </c>
      <c r="BL185" s="16" t="s">
        <v>135</v>
      </c>
      <c r="BM185" s="233" t="s">
        <v>281</v>
      </c>
    </row>
    <row r="186" spans="2:65" s="1" customFormat="1" ht="21.65" customHeight="1">
      <c r="B186" s="37"/>
      <c r="C186" s="222" t="s">
        <v>7</v>
      </c>
      <c r="D186" s="222" t="s">
        <v>130</v>
      </c>
      <c r="E186" s="223" t="s">
        <v>282</v>
      </c>
      <c r="F186" s="224" t="s">
        <v>283</v>
      </c>
      <c r="G186" s="225" t="s">
        <v>215</v>
      </c>
      <c r="H186" s="226">
        <v>505</v>
      </c>
      <c r="I186" s="227"/>
      <c r="J186" s="228">
        <f>ROUND(I186*H186,2)</f>
        <v>0</v>
      </c>
      <c r="K186" s="224" t="s">
        <v>134</v>
      </c>
      <c r="L186" s="42"/>
      <c r="M186" s="229" t="s">
        <v>1</v>
      </c>
      <c r="N186" s="230" t="s">
        <v>41</v>
      </c>
      <c r="O186" s="85"/>
      <c r="P186" s="231">
        <f>O186*H186</f>
        <v>0</v>
      </c>
      <c r="Q186" s="231">
        <v>0.00065</v>
      </c>
      <c r="R186" s="231">
        <f>Q186*H186</f>
        <v>0.32825</v>
      </c>
      <c r="S186" s="231">
        <v>0</v>
      </c>
      <c r="T186" s="232">
        <f>S186*H186</f>
        <v>0</v>
      </c>
      <c r="AR186" s="233" t="s">
        <v>135</v>
      </c>
      <c r="AT186" s="233" t="s">
        <v>130</v>
      </c>
      <c r="AU186" s="233" t="s">
        <v>86</v>
      </c>
      <c r="AY186" s="16" t="s">
        <v>127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6" t="s">
        <v>84</v>
      </c>
      <c r="BK186" s="234">
        <f>ROUND(I186*H186,2)</f>
        <v>0</v>
      </c>
      <c r="BL186" s="16" t="s">
        <v>135</v>
      </c>
      <c r="BM186" s="233" t="s">
        <v>284</v>
      </c>
    </row>
    <row r="187" spans="2:65" s="1" customFormat="1" ht="21.65" customHeight="1">
      <c r="B187" s="37"/>
      <c r="C187" s="222" t="s">
        <v>285</v>
      </c>
      <c r="D187" s="222" t="s">
        <v>130</v>
      </c>
      <c r="E187" s="223" t="s">
        <v>286</v>
      </c>
      <c r="F187" s="224" t="s">
        <v>287</v>
      </c>
      <c r="G187" s="225" t="s">
        <v>215</v>
      </c>
      <c r="H187" s="226">
        <v>215</v>
      </c>
      <c r="I187" s="227"/>
      <c r="J187" s="228">
        <f>ROUND(I187*H187,2)</f>
        <v>0</v>
      </c>
      <c r="K187" s="224" t="s">
        <v>134</v>
      </c>
      <c r="L187" s="42"/>
      <c r="M187" s="229" t="s">
        <v>1</v>
      </c>
      <c r="N187" s="230" t="s">
        <v>41</v>
      </c>
      <c r="O187" s="85"/>
      <c r="P187" s="231">
        <f>O187*H187</f>
        <v>0</v>
      </c>
      <c r="Q187" s="231">
        <v>0.00038</v>
      </c>
      <c r="R187" s="231">
        <f>Q187*H187</f>
        <v>0.08170000000000001</v>
      </c>
      <c r="S187" s="231">
        <v>0</v>
      </c>
      <c r="T187" s="232">
        <f>S187*H187</f>
        <v>0</v>
      </c>
      <c r="AR187" s="233" t="s">
        <v>135</v>
      </c>
      <c r="AT187" s="233" t="s">
        <v>130</v>
      </c>
      <c r="AU187" s="233" t="s">
        <v>86</v>
      </c>
      <c r="AY187" s="16" t="s">
        <v>127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6" t="s">
        <v>84</v>
      </c>
      <c r="BK187" s="234">
        <f>ROUND(I187*H187,2)</f>
        <v>0</v>
      </c>
      <c r="BL187" s="16" t="s">
        <v>135</v>
      </c>
      <c r="BM187" s="233" t="s">
        <v>288</v>
      </c>
    </row>
    <row r="188" spans="2:51" s="13" customFormat="1" ht="12">
      <c r="B188" s="246"/>
      <c r="C188" s="247"/>
      <c r="D188" s="237" t="s">
        <v>137</v>
      </c>
      <c r="E188" s="248" t="s">
        <v>1</v>
      </c>
      <c r="F188" s="249" t="s">
        <v>289</v>
      </c>
      <c r="G188" s="247"/>
      <c r="H188" s="250">
        <v>215</v>
      </c>
      <c r="I188" s="251"/>
      <c r="J188" s="247"/>
      <c r="K188" s="247"/>
      <c r="L188" s="252"/>
      <c r="M188" s="253"/>
      <c r="N188" s="254"/>
      <c r="O188" s="254"/>
      <c r="P188" s="254"/>
      <c r="Q188" s="254"/>
      <c r="R188" s="254"/>
      <c r="S188" s="254"/>
      <c r="T188" s="255"/>
      <c r="AT188" s="256" t="s">
        <v>137</v>
      </c>
      <c r="AU188" s="256" t="s">
        <v>86</v>
      </c>
      <c r="AV188" s="13" t="s">
        <v>86</v>
      </c>
      <c r="AW188" s="13" t="s">
        <v>32</v>
      </c>
      <c r="AX188" s="13" t="s">
        <v>84</v>
      </c>
      <c r="AY188" s="256" t="s">
        <v>127</v>
      </c>
    </row>
    <row r="189" spans="2:65" s="1" customFormat="1" ht="21.65" customHeight="1">
      <c r="B189" s="37"/>
      <c r="C189" s="222" t="s">
        <v>290</v>
      </c>
      <c r="D189" s="222" t="s">
        <v>130</v>
      </c>
      <c r="E189" s="223" t="s">
        <v>291</v>
      </c>
      <c r="F189" s="224" t="s">
        <v>292</v>
      </c>
      <c r="G189" s="225" t="s">
        <v>133</v>
      </c>
      <c r="H189" s="226">
        <v>40</v>
      </c>
      <c r="I189" s="227"/>
      <c r="J189" s="228">
        <f>ROUND(I189*H189,2)</f>
        <v>0</v>
      </c>
      <c r="K189" s="224" t="s">
        <v>134</v>
      </c>
      <c r="L189" s="42"/>
      <c r="M189" s="229" t="s">
        <v>1</v>
      </c>
      <c r="N189" s="230" t="s">
        <v>41</v>
      </c>
      <c r="O189" s="85"/>
      <c r="P189" s="231">
        <f>O189*H189</f>
        <v>0</v>
      </c>
      <c r="Q189" s="231">
        <v>0.0026</v>
      </c>
      <c r="R189" s="231">
        <f>Q189*H189</f>
        <v>0.104</v>
      </c>
      <c r="S189" s="231">
        <v>0</v>
      </c>
      <c r="T189" s="232">
        <f>S189*H189</f>
        <v>0</v>
      </c>
      <c r="AR189" s="233" t="s">
        <v>135</v>
      </c>
      <c r="AT189" s="233" t="s">
        <v>130</v>
      </c>
      <c r="AU189" s="233" t="s">
        <v>86</v>
      </c>
      <c r="AY189" s="16" t="s">
        <v>127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6" t="s">
        <v>84</v>
      </c>
      <c r="BK189" s="234">
        <f>ROUND(I189*H189,2)</f>
        <v>0</v>
      </c>
      <c r="BL189" s="16" t="s">
        <v>135</v>
      </c>
      <c r="BM189" s="233" t="s">
        <v>293</v>
      </c>
    </row>
    <row r="190" spans="2:51" s="13" customFormat="1" ht="12">
      <c r="B190" s="246"/>
      <c r="C190" s="247"/>
      <c r="D190" s="237" t="s">
        <v>137</v>
      </c>
      <c r="E190" s="248" t="s">
        <v>1</v>
      </c>
      <c r="F190" s="249" t="s">
        <v>294</v>
      </c>
      <c r="G190" s="247"/>
      <c r="H190" s="250">
        <v>40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AT190" s="256" t="s">
        <v>137</v>
      </c>
      <c r="AU190" s="256" t="s">
        <v>86</v>
      </c>
      <c r="AV190" s="13" t="s">
        <v>86</v>
      </c>
      <c r="AW190" s="13" t="s">
        <v>32</v>
      </c>
      <c r="AX190" s="13" t="s">
        <v>84</v>
      </c>
      <c r="AY190" s="256" t="s">
        <v>127</v>
      </c>
    </row>
    <row r="191" spans="2:65" s="1" customFormat="1" ht="21.65" customHeight="1">
      <c r="B191" s="37"/>
      <c r="C191" s="222" t="s">
        <v>295</v>
      </c>
      <c r="D191" s="222" t="s">
        <v>130</v>
      </c>
      <c r="E191" s="223" t="s">
        <v>296</v>
      </c>
      <c r="F191" s="224" t="s">
        <v>297</v>
      </c>
      <c r="G191" s="225" t="s">
        <v>215</v>
      </c>
      <c r="H191" s="226">
        <v>84</v>
      </c>
      <c r="I191" s="227"/>
      <c r="J191" s="228">
        <f>ROUND(I191*H191,2)</f>
        <v>0</v>
      </c>
      <c r="K191" s="224" t="s">
        <v>1</v>
      </c>
      <c r="L191" s="42"/>
      <c r="M191" s="229" t="s">
        <v>1</v>
      </c>
      <c r="N191" s="230" t="s">
        <v>41</v>
      </c>
      <c r="O191" s="85"/>
      <c r="P191" s="231">
        <f>O191*H191</f>
        <v>0</v>
      </c>
      <c r="Q191" s="231">
        <v>0</v>
      </c>
      <c r="R191" s="231">
        <f>Q191*H191</f>
        <v>0</v>
      </c>
      <c r="S191" s="231">
        <v>0</v>
      </c>
      <c r="T191" s="232">
        <f>S191*H191</f>
        <v>0</v>
      </c>
      <c r="AR191" s="233" t="s">
        <v>135</v>
      </c>
      <c r="AT191" s="233" t="s">
        <v>130</v>
      </c>
      <c r="AU191" s="233" t="s">
        <v>86</v>
      </c>
      <c r="AY191" s="16" t="s">
        <v>127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6" t="s">
        <v>84</v>
      </c>
      <c r="BK191" s="234">
        <f>ROUND(I191*H191,2)</f>
        <v>0</v>
      </c>
      <c r="BL191" s="16" t="s">
        <v>135</v>
      </c>
      <c r="BM191" s="233" t="s">
        <v>298</v>
      </c>
    </row>
    <row r="192" spans="2:65" s="1" customFormat="1" ht="21.65" customHeight="1">
      <c r="B192" s="37"/>
      <c r="C192" s="222" t="s">
        <v>299</v>
      </c>
      <c r="D192" s="222" t="s">
        <v>130</v>
      </c>
      <c r="E192" s="223" t="s">
        <v>300</v>
      </c>
      <c r="F192" s="224" t="s">
        <v>301</v>
      </c>
      <c r="G192" s="225" t="s">
        <v>215</v>
      </c>
      <c r="H192" s="226">
        <v>84</v>
      </c>
      <c r="I192" s="227"/>
      <c r="J192" s="228">
        <f>ROUND(I192*H192,2)</f>
        <v>0</v>
      </c>
      <c r="K192" s="224" t="s">
        <v>1</v>
      </c>
      <c r="L192" s="42"/>
      <c r="M192" s="229" t="s">
        <v>1</v>
      </c>
      <c r="N192" s="230" t="s">
        <v>41</v>
      </c>
      <c r="O192" s="85"/>
      <c r="P192" s="231">
        <f>O192*H192</f>
        <v>0</v>
      </c>
      <c r="Q192" s="231">
        <v>0.00011</v>
      </c>
      <c r="R192" s="231">
        <f>Q192*H192</f>
        <v>0.00924</v>
      </c>
      <c r="S192" s="231">
        <v>0</v>
      </c>
      <c r="T192" s="232">
        <f>S192*H192</f>
        <v>0</v>
      </c>
      <c r="AR192" s="233" t="s">
        <v>135</v>
      </c>
      <c r="AT192" s="233" t="s">
        <v>130</v>
      </c>
      <c r="AU192" s="233" t="s">
        <v>86</v>
      </c>
      <c r="AY192" s="16" t="s">
        <v>127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6" t="s">
        <v>84</v>
      </c>
      <c r="BK192" s="234">
        <f>ROUND(I192*H192,2)</f>
        <v>0</v>
      </c>
      <c r="BL192" s="16" t="s">
        <v>135</v>
      </c>
      <c r="BM192" s="233" t="s">
        <v>302</v>
      </c>
    </row>
    <row r="193" spans="2:65" s="1" customFormat="1" ht="15.25" customHeight="1">
      <c r="B193" s="37"/>
      <c r="C193" s="222" t="s">
        <v>303</v>
      </c>
      <c r="D193" s="222" t="s">
        <v>130</v>
      </c>
      <c r="E193" s="223" t="s">
        <v>304</v>
      </c>
      <c r="F193" s="224" t="s">
        <v>305</v>
      </c>
      <c r="G193" s="225" t="s">
        <v>215</v>
      </c>
      <c r="H193" s="226">
        <v>84</v>
      </c>
      <c r="I193" s="227"/>
      <c r="J193" s="228">
        <f>ROUND(I193*H193,2)</f>
        <v>0</v>
      </c>
      <c r="K193" s="224" t="s">
        <v>1</v>
      </c>
      <c r="L193" s="42"/>
      <c r="M193" s="229" t="s">
        <v>1</v>
      </c>
      <c r="N193" s="230" t="s">
        <v>41</v>
      </c>
      <c r="O193" s="85"/>
      <c r="P193" s="231">
        <f>O193*H193</f>
        <v>0</v>
      </c>
      <c r="Q193" s="231">
        <v>0</v>
      </c>
      <c r="R193" s="231">
        <f>Q193*H193</f>
        <v>0</v>
      </c>
      <c r="S193" s="231">
        <v>0</v>
      </c>
      <c r="T193" s="232">
        <f>S193*H193</f>
        <v>0</v>
      </c>
      <c r="AR193" s="233" t="s">
        <v>135</v>
      </c>
      <c r="AT193" s="233" t="s">
        <v>130</v>
      </c>
      <c r="AU193" s="233" t="s">
        <v>86</v>
      </c>
      <c r="AY193" s="16" t="s">
        <v>127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6" t="s">
        <v>84</v>
      </c>
      <c r="BK193" s="234">
        <f>ROUND(I193*H193,2)</f>
        <v>0</v>
      </c>
      <c r="BL193" s="16" t="s">
        <v>135</v>
      </c>
      <c r="BM193" s="233" t="s">
        <v>306</v>
      </c>
    </row>
    <row r="194" spans="2:63" s="11" customFormat="1" ht="22.8" customHeight="1">
      <c r="B194" s="206"/>
      <c r="C194" s="207"/>
      <c r="D194" s="208" t="s">
        <v>75</v>
      </c>
      <c r="E194" s="220" t="s">
        <v>307</v>
      </c>
      <c r="F194" s="220" t="s">
        <v>308</v>
      </c>
      <c r="G194" s="207"/>
      <c r="H194" s="207"/>
      <c r="I194" s="210"/>
      <c r="J194" s="221">
        <f>BK194</f>
        <v>0</v>
      </c>
      <c r="K194" s="207"/>
      <c r="L194" s="212"/>
      <c r="M194" s="213"/>
      <c r="N194" s="214"/>
      <c r="O194" s="214"/>
      <c r="P194" s="215">
        <f>SUM(P195:P198)</f>
        <v>0</v>
      </c>
      <c r="Q194" s="214"/>
      <c r="R194" s="215">
        <f>SUM(R195:R198)</f>
        <v>0</v>
      </c>
      <c r="S194" s="214"/>
      <c r="T194" s="216">
        <f>SUM(T195:T198)</f>
        <v>0</v>
      </c>
      <c r="AR194" s="217" t="s">
        <v>84</v>
      </c>
      <c r="AT194" s="218" t="s">
        <v>75</v>
      </c>
      <c r="AU194" s="218" t="s">
        <v>84</v>
      </c>
      <c r="AY194" s="217" t="s">
        <v>127</v>
      </c>
      <c r="BK194" s="219">
        <f>SUM(BK195:BK198)</f>
        <v>0</v>
      </c>
    </row>
    <row r="195" spans="2:65" s="1" customFormat="1" ht="21.65" customHeight="1">
      <c r="B195" s="37"/>
      <c r="C195" s="222" t="s">
        <v>309</v>
      </c>
      <c r="D195" s="222" t="s">
        <v>130</v>
      </c>
      <c r="E195" s="223" t="s">
        <v>310</v>
      </c>
      <c r="F195" s="224" t="s">
        <v>311</v>
      </c>
      <c r="G195" s="225" t="s">
        <v>168</v>
      </c>
      <c r="H195" s="226">
        <v>930.304</v>
      </c>
      <c r="I195" s="227"/>
      <c r="J195" s="228">
        <f>ROUND(I195*H195,2)</f>
        <v>0</v>
      </c>
      <c r="K195" s="224" t="s">
        <v>134</v>
      </c>
      <c r="L195" s="42"/>
      <c r="M195" s="229" t="s">
        <v>1</v>
      </c>
      <c r="N195" s="230" t="s">
        <v>41</v>
      </c>
      <c r="O195" s="85"/>
      <c r="P195" s="231">
        <f>O195*H195</f>
        <v>0</v>
      </c>
      <c r="Q195" s="231">
        <v>0</v>
      </c>
      <c r="R195" s="231">
        <f>Q195*H195</f>
        <v>0</v>
      </c>
      <c r="S195" s="231">
        <v>0</v>
      </c>
      <c r="T195" s="232">
        <f>S195*H195</f>
        <v>0</v>
      </c>
      <c r="AR195" s="233" t="s">
        <v>135</v>
      </c>
      <c r="AT195" s="233" t="s">
        <v>130</v>
      </c>
      <c r="AU195" s="233" t="s">
        <v>86</v>
      </c>
      <c r="AY195" s="16" t="s">
        <v>127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6" t="s">
        <v>84</v>
      </c>
      <c r="BK195" s="234">
        <f>ROUND(I195*H195,2)</f>
        <v>0</v>
      </c>
      <c r="BL195" s="16" t="s">
        <v>135</v>
      </c>
      <c r="BM195" s="233" t="s">
        <v>312</v>
      </c>
    </row>
    <row r="196" spans="2:47" s="1" customFormat="1" ht="12">
      <c r="B196" s="37"/>
      <c r="C196" s="38"/>
      <c r="D196" s="237" t="s">
        <v>184</v>
      </c>
      <c r="E196" s="38"/>
      <c r="F196" s="278" t="s">
        <v>313</v>
      </c>
      <c r="G196" s="38"/>
      <c r="H196" s="38"/>
      <c r="I196" s="138"/>
      <c r="J196" s="38"/>
      <c r="K196" s="38"/>
      <c r="L196" s="42"/>
      <c r="M196" s="279"/>
      <c r="N196" s="85"/>
      <c r="O196" s="85"/>
      <c r="P196" s="85"/>
      <c r="Q196" s="85"/>
      <c r="R196" s="85"/>
      <c r="S196" s="85"/>
      <c r="T196" s="86"/>
      <c r="AT196" s="16" t="s">
        <v>184</v>
      </c>
      <c r="AU196" s="16" t="s">
        <v>86</v>
      </c>
    </row>
    <row r="197" spans="2:65" s="1" customFormat="1" ht="21.65" customHeight="1">
      <c r="B197" s="37"/>
      <c r="C197" s="222" t="s">
        <v>314</v>
      </c>
      <c r="D197" s="222" t="s">
        <v>130</v>
      </c>
      <c r="E197" s="223" t="s">
        <v>315</v>
      </c>
      <c r="F197" s="224" t="s">
        <v>316</v>
      </c>
      <c r="G197" s="225" t="s">
        <v>168</v>
      </c>
      <c r="H197" s="226">
        <v>2790.912</v>
      </c>
      <c r="I197" s="227"/>
      <c r="J197" s="228">
        <f>ROUND(I197*H197,2)</f>
        <v>0</v>
      </c>
      <c r="K197" s="224" t="s">
        <v>134</v>
      </c>
      <c r="L197" s="42"/>
      <c r="M197" s="229" t="s">
        <v>1</v>
      </c>
      <c r="N197" s="230" t="s">
        <v>41</v>
      </c>
      <c r="O197" s="85"/>
      <c r="P197" s="231">
        <f>O197*H197</f>
        <v>0</v>
      </c>
      <c r="Q197" s="231">
        <v>0</v>
      </c>
      <c r="R197" s="231">
        <f>Q197*H197</f>
        <v>0</v>
      </c>
      <c r="S197" s="231">
        <v>0</v>
      </c>
      <c r="T197" s="232">
        <f>S197*H197</f>
        <v>0</v>
      </c>
      <c r="AR197" s="233" t="s">
        <v>135</v>
      </c>
      <c r="AT197" s="233" t="s">
        <v>130</v>
      </c>
      <c r="AU197" s="233" t="s">
        <v>86</v>
      </c>
      <c r="AY197" s="16" t="s">
        <v>127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6" t="s">
        <v>84</v>
      </c>
      <c r="BK197" s="234">
        <f>ROUND(I197*H197,2)</f>
        <v>0</v>
      </c>
      <c r="BL197" s="16" t="s">
        <v>135</v>
      </c>
      <c r="BM197" s="233" t="s">
        <v>317</v>
      </c>
    </row>
    <row r="198" spans="2:51" s="13" customFormat="1" ht="12">
      <c r="B198" s="246"/>
      <c r="C198" s="247"/>
      <c r="D198" s="237" t="s">
        <v>137</v>
      </c>
      <c r="E198" s="247"/>
      <c r="F198" s="249" t="s">
        <v>318</v>
      </c>
      <c r="G198" s="247"/>
      <c r="H198" s="250">
        <v>2790.912</v>
      </c>
      <c r="I198" s="251"/>
      <c r="J198" s="247"/>
      <c r="K198" s="247"/>
      <c r="L198" s="252"/>
      <c r="M198" s="253"/>
      <c r="N198" s="254"/>
      <c r="O198" s="254"/>
      <c r="P198" s="254"/>
      <c r="Q198" s="254"/>
      <c r="R198" s="254"/>
      <c r="S198" s="254"/>
      <c r="T198" s="255"/>
      <c r="AT198" s="256" t="s">
        <v>137</v>
      </c>
      <c r="AU198" s="256" t="s">
        <v>86</v>
      </c>
      <c r="AV198" s="13" t="s">
        <v>86</v>
      </c>
      <c r="AW198" s="13" t="s">
        <v>4</v>
      </c>
      <c r="AX198" s="13" t="s">
        <v>84</v>
      </c>
      <c r="AY198" s="256" t="s">
        <v>127</v>
      </c>
    </row>
    <row r="199" spans="2:63" s="11" customFormat="1" ht="22.8" customHeight="1">
      <c r="B199" s="206"/>
      <c r="C199" s="207"/>
      <c r="D199" s="208" t="s">
        <v>75</v>
      </c>
      <c r="E199" s="220" t="s">
        <v>319</v>
      </c>
      <c r="F199" s="220" t="s">
        <v>320</v>
      </c>
      <c r="G199" s="207"/>
      <c r="H199" s="207"/>
      <c r="I199" s="210"/>
      <c r="J199" s="221">
        <f>BK199</f>
        <v>0</v>
      </c>
      <c r="K199" s="207"/>
      <c r="L199" s="212"/>
      <c r="M199" s="213"/>
      <c r="N199" s="214"/>
      <c r="O199" s="214"/>
      <c r="P199" s="215">
        <f>P200</f>
        <v>0</v>
      </c>
      <c r="Q199" s="214"/>
      <c r="R199" s="215">
        <f>R200</f>
        <v>0</v>
      </c>
      <c r="S199" s="214"/>
      <c r="T199" s="216">
        <f>T200</f>
        <v>0</v>
      </c>
      <c r="AR199" s="217" t="s">
        <v>84</v>
      </c>
      <c r="AT199" s="218" t="s">
        <v>75</v>
      </c>
      <c r="AU199" s="218" t="s">
        <v>84</v>
      </c>
      <c r="AY199" s="217" t="s">
        <v>127</v>
      </c>
      <c r="BK199" s="219">
        <f>BK200</f>
        <v>0</v>
      </c>
    </row>
    <row r="200" spans="2:65" s="1" customFormat="1" ht="21.65" customHeight="1">
      <c r="B200" s="37"/>
      <c r="C200" s="222" t="s">
        <v>321</v>
      </c>
      <c r="D200" s="222" t="s">
        <v>130</v>
      </c>
      <c r="E200" s="223" t="s">
        <v>322</v>
      </c>
      <c r="F200" s="224" t="s">
        <v>323</v>
      </c>
      <c r="G200" s="225" t="s">
        <v>168</v>
      </c>
      <c r="H200" s="226">
        <v>258.296</v>
      </c>
      <c r="I200" s="227"/>
      <c r="J200" s="228">
        <f>ROUND(I200*H200,2)</f>
        <v>0</v>
      </c>
      <c r="K200" s="224" t="s">
        <v>1</v>
      </c>
      <c r="L200" s="42"/>
      <c r="M200" s="229" t="s">
        <v>1</v>
      </c>
      <c r="N200" s="230" t="s">
        <v>41</v>
      </c>
      <c r="O200" s="85"/>
      <c r="P200" s="231">
        <f>O200*H200</f>
        <v>0</v>
      </c>
      <c r="Q200" s="231">
        <v>0</v>
      </c>
      <c r="R200" s="231">
        <f>Q200*H200</f>
        <v>0</v>
      </c>
      <c r="S200" s="231">
        <v>0</v>
      </c>
      <c r="T200" s="232">
        <f>S200*H200</f>
        <v>0</v>
      </c>
      <c r="AR200" s="233" t="s">
        <v>135</v>
      </c>
      <c r="AT200" s="233" t="s">
        <v>130</v>
      </c>
      <c r="AU200" s="233" t="s">
        <v>86</v>
      </c>
      <c r="AY200" s="16" t="s">
        <v>127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6" t="s">
        <v>84</v>
      </c>
      <c r="BK200" s="234">
        <f>ROUND(I200*H200,2)</f>
        <v>0</v>
      </c>
      <c r="BL200" s="16" t="s">
        <v>135</v>
      </c>
      <c r="BM200" s="233" t="s">
        <v>324</v>
      </c>
    </row>
    <row r="201" spans="2:63" s="11" customFormat="1" ht="25.9" customHeight="1">
      <c r="B201" s="206"/>
      <c r="C201" s="207"/>
      <c r="D201" s="208" t="s">
        <v>75</v>
      </c>
      <c r="E201" s="209" t="s">
        <v>325</v>
      </c>
      <c r="F201" s="209" t="s">
        <v>326</v>
      </c>
      <c r="G201" s="207"/>
      <c r="H201" s="207"/>
      <c r="I201" s="210"/>
      <c r="J201" s="211">
        <f>BK201</f>
        <v>0</v>
      </c>
      <c r="K201" s="207"/>
      <c r="L201" s="212"/>
      <c r="M201" s="213"/>
      <c r="N201" s="214"/>
      <c r="O201" s="214"/>
      <c r="P201" s="215">
        <f>P202+P206+P209</f>
        <v>0</v>
      </c>
      <c r="Q201" s="214"/>
      <c r="R201" s="215">
        <f>R202+R206+R209</f>
        <v>0</v>
      </c>
      <c r="S201" s="214"/>
      <c r="T201" s="216">
        <f>T202+T206+T209</f>
        <v>0</v>
      </c>
      <c r="AR201" s="217" t="s">
        <v>178</v>
      </c>
      <c r="AT201" s="218" t="s">
        <v>75</v>
      </c>
      <c r="AU201" s="218" t="s">
        <v>76</v>
      </c>
      <c r="AY201" s="217" t="s">
        <v>127</v>
      </c>
      <c r="BK201" s="219">
        <f>BK202+BK206+BK209</f>
        <v>0</v>
      </c>
    </row>
    <row r="202" spans="2:63" s="11" customFormat="1" ht="22.8" customHeight="1">
      <c r="B202" s="206"/>
      <c r="C202" s="207"/>
      <c r="D202" s="208" t="s">
        <v>75</v>
      </c>
      <c r="E202" s="220" t="s">
        <v>327</v>
      </c>
      <c r="F202" s="220" t="s">
        <v>328</v>
      </c>
      <c r="G202" s="207"/>
      <c r="H202" s="207"/>
      <c r="I202" s="210"/>
      <c r="J202" s="221">
        <f>BK202</f>
        <v>0</v>
      </c>
      <c r="K202" s="207"/>
      <c r="L202" s="212"/>
      <c r="M202" s="213"/>
      <c r="N202" s="214"/>
      <c r="O202" s="214"/>
      <c r="P202" s="215">
        <f>SUM(P203:P205)</f>
        <v>0</v>
      </c>
      <c r="Q202" s="214"/>
      <c r="R202" s="215">
        <f>SUM(R203:R205)</f>
        <v>0</v>
      </c>
      <c r="S202" s="214"/>
      <c r="T202" s="216">
        <f>SUM(T203:T205)</f>
        <v>0</v>
      </c>
      <c r="AR202" s="217" t="s">
        <v>178</v>
      </c>
      <c r="AT202" s="218" t="s">
        <v>75</v>
      </c>
      <c r="AU202" s="218" t="s">
        <v>84</v>
      </c>
      <c r="AY202" s="217" t="s">
        <v>127</v>
      </c>
      <c r="BK202" s="219">
        <f>SUM(BK203:BK205)</f>
        <v>0</v>
      </c>
    </row>
    <row r="203" spans="2:65" s="1" customFormat="1" ht="15.25" customHeight="1">
      <c r="B203" s="37"/>
      <c r="C203" s="222" t="s">
        <v>329</v>
      </c>
      <c r="D203" s="222" t="s">
        <v>130</v>
      </c>
      <c r="E203" s="223" t="s">
        <v>330</v>
      </c>
      <c r="F203" s="224" t="s">
        <v>331</v>
      </c>
      <c r="G203" s="225" t="s">
        <v>332</v>
      </c>
      <c r="H203" s="226">
        <v>1</v>
      </c>
      <c r="I203" s="227"/>
      <c r="J203" s="228">
        <f>ROUND(I203*H203,2)</f>
        <v>0</v>
      </c>
      <c r="K203" s="224" t="s">
        <v>1</v>
      </c>
      <c r="L203" s="42"/>
      <c r="M203" s="229" t="s">
        <v>1</v>
      </c>
      <c r="N203" s="230" t="s">
        <v>41</v>
      </c>
      <c r="O203" s="85"/>
      <c r="P203" s="231">
        <f>O203*H203</f>
        <v>0</v>
      </c>
      <c r="Q203" s="231">
        <v>0</v>
      </c>
      <c r="R203" s="231">
        <f>Q203*H203</f>
        <v>0</v>
      </c>
      <c r="S203" s="231">
        <v>0</v>
      </c>
      <c r="T203" s="232">
        <f>S203*H203</f>
        <v>0</v>
      </c>
      <c r="AR203" s="233" t="s">
        <v>333</v>
      </c>
      <c r="AT203" s="233" t="s">
        <v>130</v>
      </c>
      <c r="AU203" s="233" t="s">
        <v>86</v>
      </c>
      <c r="AY203" s="16" t="s">
        <v>127</v>
      </c>
      <c r="BE203" s="234">
        <f>IF(N203="základní",J203,0)</f>
        <v>0</v>
      </c>
      <c r="BF203" s="234">
        <f>IF(N203="snížená",J203,0)</f>
        <v>0</v>
      </c>
      <c r="BG203" s="234">
        <f>IF(N203="zákl. přenesená",J203,0)</f>
        <v>0</v>
      </c>
      <c r="BH203" s="234">
        <f>IF(N203="sníž. přenesená",J203,0)</f>
        <v>0</v>
      </c>
      <c r="BI203" s="234">
        <f>IF(N203="nulová",J203,0)</f>
        <v>0</v>
      </c>
      <c r="BJ203" s="16" t="s">
        <v>84</v>
      </c>
      <c r="BK203" s="234">
        <f>ROUND(I203*H203,2)</f>
        <v>0</v>
      </c>
      <c r="BL203" s="16" t="s">
        <v>333</v>
      </c>
      <c r="BM203" s="233" t="s">
        <v>334</v>
      </c>
    </row>
    <row r="204" spans="2:65" s="1" customFormat="1" ht="15.25" customHeight="1">
      <c r="B204" s="37"/>
      <c r="C204" s="222" t="s">
        <v>335</v>
      </c>
      <c r="D204" s="222" t="s">
        <v>130</v>
      </c>
      <c r="E204" s="223" t="s">
        <v>336</v>
      </c>
      <c r="F204" s="224" t="s">
        <v>337</v>
      </c>
      <c r="G204" s="225" t="s">
        <v>332</v>
      </c>
      <c r="H204" s="226">
        <v>1</v>
      </c>
      <c r="I204" s="227"/>
      <c r="J204" s="228">
        <f>ROUND(I204*H204,2)</f>
        <v>0</v>
      </c>
      <c r="K204" s="224" t="s">
        <v>1</v>
      </c>
      <c r="L204" s="42"/>
      <c r="M204" s="229" t="s">
        <v>1</v>
      </c>
      <c r="N204" s="230" t="s">
        <v>41</v>
      </c>
      <c r="O204" s="85"/>
      <c r="P204" s="231">
        <f>O204*H204</f>
        <v>0</v>
      </c>
      <c r="Q204" s="231">
        <v>0</v>
      </c>
      <c r="R204" s="231">
        <f>Q204*H204</f>
        <v>0</v>
      </c>
      <c r="S204" s="231">
        <v>0</v>
      </c>
      <c r="T204" s="232">
        <f>S204*H204</f>
        <v>0</v>
      </c>
      <c r="AR204" s="233" t="s">
        <v>333</v>
      </c>
      <c r="AT204" s="233" t="s">
        <v>130</v>
      </c>
      <c r="AU204" s="233" t="s">
        <v>86</v>
      </c>
      <c r="AY204" s="16" t="s">
        <v>127</v>
      </c>
      <c r="BE204" s="234">
        <f>IF(N204="základní",J204,0)</f>
        <v>0</v>
      </c>
      <c r="BF204" s="234">
        <f>IF(N204="snížená",J204,0)</f>
        <v>0</v>
      </c>
      <c r="BG204" s="234">
        <f>IF(N204="zákl. přenesená",J204,0)</f>
        <v>0</v>
      </c>
      <c r="BH204" s="234">
        <f>IF(N204="sníž. přenesená",J204,0)</f>
        <v>0</v>
      </c>
      <c r="BI204" s="234">
        <f>IF(N204="nulová",J204,0)</f>
        <v>0</v>
      </c>
      <c r="BJ204" s="16" t="s">
        <v>84</v>
      </c>
      <c r="BK204" s="234">
        <f>ROUND(I204*H204,2)</f>
        <v>0</v>
      </c>
      <c r="BL204" s="16" t="s">
        <v>333</v>
      </c>
      <c r="BM204" s="233" t="s">
        <v>338</v>
      </c>
    </row>
    <row r="205" spans="2:65" s="1" customFormat="1" ht="21.65" customHeight="1">
      <c r="B205" s="37"/>
      <c r="C205" s="222" t="s">
        <v>339</v>
      </c>
      <c r="D205" s="222" t="s">
        <v>130</v>
      </c>
      <c r="E205" s="223" t="s">
        <v>340</v>
      </c>
      <c r="F205" s="224" t="s">
        <v>341</v>
      </c>
      <c r="G205" s="225" t="s">
        <v>332</v>
      </c>
      <c r="H205" s="226">
        <v>1</v>
      </c>
      <c r="I205" s="227"/>
      <c r="J205" s="228">
        <f>ROUND(I205*H205,2)</f>
        <v>0</v>
      </c>
      <c r="K205" s="224" t="s">
        <v>1</v>
      </c>
      <c r="L205" s="42"/>
      <c r="M205" s="229" t="s">
        <v>1</v>
      </c>
      <c r="N205" s="230" t="s">
        <v>41</v>
      </c>
      <c r="O205" s="85"/>
      <c r="P205" s="231">
        <f>O205*H205</f>
        <v>0</v>
      </c>
      <c r="Q205" s="231">
        <v>0</v>
      </c>
      <c r="R205" s="231">
        <f>Q205*H205</f>
        <v>0</v>
      </c>
      <c r="S205" s="231">
        <v>0</v>
      </c>
      <c r="T205" s="232">
        <f>S205*H205</f>
        <v>0</v>
      </c>
      <c r="AR205" s="233" t="s">
        <v>333</v>
      </c>
      <c r="AT205" s="233" t="s">
        <v>130</v>
      </c>
      <c r="AU205" s="233" t="s">
        <v>86</v>
      </c>
      <c r="AY205" s="16" t="s">
        <v>127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6" t="s">
        <v>84</v>
      </c>
      <c r="BK205" s="234">
        <f>ROUND(I205*H205,2)</f>
        <v>0</v>
      </c>
      <c r="BL205" s="16" t="s">
        <v>333</v>
      </c>
      <c r="BM205" s="233" t="s">
        <v>342</v>
      </c>
    </row>
    <row r="206" spans="2:63" s="11" customFormat="1" ht="22.8" customHeight="1">
      <c r="B206" s="206"/>
      <c r="C206" s="207"/>
      <c r="D206" s="208" t="s">
        <v>75</v>
      </c>
      <c r="E206" s="220" t="s">
        <v>343</v>
      </c>
      <c r="F206" s="220" t="s">
        <v>344</v>
      </c>
      <c r="G206" s="207"/>
      <c r="H206" s="207"/>
      <c r="I206" s="210"/>
      <c r="J206" s="221">
        <f>BK206</f>
        <v>0</v>
      </c>
      <c r="K206" s="207"/>
      <c r="L206" s="212"/>
      <c r="M206" s="213"/>
      <c r="N206" s="214"/>
      <c r="O206" s="214"/>
      <c r="P206" s="215">
        <f>SUM(P207:P208)</f>
        <v>0</v>
      </c>
      <c r="Q206" s="214"/>
      <c r="R206" s="215">
        <f>SUM(R207:R208)</f>
        <v>0</v>
      </c>
      <c r="S206" s="214"/>
      <c r="T206" s="216">
        <f>SUM(T207:T208)</f>
        <v>0</v>
      </c>
      <c r="AR206" s="217" t="s">
        <v>178</v>
      </c>
      <c r="AT206" s="218" t="s">
        <v>75</v>
      </c>
      <c r="AU206" s="218" t="s">
        <v>84</v>
      </c>
      <c r="AY206" s="217" t="s">
        <v>127</v>
      </c>
      <c r="BK206" s="219">
        <f>SUM(BK207:BK208)</f>
        <v>0</v>
      </c>
    </row>
    <row r="207" spans="2:65" s="1" customFormat="1" ht="21.65" customHeight="1">
      <c r="B207" s="37"/>
      <c r="C207" s="222" t="s">
        <v>345</v>
      </c>
      <c r="D207" s="222" t="s">
        <v>130</v>
      </c>
      <c r="E207" s="223" t="s">
        <v>346</v>
      </c>
      <c r="F207" s="224" t="s">
        <v>347</v>
      </c>
      <c r="G207" s="225" t="s">
        <v>332</v>
      </c>
      <c r="H207" s="226">
        <v>1</v>
      </c>
      <c r="I207" s="227"/>
      <c r="J207" s="228">
        <f>ROUND(I207*H207,2)</f>
        <v>0</v>
      </c>
      <c r="K207" s="224" t="s">
        <v>1</v>
      </c>
      <c r="L207" s="42"/>
      <c r="M207" s="229" t="s">
        <v>1</v>
      </c>
      <c r="N207" s="230" t="s">
        <v>41</v>
      </c>
      <c r="O207" s="85"/>
      <c r="P207" s="231">
        <f>O207*H207</f>
        <v>0</v>
      </c>
      <c r="Q207" s="231">
        <v>0</v>
      </c>
      <c r="R207" s="231">
        <f>Q207*H207</f>
        <v>0</v>
      </c>
      <c r="S207" s="231">
        <v>0</v>
      </c>
      <c r="T207" s="232">
        <f>S207*H207</f>
        <v>0</v>
      </c>
      <c r="AR207" s="233" t="s">
        <v>333</v>
      </c>
      <c r="AT207" s="233" t="s">
        <v>130</v>
      </c>
      <c r="AU207" s="233" t="s">
        <v>86</v>
      </c>
      <c r="AY207" s="16" t="s">
        <v>127</v>
      </c>
      <c r="BE207" s="234">
        <f>IF(N207="základní",J207,0)</f>
        <v>0</v>
      </c>
      <c r="BF207" s="234">
        <f>IF(N207="snížená",J207,0)</f>
        <v>0</v>
      </c>
      <c r="BG207" s="234">
        <f>IF(N207="zákl. přenesená",J207,0)</f>
        <v>0</v>
      </c>
      <c r="BH207" s="234">
        <f>IF(N207="sníž. přenesená",J207,0)</f>
        <v>0</v>
      </c>
      <c r="BI207" s="234">
        <f>IF(N207="nulová",J207,0)</f>
        <v>0</v>
      </c>
      <c r="BJ207" s="16" t="s">
        <v>84</v>
      </c>
      <c r="BK207" s="234">
        <f>ROUND(I207*H207,2)</f>
        <v>0</v>
      </c>
      <c r="BL207" s="16" t="s">
        <v>333</v>
      </c>
      <c r="BM207" s="233" t="s">
        <v>348</v>
      </c>
    </row>
    <row r="208" spans="2:65" s="1" customFormat="1" ht="21.65" customHeight="1">
      <c r="B208" s="37"/>
      <c r="C208" s="222" t="s">
        <v>349</v>
      </c>
      <c r="D208" s="222" t="s">
        <v>130</v>
      </c>
      <c r="E208" s="223" t="s">
        <v>350</v>
      </c>
      <c r="F208" s="224" t="s">
        <v>351</v>
      </c>
      <c r="G208" s="225" t="s">
        <v>332</v>
      </c>
      <c r="H208" s="226">
        <v>1</v>
      </c>
      <c r="I208" s="227"/>
      <c r="J208" s="228">
        <f>ROUND(I208*H208,2)</f>
        <v>0</v>
      </c>
      <c r="K208" s="224" t="s">
        <v>1</v>
      </c>
      <c r="L208" s="42"/>
      <c r="M208" s="229" t="s">
        <v>1</v>
      </c>
      <c r="N208" s="230" t="s">
        <v>41</v>
      </c>
      <c r="O208" s="85"/>
      <c r="P208" s="231">
        <f>O208*H208</f>
        <v>0</v>
      </c>
      <c r="Q208" s="231">
        <v>0</v>
      </c>
      <c r="R208" s="231">
        <f>Q208*H208</f>
        <v>0</v>
      </c>
      <c r="S208" s="231">
        <v>0</v>
      </c>
      <c r="T208" s="232">
        <f>S208*H208</f>
        <v>0</v>
      </c>
      <c r="AR208" s="233" t="s">
        <v>333</v>
      </c>
      <c r="AT208" s="233" t="s">
        <v>130</v>
      </c>
      <c r="AU208" s="233" t="s">
        <v>86</v>
      </c>
      <c r="AY208" s="16" t="s">
        <v>127</v>
      </c>
      <c r="BE208" s="234">
        <f>IF(N208="základní",J208,0)</f>
        <v>0</v>
      </c>
      <c r="BF208" s="234">
        <f>IF(N208="snížená",J208,0)</f>
        <v>0</v>
      </c>
      <c r="BG208" s="234">
        <f>IF(N208="zákl. přenesená",J208,0)</f>
        <v>0</v>
      </c>
      <c r="BH208" s="234">
        <f>IF(N208="sníž. přenesená",J208,0)</f>
        <v>0</v>
      </c>
      <c r="BI208" s="234">
        <f>IF(N208="nulová",J208,0)</f>
        <v>0</v>
      </c>
      <c r="BJ208" s="16" t="s">
        <v>84</v>
      </c>
      <c r="BK208" s="234">
        <f>ROUND(I208*H208,2)</f>
        <v>0</v>
      </c>
      <c r="BL208" s="16" t="s">
        <v>333</v>
      </c>
      <c r="BM208" s="233" t="s">
        <v>352</v>
      </c>
    </row>
    <row r="209" spans="2:63" s="11" customFormat="1" ht="22.8" customHeight="1">
      <c r="B209" s="206"/>
      <c r="C209" s="207"/>
      <c r="D209" s="208" t="s">
        <v>75</v>
      </c>
      <c r="E209" s="220" t="s">
        <v>353</v>
      </c>
      <c r="F209" s="220" t="s">
        <v>354</v>
      </c>
      <c r="G209" s="207"/>
      <c r="H209" s="207"/>
      <c r="I209" s="210"/>
      <c r="J209" s="221">
        <f>BK209</f>
        <v>0</v>
      </c>
      <c r="K209" s="207"/>
      <c r="L209" s="212"/>
      <c r="M209" s="213"/>
      <c r="N209" s="214"/>
      <c r="O209" s="214"/>
      <c r="P209" s="215">
        <f>P210</f>
        <v>0</v>
      </c>
      <c r="Q209" s="214"/>
      <c r="R209" s="215">
        <f>R210</f>
        <v>0</v>
      </c>
      <c r="S209" s="214"/>
      <c r="T209" s="216">
        <f>T210</f>
        <v>0</v>
      </c>
      <c r="AR209" s="217" t="s">
        <v>178</v>
      </c>
      <c r="AT209" s="218" t="s">
        <v>75</v>
      </c>
      <c r="AU209" s="218" t="s">
        <v>84</v>
      </c>
      <c r="AY209" s="217" t="s">
        <v>127</v>
      </c>
      <c r="BK209" s="219">
        <f>BK210</f>
        <v>0</v>
      </c>
    </row>
    <row r="210" spans="2:65" s="1" customFormat="1" ht="21.65" customHeight="1">
      <c r="B210" s="37"/>
      <c r="C210" s="222" t="s">
        <v>355</v>
      </c>
      <c r="D210" s="222" t="s">
        <v>130</v>
      </c>
      <c r="E210" s="223" t="s">
        <v>356</v>
      </c>
      <c r="F210" s="224" t="s">
        <v>357</v>
      </c>
      <c r="G210" s="225" t="s">
        <v>332</v>
      </c>
      <c r="H210" s="226">
        <v>1</v>
      </c>
      <c r="I210" s="227"/>
      <c r="J210" s="228">
        <f>ROUND(I210*H210,2)</f>
        <v>0</v>
      </c>
      <c r="K210" s="224" t="s">
        <v>1</v>
      </c>
      <c r="L210" s="42"/>
      <c r="M210" s="280" t="s">
        <v>1</v>
      </c>
      <c r="N210" s="281" t="s">
        <v>41</v>
      </c>
      <c r="O210" s="282"/>
      <c r="P210" s="283">
        <f>O210*H210</f>
        <v>0</v>
      </c>
      <c r="Q210" s="283">
        <v>0</v>
      </c>
      <c r="R210" s="283">
        <f>Q210*H210</f>
        <v>0</v>
      </c>
      <c r="S210" s="283">
        <v>0</v>
      </c>
      <c r="T210" s="284">
        <f>S210*H210</f>
        <v>0</v>
      </c>
      <c r="AR210" s="233" t="s">
        <v>333</v>
      </c>
      <c r="AT210" s="233" t="s">
        <v>130</v>
      </c>
      <c r="AU210" s="233" t="s">
        <v>86</v>
      </c>
      <c r="AY210" s="16" t="s">
        <v>127</v>
      </c>
      <c r="BE210" s="234">
        <f>IF(N210="základní",J210,0)</f>
        <v>0</v>
      </c>
      <c r="BF210" s="234">
        <f>IF(N210="snížená",J210,0)</f>
        <v>0</v>
      </c>
      <c r="BG210" s="234">
        <f>IF(N210="zákl. přenesená",J210,0)</f>
        <v>0</v>
      </c>
      <c r="BH210" s="234">
        <f>IF(N210="sníž. přenesená",J210,0)</f>
        <v>0</v>
      </c>
      <c r="BI210" s="234">
        <f>IF(N210="nulová",J210,0)</f>
        <v>0</v>
      </c>
      <c r="BJ210" s="16" t="s">
        <v>84</v>
      </c>
      <c r="BK210" s="234">
        <f>ROUND(I210*H210,2)</f>
        <v>0</v>
      </c>
      <c r="BL210" s="16" t="s">
        <v>333</v>
      </c>
      <c r="BM210" s="233" t="s">
        <v>358</v>
      </c>
    </row>
    <row r="211" spans="2:12" s="1" customFormat="1" ht="6.95" customHeight="1">
      <c r="B211" s="60"/>
      <c r="C211" s="61"/>
      <c r="D211" s="61"/>
      <c r="E211" s="61"/>
      <c r="F211" s="61"/>
      <c r="G211" s="61"/>
      <c r="H211" s="61"/>
      <c r="I211" s="172"/>
      <c r="J211" s="61"/>
      <c r="K211" s="61"/>
      <c r="L211" s="42"/>
    </row>
  </sheetData>
  <sheetProtection password="CC35" sheet="1" objects="1" scenarios="1" formatColumns="0" formatRows="0" autoFilter="0"/>
  <autoFilter ref="C126:K210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46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6.00390625" style="0" customWidth="1"/>
    <col min="8" max="8" width="9.8515625" style="0" customWidth="1"/>
    <col min="9" max="9" width="17.28125" style="130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6" t="s">
        <v>89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86</v>
      </c>
    </row>
    <row r="4" spans="2:46" ht="24.95" customHeight="1">
      <c r="B4" s="19"/>
      <c r="D4" s="134" t="s">
        <v>93</v>
      </c>
      <c r="L4" s="19"/>
      <c r="M4" s="13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6" t="s">
        <v>16</v>
      </c>
      <c r="L6" s="19"/>
    </row>
    <row r="7" spans="2:12" ht="15.25" customHeight="1">
      <c r="B7" s="19"/>
      <c r="E7" s="137" t="str">
        <f>'Rekapitulace stavby'!K6</f>
        <v>III/19122 KLATOVY - ULICE MAXIMA GORKÉHO, OPRAVA</v>
      </c>
      <c r="F7" s="136"/>
      <c r="G7" s="136"/>
      <c r="H7" s="136"/>
      <c r="L7" s="19"/>
    </row>
    <row r="8" spans="2:12" s="1" customFormat="1" ht="12" customHeight="1">
      <c r="B8" s="42"/>
      <c r="D8" s="136" t="s">
        <v>94</v>
      </c>
      <c r="I8" s="138"/>
      <c r="L8" s="42"/>
    </row>
    <row r="9" spans="2:12" s="1" customFormat="1" ht="36.95" customHeight="1">
      <c r="B9" s="42"/>
      <c r="E9" s="139" t="s">
        <v>359</v>
      </c>
      <c r="F9" s="1"/>
      <c r="G9" s="1"/>
      <c r="H9" s="1"/>
      <c r="I9" s="138"/>
      <c r="L9" s="42"/>
    </row>
    <row r="10" spans="2:12" s="1" customFormat="1" ht="12">
      <c r="B10" s="42"/>
      <c r="I10" s="138"/>
      <c r="L10" s="42"/>
    </row>
    <row r="11" spans="2:12" s="1" customFormat="1" ht="12" customHeight="1">
      <c r="B11" s="42"/>
      <c r="D11" s="136" t="s">
        <v>18</v>
      </c>
      <c r="F11" s="140" t="s">
        <v>1</v>
      </c>
      <c r="I11" s="141" t="s">
        <v>19</v>
      </c>
      <c r="J11" s="140" t="s">
        <v>1</v>
      </c>
      <c r="L11" s="42"/>
    </row>
    <row r="12" spans="2:12" s="1" customFormat="1" ht="12" customHeight="1">
      <c r="B12" s="42"/>
      <c r="D12" s="136" t="s">
        <v>20</v>
      </c>
      <c r="F12" s="140" t="s">
        <v>21</v>
      </c>
      <c r="I12" s="141" t="s">
        <v>22</v>
      </c>
      <c r="J12" s="142" t="str">
        <f>'Rekapitulace stavby'!AN8</f>
        <v>3. 5. 2019</v>
      </c>
      <c r="L12" s="42"/>
    </row>
    <row r="13" spans="2:12" s="1" customFormat="1" ht="10.8" customHeight="1">
      <c r="B13" s="42"/>
      <c r="I13" s="138"/>
      <c r="L13" s="42"/>
    </row>
    <row r="14" spans="2:12" s="1" customFormat="1" ht="12" customHeight="1">
      <c r="B14" s="42"/>
      <c r="D14" s="136" t="s">
        <v>24</v>
      </c>
      <c r="I14" s="141" t="s">
        <v>25</v>
      </c>
      <c r="J14" s="140" t="s">
        <v>1</v>
      </c>
      <c r="L14" s="42"/>
    </row>
    <row r="15" spans="2:12" s="1" customFormat="1" ht="18" customHeight="1">
      <c r="B15" s="42"/>
      <c r="E15" s="140" t="s">
        <v>26</v>
      </c>
      <c r="I15" s="141" t="s">
        <v>27</v>
      </c>
      <c r="J15" s="140" t="s">
        <v>1</v>
      </c>
      <c r="L15" s="42"/>
    </row>
    <row r="16" spans="2:12" s="1" customFormat="1" ht="6.95" customHeight="1">
      <c r="B16" s="42"/>
      <c r="I16" s="138"/>
      <c r="L16" s="42"/>
    </row>
    <row r="17" spans="2:12" s="1" customFormat="1" ht="12" customHeight="1">
      <c r="B17" s="42"/>
      <c r="D17" s="136" t="s">
        <v>28</v>
      </c>
      <c r="I17" s="141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40"/>
      <c r="G18" s="140"/>
      <c r="H18" s="140"/>
      <c r="I18" s="141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8"/>
      <c r="L19" s="42"/>
    </row>
    <row r="20" spans="2:12" s="1" customFormat="1" ht="12" customHeight="1">
      <c r="B20" s="42"/>
      <c r="D20" s="136" t="s">
        <v>30</v>
      </c>
      <c r="I20" s="141" t="s">
        <v>25</v>
      </c>
      <c r="J20" s="140" t="s">
        <v>1</v>
      </c>
      <c r="L20" s="42"/>
    </row>
    <row r="21" spans="2:12" s="1" customFormat="1" ht="18" customHeight="1">
      <c r="B21" s="42"/>
      <c r="E21" s="140" t="s">
        <v>31</v>
      </c>
      <c r="I21" s="141" t="s">
        <v>27</v>
      </c>
      <c r="J21" s="140" t="s">
        <v>1</v>
      </c>
      <c r="L21" s="42"/>
    </row>
    <row r="22" spans="2:12" s="1" customFormat="1" ht="6.95" customHeight="1">
      <c r="B22" s="42"/>
      <c r="I22" s="138"/>
      <c r="L22" s="42"/>
    </row>
    <row r="23" spans="2:12" s="1" customFormat="1" ht="12" customHeight="1">
      <c r="B23" s="42"/>
      <c r="D23" s="136" t="s">
        <v>33</v>
      </c>
      <c r="I23" s="141" t="s">
        <v>25</v>
      </c>
      <c r="J23" s="140" t="s">
        <v>1</v>
      </c>
      <c r="L23" s="42"/>
    </row>
    <row r="24" spans="2:12" s="1" customFormat="1" ht="18" customHeight="1">
      <c r="B24" s="42"/>
      <c r="E24" s="140" t="s">
        <v>34</v>
      </c>
      <c r="I24" s="141" t="s">
        <v>27</v>
      </c>
      <c r="J24" s="140" t="s">
        <v>1</v>
      </c>
      <c r="L24" s="42"/>
    </row>
    <row r="25" spans="2:12" s="1" customFormat="1" ht="6.95" customHeight="1">
      <c r="B25" s="42"/>
      <c r="I25" s="138"/>
      <c r="L25" s="42"/>
    </row>
    <row r="26" spans="2:12" s="1" customFormat="1" ht="12" customHeight="1">
      <c r="B26" s="42"/>
      <c r="D26" s="136" t="s">
        <v>35</v>
      </c>
      <c r="I26" s="138"/>
      <c r="L26" s="42"/>
    </row>
    <row r="27" spans="2:12" s="7" customFormat="1" ht="15.25" customHeight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>
      <c r="B28" s="42"/>
      <c r="I28" s="13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pans="2:12" s="1" customFormat="1" ht="25.4" customHeight="1">
      <c r="B30" s="42"/>
      <c r="D30" s="147" t="s">
        <v>36</v>
      </c>
      <c r="I30" s="138"/>
      <c r="J30" s="148">
        <f>ROUND(J129,2)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pans="2:12" s="1" customFormat="1" ht="14.4" customHeight="1">
      <c r="B32" s="42"/>
      <c r="F32" s="149" t="s">
        <v>38</v>
      </c>
      <c r="I32" s="150" t="s">
        <v>37</v>
      </c>
      <c r="J32" s="149" t="s">
        <v>39</v>
      </c>
      <c r="L32" s="42"/>
    </row>
    <row r="33" spans="2:12" s="1" customFormat="1" ht="14.4" customHeight="1">
      <c r="B33" s="42"/>
      <c r="D33" s="151" t="s">
        <v>40</v>
      </c>
      <c r="E33" s="136" t="s">
        <v>41</v>
      </c>
      <c r="F33" s="152">
        <f>ROUND((SUM(BE129:BE345)),2)</f>
        <v>0</v>
      </c>
      <c r="I33" s="153">
        <v>0.21</v>
      </c>
      <c r="J33" s="152">
        <f>ROUND(((SUM(BE129:BE345))*I33),2)</f>
        <v>0</v>
      </c>
      <c r="L33" s="42"/>
    </row>
    <row r="34" spans="2:12" s="1" customFormat="1" ht="14.4" customHeight="1">
      <c r="B34" s="42"/>
      <c r="E34" s="136" t="s">
        <v>42</v>
      </c>
      <c r="F34" s="152">
        <f>ROUND((SUM(BF129:BF345)),2)</f>
        <v>0</v>
      </c>
      <c r="I34" s="153">
        <v>0.15</v>
      </c>
      <c r="J34" s="152">
        <f>ROUND(((SUM(BF129:BF345))*I34),2)</f>
        <v>0</v>
      </c>
      <c r="L34" s="42"/>
    </row>
    <row r="35" spans="2:12" s="1" customFormat="1" ht="14.4" customHeight="1" hidden="1">
      <c r="B35" s="42"/>
      <c r="E35" s="136" t="s">
        <v>43</v>
      </c>
      <c r="F35" s="152">
        <f>ROUND((SUM(BG129:BG345)),2)</f>
        <v>0</v>
      </c>
      <c r="I35" s="153">
        <v>0.21</v>
      </c>
      <c r="J35" s="152">
        <f>0</f>
        <v>0</v>
      </c>
      <c r="L35" s="42"/>
    </row>
    <row r="36" spans="2:12" s="1" customFormat="1" ht="14.4" customHeight="1" hidden="1">
      <c r="B36" s="42"/>
      <c r="E36" s="136" t="s">
        <v>44</v>
      </c>
      <c r="F36" s="152">
        <f>ROUND((SUM(BH129:BH345)),2)</f>
        <v>0</v>
      </c>
      <c r="I36" s="153">
        <v>0.15</v>
      </c>
      <c r="J36" s="152">
        <f>0</f>
        <v>0</v>
      </c>
      <c r="L36" s="42"/>
    </row>
    <row r="37" spans="2:12" s="1" customFormat="1" ht="14.4" customHeight="1" hidden="1">
      <c r="B37" s="42"/>
      <c r="E37" s="136" t="s">
        <v>45</v>
      </c>
      <c r="F37" s="152">
        <f>ROUND((SUM(BI129:BI345)),2)</f>
        <v>0</v>
      </c>
      <c r="I37" s="153">
        <v>0</v>
      </c>
      <c r="J37" s="152">
        <f>0</f>
        <v>0</v>
      </c>
      <c r="L37" s="42"/>
    </row>
    <row r="38" spans="2:12" s="1" customFormat="1" ht="6.95" customHeight="1">
      <c r="B38" s="42"/>
      <c r="I38" s="138"/>
      <c r="L38" s="42"/>
    </row>
    <row r="39" spans="2:12" s="1" customFormat="1" ht="25.4" customHeight="1">
      <c r="B39" s="42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9"/>
      <c r="J39" s="160">
        <f>SUM(J30:J37)</f>
        <v>0</v>
      </c>
      <c r="K39" s="161"/>
      <c r="L39" s="42"/>
    </row>
    <row r="40" spans="2:12" s="1" customFormat="1" ht="14.4" customHeight="1">
      <c r="B40" s="42"/>
      <c r="I40" s="13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62" t="s">
        <v>49</v>
      </c>
      <c r="E50" s="163"/>
      <c r="F50" s="163"/>
      <c r="G50" s="162" t="s">
        <v>50</v>
      </c>
      <c r="H50" s="163"/>
      <c r="I50" s="164"/>
      <c r="J50" s="163"/>
      <c r="K50" s="16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5" t="s">
        <v>51</v>
      </c>
      <c r="E61" s="166"/>
      <c r="F61" s="167" t="s">
        <v>52</v>
      </c>
      <c r="G61" s="165" t="s">
        <v>51</v>
      </c>
      <c r="H61" s="166"/>
      <c r="I61" s="168"/>
      <c r="J61" s="169" t="s">
        <v>52</v>
      </c>
      <c r="K61" s="16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62" t="s">
        <v>53</v>
      </c>
      <c r="E65" s="163"/>
      <c r="F65" s="163"/>
      <c r="G65" s="162" t="s">
        <v>54</v>
      </c>
      <c r="H65" s="163"/>
      <c r="I65" s="164"/>
      <c r="J65" s="163"/>
      <c r="K65" s="16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5" t="s">
        <v>51</v>
      </c>
      <c r="E76" s="166"/>
      <c r="F76" s="167" t="s">
        <v>52</v>
      </c>
      <c r="G76" s="165" t="s">
        <v>51</v>
      </c>
      <c r="H76" s="166"/>
      <c r="I76" s="168"/>
      <c r="J76" s="169" t="s">
        <v>52</v>
      </c>
      <c r="K76" s="166"/>
      <c r="L76" s="42"/>
    </row>
    <row r="77" spans="2:12" s="1" customFormat="1" ht="14.4" customHeight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81" spans="2:12" s="1" customFormat="1" ht="6.95" customHeight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pans="2:12" s="1" customFormat="1" ht="24.95" customHeight="1">
      <c r="B82" s="37"/>
      <c r="C82" s="22" t="s">
        <v>96</v>
      </c>
      <c r="D82" s="38"/>
      <c r="E82" s="38"/>
      <c r="F82" s="38"/>
      <c r="G82" s="38"/>
      <c r="H82" s="38"/>
      <c r="I82" s="13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pans="2:12" s="1" customFormat="1" ht="15.25" customHeight="1">
      <c r="B85" s="37"/>
      <c r="C85" s="38"/>
      <c r="D85" s="38"/>
      <c r="E85" s="176" t="str">
        <f>E7</f>
        <v>III/19122 KLATOVY - ULICE MAXIMA GORKÉHO, OPRAVA</v>
      </c>
      <c r="F85" s="31"/>
      <c r="G85" s="31"/>
      <c r="H85" s="31"/>
      <c r="I85" s="138"/>
      <c r="J85" s="38"/>
      <c r="K85" s="38"/>
      <c r="L85" s="42"/>
    </row>
    <row r="86" spans="2:12" s="1" customFormat="1" ht="12" customHeight="1">
      <c r="B86" s="37"/>
      <c r="C86" s="31" t="s">
        <v>94</v>
      </c>
      <c r="D86" s="38"/>
      <c r="E86" s="38"/>
      <c r="F86" s="38"/>
      <c r="G86" s="38"/>
      <c r="H86" s="38"/>
      <c r="I86" s="138"/>
      <c r="J86" s="38"/>
      <c r="K86" s="38"/>
      <c r="L86" s="42"/>
    </row>
    <row r="87" spans="2:12" s="1" customFormat="1" ht="15.25" customHeight="1">
      <c r="B87" s="37"/>
      <c r="C87" s="38"/>
      <c r="D87" s="38"/>
      <c r="E87" s="70" t="str">
        <f>E9</f>
        <v>102 - CHODNÍKY</v>
      </c>
      <c r="F87" s="38"/>
      <c r="G87" s="38"/>
      <c r="H87" s="38"/>
      <c r="I87" s="13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 xml:space="preserve"> </v>
      </c>
      <c r="G89" s="38"/>
      <c r="H89" s="38"/>
      <c r="I89" s="141" t="s">
        <v>22</v>
      </c>
      <c r="J89" s="73" t="str">
        <f>IF(J12="","",J12)</f>
        <v>3. 5. 2019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pans="2:12" s="1" customFormat="1" ht="41.1" customHeight="1">
      <c r="B91" s="37"/>
      <c r="C91" s="31" t="s">
        <v>24</v>
      </c>
      <c r="D91" s="38"/>
      <c r="E91" s="38"/>
      <c r="F91" s="26" t="str">
        <f>E15</f>
        <v>SÚSPK, MĚSTO KLATOVY</v>
      </c>
      <c r="G91" s="38"/>
      <c r="H91" s="38"/>
      <c r="I91" s="141" t="s">
        <v>30</v>
      </c>
      <c r="J91" s="35" t="str">
        <f>E21</f>
        <v>MACÁN PROJEKCE DS s.r.o.</v>
      </c>
      <c r="K91" s="38"/>
      <c r="L91" s="42"/>
    </row>
    <row r="92" spans="2:12" s="1" customFormat="1" ht="26.6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41" t="s">
        <v>33</v>
      </c>
      <c r="J92" s="35" t="str">
        <f>E24</f>
        <v>Ing. Tomáš Macán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pans="2:12" s="1" customFormat="1" ht="29.25" customHeight="1">
      <c r="B94" s="37"/>
      <c r="C94" s="177" t="s">
        <v>97</v>
      </c>
      <c r="D94" s="178"/>
      <c r="E94" s="178"/>
      <c r="F94" s="178"/>
      <c r="G94" s="178"/>
      <c r="H94" s="178"/>
      <c r="I94" s="179"/>
      <c r="J94" s="180" t="s">
        <v>98</v>
      </c>
      <c r="K94" s="17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pans="2:47" s="1" customFormat="1" ht="22.8" customHeight="1">
      <c r="B96" s="37"/>
      <c r="C96" s="181" t="s">
        <v>99</v>
      </c>
      <c r="D96" s="38"/>
      <c r="E96" s="38"/>
      <c r="F96" s="38"/>
      <c r="G96" s="38"/>
      <c r="H96" s="38"/>
      <c r="I96" s="138"/>
      <c r="J96" s="104">
        <f>J129</f>
        <v>0</v>
      </c>
      <c r="K96" s="38"/>
      <c r="L96" s="42"/>
      <c r="AU96" s="16" t="s">
        <v>100</v>
      </c>
    </row>
    <row r="97" spans="2:12" s="8" customFormat="1" ht="24.95" customHeight="1">
      <c r="B97" s="182"/>
      <c r="C97" s="183"/>
      <c r="D97" s="184" t="s">
        <v>101</v>
      </c>
      <c r="E97" s="185"/>
      <c r="F97" s="185"/>
      <c r="G97" s="185"/>
      <c r="H97" s="185"/>
      <c r="I97" s="186"/>
      <c r="J97" s="187">
        <f>J130</f>
        <v>0</v>
      </c>
      <c r="K97" s="183"/>
      <c r="L97" s="188"/>
    </row>
    <row r="98" spans="2:12" s="9" customFormat="1" ht="19.9" customHeight="1">
      <c r="B98" s="189"/>
      <c r="C98" s="190"/>
      <c r="D98" s="191" t="s">
        <v>102</v>
      </c>
      <c r="E98" s="192"/>
      <c r="F98" s="192"/>
      <c r="G98" s="192"/>
      <c r="H98" s="192"/>
      <c r="I98" s="193"/>
      <c r="J98" s="194">
        <f>J131</f>
        <v>0</v>
      </c>
      <c r="K98" s="190"/>
      <c r="L98" s="195"/>
    </row>
    <row r="99" spans="2:12" s="9" customFormat="1" ht="19.9" customHeight="1">
      <c r="B99" s="189"/>
      <c r="C99" s="190"/>
      <c r="D99" s="191" t="s">
        <v>360</v>
      </c>
      <c r="E99" s="192"/>
      <c r="F99" s="192"/>
      <c r="G99" s="192"/>
      <c r="H99" s="192"/>
      <c r="I99" s="193"/>
      <c r="J99" s="194">
        <f>J182</f>
        <v>0</v>
      </c>
      <c r="K99" s="190"/>
      <c r="L99" s="195"/>
    </row>
    <row r="100" spans="2:12" s="9" customFormat="1" ht="19.9" customHeight="1">
      <c r="B100" s="189"/>
      <c r="C100" s="190"/>
      <c r="D100" s="191" t="s">
        <v>103</v>
      </c>
      <c r="E100" s="192"/>
      <c r="F100" s="192"/>
      <c r="G100" s="192"/>
      <c r="H100" s="192"/>
      <c r="I100" s="193"/>
      <c r="J100" s="194">
        <f>J189</f>
        <v>0</v>
      </c>
      <c r="K100" s="190"/>
      <c r="L100" s="195"/>
    </row>
    <row r="101" spans="2:12" s="9" customFormat="1" ht="19.9" customHeight="1">
      <c r="B101" s="189"/>
      <c r="C101" s="190"/>
      <c r="D101" s="191" t="s">
        <v>104</v>
      </c>
      <c r="E101" s="192"/>
      <c r="F101" s="192"/>
      <c r="G101" s="192"/>
      <c r="H101" s="192"/>
      <c r="I101" s="193"/>
      <c r="J101" s="194">
        <f>J267</f>
        <v>0</v>
      </c>
      <c r="K101" s="190"/>
      <c r="L101" s="195"/>
    </row>
    <row r="102" spans="2:12" s="9" customFormat="1" ht="19.9" customHeight="1">
      <c r="B102" s="189"/>
      <c r="C102" s="190"/>
      <c r="D102" s="191" t="s">
        <v>361</v>
      </c>
      <c r="E102" s="192"/>
      <c r="F102" s="192"/>
      <c r="G102" s="192"/>
      <c r="H102" s="192"/>
      <c r="I102" s="193"/>
      <c r="J102" s="194">
        <f>J278</f>
        <v>0</v>
      </c>
      <c r="K102" s="190"/>
      <c r="L102" s="195"/>
    </row>
    <row r="103" spans="2:12" s="9" customFormat="1" ht="19.9" customHeight="1">
      <c r="B103" s="189"/>
      <c r="C103" s="190"/>
      <c r="D103" s="191" t="s">
        <v>106</v>
      </c>
      <c r="E103" s="192"/>
      <c r="F103" s="192"/>
      <c r="G103" s="192"/>
      <c r="H103" s="192"/>
      <c r="I103" s="193"/>
      <c r="J103" s="194">
        <f>J324</f>
        <v>0</v>
      </c>
      <c r="K103" s="190"/>
      <c r="L103" s="195"/>
    </row>
    <row r="104" spans="2:12" s="9" customFormat="1" ht="19.9" customHeight="1">
      <c r="B104" s="189"/>
      <c r="C104" s="190"/>
      <c r="D104" s="191" t="s">
        <v>107</v>
      </c>
      <c r="E104" s="192"/>
      <c r="F104" s="192"/>
      <c r="G104" s="192"/>
      <c r="H104" s="192"/>
      <c r="I104" s="193"/>
      <c r="J104" s="194">
        <f>J327</f>
        <v>0</v>
      </c>
      <c r="K104" s="190"/>
      <c r="L104" s="195"/>
    </row>
    <row r="105" spans="2:12" s="8" customFormat="1" ht="24.95" customHeight="1">
      <c r="B105" s="182"/>
      <c r="C105" s="183"/>
      <c r="D105" s="184" t="s">
        <v>362</v>
      </c>
      <c r="E105" s="185"/>
      <c r="F105" s="185"/>
      <c r="G105" s="185"/>
      <c r="H105" s="185"/>
      <c r="I105" s="186"/>
      <c r="J105" s="187">
        <f>J329</f>
        <v>0</v>
      </c>
      <c r="K105" s="183"/>
      <c r="L105" s="188"/>
    </row>
    <row r="106" spans="2:12" s="9" customFormat="1" ht="19.9" customHeight="1">
      <c r="B106" s="189"/>
      <c r="C106" s="190"/>
      <c r="D106" s="191" t="s">
        <v>363</v>
      </c>
      <c r="E106" s="192"/>
      <c r="F106" s="192"/>
      <c r="G106" s="192"/>
      <c r="H106" s="192"/>
      <c r="I106" s="193"/>
      <c r="J106" s="194">
        <f>J330</f>
        <v>0</v>
      </c>
      <c r="K106" s="190"/>
      <c r="L106" s="195"/>
    </row>
    <row r="107" spans="2:12" s="8" customFormat="1" ht="24.95" customHeight="1">
      <c r="B107" s="182"/>
      <c r="C107" s="183"/>
      <c r="D107" s="184" t="s">
        <v>108</v>
      </c>
      <c r="E107" s="185"/>
      <c r="F107" s="185"/>
      <c r="G107" s="185"/>
      <c r="H107" s="185"/>
      <c r="I107" s="186"/>
      <c r="J107" s="187">
        <f>J333</f>
        <v>0</v>
      </c>
      <c r="K107" s="183"/>
      <c r="L107" s="188"/>
    </row>
    <row r="108" spans="2:12" s="9" customFormat="1" ht="19.9" customHeight="1">
      <c r="B108" s="189"/>
      <c r="C108" s="190"/>
      <c r="D108" s="191" t="s">
        <v>109</v>
      </c>
      <c r="E108" s="192"/>
      <c r="F108" s="192"/>
      <c r="G108" s="192"/>
      <c r="H108" s="192"/>
      <c r="I108" s="193"/>
      <c r="J108" s="194">
        <f>J334</f>
        <v>0</v>
      </c>
      <c r="K108" s="190"/>
      <c r="L108" s="195"/>
    </row>
    <row r="109" spans="2:12" s="9" customFormat="1" ht="19.9" customHeight="1">
      <c r="B109" s="189"/>
      <c r="C109" s="190"/>
      <c r="D109" s="191" t="s">
        <v>110</v>
      </c>
      <c r="E109" s="192"/>
      <c r="F109" s="192"/>
      <c r="G109" s="192"/>
      <c r="H109" s="192"/>
      <c r="I109" s="193"/>
      <c r="J109" s="194">
        <f>J342</f>
        <v>0</v>
      </c>
      <c r="K109" s="190"/>
      <c r="L109" s="195"/>
    </row>
    <row r="110" spans="2:12" s="1" customFormat="1" ht="21.8" customHeight="1">
      <c r="B110" s="37"/>
      <c r="C110" s="38"/>
      <c r="D110" s="38"/>
      <c r="E110" s="38"/>
      <c r="F110" s="38"/>
      <c r="G110" s="38"/>
      <c r="H110" s="38"/>
      <c r="I110" s="138"/>
      <c r="J110" s="38"/>
      <c r="K110" s="38"/>
      <c r="L110" s="42"/>
    </row>
    <row r="111" spans="2:12" s="1" customFormat="1" ht="6.95" customHeight="1">
      <c r="B111" s="60"/>
      <c r="C111" s="61"/>
      <c r="D111" s="61"/>
      <c r="E111" s="61"/>
      <c r="F111" s="61"/>
      <c r="G111" s="61"/>
      <c r="H111" s="61"/>
      <c r="I111" s="172"/>
      <c r="J111" s="61"/>
      <c r="K111" s="61"/>
      <c r="L111" s="42"/>
    </row>
    <row r="115" spans="2:12" s="1" customFormat="1" ht="6.95" customHeight="1">
      <c r="B115" s="62"/>
      <c r="C115" s="63"/>
      <c r="D115" s="63"/>
      <c r="E115" s="63"/>
      <c r="F115" s="63"/>
      <c r="G115" s="63"/>
      <c r="H115" s="63"/>
      <c r="I115" s="175"/>
      <c r="J115" s="63"/>
      <c r="K115" s="63"/>
      <c r="L115" s="42"/>
    </row>
    <row r="116" spans="2:12" s="1" customFormat="1" ht="24.95" customHeight="1">
      <c r="B116" s="37"/>
      <c r="C116" s="22" t="s">
        <v>112</v>
      </c>
      <c r="D116" s="38"/>
      <c r="E116" s="38"/>
      <c r="F116" s="38"/>
      <c r="G116" s="38"/>
      <c r="H116" s="38"/>
      <c r="I116" s="138"/>
      <c r="J116" s="38"/>
      <c r="K116" s="38"/>
      <c r="L116" s="42"/>
    </row>
    <row r="117" spans="2:12" s="1" customFormat="1" ht="6.95" customHeight="1">
      <c r="B117" s="37"/>
      <c r="C117" s="38"/>
      <c r="D117" s="38"/>
      <c r="E117" s="38"/>
      <c r="F117" s="38"/>
      <c r="G117" s="38"/>
      <c r="H117" s="38"/>
      <c r="I117" s="138"/>
      <c r="J117" s="38"/>
      <c r="K117" s="38"/>
      <c r="L117" s="42"/>
    </row>
    <row r="118" spans="2:12" s="1" customFormat="1" ht="12" customHeight="1">
      <c r="B118" s="37"/>
      <c r="C118" s="31" t="s">
        <v>16</v>
      </c>
      <c r="D118" s="38"/>
      <c r="E118" s="38"/>
      <c r="F118" s="38"/>
      <c r="G118" s="38"/>
      <c r="H118" s="38"/>
      <c r="I118" s="138"/>
      <c r="J118" s="38"/>
      <c r="K118" s="38"/>
      <c r="L118" s="42"/>
    </row>
    <row r="119" spans="2:12" s="1" customFormat="1" ht="15.25" customHeight="1">
      <c r="B119" s="37"/>
      <c r="C119" s="38"/>
      <c r="D119" s="38"/>
      <c r="E119" s="176" t="str">
        <f>E7</f>
        <v>III/19122 KLATOVY - ULICE MAXIMA GORKÉHO, OPRAVA</v>
      </c>
      <c r="F119" s="31"/>
      <c r="G119" s="31"/>
      <c r="H119" s="31"/>
      <c r="I119" s="138"/>
      <c r="J119" s="38"/>
      <c r="K119" s="38"/>
      <c r="L119" s="42"/>
    </row>
    <row r="120" spans="2:12" s="1" customFormat="1" ht="12" customHeight="1">
      <c r="B120" s="37"/>
      <c r="C120" s="31" t="s">
        <v>94</v>
      </c>
      <c r="D120" s="38"/>
      <c r="E120" s="38"/>
      <c r="F120" s="38"/>
      <c r="G120" s="38"/>
      <c r="H120" s="38"/>
      <c r="I120" s="138"/>
      <c r="J120" s="38"/>
      <c r="K120" s="38"/>
      <c r="L120" s="42"/>
    </row>
    <row r="121" spans="2:12" s="1" customFormat="1" ht="15.25" customHeight="1">
      <c r="B121" s="37"/>
      <c r="C121" s="38"/>
      <c r="D121" s="38"/>
      <c r="E121" s="70" t="str">
        <f>E9</f>
        <v>102 - CHODNÍKY</v>
      </c>
      <c r="F121" s="38"/>
      <c r="G121" s="38"/>
      <c r="H121" s="38"/>
      <c r="I121" s="138"/>
      <c r="J121" s="38"/>
      <c r="K121" s="38"/>
      <c r="L121" s="42"/>
    </row>
    <row r="122" spans="2:12" s="1" customFormat="1" ht="6.95" customHeight="1">
      <c r="B122" s="37"/>
      <c r="C122" s="38"/>
      <c r="D122" s="38"/>
      <c r="E122" s="38"/>
      <c r="F122" s="38"/>
      <c r="G122" s="38"/>
      <c r="H122" s="38"/>
      <c r="I122" s="138"/>
      <c r="J122" s="38"/>
      <c r="K122" s="38"/>
      <c r="L122" s="42"/>
    </row>
    <row r="123" spans="2:12" s="1" customFormat="1" ht="12" customHeight="1">
      <c r="B123" s="37"/>
      <c r="C123" s="31" t="s">
        <v>20</v>
      </c>
      <c r="D123" s="38"/>
      <c r="E123" s="38"/>
      <c r="F123" s="26" t="str">
        <f>F12</f>
        <v xml:space="preserve"> </v>
      </c>
      <c r="G123" s="38"/>
      <c r="H123" s="38"/>
      <c r="I123" s="141" t="s">
        <v>22</v>
      </c>
      <c r="J123" s="73" t="str">
        <f>IF(J12="","",J12)</f>
        <v>3. 5. 2019</v>
      </c>
      <c r="K123" s="38"/>
      <c r="L123" s="42"/>
    </row>
    <row r="124" spans="2:12" s="1" customFormat="1" ht="6.95" customHeight="1">
      <c r="B124" s="37"/>
      <c r="C124" s="38"/>
      <c r="D124" s="38"/>
      <c r="E124" s="38"/>
      <c r="F124" s="38"/>
      <c r="G124" s="38"/>
      <c r="H124" s="38"/>
      <c r="I124" s="138"/>
      <c r="J124" s="38"/>
      <c r="K124" s="38"/>
      <c r="L124" s="42"/>
    </row>
    <row r="125" spans="2:12" s="1" customFormat="1" ht="41.1" customHeight="1">
      <c r="B125" s="37"/>
      <c r="C125" s="31" t="s">
        <v>24</v>
      </c>
      <c r="D125" s="38"/>
      <c r="E125" s="38"/>
      <c r="F125" s="26" t="str">
        <f>E15</f>
        <v>SÚSPK, MĚSTO KLATOVY</v>
      </c>
      <c r="G125" s="38"/>
      <c r="H125" s="38"/>
      <c r="I125" s="141" t="s">
        <v>30</v>
      </c>
      <c r="J125" s="35" t="str">
        <f>E21</f>
        <v>MACÁN PROJEKCE DS s.r.o.</v>
      </c>
      <c r="K125" s="38"/>
      <c r="L125" s="42"/>
    </row>
    <row r="126" spans="2:12" s="1" customFormat="1" ht="26.6" customHeight="1">
      <c r="B126" s="37"/>
      <c r="C126" s="31" t="s">
        <v>28</v>
      </c>
      <c r="D126" s="38"/>
      <c r="E126" s="38"/>
      <c r="F126" s="26" t="str">
        <f>IF(E18="","",E18)</f>
        <v>Vyplň údaj</v>
      </c>
      <c r="G126" s="38"/>
      <c r="H126" s="38"/>
      <c r="I126" s="141" t="s">
        <v>33</v>
      </c>
      <c r="J126" s="35" t="str">
        <f>E24</f>
        <v>Ing. Tomáš Macán</v>
      </c>
      <c r="K126" s="38"/>
      <c r="L126" s="42"/>
    </row>
    <row r="127" spans="2:12" s="1" customFormat="1" ht="10.3" customHeight="1">
      <c r="B127" s="37"/>
      <c r="C127" s="38"/>
      <c r="D127" s="38"/>
      <c r="E127" s="38"/>
      <c r="F127" s="38"/>
      <c r="G127" s="38"/>
      <c r="H127" s="38"/>
      <c r="I127" s="138"/>
      <c r="J127" s="38"/>
      <c r="K127" s="38"/>
      <c r="L127" s="42"/>
    </row>
    <row r="128" spans="2:20" s="10" customFormat="1" ht="29.25" customHeight="1">
      <c r="B128" s="196"/>
      <c r="C128" s="197" t="s">
        <v>113</v>
      </c>
      <c r="D128" s="198" t="s">
        <v>61</v>
      </c>
      <c r="E128" s="198" t="s">
        <v>57</v>
      </c>
      <c r="F128" s="198" t="s">
        <v>58</v>
      </c>
      <c r="G128" s="198" t="s">
        <v>114</v>
      </c>
      <c r="H128" s="198" t="s">
        <v>115</v>
      </c>
      <c r="I128" s="199" t="s">
        <v>116</v>
      </c>
      <c r="J128" s="198" t="s">
        <v>98</v>
      </c>
      <c r="K128" s="200" t="s">
        <v>117</v>
      </c>
      <c r="L128" s="201"/>
      <c r="M128" s="94" t="s">
        <v>1</v>
      </c>
      <c r="N128" s="95" t="s">
        <v>40</v>
      </c>
      <c r="O128" s="95" t="s">
        <v>118</v>
      </c>
      <c r="P128" s="95" t="s">
        <v>119</v>
      </c>
      <c r="Q128" s="95" t="s">
        <v>120</v>
      </c>
      <c r="R128" s="95" t="s">
        <v>121</v>
      </c>
      <c r="S128" s="95" t="s">
        <v>122</v>
      </c>
      <c r="T128" s="96" t="s">
        <v>123</v>
      </c>
    </row>
    <row r="129" spans="2:63" s="1" customFormat="1" ht="22.8" customHeight="1">
      <c r="B129" s="37"/>
      <c r="C129" s="101" t="s">
        <v>124</v>
      </c>
      <c r="D129" s="38"/>
      <c r="E129" s="38"/>
      <c r="F129" s="38"/>
      <c r="G129" s="38"/>
      <c r="H129" s="38"/>
      <c r="I129" s="138"/>
      <c r="J129" s="202">
        <f>BK129</f>
        <v>0</v>
      </c>
      <c r="K129" s="38"/>
      <c r="L129" s="42"/>
      <c r="M129" s="97"/>
      <c r="N129" s="98"/>
      <c r="O129" s="98"/>
      <c r="P129" s="203">
        <f>P130+P329+P333</f>
        <v>0</v>
      </c>
      <c r="Q129" s="98"/>
      <c r="R129" s="203">
        <f>R130+R329+R333</f>
        <v>863.2593860000001</v>
      </c>
      <c r="S129" s="98"/>
      <c r="T129" s="204">
        <f>T130+T329+T333</f>
        <v>977.9200000000001</v>
      </c>
      <c r="AT129" s="16" t="s">
        <v>75</v>
      </c>
      <c r="AU129" s="16" t="s">
        <v>100</v>
      </c>
      <c r="BK129" s="205">
        <f>BK130+BK329+BK333</f>
        <v>0</v>
      </c>
    </row>
    <row r="130" spans="2:63" s="11" customFormat="1" ht="25.9" customHeight="1">
      <c r="B130" s="206"/>
      <c r="C130" s="207"/>
      <c r="D130" s="208" t="s">
        <v>75</v>
      </c>
      <c r="E130" s="209" t="s">
        <v>125</v>
      </c>
      <c r="F130" s="209" t="s">
        <v>126</v>
      </c>
      <c r="G130" s="207"/>
      <c r="H130" s="207"/>
      <c r="I130" s="210"/>
      <c r="J130" s="211">
        <f>BK130</f>
        <v>0</v>
      </c>
      <c r="K130" s="207"/>
      <c r="L130" s="212"/>
      <c r="M130" s="213"/>
      <c r="N130" s="214"/>
      <c r="O130" s="214"/>
      <c r="P130" s="215">
        <f>P131+P182+P189+P267+P278+P324+P327</f>
        <v>0</v>
      </c>
      <c r="Q130" s="214"/>
      <c r="R130" s="215">
        <f>R131+R182+R189+R267+R278+R324+R327</f>
        <v>863.0485860000001</v>
      </c>
      <c r="S130" s="214"/>
      <c r="T130" s="216">
        <f>T131+T182+T189+T267+T278+T324+T327</f>
        <v>977.9200000000001</v>
      </c>
      <c r="AR130" s="217" t="s">
        <v>84</v>
      </c>
      <c r="AT130" s="218" t="s">
        <v>75</v>
      </c>
      <c r="AU130" s="218" t="s">
        <v>76</v>
      </c>
      <c r="AY130" s="217" t="s">
        <v>127</v>
      </c>
      <c r="BK130" s="219">
        <f>BK131+BK182+BK189+BK267+BK278+BK324+BK327</f>
        <v>0</v>
      </c>
    </row>
    <row r="131" spans="2:63" s="11" customFormat="1" ht="22.8" customHeight="1">
      <c r="B131" s="206"/>
      <c r="C131" s="207"/>
      <c r="D131" s="208" t="s">
        <v>75</v>
      </c>
      <c r="E131" s="220" t="s">
        <v>84</v>
      </c>
      <c r="F131" s="220" t="s">
        <v>128</v>
      </c>
      <c r="G131" s="207"/>
      <c r="H131" s="207"/>
      <c r="I131" s="210"/>
      <c r="J131" s="221">
        <f>BK131</f>
        <v>0</v>
      </c>
      <c r="K131" s="207"/>
      <c r="L131" s="212"/>
      <c r="M131" s="213"/>
      <c r="N131" s="214"/>
      <c r="O131" s="214"/>
      <c r="P131" s="215">
        <f>SUM(P132:P181)</f>
        <v>0</v>
      </c>
      <c r="Q131" s="214"/>
      <c r="R131" s="215">
        <f>SUM(R132:R181)</f>
        <v>181.96359999999999</v>
      </c>
      <c r="S131" s="214"/>
      <c r="T131" s="216">
        <f>SUM(T132:T181)</f>
        <v>977.9200000000001</v>
      </c>
      <c r="AR131" s="217" t="s">
        <v>84</v>
      </c>
      <c r="AT131" s="218" t="s">
        <v>75</v>
      </c>
      <c r="AU131" s="218" t="s">
        <v>84</v>
      </c>
      <c r="AY131" s="217" t="s">
        <v>127</v>
      </c>
      <c r="BK131" s="219">
        <f>SUM(BK132:BK181)</f>
        <v>0</v>
      </c>
    </row>
    <row r="132" spans="2:65" s="1" customFormat="1" ht="32.45" customHeight="1">
      <c r="B132" s="37"/>
      <c r="C132" s="222" t="s">
        <v>84</v>
      </c>
      <c r="D132" s="222" t="s">
        <v>130</v>
      </c>
      <c r="E132" s="223" t="s">
        <v>364</v>
      </c>
      <c r="F132" s="224" t="s">
        <v>365</v>
      </c>
      <c r="G132" s="225" t="s">
        <v>133</v>
      </c>
      <c r="H132" s="226">
        <v>3048</v>
      </c>
      <c r="I132" s="227"/>
      <c r="J132" s="228">
        <f>ROUND(I132*H132,2)</f>
        <v>0</v>
      </c>
      <c r="K132" s="224" t="s">
        <v>134</v>
      </c>
      <c r="L132" s="42"/>
      <c r="M132" s="229" t="s">
        <v>1</v>
      </c>
      <c r="N132" s="230" t="s">
        <v>41</v>
      </c>
      <c r="O132" s="85"/>
      <c r="P132" s="231">
        <f>O132*H132</f>
        <v>0</v>
      </c>
      <c r="Q132" s="231">
        <v>0</v>
      </c>
      <c r="R132" s="231">
        <f>Q132*H132</f>
        <v>0</v>
      </c>
      <c r="S132" s="231">
        <v>0.22</v>
      </c>
      <c r="T132" s="232">
        <f>S132*H132</f>
        <v>670.5600000000001</v>
      </c>
      <c r="AR132" s="233" t="s">
        <v>135</v>
      </c>
      <c r="AT132" s="233" t="s">
        <v>130</v>
      </c>
      <c r="AU132" s="233" t="s">
        <v>86</v>
      </c>
      <c r="AY132" s="16" t="s">
        <v>127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6" t="s">
        <v>84</v>
      </c>
      <c r="BK132" s="234">
        <f>ROUND(I132*H132,2)</f>
        <v>0</v>
      </c>
      <c r="BL132" s="16" t="s">
        <v>135</v>
      </c>
      <c r="BM132" s="233" t="s">
        <v>366</v>
      </c>
    </row>
    <row r="133" spans="2:65" s="1" customFormat="1" ht="21.65" customHeight="1">
      <c r="B133" s="37"/>
      <c r="C133" s="222" t="s">
        <v>86</v>
      </c>
      <c r="D133" s="222" t="s">
        <v>130</v>
      </c>
      <c r="E133" s="223" t="s">
        <v>367</v>
      </c>
      <c r="F133" s="224" t="s">
        <v>368</v>
      </c>
      <c r="G133" s="225" t="s">
        <v>133</v>
      </c>
      <c r="H133" s="226">
        <v>560</v>
      </c>
      <c r="I133" s="227"/>
      <c r="J133" s="228">
        <f>ROUND(I133*H133,2)</f>
        <v>0</v>
      </c>
      <c r="K133" s="224" t="s">
        <v>134</v>
      </c>
      <c r="L133" s="42"/>
      <c r="M133" s="229" t="s">
        <v>1</v>
      </c>
      <c r="N133" s="230" t="s">
        <v>41</v>
      </c>
      <c r="O133" s="85"/>
      <c r="P133" s="231">
        <f>O133*H133</f>
        <v>0</v>
      </c>
      <c r="Q133" s="231">
        <v>0.00016</v>
      </c>
      <c r="R133" s="231">
        <f>Q133*H133</f>
        <v>0.08960000000000001</v>
      </c>
      <c r="S133" s="231">
        <v>0.256</v>
      </c>
      <c r="T133" s="232">
        <f>S133*H133</f>
        <v>143.36</v>
      </c>
      <c r="AR133" s="233" t="s">
        <v>135</v>
      </c>
      <c r="AT133" s="233" t="s">
        <v>130</v>
      </c>
      <c r="AU133" s="233" t="s">
        <v>86</v>
      </c>
      <c r="AY133" s="16" t="s">
        <v>127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6" t="s">
        <v>84</v>
      </c>
      <c r="BK133" s="234">
        <f>ROUND(I133*H133,2)</f>
        <v>0</v>
      </c>
      <c r="BL133" s="16" t="s">
        <v>135</v>
      </c>
      <c r="BM133" s="233" t="s">
        <v>369</v>
      </c>
    </row>
    <row r="134" spans="2:51" s="13" customFormat="1" ht="12">
      <c r="B134" s="246"/>
      <c r="C134" s="247"/>
      <c r="D134" s="237" t="s">
        <v>137</v>
      </c>
      <c r="E134" s="248" t="s">
        <v>1</v>
      </c>
      <c r="F134" s="249" t="s">
        <v>370</v>
      </c>
      <c r="G134" s="247"/>
      <c r="H134" s="250">
        <v>560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AT134" s="256" t="s">
        <v>137</v>
      </c>
      <c r="AU134" s="256" t="s">
        <v>86</v>
      </c>
      <c r="AV134" s="13" t="s">
        <v>86</v>
      </c>
      <c r="AW134" s="13" t="s">
        <v>32</v>
      </c>
      <c r="AX134" s="13" t="s">
        <v>84</v>
      </c>
      <c r="AY134" s="256" t="s">
        <v>127</v>
      </c>
    </row>
    <row r="135" spans="2:65" s="1" customFormat="1" ht="21.65" customHeight="1">
      <c r="B135" s="37"/>
      <c r="C135" s="222" t="s">
        <v>143</v>
      </c>
      <c r="D135" s="222" t="s">
        <v>130</v>
      </c>
      <c r="E135" s="223" t="s">
        <v>371</v>
      </c>
      <c r="F135" s="224" t="s">
        <v>372</v>
      </c>
      <c r="G135" s="225" t="s">
        <v>215</v>
      </c>
      <c r="H135" s="226">
        <v>800</v>
      </c>
      <c r="I135" s="227"/>
      <c r="J135" s="228">
        <f>ROUND(I135*H135,2)</f>
        <v>0</v>
      </c>
      <c r="K135" s="224" t="s">
        <v>134</v>
      </c>
      <c r="L135" s="42"/>
      <c r="M135" s="229" t="s">
        <v>1</v>
      </c>
      <c r="N135" s="230" t="s">
        <v>41</v>
      </c>
      <c r="O135" s="85"/>
      <c r="P135" s="231">
        <f>O135*H135</f>
        <v>0</v>
      </c>
      <c r="Q135" s="231">
        <v>0</v>
      </c>
      <c r="R135" s="231">
        <f>Q135*H135</f>
        <v>0</v>
      </c>
      <c r="S135" s="231">
        <v>0.205</v>
      </c>
      <c r="T135" s="232">
        <f>S135*H135</f>
        <v>164</v>
      </c>
      <c r="AR135" s="233" t="s">
        <v>135</v>
      </c>
      <c r="AT135" s="233" t="s">
        <v>130</v>
      </c>
      <c r="AU135" s="233" t="s">
        <v>86</v>
      </c>
      <c r="AY135" s="16" t="s">
        <v>127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6" t="s">
        <v>84</v>
      </c>
      <c r="BK135" s="234">
        <f>ROUND(I135*H135,2)</f>
        <v>0</v>
      </c>
      <c r="BL135" s="16" t="s">
        <v>135</v>
      </c>
      <c r="BM135" s="233" t="s">
        <v>373</v>
      </c>
    </row>
    <row r="136" spans="2:47" s="1" customFormat="1" ht="12">
      <c r="B136" s="37"/>
      <c r="C136" s="38"/>
      <c r="D136" s="237" t="s">
        <v>184</v>
      </c>
      <c r="E136" s="38"/>
      <c r="F136" s="278" t="s">
        <v>374</v>
      </c>
      <c r="G136" s="38"/>
      <c r="H136" s="38"/>
      <c r="I136" s="138"/>
      <c r="J136" s="38"/>
      <c r="K136" s="38"/>
      <c r="L136" s="42"/>
      <c r="M136" s="279"/>
      <c r="N136" s="85"/>
      <c r="O136" s="85"/>
      <c r="P136" s="85"/>
      <c r="Q136" s="85"/>
      <c r="R136" s="85"/>
      <c r="S136" s="85"/>
      <c r="T136" s="86"/>
      <c r="AT136" s="16" t="s">
        <v>184</v>
      </c>
      <c r="AU136" s="16" t="s">
        <v>86</v>
      </c>
    </row>
    <row r="137" spans="2:51" s="12" customFormat="1" ht="12">
      <c r="B137" s="235"/>
      <c r="C137" s="236"/>
      <c r="D137" s="237" t="s">
        <v>137</v>
      </c>
      <c r="E137" s="238" t="s">
        <v>1</v>
      </c>
      <c r="F137" s="239" t="s">
        <v>375</v>
      </c>
      <c r="G137" s="236"/>
      <c r="H137" s="238" t="s">
        <v>1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AT137" s="245" t="s">
        <v>137</v>
      </c>
      <c r="AU137" s="245" t="s">
        <v>86</v>
      </c>
      <c r="AV137" s="12" t="s">
        <v>84</v>
      </c>
      <c r="AW137" s="12" t="s">
        <v>32</v>
      </c>
      <c r="AX137" s="12" t="s">
        <v>76</v>
      </c>
      <c r="AY137" s="245" t="s">
        <v>127</v>
      </c>
    </row>
    <row r="138" spans="2:51" s="13" customFormat="1" ht="12">
      <c r="B138" s="246"/>
      <c r="C138" s="247"/>
      <c r="D138" s="237" t="s">
        <v>137</v>
      </c>
      <c r="E138" s="248" t="s">
        <v>1</v>
      </c>
      <c r="F138" s="249" t="s">
        <v>376</v>
      </c>
      <c r="G138" s="247"/>
      <c r="H138" s="250">
        <v>150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AT138" s="256" t="s">
        <v>137</v>
      </c>
      <c r="AU138" s="256" t="s">
        <v>86</v>
      </c>
      <c r="AV138" s="13" t="s">
        <v>86</v>
      </c>
      <c r="AW138" s="13" t="s">
        <v>32</v>
      </c>
      <c r="AX138" s="13" t="s">
        <v>76</v>
      </c>
      <c r="AY138" s="256" t="s">
        <v>127</v>
      </c>
    </row>
    <row r="139" spans="2:51" s="12" customFormat="1" ht="12">
      <c r="B139" s="235"/>
      <c r="C139" s="236"/>
      <c r="D139" s="237" t="s">
        <v>137</v>
      </c>
      <c r="E139" s="238" t="s">
        <v>1</v>
      </c>
      <c r="F139" s="239" t="s">
        <v>377</v>
      </c>
      <c r="G139" s="236"/>
      <c r="H139" s="238" t="s">
        <v>1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AT139" s="245" t="s">
        <v>137</v>
      </c>
      <c r="AU139" s="245" t="s">
        <v>86</v>
      </c>
      <c r="AV139" s="12" t="s">
        <v>84</v>
      </c>
      <c r="AW139" s="12" t="s">
        <v>32</v>
      </c>
      <c r="AX139" s="12" t="s">
        <v>76</v>
      </c>
      <c r="AY139" s="245" t="s">
        <v>127</v>
      </c>
    </row>
    <row r="140" spans="2:51" s="13" customFormat="1" ht="12">
      <c r="B140" s="246"/>
      <c r="C140" s="247"/>
      <c r="D140" s="237" t="s">
        <v>137</v>
      </c>
      <c r="E140" s="248" t="s">
        <v>1</v>
      </c>
      <c r="F140" s="249" t="s">
        <v>378</v>
      </c>
      <c r="G140" s="247"/>
      <c r="H140" s="250">
        <v>650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AT140" s="256" t="s">
        <v>137</v>
      </c>
      <c r="AU140" s="256" t="s">
        <v>86</v>
      </c>
      <c r="AV140" s="13" t="s">
        <v>86</v>
      </c>
      <c r="AW140" s="13" t="s">
        <v>32</v>
      </c>
      <c r="AX140" s="13" t="s">
        <v>76</v>
      </c>
      <c r="AY140" s="256" t="s">
        <v>127</v>
      </c>
    </row>
    <row r="141" spans="2:51" s="14" customFormat="1" ht="12">
      <c r="B141" s="257"/>
      <c r="C141" s="258"/>
      <c r="D141" s="237" t="s">
        <v>137</v>
      </c>
      <c r="E141" s="259" t="s">
        <v>1</v>
      </c>
      <c r="F141" s="260" t="s">
        <v>142</v>
      </c>
      <c r="G141" s="258"/>
      <c r="H141" s="261">
        <v>800</v>
      </c>
      <c r="I141" s="262"/>
      <c r="J141" s="258"/>
      <c r="K141" s="258"/>
      <c r="L141" s="263"/>
      <c r="M141" s="264"/>
      <c r="N141" s="265"/>
      <c r="O141" s="265"/>
      <c r="P141" s="265"/>
      <c r="Q141" s="265"/>
      <c r="R141" s="265"/>
      <c r="S141" s="265"/>
      <c r="T141" s="266"/>
      <c r="AT141" s="267" t="s">
        <v>137</v>
      </c>
      <c r="AU141" s="267" t="s">
        <v>86</v>
      </c>
      <c r="AV141" s="14" t="s">
        <v>135</v>
      </c>
      <c r="AW141" s="14" t="s">
        <v>32</v>
      </c>
      <c r="AX141" s="14" t="s">
        <v>84</v>
      </c>
      <c r="AY141" s="267" t="s">
        <v>127</v>
      </c>
    </row>
    <row r="142" spans="2:65" s="1" customFormat="1" ht="32.45" customHeight="1">
      <c r="B142" s="37"/>
      <c r="C142" s="222" t="s">
        <v>135</v>
      </c>
      <c r="D142" s="222" t="s">
        <v>130</v>
      </c>
      <c r="E142" s="223" t="s">
        <v>379</v>
      </c>
      <c r="F142" s="224" t="s">
        <v>380</v>
      </c>
      <c r="G142" s="225" t="s">
        <v>146</v>
      </c>
      <c r="H142" s="226">
        <v>826.892</v>
      </c>
      <c r="I142" s="227"/>
      <c r="J142" s="228">
        <f>ROUND(I142*H142,2)</f>
        <v>0</v>
      </c>
      <c r="K142" s="224" t="s">
        <v>134</v>
      </c>
      <c r="L142" s="42"/>
      <c r="M142" s="229" t="s">
        <v>1</v>
      </c>
      <c r="N142" s="230" t="s">
        <v>41</v>
      </c>
      <c r="O142" s="85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AR142" s="233" t="s">
        <v>135</v>
      </c>
      <c r="AT142" s="233" t="s">
        <v>130</v>
      </c>
      <c r="AU142" s="233" t="s">
        <v>86</v>
      </c>
      <c r="AY142" s="16" t="s">
        <v>127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6" t="s">
        <v>84</v>
      </c>
      <c r="BK142" s="234">
        <f>ROUND(I142*H142,2)</f>
        <v>0</v>
      </c>
      <c r="BL142" s="16" t="s">
        <v>135</v>
      </c>
      <c r="BM142" s="233" t="s">
        <v>381</v>
      </c>
    </row>
    <row r="143" spans="2:51" s="12" customFormat="1" ht="12">
      <c r="B143" s="235"/>
      <c r="C143" s="236"/>
      <c r="D143" s="237" t="s">
        <v>137</v>
      </c>
      <c r="E143" s="238" t="s">
        <v>1</v>
      </c>
      <c r="F143" s="239" t="s">
        <v>186</v>
      </c>
      <c r="G143" s="236"/>
      <c r="H143" s="238" t="s">
        <v>1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AT143" s="245" t="s">
        <v>137</v>
      </c>
      <c r="AU143" s="245" t="s">
        <v>86</v>
      </c>
      <c r="AV143" s="12" t="s">
        <v>84</v>
      </c>
      <c r="AW143" s="12" t="s">
        <v>32</v>
      </c>
      <c r="AX143" s="12" t="s">
        <v>76</v>
      </c>
      <c r="AY143" s="245" t="s">
        <v>127</v>
      </c>
    </row>
    <row r="144" spans="2:51" s="13" customFormat="1" ht="12">
      <c r="B144" s="246"/>
      <c r="C144" s="247"/>
      <c r="D144" s="237" t="s">
        <v>137</v>
      </c>
      <c r="E144" s="248" t="s">
        <v>1</v>
      </c>
      <c r="F144" s="249" t="s">
        <v>382</v>
      </c>
      <c r="G144" s="247"/>
      <c r="H144" s="250">
        <v>8.7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AT144" s="256" t="s">
        <v>137</v>
      </c>
      <c r="AU144" s="256" t="s">
        <v>86</v>
      </c>
      <c r="AV144" s="13" t="s">
        <v>86</v>
      </c>
      <c r="AW144" s="13" t="s">
        <v>32</v>
      </c>
      <c r="AX144" s="13" t="s">
        <v>76</v>
      </c>
      <c r="AY144" s="256" t="s">
        <v>127</v>
      </c>
    </row>
    <row r="145" spans="2:51" s="12" customFormat="1" ht="12">
      <c r="B145" s="235"/>
      <c r="C145" s="236"/>
      <c r="D145" s="237" t="s">
        <v>137</v>
      </c>
      <c r="E145" s="238" t="s">
        <v>1</v>
      </c>
      <c r="F145" s="239" t="s">
        <v>383</v>
      </c>
      <c r="G145" s="236"/>
      <c r="H145" s="238" t="s">
        <v>1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AT145" s="245" t="s">
        <v>137</v>
      </c>
      <c r="AU145" s="245" t="s">
        <v>86</v>
      </c>
      <c r="AV145" s="12" t="s">
        <v>84</v>
      </c>
      <c r="AW145" s="12" t="s">
        <v>32</v>
      </c>
      <c r="AX145" s="12" t="s">
        <v>76</v>
      </c>
      <c r="AY145" s="245" t="s">
        <v>127</v>
      </c>
    </row>
    <row r="146" spans="2:51" s="13" customFormat="1" ht="12">
      <c r="B146" s="246"/>
      <c r="C146" s="247"/>
      <c r="D146" s="237" t="s">
        <v>137</v>
      </c>
      <c r="E146" s="248" t="s">
        <v>1</v>
      </c>
      <c r="F146" s="249" t="s">
        <v>384</v>
      </c>
      <c r="G146" s="247"/>
      <c r="H146" s="250">
        <v>343.1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AT146" s="256" t="s">
        <v>137</v>
      </c>
      <c r="AU146" s="256" t="s">
        <v>86</v>
      </c>
      <c r="AV146" s="13" t="s">
        <v>86</v>
      </c>
      <c r="AW146" s="13" t="s">
        <v>32</v>
      </c>
      <c r="AX146" s="13" t="s">
        <v>76</v>
      </c>
      <c r="AY146" s="256" t="s">
        <v>127</v>
      </c>
    </row>
    <row r="147" spans="2:51" s="12" customFormat="1" ht="12">
      <c r="B147" s="235"/>
      <c r="C147" s="236"/>
      <c r="D147" s="237" t="s">
        <v>137</v>
      </c>
      <c r="E147" s="238" t="s">
        <v>1</v>
      </c>
      <c r="F147" s="239" t="s">
        <v>385</v>
      </c>
      <c r="G147" s="236"/>
      <c r="H147" s="238" t="s">
        <v>1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AT147" s="245" t="s">
        <v>137</v>
      </c>
      <c r="AU147" s="245" t="s">
        <v>86</v>
      </c>
      <c r="AV147" s="12" t="s">
        <v>84</v>
      </c>
      <c r="AW147" s="12" t="s">
        <v>32</v>
      </c>
      <c r="AX147" s="12" t="s">
        <v>76</v>
      </c>
      <c r="AY147" s="245" t="s">
        <v>127</v>
      </c>
    </row>
    <row r="148" spans="2:51" s="13" customFormat="1" ht="12">
      <c r="B148" s="246"/>
      <c r="C148" s="247"/>
      <c r="D148" s="237" t="s">
        <v>137</v>
      </c>
      <c r="E148" s="248" t="s">
        <v>1</v>
      </c>
      <c r="F148" s="249" t="s">
        <v>386</v>
      </c>
      <c r="G148" s="247"/>
      <c r="H148" s="250">
        <v>83.66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AT148" s="256" t="s">
        <v>137</v>
      </c>
      <c r="AU148" s="256" t="s">
        <v>86</v>
      </c>
      <c r="AV148" s="13" t="s">
        <v>86</v>
      </c>
      <c r="AW148" s="13" t="s">
        <v>32</v>
      </c>
      <c r="AX148" s="13" t="s">
        <v>76</v>
      </c>
      <c r="AY148" s="256" t="s">
        <v>127</v>
      </c>
    </row>
    <row r="149" spans="2:51" s="12" customFormat="1" ht="12">
      <c r="B149" s="235"/>
      <c r="C149" s="236"/>
      <c r="D149" s="237" t="s">
        <v>137</v>
      </c>
      <c r="E149" s="238" t="s">
        <v>1</v>
      </c>
      <c r="F149" s="239" t="s">
        <v>387</v>
      </c>
      <c r="G149" s="236"/>
      <c r="H149" s="238" t="s">
        <v>1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AT149" s="245" t="s">
        <v>137</v>
      </c>
      <c r="AU149" s="245" t="s">
        <v>86</v>
      </c>
      <c r="AV149" s="12" t="s">
        <v>84</v>
      </c>
      <c r="AW149" s="12" t="s">
        <v>32</v>
      </c>
      <c r="AX149" s="12" t="s">
        <v>76</v>
      </c>
      <c r="AY149" s="245" t="s">
        <v>127</v>
      </c>
    </row>
    <row r="150" spans="2:51" s="13" customFormat="1" ht="12">
      <c r="B150" s="246"/>
      <c r="C150" s="247"/>
      <c r="D150" s="237" t="s">
        <v>137</v>
      </c>
      <c r="E150" s="248" t="s">
        <v>1</v>
      </c>
      <c r="F150" s="249" t="s">
        <v>388</v>
      </c>
      <c r="G150" s="247"/>
      <c r="H150" s="250">
        <v>265.2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AT150" s="256" t="s">
        <v>137</v>
      </c>
      <c r="AU150" s="256" t="s">
        <v>86</v>
      </c>
      <c r="AV150" s="13" t="s">
        <v>86</v>
      </c>
      <c r="AW150" s="13" t="s">
        <v>32</v>
      </c>
      <c r="AX150" s="13" t="s">
        <v>76</v>
      </c>
      <c r="AY150" s="256" t="s">
        <v>127</v>
      </c>
    </row>
    <row r="151" spans="2:51" s="12" customFormat="1" ht="12">
      <c r="B151" s="235"/>
      <c r="C151" s="236"/>
      <c r="D151" s="237" t="s">
        <v>137</v>
      </c>
      <c r="E151" s="238" t="s">
        <v>1</v>
      </c>
      <c r="F151" s="239" t="s">
        <v>389</v>
      </c>
      <c r="G151" s="236"/>
      <c r="H151" s="238" t="s">
        <v>1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AT151" s="245" t="s">
        <v>137</v>
      </c>
      <c r="AU151" s="245" t="s">
        <v>86</v>
      </c>
      <c r="AV151" s="12" t="s">
        <v>84</v>
      </c>
      <c r="AW151" s="12" t="s">
        <v>32</v>
      </c>
      <c r="AX151" s="12" t="s">
        <v>76</v>
      </c>
      <c r="AY151" s="245" t="s">
        <v>127</v>
      </c>
    </row>
    <row r="152" spans="2:51" s="13" customFormat="1" ht="12">
      <c r="B152" s="246"/>
      <c r="C152" s="247"/>
      <c r="D152" s="237" t="s">
        <v>137</v>
      </c>
      <c r="E152" s="248" t="s">
        <v>1</v>
      </c>
      <c r="F152" s="249" t="s">
        <v>390</v>
      </c>
      <c r="G152" s="247"/>
      <c r="H152" s="250">
        <v>28.52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AT152" s="256" t="s">
        <v>137</v>
      </c>
      <c r="AU152" s="256" t="s">
        <v>86</v>
      </c>
      <c r="AV152" s="13" t="s">
        <v>86</v>
      </c>
      <c r="AW152" s="13" t="s">
        <v>32</v>
      </c>
      <c r="AX152" s="13" t="s">
        <v>76</v>
      </c>
      <c r="AY152" s="256" t="s">
        <v>127</v>
      </c>
    </row>
    <row r="153" spans="2:51" s="12" customFormat="1" ht="12">
      <c r="B153" s="235"/>
      <c r="C153" s="236"/>
      <c r="D153" s="237" t="s">
        <v>137</v>
      </c>
      <c r="E153" s="238" t="s">
        <v>1</v>
      </c>
      <c r="F153" s="239" t="s">
        <v>391</v>
      </c>
      <c r="G153" s="236"/>
      <c r="H153" s="238" t="s">
        <v>1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AT153" s="245" t="s">
        <v>137</v>
      </c>
      <c r="AU153" s="245" t="s">
        <v>86</v>
      </c>
      <c r="AV153" s="12" t="s">
        <v>84</v>
      </c>
      <c r="AW153" s="12" t="s">
        <v>32</v>
      </c>
      <c r="AX153" s="12" t="s">
        <v>76</v>
      </c>
      <c r="AY153" s="245" t="s">
        <v>127</v>
      </c>
    </row>
    <row r="154" spans="2:51" s="13" customFormat="1" ht="12">
      <c r="B154" s="246"/>
      <c r="C154" s="247"/>
      <c r="D154" s="237" t="s">
        <v>137</v>
      </c>
      <c r="E154" s="248" t="s">
        <v>1</v>
      </c>
      <c r="F154" s="249" t="s">
        <v>392</v>
      </c>
      <c r="G154" s="247"/>
      <c r="H154" s="250">
        <v>22.54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AT154" s="256" t="s">
        <v>137</v>
      </c>
      <c r="AU154" s="256" t="s">
        <v>86</v>
      </c>
      <c r="AV154" s="13" t="s">
        <v>86</v>
      </c>
      <c r="AW154" s="13" t="s">
        <v>32</v>
      </c>
      <c r="AX154" s="13" t="s">
        <v>76</v>
      </c>
      <c r="AY154" s="256" t="s">
        <v>127</v>
      </c>
    </row>
    <row r="155" spans="2:51" s="14" customFormat="1" ht="12">
      <c r="B155" s="257"/>
      <c r="C155" s="258"/>
      <c r="D155" s="237" t="s">
        <v>137</v>
      </c>
      <c r="E155" s="259" t="s">
        <v>1</v>
      </c>
      <c r="F155" s="260" t="s">
        <v>142</v>
      </c>
      <c r="G155" s="258"/>
      <c r="H155" s="261">
        <v>751.72</v>
      </c>
      <c r="I155" s="262"/>
      <c r="J155" s="258"/>
      <c r="K155" s="258"/>
      <c r="L155" s="263"/>
      <c r="M155" s="264"/>
      <c r="N155" s="265"/>
      <c r="O155" s="265"/>
      <c r="P155" s="265"/>
      <c r="Q155" s="265"/>
      <c r="R155" s="265"/>
      <c r="S155" s="265"/>
      <c r="T155" s="266"/>
      <c r="AT155" s="267" t="s">
        <v>137</v>
      </c>
      <c r="AU155" s="267" t="s">
        <v>86</v>
      </c>
      <c r="AV155" s="14" t="s">
        <v>135</v>
      </c>
      <c r="AW155" s="14" t="s">
        <v>32</v>
      </c>
      <c r="AX155" s="14" t="s">
        <v>84</v>
      </c>
      <c r="AY155" s="267" t="s">
        <v>127</v>
      </c>
    </row>
    <row r="156" spans="2:51" s="13" customFormat="1" ht="12">
      <c r="B156" s="246"/>
      <c r="C156" s="247"/>
      <c r="D156" s="237" t="s">
        <v>137</v>
      </c>
      <c r="E156" s="247"/>
      <c r="F156" s="249" t="s">
        <v>393</v>
      </c>
      <c r="G156" s="247"/>
      <c r="H156" s="250">
        <v>826.892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AT156" s="256" t="s">
        <v>137</v>
      </c>
      <c r="AU156" s="256" t="s">
        <v>86</v>
      </c>
      <c r="AV156" s="13" t="s">
        <v>86</v>
      </c>
      <c r="AW156" s="13" t="s">
        <v>4</v>
      </c>
      <c r="AX156" s="13" t="s">
        <v>84</v>
      </c>
      <c r="AY156" s="256" t="s">
        <v>127</v>
      </c>
    </row>
    <row r="157" spans="2:65" s="1" customFormat="1" ht="21.65" customHeight="1">
      <c r="B157" s="37"/>
      <c r="C157" s="222" t="s">
        <v>178</v>
      </c>
      <c r="D157" s="222" t="s">
        <v>130</v>
      </c>
      <c r="E157" s="223" t="s">
        <v>394</v>
      </c>
      <c r="F157" s="224" t="s">
        <v>395</v>
      </c>
      <c r="G157" s="225" t="s">
        <v>146</v>
      </c>
      <c r="H157" s="226">
        <v>22.75</v>
      </c>
      <c r="I157" s="227"/>
      <c r="J157" s="228">
        <f>ROUND(I157*H157,2)</f>
        <v>0</v>
      </c>
      <c r="K157" s="224" t="s">
        <v>134</v>
      </c>
      <c r="L157" s="42"/>
      <c r="M157" s="229" t="s">
        <v>1</v>
      </c>
      <c r="N157" s="230" t="s">
        <v>41</v>
      </c>
      <c r="O157" s="85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AR157" s="233" t="s">
        <v>135</v>
      </c>
      <c r="AT157" s="233" t="s">
        <v>130</v>
      </c>
      <c r="AU157" s="233" t="s">
        <v>86</v>
      </c>
      <c r="AY157" s="16" t="s">
        <v>127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6" t="s">
        <v>84</v>
      </c>
      <c r="BK157" s="234">
        <f>ROUND(I157*H157,2)</f>
        <v>0</v>
      </c>
      <c r="BL157" s="16" t="s">
        <v>135</v>
      </c>
      <c r="BM157" s="233" t="s">
        <v>396</v>
      </c>
    </row>
    <row r="158" spans="2:51" s="13" customFormat="1" ht="12">
      <c r="B158" s="246"/>
      <c r="C158" s="247"/>
      <c r="D158" s="237" t="s">
        <v>137</v>
      </c>
      <c r="E158" s="248" t="s">
        <v>1</v>
      </c>
      <c r="F158" s="249" t="s">
        <v>397</v>
      </c>
      <c r="G158" s="247"/>
      <c r="H158" s="250">
        <v>22.75</v>
      </c>
      <c r="I158" s="251"/>
      <c r="J158" s="247"/>
      <c r="K158" s="247"/>
      <c r="L158" s="252"/>
      <c r="M158" s="253"/>
      <c r="N158" s="254"/>
      <c r="O158" s="254"/>
      <c r="P158" s="254"/>
      <c r="Q158" s="254"/>
      <c r="R158" s="254"/>
      <c r="S158" s="254"/>
      <c r="T158" s="255"/>
      <c r="AT158" s="256" t="s">
        <v>137</v>
      </c>
      <c r="AU158" s="256" t="s">
        <v>86</v>
      </c>
      <c r="AV158" s="13" t="s">
        <v>86</v>
      </c>
      <c r="AW158" s="13" t="s">
        <v>32</v>
      </c>
      <c r="AX158" s="13" t="s">
        <v>84</v>
      </c>
      <c r="AY158" s="256" t="s">
        <v>127</v>
      </c>
    </row>
    <row r="159" spans="2:65" s="1" customFormat="1" ht="21.65" customHeight="1">
      <c r="B159" s="37"/>
      <c r="C159" s="222" t="s">
        <v>217</v>
      </c>
      <c r="D159" s="222" t="s">
        <v>130</v>
      </c>
      <c r="E159" s="223" t="s">
        <v>398</v>
      </c>
      <c r="F159" s="224" t="s">
        <v>399</v>
      </c>
      <c r="G159" s="225" t="s">
        <v>146</v>
      </c>
      <c r="H159" s="226">
        <v>22.75</v>
      </c>
      <c r="I159" s="227"/>
      <c r="J159" s="228">
        <f>ROUND(I159*H159,2)</f>
        <v>0</v>
      </c>
      <c r="K159" s="224" t="s">
        <v>134</v>
      </c>
      <c r="L159" s="42"/>
      <c r="M159" s="229" t="s">
        <v>1</v>
      </c>
      <c r="N159" s="230" t="s">
        <v>41</v>
      </c>
      <c r="O159" s="85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AR159" s="233" t="s">
        <v>135</v>
      </c>
      <c r="AT159" s="233" t="s">
        <v>130</v>
      </c>
      <c r="AU159" s="233" t="s">
        <v>86</v>
      </c>
      <c r="AY159" s="16" t="s">
        <v>127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6" t="s">
        <v>84</v>
      </c>
      <c r="BK159" s="234">
        <f>ROUND(I159*H159,2)</f>
        <v>0</v>
      </c>
      <c r="BL159" s="16" t="s">
        <v>135</v>
      </c>
      <c r="BM159" s="233" t="s">
        <v>400</v>
      </c>
    </row>
    <row r="160" spans="2:65" s="1" customFormat="1" ht="21.65" customHeight="1">
      <c r="B160" s="37"/>
      <c r="C160" s="222" t="s">
        <v>222</v>
      </c>
      <c r="D160" s="222" t="s">
        <v>130</v>
      </c>
      <c r="E160" s="223" t="s">
        <v>144</v>
      </c>
      <c r="F160" s="224" t="s">
        <v>145</v>
      </c>
      <c r="G160" s="225" t="s">
        <v>146</v>
      </c>
      <c r="H160" s="226">
        <v>84</v>
      </c>
      <c r="I160" s="227"/>
      <c r="J160" s="228">
        <f>ROUND(I160*H160,2)</f>
        <v>0</v>
      </c>
      <c r="K160" s="224" t="s">
        <v>134</v>
      </c>
      <c r="L160" s="42"/>
      <c r="M160" s="229" t="s">
        <v>1</v>
      </c>
      <c r="N160" s="230" t="s">
        <v>41</v>
      </c>
      <c r="O160" s="85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AR160" s="233" t="s">
        <v>135</v>
      </c>
      <c r="AT160" s="233" t="s">
        <v>130</v>
      </c>
      <c r="AU160" s="233" t="s">
        <v>86</v>
      </c>
      <c r="AY160" s="16" t="s">
        <v>127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6" t="s">
        <v>84</v>
      </c>
      <c r="BK160" s="234">
        <f>ROUND(I160*H160,2)</f>
        <v>0</v>
      </c>
      <c r="BL160" s="16" t="s">
        <v>135</v>
      </c>
      <c r="BM160" s="233" t="s">
        <v>401</v>
      </c>
    </row>
    <row r="161" spans="2:51" s="13" customFormat="1" ht="12">
      <c r="B161" s="246"/>
      <c r="C161" s="247"/>
      <c r="D161" s="237" t="s">
        <v>137</v>
      </c>
      <c r="E161" s="248" t="s">
        <v>1</v>
      </c>
      <c r="F161" s="249" t="s">
        <v>402</v>
      </c>
      <c r="G161" s="247"/>
      <c r="H161" s="250">
        <v>84</v>
      </c>
      <c r="I161" s="251"/>
      <c r="J161" s="247"/>
      <c r="K161" s="247"/>
      <c r="L161" s="252"/>
      <c r="M161" s="253"/>
      <c r="N161" s="254"/>
      <c r="O161" s="254"/>
      <c r="P161" s="254"/>
      <c r="Q161" s="254"/>
      <c r="R161" s="254"/>
      <c r="S161" s="254"/>
      <c r="T161" s="255"/>
      <c r="AT161" s="256" t="s">
        <v>137</v>
      </c>
      <c r="AU161" s="256" t="s">
        <v>86</v>
      </c>
      <c r="AV161" s="13" t="s">
        <v>86</v>
      </c>
      <c r="AW161" s="13" t="s">
        <v>32</v>
      </c>
      <c r="AX161" s="13" t="s">
        <v>84</v>
      </c>
      <c r="AY161" s="256" t="s">
        <v>127</v>
      </c>
    </row>
    <row r="162" spans="2:65" s="1" customFormat="1" ht="21.65" customHeight="1">
      <c r="B162" s="37"/>
      <c r="C162" s="222" t="s">
        <v>169</v>
      </c>
      <c r="D162" s="222" t="s">
        <v>130</v>
      </c>
      <c r="E162" s="223" t="s">
        <v>152</v>
      </c>
      <c r="F162" s="224" t="s">
        <v>153</v>
      </c>
      <c r="G162" s="225" t="s">
        <v>146</v>
      </c>
      <c r="H162" s="226">
        <v>84</v>
      </c>
      <c r="I162" s="227"/>
      <c r="J162" s="228">
        <f>ROUND(I162*H162,2)</f>
        <v>0</v>
      </c>
      <c r="K162" s="224" t="s">
        <v>134</v>
      </c>
      <c r="L162" s="42"/>
      <c r="M162" s="229" t="s">
        <v>1</v>
      </c>
      <c r="N162" s="230" t="s">
        <v>41</v>
      </c>
      <c r="O162" s="85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AR162" s="233" t="s">
        <v>135</v>
      </c>
      <c r="AT162" s="233" t="s">
        <v>130</v>
      </c>
      <c r="AU162" s="233" t="s">
        <v>86</v>
      </c>
      <c r="AY162" s="16" t="s">
        <v>127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6" t="s">
        <v>84</v>
      </c>
      <c r="BK162" s="234">
        <f>ROUND(I162*H162,2)</f>
        <v>0</v>
      </c>
      <c r="BL162" s="16" t="s">
        <v>135</v>
      </c>
      <c r="BM162" s="233" t="s">
        <v>403</v>
      </c>
    </row>
    <row r="163" spans="2:65" s="1" customFormat="1" ht="32.45" customHeight="1">
      <c r="B163" s="37"/>
      <c r="C163" s="222" t="s">
        <v>233</v>
      </c>
      <c r="D163" s="222" t="s">
        <v>130</v>
      </c>
      <c r="E163" s="223" t="s">
        <v>156</v>
      </c>
      <c r="F163" s="224" t="s">
        <v>157</v>
      </c>
      <c r="G163" s="225" t="s">
        <v>146</v>
      </c>
      <c r="H163" s="226">
        <v>933.642</v>
      </c>
      <c r="I163" s="227"/>
      <c r="J163" s="228">
        <f>ROUND(I163*H163,2)</f>
        <v>0</v>
      </c>
      <c r="K163" s="224" t="s">
        <v>1</v>
      </c>
      <c r="L163" s="42"/>
      <c r="M163" s="229" t="s">
        <v>1</v>
      </c>
      <c r="N163" s="230" t="s">
        <v>41</v>
      </c>
      <c r="O163" s="85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AR163" s="233" t="s">
        <v>135</v>
      </c>
      <c r="AT163" s="233" t="s">
        <v>130</v>
      </c>
      <c r="AU163" s="233" t="s">
        <v>86</v>
      </c>
      <c r="AY163" s="16" t="s">
        <v>127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6" t="s">
        <v>84</v>
      </c>
      <c r="BK163" s="234">
        <f>ROUND(I163*H163,2)</f>
        <v>0</v>
      </c>
      <c r="BL163" s="16" t="s">
        <v>135</v>
      </c>
      <c r="BM163" s="233" t="s">
        <v>404</v>
      </c>
    </row>
    <row r="164" spans="2:51" s="13" customFormat="1" ht="12">
      <c r="B164" s="246"/>
      <c r="C164" s="247"/>
      <c r="D164" s="237" t="s">
        <v>137</v>
      </c>
      <c r="E164" s="248" t="s">
        <v>1</v>
      </c>
      <c r="F164" s="249" t="s">
        <v>405</v>
      </c>
      <c r="G164" s="247"/>
      <c r="H164" s="250">
        <v>933.642</v>
      </c>
      <c r="I164" s="251"/>
      <c r="J164" s="247"/>
      <c r="K164" s="247"/>
      <c r="L164" s="252"/>
      <c r="M164" s="253"/>
      <c r="N164" s="254"/>
      <c r="O164" s="254"/>
      <c r="P164" s="254"/>
      <c r="Q164" s="254"/>
      <c r="R164" s="254"/>
      <c r="S164" s="254"/>
      <c r="T164" s="255"/>
      <c r="AT164" s="256" t="s">
        <v>137</v>
      </c>
      <c r="AU164" s="256" t="s">
        <v>86</v>
      </c>
      <c r="AV164" s="13" t="s">
        <v>86</v>
      </c>
      <c r="AW164" s="13" t="s">
        <v>32</v>
      </c>
      <c r="AX164" s="13" t="s">
        <v>84</v>
      </c>
      <c r="AY164" s="256" t="s">
        <v>127</v>
      </c>
    </row>
    <row r="165" spans="2:65" s="1" customFormat="1" ht="32.45" customHeight="1">
      <c r="B165" s="37"/>
      <c r="C165" s="222" t="s">
        <v>406</v>
      </c>
      <c r="D165" s="222" t="s">
        <v>130</v>
      </c>
      <c r="E165" s="223" t="s">
        <v>161</v>
      </c>
      <c r="F165" s="224" t="s">
        <v>162</v>
      </c>
      <c r="G165" s="225" t="s">
        <v>146</v>
      </c>
      <c r="H165" s="226">
        <v>84</v>
      </c>
      <c r="I165" s="227"/>
      <c r="J165" s="228">
        <f>ROUND(I165*H165,2)</f>
        <v>0</v>
      </c>
      <c r="K165" s="224" t="s">
        <v>134</v>
      </c>
      <c r="L165" s="42"/>
      <c r="M165" s="229" t="s">
        <v>1</v>
      </c>
      <c r="N165" s="230" t="s">
        <v>41</v>
      </c>
      <c r="O165" s="85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AR165" s="233" t="s">
        <v>135</v>
      </c>
      <c r="AT165" s="233" t="s">
        <v>130</v>
      </c>
      <c r="AU165" s="233" t="s">
        <v>86</v>
      </c>
      <c r="AY165" s="16" t="s">
        <v>127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6" t="s">
        <v>84</v>
      </c>
      <c r="BK165" s="234">
        <f>ROUND(I165*H165,2)</f>
        <v>0</v>
      </c>
      <c r="BL165" s="16" t="s">
        <v>135</v>
      </c>
      <c r="BM165" s="233" t="s">
        <v>407</v>
      </c>
    </row>
    <row r="166" spans="2:65" s="1" customFormat="1" ht="15.25" customHeight="1">
      <c r="B166" s="37"/>
      <c r="C166" s="268" t="s">
        <v>237</v>
      </c>
      <c r="D166" s="268" t="s">
        <v>165</v>
      </c>
      <c r="E166" s="269" t="s">
        <v>166</v>
      </c>
      <c r="F166" s="270" t="s">
        <v>167</v>
      </c>
      <c r="G166" s="271" t="s">
        <v>168</v>
      </c>
      <c r="H166" s="272">
        <v>168</v>
      </c>
      <c r="I166" s="273"/>
      <c r="J166" s="274">
        <f>ROUND(I166*H166,2)</f>
        <v>0</v>
      </c>
      <c r="K166" s="270" t="s">
        <v>134</v>
      </c>
      <c r="L166" s="275"/>
      <c r="M166" s="276" t="s">
        <v>1</v>
      </c>
      <c r="N166" s="277" t="s">
        <v>41</v>
      </c>
      <c r="O166" s="85"/>
      <c r="P166" s="231">
        <f>O166*H166</f>
        <v>0</v>
      </c>
      <c r="Q166" s="231">
        <v>1</v>
      </c>
      <c r="R166" s="231">
        <f>Q166*H166</f>
        <v>168</v>
      </c>
      <c r="S166" s="231">
        <v>0</v>
      </c>
      <c r="T166" s="232">
        <f>S166*H166</f>
        <v>0</v>
      </c>
      <c r="AR166" s="233" t="s">
        <v>169</v>
      </c>
      <c r="AT166" s="233" t="s">
        <v>165</v>
      </c>
      <c r="AU166" s="233" t="s">
        <v>86</v>
      </c>
      <c r="AY166" s="16" t="s">
        <v>127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6" t="s">
        <v>84</v>
      </c>
      <c r="BK166" s="234">
        <f>ROUND(I166*H166,2)</f>
        <v>0</v>
      </c>
      <c r="BL166" s="16" t="s">
        <v>135</v>
      </c>
      <c r="BM166" s="233" t="s">
        <v>408</v>
      </c>
    </row>
    <row r="167" spans="2:51" s="13" customFormat="1" ht="12">
      <c r="B167" s="246"/>
      <c r="C167" s="247"/>
      <c r="D167" s="237" t="s">
        <v>137</v>
      </c>
      <c r="E167" s="247"/>
      <c r="F167" s="249" t="s">
        <v>409</v>
      </c>
      <c r="G167" s="247"/>
      <c r="H167" s="250">
        <v>168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AT167" s="256" t="s">
        <v>137</v>
      </c>
      <c r="AU167" s="256" t="s">
        <v>86</v>
      </c>
      <c r="AV167" s="13" t="s">
        <v>86</v>
      </c>
      <c r="AW167" s="13" t="s">
        <v>4</v>
      </c>
      <c r="AX167" s="13" t="s">
        <v>84</v>
      </c>
      <c r="AY167" s="256" t="s">
        <v>127</v>
      </c>
    </row>
    <row r="168" spans="2:65" s="1" customFormat="1" ht="21.65" customHeight="1">
      <c r="B168" s="37"/>
      <c r="C168" s="222" t="s">
        <v>241</v>
      </c>
      <c r="D168" s="222" t="s">
        <v>130</v>
      </c>
      <c r="E168" s="223" t="s">
        <v>410</v>
      </c>
      <c r="F168" s="224" t="s">
        <v>411</v>
      </c>
      <c r="G168" s="225" t="s">
        <v>133</v>
      </c>
      <c r="H168" s="226">
        <v>280</v>
      </c>
      <c r="I168" s="227"/>
      <c r="J168" s="228">
        <f>ROUND(I168*H168,2)</f>
        <v>0</v>
      </c>
      <c r="K168" s="224" t="s">
        <v>134</v>
      </c>
      <c r="L168" s="42"/>
      <c r="M168" s="229" t="s">
        <v>1</v>
      </c>
      <c r="N168" s="230" t="s">
        <v>41</v>
      </c>
      <c r="O168" s="85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AR168" s="233" t="s">
        <v>135</v>
      </c>
      <c r="AT168" s="233" t="s">
        <v>130</v>
      </c>
      <c r="AU168" s="233" t="s">
        <v>86</v>
      </c>
      <c r="AY168" s="16" t="s">
        <v>127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6" t="s">
        <v>84</v>
      </c>
      <c r="BK168" s="234">
        <f>ROUND(I168*H168,2)</f>
        <v>0</v>
      </c>
      <c r="BL168" s="16" t="s">
        <v>135</v>
      </c>
      <c r="BM168" s="233" t="s">
        <v>412</v>
      </c>
    </row>
    <row r="169" spans="2:65" s="1" customFormat="1" ht="15.25" customHeight="1">
      <c r="B169" s="37"/>
      <c r="C169" s="268" t="s">
        <v>245</v>
      </c>
      <c r="D169" s="268" t="s">
        <v>165</v>
      </c>
      <c r="E169" s="269" t="s">
        <v>413</v>
      </c>
      <c r="F169" s="270" t="s">
        <v>414</v>
      </c>
      <c r="G169" s="271" t="s">
        <v>146</v>
      </c>
      <c r="H169" s="272">
        <v>56</v>
      </c>
      <c r="I169" s="273"/>
      <c r="J169" s="274">
        <f>ROUND(I169*H169,2)</f>
        <v>0</v>
      </c>
      <c r="K169" s="270" t="s">
        <v>134</v>
      </c>
      <c r="L169" s="275"/>
      <c r="M169" s="276" t="s">
        <v>1</v>
      </c>
      <c r="N169" s="277" t="s">
        <v>41</v>
      </c>
      <c r="O169" s="85"/>
      <c r="P169" s="231">
        <f>O169*H169</f>
        <v>0</v>
      </c>
      <c r="Q169" s="231">
        <v>0.21</v>
      </c>
      <c r="R169" s="231">
        <f>Q169*H169</f>
        <v>11.76</v>
      </c>
      <c r="S169" s="231">
        <v>0</v>
      </c>
      <c r="T169" s="232">
        <f>S169*H169</f>
        <v>0</v>
      </c>
      <c r="AR169" s="233" t="s">
        <v>169</v>
      </c>
      <c r="AT169" s="233" t="s">
        <v>165</v>
      </c>
      <c r="AU169" s="233" t="s">
        <v>86</v>
      </c>
      <c r="AY169" s="16" t="s">
        <v>127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6" t="s">
        <v>84</v>
      </c>
      <c r="BK169" s="234">
        <f>ROUND(I169*H169,2)</f>
        <v>0</v>
      </c>
      <c r="BL169" s="16" t="s">
        <v>135</v>
      </c>
      <c r="BM169" s="233" t="s">
        <v>415</v>
      </c>
    </row>
    <row r="170" spans="2:51" s="13" customFormat="1" ht="12">
      <c r="B170" s="246"/>
      <c r="C170" s="247"/>
      <c r="D170" s="237" t="s">
        <v>137</v>
      </c>
      <c r="E170" s="248" t="s">
        <v>1</v>
      </c>
      <c r="F170" s="249" t="s">
        <v>416</v>
      </c>
      <c r="G170" s="247"/>
      <c r="H170" s="250">
        <v>56</v>
      </c>
      <c r="I170" s="251"/>
      <c r="J170" s="247"/>
      <c r="K170" s="247"/>
      <c r="L170" s="252"/>
      <c r="M170" s="253"/>
      <c r="N170" s="254"/>
      <c r="O170" s="254"/>
      <c r="P170" s="254"/>
      <c r="Q170" s="254"/>
      <c r="R170" s="254"/>
      <c r="S170" s="254"/>
      <c r="T170" s="255"/>
      <c r="AT170" s="256" t="s">
        <v>137</v>
      </c>
      <c r="AU170" s="256" t="s">
        <v>86</v>
      </c>
      <c r="AV170" s="13" t="s">
        <v>86</v>
      </c>
      <c r="AW170" s="13" t="s">
        <v>32</v>
      </c>
      <c r="AX170" s="13" t="s">
        <v>84</v>
      </c>
      <c r="AY170" s="256" t="s">
        <v>127</v>
      </c>
    </row>
    <row r="171" spans="2:65" s="1" customFormat="1" ht="21.65" customHeight="1">
      <c r="B171" s="37"/>
      <c r="C171" s="222" t="s">
        <v>249</v>
      </c>
      <c r="D171" s="222" t="s">
        <v>130</v>
      </c>
      <c r="E171" s="223" t="s">
        <v>417</v>
      </c>
      <c r="F171" s="224" t="s">
        <v>418</v>
      </c>
      <c r="G171" s="225" t="s">
        <v>133</v>
      </c>
      <c r="H171" s="226">
        <v>280</v>
      </c>
      <c r="I171" s="227"/>
      <c r="J171" s="228">
        <f>ROUND(I171*H171,2)</f>
        <v>0</v>
      </c>
      <c r="K171" s="224" t="s">
        <v>134</v>
      </c>
      <c r="L171" s="42"/>
      <c r="M171" s="229" t="s">
        <v>1</v>
      </c>
      <c r="N171" s="230" t="s">
        <v>41</v>
      </c>
      <c r="O171" s="85"/>
      <c r="P171" s="231">
        <f>O171*H171</f>
        <v>0</v>
      </c>
      <c r="Q171" s="231">
        <v>0</v>
      </c>
      <c r="R171" s="231">
        <f>Q171*H171</f>
        <v>0</v>
      </c>
      <c r="S171" s="231">
        <v>0</v>
      </c>
      <c r="T171" s="232">
        <f>S171*H171</f>
        <v>0</v>
      </c>
      <c r="AR171" s="233" t="s">
        <v>135</v>
      </c>
      <c r="AT171" s="233" t="s">
        <v>130</v>
      </c>
      <c r="AU171" s="233" t="s">
        <v>86</v>
      </c>
      <c r="AY171" s="16" t="s">
        <v>127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6" t="s">
        <v>84</v>
      </c>
      <c r="BK171" s="234">
        <f>ROUND(I171*H171,2)</f>
        <v>0</v>
      </c>
      <c r="BL171" s="16" t="s">
        <v>135</v>
      </c>
      <c r="BM171" s="233" t="s">
        <v>419</v>
      </c>
    </row>
    <row r="172" spans="2:65" s="1" customFormat="1" ht="15.25" customHeight="1">
      <c r="B172" s="37"/>
      <c r="C172" s="268" t="s">
        <v>8</v>
      </c>
      <c r="D172" s="268" t="s">
        <v>165</v>
      </c>
      <c r="E172" s="269" t="s">
        <v>420</v>
      </c>
      <c r="F172" s="270" t="s">
        <v>421</v>
      </c>
      <c r="G172" s="271" t="s">
        <v>422</v>
      </c>
      <c r="H172" s="272">
        <v>4.2</v>
      </c>
      <c r="I172" s="273"/>
      <c r="J172" s="274">
        <f>ROUND(I172*H172,2)</f>
        <v>0</v>
      </c>
      <c r="K172" s="270" t="s">
        <v>134</v>
      </c>
      <c r="L172" s="275"/>
      <c r="M172" s="276" t="s">
        <v>1</v>
      </c>
      <c r="N172" s="277" t="s">
        <v>41</v>
      </c>
      <c r="O172" s="85"/>
      <c r="P172" s="231">
        <f>O172*H172</f>
        <v>0</v>
      </c>
      <c r="Q172" s="231">
        <v>0.001</v>
      </c>
      <c r="R172" s="231">
        <f>Q172*H172</f>
        <v>0.004200000000000001</v>
      </c>
      <c r="S172" s="231">
        <v>0</v>
      </c>
      <c r="T172" s="232">
        <f>S172*H172</f>
        <v>0</v>
      </c>
      <c r="AR172" s="233" t="s">
        <v>169</v>
      </c>
      <c r="AT172" s="233" t="s">
        <v>165</v>
      </c>
      <c r="AU172" s="233" t="s">
        <v>86</v>
      </c>
      <c r="AY172" s="16" t="s">
        <v>127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6" t="s">
        <v>84</v>
      </c>
      <c r="BK172" s="234">
        <f>ROUND(I172*H172,2)</f>
        <v>0</v>
      </c>
      <c r="BL172" s="16" t="s">
        <v>135</v>
      </c>
      <c r="BM172" s="233" t="s">
        <v>423</v>
      </c>
    </row>
    <row r="173" spans="2:51" s="13" customFormat="1" ht="12">
      <c r="B173" s="246"/>
      <c r="C173" s="247"/>
      <c r="D173" s="237" t="s">
        <v>137</v>
      </c>
      <c r="E173" s="247"/>
      <c r="F173" s="249" t="s">
        <v>424</v>
      </c>
      <c r="G173" s="247"/>
      <c r="H173" s="250">
        <v>4.2</v>
      </c>
      <c r="I173" s="251"/>
      <c r="J173" s="247"/>
      <c r="K173" s="247"/>
      <c r="L173" s="252"/>
      <c r="M173" s="253"/>
      <c r="N173" s="254"/>
      <c r="O173" s="254"/>
      <c r="P173" s="254"/>
      <c r="Q173" s="254"/>
      <c r="R173" s="254"/>
      <c r="S173" s="254"/>
      <c r="T173" s="255"/>
      <c r="AT173" s="256" t="s">
        <v>137</v>
      </c>
      <c r="AU173" s="256" t="s">
        <v>86</v>
      </c>
      <c r="AV173" s="13" t="s">
        <v>86</v>
      </c>
      <c r="AW173" s="13" t="s">
        <v>4</v>
      </c>
      <c r="AX173" s="13" t="s">
        <v>84</v>
      </c>
      <c r="AY173" s="256" t="s">
        <v>127</v>
      </c>
    </row>
    <row r="174" spans="2:65" s="1" customFormat="1" ht="15.25" customHeight="1">
      <c r="B174" s="37"/>
      <c r="C174" s="222" t="s">
        <v>256</v>
      </c>
      <c r="D174" s="222" t="s">
        <v>130</v>
      </c>
      <c r="E174" s="223" t="s">
        <v>173</v>
      </c>
      <c r="F174" s="224" t="s">
        <v>174</v>
      </c>
      <c r="G174" s="225" t="s">
        <v>133</v>
      </c>
      <c r="H174" s="226">
        <v>3451.8</v>
      </c>
      <c r="I174" s="227"/>
      <c r="J174" s="228">
        <f>ROUND(I174*H174,2)</f>
        <v>0</v>
      </c>
      <c r="K174" s="224" t="s">
        <v>134</v>
      </c>
      <c r="L174" s="42"/>
      <c r="M174" s="229" t="s">
        <v>1</v>
      </c>
      <c r="N174" s="230" t="s">
        <v>41</v>
      </c>
      <c r="O174" s="85"/>
      <c r="P174" s="231">
        <f>O174*H174</f>
        <v>0</v>
      </c>
      <c r="Q174" s="231">
        <v>0</v>
      </c>
      <c r="R174" s="231">
        <f>Q174*H174</f>
        <v>0</v>
      </c>
      <c r="S174" s="231">
        <v>0</v>
      </c>
      <c r="T174" s="232">
        <f>S174*H174</f>
        <v>0</v>
      </c>
      <c r="AR174" s="233" t="s">
        <v>135</v>
      </c>
      <c r="AT174" s="233" t="s">
        <v>130</v>
      </c>
      <c r="AU174" s="233" t="s">
        <v>86</v>
      </c>
      <c r="AY174" s="16" t="s">
        <v>127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6" t="s">
        <v>84</v>
      </c>
      <c r="BK174" s="234">
        <f>ROUND(I174*H174,2)</f>
        <v>0</v>
      </c>
      <c r="BL174" s="16" t="s">
        <v>135</v>
      </c>
      <c r="BM174" s="233" t="s">
        <v>425</v>
      </c>
    </row>
    <row r="175" spans="2:51" s="13" customFormat="1" ht="12">
      <c r="B175" s="246"/>
      <c r="C175" s="247"/>
      <c r="D175" s="237" t="s">
        <v>137</v>
      </c>
      <c r="E175" s="248" t="s">
        <v>1</v>
      </c>
      <c r="F175" s="249" t="s">
        <v>426</v>
      </c>
      <c r="G175" s="247"/>
      <c r="H175" s="250">
        <v>3138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AT175" s="256" t="s">
        <v>137</v>
      </c>
      <c r="AU175" s="256" t="s">
        <v>86</v>
      </c>
      <c r="AV175" s="13" t="s">
        <v>86</v>
      </c>
      <c r="AW175" s="13" t="s">
        <v>32</v>
      </c>
      <c r="AX175" s="13" t="s">
        <v>84</v>
      </c>
      <c r="AY175" s="256" t="s">
        <v>127</v>
      </c>
    </row>
    <row r="176" spans="2:51" s="13" customFormat="1" ht="12">
      <c r="B176" s="246"/>
      <c r="C176" s="247"/>
      <c r="D176" s="237" t="s">
        <v>137</v>
      </c>
      <c r="E176" s="247"/>
      <c r="F176" s="249" t="s">
        <v>427</v>
      </c>
      <c r="G176" s="247"/>
      <c r="H176" s="250">
        <v>3451.8</v>
      </c>
      <c r="I176" s="251"/>
      <c r="J176" s="247"/>
      <c r="K176" s="247"/>
      <c r="L176" s="252"/>
      <c r="M176" s="253"/>
      <c r="N176" s="254"/>
      <c r="O176" s="254"/>
      <c r="P176" s="254"/>
      <c r="Q176" s="254"/>
      <c r="R176" s="254"/>
      <c r="S176" s="254"/>
      <c r="T176" s="255"/>
      <c r="AT176" s="256" t="s">
        <v>137</v>
      </c>
      <c r="AU176" s="256" t="s">
        <v>86</v>
      </c>
      <c r="AV176" s="13" t="s">
        <v>86</v>
      </c>
      <c r="AW176" s="13" t="s">
        <v>4</v>
      </c>
      <c r="AX176" s="13" t="s">
        <v>84</v>
      </c>
      <c r="AY176" s="256" t="s">
        <v>127</v>
      </c>
    </row>
    <row r="177" spans="2:65" s="1" customFormat="1" ht="21.65" customHeight="1">
      <c r="B177" s="37"/>
      <c r="C177" s="222" t="s">
        <v>260</v>
      </c>
      <c r="D177" s="222" t="s">
        <v>130</v>
      </c>
      <c r="E177" s="223" t="s">
        <v>428</v>
      </c>
      <c r="F177" s="224" t="s">
        <v>429</v>
      </c>
      <c r="G177" s="225" t="s">
        <v>220</v>
      </c>
      <c r="H177" s="226">
        <v>80</v>
      </c>
      <c r="I177" s="227"/>
      <c r="J177" s="228">
        <f>ROUND(I177*H177,2)</f>
        <v>0</v>
      </c>
      <c r="K177" s="224" t="s">
        <v>134</v>
      </c>
      <c r="L177" s="42"/>
      <c r="M177" s="229" t="s">
        <v>1</v>
      </c>
      <c r="N177" s="230" t="s">
        <v>41</v>
      </c>
      <c r="O177" s="85"/>
      <c r="P177" s="231">
        <f>O177*H177</f>
        <v>0</v>
      </c>
      <c r="Q177" s="231">
        <v>0</v>
      </c>
      <c r="R177" s="231">
        <f>Q177*H177</f>
        <v>0</v>
      </c>
      <c r="S177" s="231">
        <v>0</v>
      </c>
      <c r="T177" s="232">
        <f>S177*H177</f>
        <v>0</v>
      </c>
      <c r="AR177" s="233" t="s">
        <v>135</v>
      </c>
      <c r="AT177" s="233" t="s">
        <v>130</v>
      </c>
      <c r="AU177" s="233" t="s">
        <v>86</v>
      </c>
      <c r="AY177" s="16" t="s">
        <v>127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6" t="s">
        <v>84</v>
      </c>
      <c r="BK177" s="234">
        <f>ROUND(I177*H177,2)</f>
        <v>0</v>
      </c>
      <c r="BL177" s="16" t="s">
        <v>135</v>
      </c>
      <c r="BM177" s="233" t="s">
        <v>430</v>
      </c>
    </row>
    <row r="178" spans="2:65" s="1" customFormat="1" ht="15.25" customHeight="1">
      <c r="B178" s="37"/>
      <c r="C178" s="268" t="s">
        <v>226</v>
      </c>
      <c r="D178" s="268" t="s">
        <v>165</v>
      </c>
      <c r="E178" s="269" t="s">
        <v>431</v>
      </c>
      <c r="F178" s="270" t="s">
        <v>432</v>
      </c>
      <c r="G178" s="271" t="s">
        <v>220</v>
      </c>
      <c r="H178" s="272">
        <v>80</v>
      </c>
      <c r="I178" s="273"/>
      <c r="J178" s="274">
        <f>ROUND(I178*H178,2)</f>
        <v>0</v>
      </c>
      <c r="K178" s="270" t="s">
        <v>134</v>
      </c>
      <c r="L178" s="275"/>
      <c r="M178" s="276" t="s">
        <v>1</v>
      </c>
      <c r="N178" s="277" t="s">
        <v>41</v>
      </c>
      <c r="O178" s="85"/>
      <c r="P178" s="231">
        <f>O178*H178</f>
        <v>0</v>
      </c>
      <c r="Q178" s="231">
        <v>0.005</v>
      </c>
      <c r="R178" s="231">
        <f>Q178*H178</f>
        <v>0.4</v>
      </c>
      <c r="S178" s="231">
        <v>0</v>
      </c>
      <c r="T178" s="232">
        <f>S178*H178</f>
        <v>0</v>
      </c>
      <c r="AR178" s="233" t="s">
        <v>169</v>
      </c>
      <c r="AT178" s="233" t="s">
        <v>165</v>
      </c>
      <c r="AU178" s="233" t="s">
        <v>86</v>
      </c>
      <c r="AY178" s="16" t="s">
        <v>127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6" t="s">
        <v>84</v>
      </c>
      <c r="BK178" s="234">
        <f>ROUND(I178*H178,2)</f>
        <v>0</v>
      </c>
      <c r="BL178" s="16" t="s">
        <v>135</v>
      </c>
      <c r="BM178" s="233" t="s">
        <v>433</v>
      </c>
    </row>
    <row r="179" spans="2:65" s="1" customFormat="1" ht="15.25" customHeight="1">
      <c r="B179" s="37"/>
      <c r="C179" s="222" t="s">
        <v>275</v>
      </c>
      <c r="D179" s="222" t="s">
        <v>130</v>
      </c>
      <c r="E179" s="223" t="s">
        <v>434</v>
      </c>
      <c r="F179" s="224" t="s">
        <v>435</v>
      </c>
      <c r="G179" s="225" t="s">
        <v>133</v>
      </c>
      <c r="H179" s="226">
        <v>83</v>
      </c>
      <c r="I179" s="227"/>
      <c r="J179" s="228">
        <f>ROUND(I179*H179,2)</f>
        <v>0</v>
      </c>
      <c r="K179" s="224" t="s">
        <v>134</v>
      </c>
      <c r="L179" s="42"/>
      <c r="M179" s="229" t="s">
        <v>1</v>
      </c>
      <c r="N179" s="230" t="s">
        <v>41</v>
      </c>
      <c r="O179" s="85"/>
      <c r="P179" s="231">
        <f>O179*H179</f>
        <v>0</v>
      </c>
      <c r="Q179" s="231">
        <v>0</v>
      </c>
      <c r="R179" s="231">
        <f>Q179*H179</f>
        <v>0</v>
      </c>
      <c r="S179" s="231">
        <v>0</v>
      </c>
      <c r="T179" s="232">
        <f>S179*H179</f>
        <v>0</v>
      </c>
      <c r="AR179" s="233" t="s">
        <v>135</v>
      </c>
      <c r="AT179" s="233" t="s">
        <v>130</v>
      </c>
      <c r="AU179" s="233" t="s">
        <v>86</v>
      </c>
      <c r="AY179" s="16" t="s">
        <v>127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6" t="s">
        <v>84</v>
      </c>
      <c r="BK179" s="234">
        <f>ROUND(I179*H179,2)</f>
        <v>0</v>
      </c>
      <c r="BL179" s="16" t="s">
        <v>135</v>
      </c>
      <c r="BM179" s="233" t="s">
        <v>436</v>
      </c>
    </row>
    <row r="180" spans="2:65" s="1" customFormat="1" ht="15.25" customHeight="1">
      <c r="B180" s="37"/>
      <c r="C180" s="268" t="s">
        <v>176</v>
      </c>
      <c r="D180" s="268" t="s">
        <v>165</v>
      </c>
      <c r="E180" s="269" t="s">
        <v>437</v>
      </c>
      <c r="F180" s="270" t="s">
        <v>438</v>
      </c>
      <c r="G180" s="271" t="s">
        <v>146</v>
      </c>
      <c r="H180" s="272">
        <v>8.549</v>
      </c>
      <c r="I180" s="273"/>
      <c r="J180" s="274">
        <f>ROUND(I180*H180,2)</f>
        <v>0</v>
      </c>
      <c r="K180" s="270" t="s">
        <v>134</v>
      </c>
      <c r="L180" s="275"/>
      <c r="M180" s="276" t="s">
        <v>1</v>
      </c>
      <c r="N180" s="277" t="s">
        <v>41</v>
      </c>
      <c r="O180" s="85"/>
      <c r="P180" s="231">
        <f>O180*H180</f>
        <v>0</v>
      </c>
      <c r="Q180" s="231">
        <v>0.2</v>
      </c>
      <c r="R180" s="231">
        <f>Q180*H180</f>
        <v>1.7098</v>
      </c>
      <c r="S180" s="231">
        <v>0</v>
      </c>
      <c r="T180" s="232">
        <f>S180*H180</f>
        <v>0</v>
      </c>
      <c r="AR180" s="233" t="s">
        <v>169</v>
      </c>
      <c r="AT180" s="233" t="s">
        <v>165</v>
      </c>
      <c r="AU180" s="233" t="s">
        <v>86</v>
      </c>
      <c r="AY180" s="16" t="s">
        <v>127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6" t="s">
        <v>84</v>
      </c>
      <c r="BK180" s="234">
        <f>ROUND(I180*H180,2)</f>
        <v>0</v>
      </c>
      <c r="BL180" s="16" t="s">
        <v>135</v>
      </c>
      <c r="BM180" s="233" t="s">
        <v>439</v>
      </c>
    </row>
    <row r="181" spans="2:51" s="13" customFormat="1" ht="12">
      <c r="B181" s="246"/>
      <c r="C181" s="247"/>
      <c r="D181" s="237" t="s">
        <v>137</v>
      </c>
      <c r="E181" s="247"/>
      <c r="F181" s="249" t="s">
        <v>440</v>
      </c>
      <c r="G181" s="247"/>
      <c r="H181" s="250">
        <v>8.549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AT181" s="256" t="s">
        <v>137</v>
      </c>
      <c r="AU181" s="256" t="s">
        <v>86</v>
      </c>
      <c r="AV181" s="13" t="s">
        <v>86</v>
      </c>
      <c r="AW181" s="13" t="s">
        <v>4</v>
      </c>
      <c r="AX181" s="13" t="s">
        <v>84</v>
      </c>
      <c r="AY181" s="256" t="s">
        <v>127</v>
      </c>
    </row>
    <row r="182" spans="2:63" s="11" customFormat="1" ht="22.8" customHeight="1">
      <c r="B182" s="206"/>
      <c r="C182" s="207"/>
      <c r="D182" s="208" t="s">
        <v>75</v>
      </c>
      <c r="E182" s="220" t="s">
        <v>86</v>
      </c>
      <c r="F182" s="220" t="s">
        <v>441</v>
      </c>
      <c r="G182" s="207"/>
      <c r="H182" s="207"/>
      <c r="I182" s="210"/>
      <c r="J182" s="221">
        <f>BK182</f>
        <v>0</v>
      </c>
      <c r="K182" s="207"/>
      <c r="L182" s="212"/>
      <c r="M182" s="213"/>
      <c r="N182" s="214"/>
      <c r="O182" s="214"/>
      <c r="P182" s="215">
        <f>SUM(P183:P188)</f>
        <v>0</v>
      </c>
      <c r="Q182" s="214"/>
      <c r="R182" s="215">
        <f>SUM(R183:R188)</f>
        <v>0.1508</v>
      </c>
      <c r="S182" s="214"/>
      <c r="T182" s="216">
        <f>SUM(T183:T188)</f>
        <v>0</v>
      </c>
      <c r="AR182" s="217" t="s">
        <v>84</v>
      </c>
      <c r="AT182" s="218" t="s">
        <v>75</v>
      </c>
      <c r="AU182" s="218" t="s">
        <v>84</v>
      </c>
      <c r="AY182" s="217" t="s">
        <v>127</v>
      </c>
      <c r="BK182" s="219">
        <f>SUM(BK183:BK188)</f>
        <v>0</v>
      </c>
    </row>
    <row r="183" spans="2:65" s="1" customFormat="1" ht="21.65" customHeight="1">
      <c r="B183" s="37"/>
      <c r="C183" s="222" t="s">
        <v>7</v>
      </c>
      <c r="D183" s="222" t="s">
        <v>130</v>
      </c>
      <c r="E183" s="223" t="s">
        <v>442</v>
      </c>
      <c r="F183" s="224" t="s">
        <v>443</v>
      </c>
      <c r="G183" s="225" t="s">
        <v>146</v>
      </c>
      <c r="H183" s="226">
        <v>16.25</v>
      </c>
      <c r="I183" s="227"/>
      <c r="J183" s="228">
        <f>ROUND(I183*H183,2)</f>
        <v>0</v>
      </c>
      <c r="K183" s="224" t="s">
        <v>134</v>
      </c>
      <c r="L183" s="42"/>
      <c r="M183" s="229" t="s">
        <v>1</v>
      </c>
      <c r="N183" s="230" t="s">
        <v>41</v>
      </c>
      <c r="O183" s="85"/>
      <c r="P183" s="231">
        <f>O183*H183</f>
        <v>0</v>
      </c>
      <c r="Q183" s="231">
        <v>0</v>
      </c>
      <c r="R183" s="231">
        <f>Q183*H183</f>
        <v>0</v>
      </c>
      <c r="S183" s="231">
        <v>0</v>
      </c>
      <c r="T183" s="232">
        <f>S183*H183</f>
        <v>0</v>
      </c>
      <c r="AR183" s="233" t="s">
        <v>135</v>
      </c>
      <c r="AT183" s="233" t="s">
        <v>130</v>
      </c>
      <c r="AU183" s="233" t="s">
        <v>86</v>
      </c>
      <c r="AY183" s="16" t="s">
        <v>127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6" t="s">
        <v>84</v>
      </c>
      <c r="BK183" s="234">
        <f>ROUND(I183*H183,2)</f>
        <v>0</v>
      </c>
      <c r="BL183" s="16" t="s">
        <v>135</v>
      </c>
      <c r="BM183" s="233" t="s">
        <v>444</v>
      </c>
    </row>
    <row r="184" spans="2:51" s="13" customFormat="1" ht="12">
      <c r="B184" s="246"/>
      <c r="C184" s="247"/>
      <c r="D184" s="237" t="s">
        <v>137</v>
      </c>
      <c r="E184" s="248" t="s">
        <v>1</v>
      </c>
      <c r="F184" s="249" t="s">
        <v>445</v>
      </c>
      <c r="G184" s="247"/>
      <c r="H184" s="250">
        <v>16.25</v>
      </c>
      <c r="I184" s="251"/>
      <c r="J184" s="247"/>
      <c r="K184" s="247"/>
      <c r="L184" s="252"/>
      <c r="M184" s="253"/>
      <c r="N184" s="254"/>
      <c r="O184" s="254"/>
      <c r="P184" s="254"/>
      <c r="Q184" s="254"/>
      <c r="R184" s="254"/>
      <c r="S184" s="254"/>
      <c r="T184" s="255"/>
      <c r="AT184" s="256" t="s">
        <v>137</v>
      </c>
      <c r="AU184" s="256" t="s">
        <v>86</v>
      </c>
      <c r="AV184" s="13" t="s">
        <v>86</v>
      </c>
      <c r="AW184" s="13" t="s">
        <v>32</v>
      </c>
      <c r="AX184" s="13" t="s">
        <v>84</v>
      </c>
      <c r="AY184" s="256" t="s">
        <v>127</v>
      </c>
    </row>
    <row r="185" spans="2:65" s="1" customFormat="1" ht="15.25" customHeight="1">
      <c r="B185" s="37"/>
      <c r="C185" s="222" t="s">
        <v>285</v>
      </c>
      <c r="D185" s="222" t="s">
        <v>130</v>
      </c>
      <c r="E185" s="223" t="s">
        <v>446</v>
      </c>
      <c r="F185" s="224" t="s">
        <v>447</v>
      </c>
      <c r="G185" s="225" t="s">
        <v>146</v>
      </c>
      <c r="H185" s="226">
        <v>6.5</v>
      </c>
      <c r="I185" s="227"/>
      <c r="J185" s="228">
        <f>ROUND(I185*H185,2)</f>
        <v>0</v>
      </c>
      <c r="K185" s="224" t="s">
        <v>134</v>
      </c>
      <c r="L185" s="42"/>
      <c r="M185" s="229" t="s">
        <v>1</v>
      </c>
      <c r="N185" s="230" t="s">
        <v>41</v>
      </c>
      <c r="O185" s="85"/>
      <c r="P185" s="231">
        <f>O185*H185</f>
        <v>0</v>
      </c>
      <c r="Q185" s="231">
        <v>0</v>
      </c>
      <c r="R185" s="231">
        <f>Q185*H185</f>
        <v>0</v>
      </c>
      <c r="S185" s="231">
        <v>0</v>
      </c>
      <c r="T185" s="232">
        <f>S185*H185</f>
        <v>0</v>
      </c>
      <c r="AR185" s="233" t="s">
        <v>135</v>
      </c>
      <c r="AT185" s="233" t="s">
        <v>130</v>
      </c>
      <c r="AU185" s="233" t="s">
        <v>86</v>
      </c>
      <c r="AY185" s="16" t="s">
        <v>127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6" t="s">
        <v>84</v>
      </c>
      <c r="BK185" s="234">
        <f>ROUND(I185*H185,2)</f>
        <v>0</v>
      </c>
      <c r="BL185" s="16" t="s">
        <v>135</v>
      </c>
      <c r="BM185" s="233" t="s">
        <v>448</v>
      </c>
    </row>
    <row r="186" spans="2:51" s="13" customFormat="1" ht="12">
      <c r="B186" s="246"/>
      <c r="C186" s="247"/>
      <c r="D186" s="237" t="s">
        <v>137</v>
      </c>
      <c r="E186" s="248" t="s">
        <v>1</v>
      </c>
      <c r="F186" s="249" t="s">
        <v>449</v>
      </c>
      <c r="G186" s="247"/>
      <c r="H186" s="250">
        <v>6.5</v>
      </c>
      <c r="I186" s="251"/>
      <c r="J186" s="247"/>
      <c r="K186" s="247"/>
      <c r="L186" s="252"/>
      <c r="M186" s="253"/>
      <c r="N186" s="254"/>
      <c r="O186" s="254"/>
      <c r="P186" s="254"/>
      <c r="Q186" s="254"/>
      <c r="R186" s="254"/>
      <c r="S186" s="254"/>
      <c r="T186" s="255"/>
      <c r="AT186" s="256" t="s">
        <v>137</v>
      </c>
      <c r="AU186" s="256" t="s">
        <v>86</v>
      </c>
      <c r="AV186" s="13" t="s">
        <v>86</v>
      </c>
      <c r="AW186" s="13" t="s">
        <v>32</v>
      </c>
      <c r="AX186" s="13" t="s">
        <v>84</v>
      </c>
      <c r="AY186" s="256" t="s">
        <v>127</v>
      </c>
    </row>
    <row r="187" spans="2:65" s="1" customFormat="1" ht="15.25" customHeight="1">
      <c r="B187" s="37"/>
      <c r="C187" s="222" t="s">
        <v>290</v>
      </c>
      <c r="D187" s="222" t="s">
        <v>130</v>
      </c>
      <c r="E187" s="223" t="s">
        <v>450</v>
      </c>
      <c r="F187" s="224" t="s">
        <v>451</v>
      </c>
      <c r="G187" s="225" t="s">
        <v>215</v>
      </c>
      <c r="H187" s="226">
        <v>130</v>
      </c>
      <c r="I187" s="227"/>
      <c r="J187" s="228">
        <f>ROUND(I187*H187,2)</f>
        <v>0</v>
      </c>
      <c r="K187" s="224" t="s">
        <v>134</v>
      </c>
      <c r="L187" s="42"/>
      <c r="M187" s="229" t="s">
        <v>1</v>
      </c>
      <c r="N187" s="230" t="s">
        <v>41</v>
      </c>
      <c r="O187" s="85"/>
      <c r="P187" s="231">
        <f>O187*H187</f>
        <v>0</v>
      </c>
      <c r="Q187" s="231">
        <v>0.00116</v>
      </c>
      <c r="R187" s="231">
        <f>Q187*H187</f>
        <v>0.1508</v>
      </c>
      <c r="S187" s="231">
        <v>0</v>
      </c>
      <c r="T187" s="232">
        <f>S187*H187</f>
        <v>0</v>
      </c>
      <c r="AR187" s="233" t="s">
        <v>135</v>
      </c>
      <c r="AT187" s="233" t="s">
        <v>130</v>
      </c>
      <c r="AU187" s="233" t="s">
        <v>86</v>
      </c>
      <c r="AY187" s="16" t="s">
        <v>127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6" t="s">
        <v>84</v>
      </c>
      <c r="BK187" s="234">
        <f>ROUND(I187*H187,2)</f>
        <v>0</v>
      </c>
      <c r="BL187" s="16" t="s">
        <v>135</v>
      </c>
      <c r="BM187" s="233" t="s">
        <v>452</v>
      </c>
    </row>
    <row r="188" spans="2:51" s="13" customFormat="1" ht="12">
      <c r="B188" s="246"/>
      <c r="C188" s="247"/>
      <c r="D188" s="237" t="s">
        <v>137</v>
      </c>
      <c r="E188" s="248" t="s">
        <v>1</v>
      </c>
      <c r="F188" s="249" t="s">
        <v>453</v>
      </c>
      <c r="G188" s="247"/>
      <c r="H188" s="250">
        <v>130</v>
      </c>
      <c r="I188" s="251"/>
      <c r="J188" s="247"/>
      <c r="K188" s="247"/>
      <c r="L188" s="252"/>
      <c r="M188" s="253"/>
      <c r="N188" s="254"/>
      <c r="O188" s="254"/>
      <c r="P188" s="254"/>
      <c r="Q188" s="254"/>
      <c r="R188" s="254"/>
      <c r="S188" s="254"/>
      <c r="T188" s="255"/>
      <c r="AT188" s="256" t="s">
        <v>137</v>
      </c>
      <c r="AU188" s="256" t="s">
        <v>86</v>
      </c>
      <c r="AV188" s="13" t="s">
        <v>86</v>
      </c>
      <c r="AW188" s="13" t="s">
        <v>32</v>
      </c>
      <c r="AX188" s="13" t="s">
        <v>84</v>
      </c>
      <c r="AY188" s="256" t="s">
        <v>127</v>
      </c>
    </row>
    <row r="189" spans="2:63" s="11" customFormat="1" ht="22.8" customHeight="1">
      <c r="B189" s="206"/>
      <c r="C189" s="207"/>
      <c r="D189" s="208" t="s">
        <v>75</v>
      </c>
      <c r="E189" s="220" t="s">
        <v>178</v>
      </c>
      <c r="F189" s="220" t="s">
        <v>179</v>
      </c>
      <c r="G189" s="207"/>
      <c r="H189" s="207"/>
      <c r="I189" s="210"/>
      <c r="J189" s="221">
        <f>BK189</f>
        <v>0</v>
      </c>
      <c r="K189" s="207"/>
      <c r="L189" s="212"/>
      <c r="M189" s="213"/>
      <c r="N189" s="214"/>
      <c r="O189" s="214"/>
      <c r="P189" s="215">
        <f>SUM(P190:P266)</f>
        <v>0</v>
      </c>
      <c r="Q189" s="214"/>
      <c r="R189" s="215">
        <f>SUM(R190:R266)</f>
        <v>186.08826000000002</v>
      </c>
      <c r="S189" s="214"/>
      <c r="T189" s="216">
        <f>SUM(T190:T266)</f>
        <v>0</v>
      </c>
      <c r="AR189" s="217" t="s">
        <v>84</v>
      </c>
      <c r="AT189" s="218" t="s">
        <v>75</v>
      </c>
      <c r="AU189" s="218" t="s">
        <v>84</v>
      </c>
      <c r="AY189" s="217" t="s">
        <v>127</v>
      </c>
      <c r="BK189" s="219">
        <f>SUM(BK190:BK266)</f>
        <v>0</v>
      </c>
    </row>
    <row r="190" spans="2:65" s="1" customFormat="1" ht="15.25" customHeight="1">
      <c r="B190" s="37"/>
      <c r="C190" s="222" t="s">
        <v>155</v>
      </c>
      <c r="D190" s="222" t="s">
        <v>130</v>
      </c>
      <c r="E190" s="223" t="s">
        <v>181</v>
      </c>
      <c r="F190" s="224" t="s">
        <v>182</v>
      </c>
      <c r="G190" s="225" t="s">
        <v>133</v>
      </c>
      <c r="H190" s="226">
        <v>193</v>
      </c>
      <c r="I190" s="227"/>
      <c r="J190" s="228">
        <f>ROUND(I190*H190,2)</f>
        <v>0</v>
      </c>
      <c r="K190" s="224" t="s">
        <v>134</v>
      </c>
      <c r="L190" s="42"/>
      <c r="M190" s="229" t="s">
        <v>1</v>
      </c>
      <c r="N190" s="230" t="s">
        <v>41</v>
      </c>
      <c r="O190" s="85"/>
      <c r="P190" s="231">
        <f>O190*H190</f>
        <v>0</v>
      </c>
      <c r="Q190" s="231">
        <v>0</v>
      </c>
      <c r="R190" s="231">
        <f>Q190*H190</f>
        <v>0</v>
      </c>
      <c r="S190" s="231">
        <v>0</v>
      </c>
      <c r="T190" s="232">
        <f>S190*H190</f>
        <v>0</v>
      </c>
      <c r="AR190" s="233" t="s">
        <v>135</v>
      </c>
      <c r="AT190" s="233" t="s">
        <v>130</v>
      </c>
      <c r="AU190" s="233" t="s">
        <v>86</v>
      </c>
      <c r="AY190" s="16" t="s">
        <v>127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6" t="s">
        <v>84</v>
      </c>
      <c r="BK190" s="234">
        <f>ROUND(I190*H190,2)</f>
        <v>0</v>
      </c>
      <c r="BL190" s="16" t="s">
        <v>135</v>
      </c>
      <c r="BM190" s="233" t="s">
        <v>454</v>
      </c>
    </row>
    <row r="191" spans="2:47" s="1" customFormat="1" ht="12">
      <c r="B191" s="37"/>
      <c r="C191" s="38"/>
      <c r="D191" s="237" t="s">
        <v>184</v>
      </c>
      <c r="E191" s="38"/>
      <c r="F191" s="278" t="s">
        <v>185</v>
      </c>
      <c r="G191" s="38"/>
      <c r="H191" s="38"/>
      <c r="I191" s="138"/>
      <c r="J191" s="38"/>
      <c r="K191" s="38"/>
      <c r="L191" s="42"/>
      <c r="M191" s="279"/>
      <c r="N191" s="85"/>
      <c r="O191" s="85"/>
      <c r="P191" s="85"/>
      <c r="Q191" s="85"/>
      <c r="R191" s="85"/>
      <c r="S191" s="85"/>
      <c r="T191" s="86"/>
      <c r="AT191" s="16" t="s">
        <v>184</v>
      </c>
      <c r="AU191" s="16" t="s">
        <v>86</v>
      </c>
    </row>
    <row r="192" spans="2:51" s="12" customFormat="1" ht="12">
      <c r="B192" s="235"/>
      <c r="C192" s="236"/>
      <c r="D192" s="237" t="s">
        <v>137</v>
      </c>
      <c r="E192" s="238" t="s">
        <v>1</v>
      </c>
      <c r="F192" s="239" t="s">
        <v>186</v>
      </c>
      <c r="G192" s="236"/>
      <c r="H192" s="238" t="s">
        <v>1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AT192" s="245" t="s">
        <v>137</v>
      </c>
      <c r="AU192" s="245" t="s">
        <v>86</v>
      </c>
      <c r="AV192" s="12" t="s">
        <v>84</v>
      </c>
      <c r="AW192" s="12" t="s">
        <v>32</v>
      </c>
      <c r="AX192" s="12" t="s">
        <v>76</v>
      </c>
      <c r="AY192" s="245" t="s">
        <v>127</v>
      </c>
    </row>
    <row r="193" spans="2:51" s="13" customFormat="1" ht="12">
      <c r="B193" s="246"/>
      <c r="C193" s="247"/>
      <c r="D193" s="237" t="s">
        <v>137</v>
      </c>
      <c r="E193" s="248" t="s">
        <v>1</v>
      </c>
      <c r="F193" s="249" t="s">
        <v>8</v>
      </c>
      <c r="G193" s="247"/>
      <c r="H193" s="250">
        <v>15</v>
      </c>
      <c r="I193" s="251"/>
      <c r="J193" s="247"/>
      <c r="K193" s="247"/>
      <c r="L193" s="252"/>
      <c r="M193" s="253"/>
      <c r="N193" s="254"/>
      <c r="O193" s="254"/>
      <c r="P193" s="254"/>
      <c r="Q193" s="254"/>
      <c r="R193" s="254"/>
      <c r="S193" s="254"/>
      <c r="T193" s="255"/>
      <c r="AT193" s="256" t="s">
        <v>137</v>
      </c>
      <c r="AU193" s="256" t="s">
        <v>86</v>
      </c>
      <c r="AV193" s="13" t="s">
        <v>86</v>
      </c>
      <c r="AW193" s="13" t="s">
        <v>32</v>
      </c>
      <c r="AX193" s="13" t="s">
        <v>76</v>
      </c>
      <c r="AY193" s="256" t="s">
        <v>127</v>
      </c>
    </row>
    <row r="194" spans="2:51" s="12" customFormat="1" ht="12">
      <c r="B194" s="235"/>
      <c r="C194" s="236"/>
      <c r="D194" s="237" t="s">
        <v>137</v>
      </c>
      <c r="E194" s="238" t="s">
        <v>1</v>
      </c>
      <c r="F194" s="239" t="s">
        <v>385</v>
      </c>
      <c r="G194" s="236"/>
      <c r="H194" s="238" t="s">
        <v>1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AT194" s="245" t="s">
        <v>137</v>
      </c>
      <c r="AU194" s="245" t="s">
        <v>86</v>
      </c>
      <c r="AV194" s="12" t="s">
        <v>84</v>
      </c>
      <c r="AW194" s="12" t="s">
        <v>32</v>
      </c>
      <c r="AX194" s="12" t="s">
        <v>76</v>
      </c>
      <c r="AY194" s="245" t="s">
        <v>127</v>
      </c>
    </row>
    <row r="195" spans="2:51" s="13" customFormat="1" ht="12">
      <c r="B195" s="246"/>
      <c r="C195" s="247"/>
      <c r="D195" s="237" t="s">
        <v>137</v>
      </c>
      <c r="E195" s="248" t="s">
        <v>1</v>
      </c>
      <c r="F195" s="249" t="s">
        <v>455</v>
      </c>
      <c r="G195" s="247"/>
      <c r="H195" s="250">
        <v>178</v>
      </c>
      <c r="I195" s="251"/>
      <c r="J195" s="247"/>
      <c r="K195" s="247"/>
      <c r="L195" s="252"/>
      <c r="M195" s="253"/>
      <c r="N195" s="254"/>
      <c r="O195" s="254"/>
      <c r="P195" s="254"/>
      <c r="Q195" s="254"/>
      <c r="R195" s="254"/>
      <c r="S195" s="254"/>
      <c r="T195" s="255"/>
      <c r="AT195" s="256" t="s">
        <v>137</v>
      </c>
      <c r="AU195" s="256" t="s">
        <v>86</v>
      </c>
      <c r="AV195" s="13" t="s">
        <v>86</v>
      </c>
      <c r="AW195" s="13" t="s">
        <v>32</v>
      </c>
      <c r="AX195" s="13" t="s">
        <v>76</v>
      </c>
      <c r="AY195" s="256" t="s">
        <v>127</v>
      </c>
    </row>
    <row r="196" spans="2:51" s="14" customFormat="1" ht="12">
      <c r="B196" s="257"/>
      <c r="C196" s="258"/>
      <c r="D196" s="237" t="s">
        <v>137</v>
      </c>
      <c r="E196" s="259" t="s">
        <v>1</v>
      </c>
      <c r="F196" s="260" t="s">
        <v>142</v>
      </c>
      <c r="G196" s="258"/>
      <c r="H196" s="261">
        <v>193</v>
      </c>
      <c r="I196" s="262"/>
      <c r="J196" s="258"/>
      <c r="K196" s="258"/>
      <c r="L196" s="263"/>
      <c r="M196" s="264"/>
      <c r="N196" s="265"/>
      <c r="O196" s="265"/>
      <c r="P196" s="265"/>
      <c r="Q196" s="265"/>
      <c r="R196" s="265"/>
      <c r="S196" s="265"/>
      <c r="T196" s="266"/>
      <c r="AT196" s="267" t="s">
        <v>137</v>
      </c>
      <c r="AU196" s="267" t="s">
        <v>86</v>
      </c>
      <c r="AV196" s="14" t="s">
        <v>135</v>
      </c>
      <c r="AW196" s="14" t="s">
        <v>32</v>
      </c>
      <c r="AX196" s="14" t="s">
        <v>84</v>
      </c>
      <c r="AY196" s="267" t="s">
        <v>127</v>
      </c>
    </row>
    <row r="197" spans="2:65" s="1" customFormat="1" ht="21.65" customHeight="1">
      <c r="B197" s="37"/>
      <c r="C197" s="222" t="s">
        <v>160</v>
      </c>
      <c r="D197" s="222" t="s">
        <v>130</v>
      </c>
      <c r="E197" s="223" t="s">
        <v>456</v>
      </c>
      <c r="F197" s="224" t="s">
        <v>457</v>
      </c>
      <c r="G197" s="225" t="s">
        <v>133</v>
      </c>
      <c r="H197" s="226">
        <v>1890</v>
      </c>
      <c r="I197" s="227"/>
      <c r="J197" s="228">
        <f>ROUND(I197*H197,2)</f>
        <v>0</v>
      </c>
      <c r="K197" s="224" t="s">
        <v>134</v>
      </c>
      <c r="L197" s="42"/>
      <c r="M197" s="229" t="s">
        <v>1</v>
      </c>
      <c r="N197" s="230" t="s">
        <v>41</v>
      </c>
      <c r="O197" s="85"/>
      <c r="P197" s="231">
        <f>O197*H197</f>
        <v>0</v>
      </c>
      <c r="Q197" s="231">
        <v>0</v>
      </c>
      <c r="R197" s="231">
        <f>Q197*H197</f>
        <v>0</v>
      </c>
      <c r="S197" s="231">
        <v>0</v>
      </c>
      <c r="T197" s="232">
        <f>S197*H197</f>
        <v>0</v>
      </c>
      <c r="AR197" s="233" t="s">
        <v>135</v>
      </c>
      <c r="AT197" s="233" t="s">
        <v>130</v>
      </c>
      <c r="AU197" s="233" t="s">
        <v>86</v>
      </c>
      <c r="AY197" s="16" t="s">
        <v>127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6" t="s">
        <v>84</v>
      </c>
      <c r="BK197" s="234">
        <f>ROUND(I197*H197,2)</f>
        <v>0</v>
      </c>
      <c r="BL197" s="16" t="s">
        <v>135</v>
      </c>
      <c r="BM197" s="233" t="s">
        <v>458</v>
      </c>
    </row>
    <row r="198" spans="2:51" s="12" customFormat="1" ht="12">
      <c r="B198" s="235"/>
      <c r="C198" s="236"/>
      <c r="D198" s="237" t="s">
        <v>137</v>
      </c>
      <c r="E198" s="238" t="s">
        <v>1</v>
      </c>
      <c r="F198" s="239" t="s">
        <v>459</v>
      </c>
      <c r="G198" s="236"/>
      <c r="H198" s="238" t="s">
        <v>1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AT198" s="245" t="s">
        <v>137</v>
      </c>
      <c r="AU198" s="245" t="s">
        <v>86</v>
      </c>
      <c r="AV198" s="12" t="s">
        <v>84</v>
      </c>
      <c r="AW198" s="12" t="s">
        <v>32</v>
      </c>
      <c r="AX198" s="12" t="s">
        <v>76</v>
      </c>
      <c r="AY198" s="245" t="s">
        <v>127</v>
      </c>
    </row>
    <row r="199" spans="2:51" s="13" customFormat="1" ht="12">
      <c r="B199" s="246"/>
      <c r="C199" s="247"/>
      <c r="D199" s="237" t="s">
        <v>137</v>
      </c>
      <c r="E199" s="248" t="s">
        <v>1</v>
      </c>
      <c r="F199" s="249" t="s">
        <v>460</v>
      </c>
      <c r="G199" s="247"/>
      <c r="H199" s="250">
        <v>1020</v>
      </c>
      <c r="I199" s="251"/>
      <c r="J199" s="247"/>
      <c r="K199" s="247"/>
      <c r="L199" s="252"/>
      <c r="M199" s="253"/>
      <c r="N199" s="254"/>
      <c r="O199" s="254"/>
      <c r="P199" s="254"/>
      <c r="Q199" s="254"/>
      <c r="R199" s="254"/>
      <c r="S199" s="254"/>
      <c r="T199" s="255"/>
      <c r="AT199" s="256" t="s">
        <v>137</v>
      </c>
      <c r="AU199" s="256" t="s">
        <v>86</v>
      </c>
      <c r="AV199" s="13" t="s">
        <v>86</v>
      </c>
      <c r="AW199" s="13" t="s">
        <v>32</v>
      </c>
      <c r="AX199" s="13" t="s">
        <v>76</v>
      </c>
      <c r="AY199" s="256" t="s">
        <v>127</v>
      </c>
    </row>
    <row r="200" spans="2:51" s="12" customFormat="1" ht="12">
      <c r="B200" s="235"/>
      <c r="C200" s="236"/>
      <c r="D200" s="237" t="s">
        <v>137</v>
      </c>
      <c r="E200" s="238" t="s">
        <v>1</v>
      </c>
      <c r="F200" s="239" t="s">
        <v>461</v>
      </c>
      <c r="G200" s="236"/>
      <c r="H200" s="238" t="s">
        <v>1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AT200" s="245" t="s">
        <v>137</v>
      </c>
      <c r="AU200" s="245" t="s">
        <v>86</v>
      </c>
      <c r="AV200" s="12" t="s">
        <v>84</v>
      </c>
      <c r="AW200" s="12" t="s">
        <v>32</v>
      </c>
      <c r="AX200" s="12" t="s">
        <v>76</v>
      </c>
      <c r="AY200" s="245" t="s">
        <v>127</v>
      </c>
    </row>
    <row r="201" spans="2:51" s="13" customFormat="1" ht="12">
      <c r="B201" s="246"/>
      <c r="C201" s="247"/>
      <c r="D201" s="237" t="s">
        <v>137</v>
      </c>
      <c r="E201" s="248" t="s">
        <v>1</v>
      </c>
      <c r="F201" s="249" t="s">
        <v>462</v>
      </c>
      <c r="G201" s="247"/>
      <c r="H201" s="250">
        <v>870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AT201" s="256" t="s">
        <v>137</v>
      </c>
      <c r="AU201" s="256" t="s">
        <v>86</v>
      </c>
      <c r="AV201" s="13" t="s">
        <v>86</v>
      </c>
      <c r="AW201" s="13" t="s">
        <v>32</v>
      </c>
      <c r="AX201" s="13" t="s">
        <v>76</v>
      </c>
      <c r="AY201" s="256" t="s">
        <v>127</v>
      </c>
    </row>
    <row r="202" spans="2:51" s="14" customFormat="1" ht="12">
      <c r="B202" s="257"/>
      <c r="C202" s="258"/>
      <c r="D202" s="237" t="s">
        <v>137</v>
      </c>
      <c r="E202" s="259" t="s">
        <v>1</v>
      </c>
      <c r="F202" s="260" t="s">
        <v>142</v>
      </c>
      <c r="G202" s="258"/>
      <c r="H202" s="261">
        <v>1890</v>
      </c>
      <c r="I202" s="262"/>
      <c r="J202" s="258"/>
      <c r="K202" s="258"/>
      <c r="L202" s="263"/>
      <c r="M202" s="264"/>
      <c r="N202" s="265"/>
      <c r="O202" s="265"/>
      <c r="P202" s="265"/>
      <c r="Q202" s="265"/>
      <c r="R202" s="265"/>
      <c r="S202" s="265"/>
      <c r="T202" s="266"/>
      <c r="AT202" s="267" t="s">
        <v>137</v>
      </c>
      <c r="AU202" s="267" t="s">
        <v>86</v>
      </c>
      <c r="AV202" s="14" t="s">
        <v>135</v>
      </c>
      <c r="AW202" s="14" t="s">
        <v>32</v>
      </c>
      <c r="AX202" s="14" t="s">
        <v>84</v>
      </c>
      <c r="AY202" s="267" t="s">
        <v>127</v>
      </c>
    </row>
    <row r="203" spans="2:65" s="1" customFormat="1" ht="21.65" customHeight="1">
      <c r="B203" s="37"/>
      <c r="C203" s="222" t="s">
        <v>164</v>
      </c>
      <c r="D203" s="222" t="s">
        <v>130</v>
      </c>
      <c r="E203" s="223" t="s">
        <v>463</v>
      </c>
      <c r="F203" s="224" t="s">
        <v>464</v>
      </c>
      <c r="G203" s="225" t="s">
        <v>133</v>
      </c>
      <c r="H203" s="226">
        <v>967.15</v>
      </c>
      <c r="I203" s="227"/>
      <c r="J203" s="228">
        <f>ROUND(I203*H203,2)</f>
        <v>0</v>
      </c>
      <c r="K203" s="224" t="s">
        <v>134</v>
      </c>
      <c r="L203" s="42"/>
      <c r="M203" s="229" t="s">
        <v>1</v>
      </c>
      <c r="N203" s="230" t="s">
        <v>41</v>
      </c>
      <c r="O203" s="85"/>
      <c r="P203" s="231">
        <f>O203*H203</f>
        <v>0</v>
      </c>
      <c r="Q203" s="231">
        <v>0</v>
      </c>
      <c r="R203" s="231">
        <f>Q203*H203</f>
        <v>0</v>
      </c>
      <c r="S203" s="231">
        <v>0</v>
      </c>
      <c r="T203" s="232">
        <f>S203*H203</f>
        <v>0</v>
      </c>
      <c r="AR203" s="233" t="s">
        <v>135</v>
      </c>
      <c r="AT203" s="233" t="s">
        <v>130</v>
      </c>
      <c r="AU203" s="233" t="s">
        <v>86</v>
      </c>
      <c r="AY203" s="16" t="s">
        <v>127</v>
      </c>
      <c r="BE203" s="234">
        <f>IF(N203="základní",J203,0)</f>
        <v>0</v>
      </c>
      <c r="BF203" s="234">
        <f>IF(N203="snížená",J203,0)</f>
        <v>0</v>
      </c>
      <c r="BG203" s="234">
        <f>IF(N203="zákl. přenesená",J203,0)</f>
        <v>0</v>
      </c>
      <c r="BH203" s="234">
        <f>IF(N203="sníž. přenesená",J203,0)</f>
        <v>0</v>
      </c>
      <c r="BI203" s="234">
        <f>IF(N203="nulová",J203,0)</f>
        <v>0</v>
      </c>
      <c r="BJ203" s="16" t="s">
        <v>84</v>
      </c>
      <c r="BK203" s="234">
        <f>ROUND(I203*H203,2)</f>
        <v>0</v>
      </c>
      <c r="BL203" s="16" t="s">
        <v>135</v>
      </c>
      <c r="BM203" s="233" t="s">
        <v>465</v>
      </c>
    </row>
    <row r="204" spans="2:51" s="12" customFormat="1" ht="12">
      <c r="B204" s="235"/>
      <c r="C204" s="236"/>
      <c r="D204" s="237" t="s">
        <v>137</v>
      </c>
      <c r="E204" s="238" t="s">
        <v>1</v>
      </c>
      <c r="F204" s="239" t="s">
        <v>466</v>
      </c>
      <c r="G204" s="236"/>
      <c r="H204" s="238" t="s">
        <v>1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AT204" s="245" t="s">
        <v>137</v>
      </c>
      <c r="AU204" s="245" t="s">
        <v>86</v>
      </c>
      <c r="AV204" s="12" t="s">
        <v>84</v>
      </c>
      <c r="AW204" s="12" t="s">
        <v>32</v>
      </c>
      <c r="AX204" s="12" t="s">
        <v>76</v>
      </c>
      <c r="AY204" s="245" t="s">
        <v>127</v>
      </c>
    </row>
    <row r="205" spans="2:51" s="13" customFormat="1" ht="12">
      <c r="B205" s="246"/>
      <c r="C205" s="247"/>
      <c r="D205" s="237" t="s">
        <v>137</v>
      </c>
      <c r="E205" s="248" t="s">
        <v>1</v>
      </c>
      <c r="F205" s="249" t="s">
        <v>467</v>
      </c>
      <c r="G205" s="247"/>
      <c r="H205" s="250">
        <v>62</v>
      </c>
      <c r="I205" s="251"/>
      <c r="J205" s="247"/>
      <c r="K205" s="247"/>
      <c r="L205" s="252"/>
      <c r="M205" s="253"/>
      <c r="N205" s="254"/>
      <c r="O205" s="254"/>
      <c r="P205" s="254"/>
      <c r="Q205" s="254"/>
      <c r="R205" s="254"/>
      <c r="S205" s="254"/>
      <c r="T205" s="255"/>
      <c r="AT205" s="256" t="s">
        <v>137</v>
      </c>
      <c r="AU205" s="256" t="s">
        <v>86</v>
      </c>
      <c r="AV205" s="13" t="s">
        <v>86</v>
      </c>
      <c r="AW205" s="13" t="s">
        <v>32</v>
      </c>
      <c r="AX205" s="13" t="s">
        <v>76</v>
      </c>
      <c r="AY205" s="256" t="s">
        <v>127</v>
      </c>
    </row>
    <row r="206" spans="2:51" s="12" customFormat="1" ht="12">
      <c r="B206" s="235"/>
      <c r="C206" s="236"/>
      <c r="D206" s="237" t="s">
        <v>137</v>
      </c>
      <c r="E206" s="238" t="s">
        <v>1</v>
      </c>
      <c r="F206" s="239" t="s">
        <v>383</v>
      </c>
      <c r="G206" s="236"/>
      <c r="H206" s="238" t="s">
        <v>1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AT206" s="245" t="s">
        <v>137</v>
      </c>
      <c r="AU206" s="245" t="s">
        <v>86</v>
      </c>
      <c r="AV206" s="12" t="s">
        <v>84</v>
      </c>
      <c r="AW206" s="12" t="s">
        <v>32</v>
      </c>
      <c r="AX206" s="12" t="s">
        <v>76</v>
      </c>
      <c r="AY206" s="245" t="s">
        <v>127</v>
      </c>
    </row>
    <row r="207" spans="2:51" s="13" customFormat="1" ht="12">
      <c r="B207" s="246"/>
      <c r="C207" s="247"/>
      <c r="D207" s="237" t="s">
        <v>137</v>
      </c>
      <c r="E207" s="248" t="s">
        <v>1</v>
      </c>
      <c r="F207" s="249" t="s">
        <v>468</v>
      </c>
      <c r="G207" s="247"/>
      <c r="H207" s="250">
        <v>730</v>
      </c>
      <c r="I207" s="251"/>
      <c r="J207" s="247"/>
      <c r="K207" s="247"/>
      <c r="L207" s="252"/>
      <c r="M207" s="253"/>
      <c r="N207" s="254"/>
      <c r="O207" s="254"/>
      <c r="P207" s="254"/>
      <c r="Q207" s="254"/>
      <c r="R207" s="254"/>
      <c r="S207" s="254"/>
      <c r="T207" s="255"/>
      <c r="AT207" s="256" t="s">
        <v>137</v>
      </c>
      <c r="AU207" s="256" t="s">
        <v>86</v>
      </c>
      <c r="AV207" s="13" t="s">
        <v>86</v>
      </c>
      <c r="AW207" s="13" t="s">
        <v>32</v>
      </c>
      <c r="AX207" s="13" t="s">
        <v>76</v>
      </c>
      <c r="AY207" s="256" t="s">
        <v>127</v>
      </c>
    </row>
    <row r="208" spans="2:51" s="12" customFormat="1" ht="12">
      <c r="B208" s="235"/>
      <c r="C208" s="236"/>
      <c r="D208" s="237" t="s">
        <v>137</v>
      </c>
      <c r="E208" s="238" t="s">
        <v>1</v>
      </c>
      <c r="F208" s="239" t="s">
        <v>391</v>
      </c>
      <c r="G208" s="236"/>
      <c r="H208" s="238" t="s">
        <v>1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AT208" s="245" t="s">
        <v>137</v>
      </c>
      <c r="AU208" s="245" t="s">
        <v>86</v>
      </c>
      <c r="AV208" s="12" t="s">
        <v>84</v>
      </c>
      <c r="AW208" s="12" t="s">
        <v>32</v>
      </c>
      <c r="AX208" s="12" t="s">
        <v>76</v>
      </c>
      <c r="AY208" s="245" t="s">
        <v>127</v>
      </c>
    </row>
    <row r="209" spans="2:51" s="13" customFormat="1" ht="12">
      <c r="B209" s="246"/>
      <c r="C209" s="247"/>
      <c r="D209" s="237" t="s">
        <v>137</v>
      </c>
      <c r="E209" s="248" t="s">
        <v>1</v>
      </c>
      <c r="F209" s="249" t="s">
        <v>196</v>
      </c>
      <c r="G209" s="247"/>
      <c r="H209" s="250">
        <v>49</v>
      </c>
      <c r="I209" s="251"/>
      <c r="J209" s="247"/>
      <c r="K209" s="247"/>
      <c r="L209" s="252"/>
      <c r="M209" s="253"/>
      <c r="N209" s="254"/>
      <c r="O209" s="254"/>
      <c r="P209" s="254"/>
      <c r="Q209" s="254"/>
      <c r="R209" s="254"/>
      <c r="S209" s="254"/>
      <c r="T209" s="255"/>
      <c r="AT209" s="256" t="s">
        <v>137</v>
      </c>
      <c r="AU209" s="256" t="s">
        <v>86</v>
      </c>
      <c r="AV209" s="13" t="s">
        <v>86</v>
      </c>
      <c r="AW209" s="13" t="s">
        <v>32</v>
      </c>
      <c r="AX209" s="13" t="s">
        <v>76</v>
      </c>
      <c r="AY209" s="256" t="s">
        <v>127</v>
      </c>
    </row>
    <row r="210" spans="2:51" s="14" customFormat="1" ht="12">
      <c r="B210" s="257"/>
      <c r="C210" s="258"/>
      <c r="D210" s="237" t="s">
        <v>137</v>
      </c>
      <c r="E210" s="259" t="s">
        <v>1</v>
      </c>
      <c r="F210" s="260" t="s">
        <v>142</v>
      </c>
      <c r="G210" s="258"/>
      <c r="H210" s="261">
        <v>841</v>
      </c>
      <c r="I210" s="262"/>
      <c r="J210" s="258"/>
      <c r="K210" s="258"/>
      <c r="L210" s="263"/>
      <c r="M210" s="264"/>
      <c r="N210" s="265"/>
      <c r="O210" s="265"/>
      <c r="P210" s="265"/>
      <c r="Q210" s="265"/>
      <c r="R210" s="265"/>
      <c r="S210" s="265"/>
      <c r="T210" s="266"/>
      <c r="AT210" s="267" t="s">
        <v>137</v>
      </c>
      <c r="AU210" s="267" t="s">
        <v>86</v>
      </c>
      <c r="AV210" s="14" t="s">
        <v>135</v>
      </c>
      <c r="AW210" s="14" t="s">
        <v>32</v>
      </c>
      <c r="AX210" s="14" t="s">
        <v>84</v>
      </c>
      <c r="AY210" s="267" t="s">
        <v>127</v>
      </c>
    </row>
    <row r="211" spans="2:51" s="13" customFormat="1" ht="12">
      <c r="B211" s="246"/>
      <c r="C211" s="247"/>
      <c r="D211" s="237" t="s">
        <v>137</v>
      </c>
      <c r="E211" s="247"/>
      <c r="F211" s="249" t="s">
        <v>469</v>
      </c>
      <c r="G211" s="247"/>
      <c r="H211" s="250">
        <v>967.15</v>
      </c>
      <c r="I211" s="251"/>
      <c r="J211" s="247"/>
      <c r="K211" s="247"/>
      <c r="L211" s="252"/>
      <c r="M211" s="253"/>
      <c r="N211" s="254"/>
      <c r="O211" s="254"/>
      <c r="P211" s="254"/>
      <c r="Q211" s="254"/>
      <c r="R211" s="254"/>
      <c r="S211" s="254"/>
      <c r="T211" s="255"/>
      <c r="AT211" s="256" t="s">
        <v>137</v>
      </c>
      <c r="AU211" s="256" t="s">
        <v>86</v>
      </c>
      <c r="AV211" s="13" t="s">
        <v>86</v>
      </c>
      <c r="AW211" s="13" t="s">
        <v>4</v>
      </c>
      <c r="AX211" s="13" t="s">
        <v>84</v>
      </c>
      <c r="AY211" s="256" t="s">
        <v>127</v>
      </c>
    </row>
    <row r="212" spans="2:65" s="1" customFormat="1" ht="21.65" customHeight="1">
      <c r="B212" s="37"/>
      <c r="C212" s="222" t="s">
        <v>172</v>
      </c>
      <c r="D212" s="222" t="s">
        <v>130</v>
      </c>
      <c r="E212" s="223" t="s">
        <v>470</v>
      </c>
      <c r="F212" s="224" t="s">
        <v>471</v>
      </c>
      <c r="G212" s="225" t="s">
        <v>133</v>
      </c>
      <c r="H212" s="226">
        <v>2047.1</v>
      </c>
      <c r="I212" s="227"/>
      <c r="J212" s="228">
        <f>ROUND(I212*H212,2)</f>
        <v>0</v>
      </c>
      <c r="K212" s="224" t="s">
        <v>134</v>
      </c>
      <c r="L212" s="42"/>
      <c r="M212" s="229" t="s">
        <v>1</v>
      </c>
      <c r="N212" s="230" t="s">
        <v>41</v>
      </c>
      <c r="O212" s="85"/>
      <c r="P212" s="231">
        <f>O212*H212</f>
        <v>0</v>
      </c>
      <c r="Q212" s="231">
        <v>0</v>
      </c>
      <c r="R212" s="231">
        <f>Q212*H212</f>
        <v>0</v>
      </c>
      <c r="S212" s="231">
        <v>0</v>
      </c>
      <c r="T212" s="232">
        <f>S212*H212</f>
        <v>0</v>
      </c>
      <c r="AR212" s="233" t="s">
        <v>135</v>
      </c>
      <c r="AT212" s="233" t="s">
        <v>130</v>
      </c>
      <c r="AU212" s="233" t="s">
        <v>86</v>
      </c>
      <c r="AY212" s="16" t="s">
        <v>127</v>
      </c>
      <c r="BE212" s="234">
        <f>IF(N212="základní",J212,0)</f>
        <v>0</v>
      </c>
      <c r="BF212" s="234">
        <f>IF(N212="snížená",J212,0)</f>
        <v>0</v>
      </c>
      <c r="BG212" s="234">
        <f>IF(N212="zákl. přenesená",J212,0)</f>
        <v>0</v>
      </c>
      <c r="BH212" s="234">
        <f>IF(N212="sníž. přenesená",J212,0)</f>
        <v>0</v>
      </c>
      <c r="BI212" s="234">
        <f>IF(N212="nulová",J212,0)</f>
        <v>0</v>
      </c>
      <c r="BJ212" s="16" t="s">
        <v>84</v>
      </c>
      <c r="BK212" s="234">
        <f>ROUND(I212*H212,2)</f>
        <v>0</v>
      </c>
      <c r="BL212" s="16" t="s">
        <v>135</v>
      </c>
      <c r="BM212" s="233" t="s">
        <v>472</v>
      </c>
    </row>
    <row r="213" spans="2:51" s="12" customFormat="1" ht="12">
      <c r="B213" s="235"/>
      <c r="C213" s="236"/>
      <c r="D213" s="237" t="s">
        <v>137</v>
      </c>
      <c r="E213" s="238" t="s">
        <v>1</v>
      </c>
      <c r="F213" s="239" t="s">
        <v>473</v>
      </c>
      <c r="G213" s="236"/>
      <c r="H213" s="238" t="s">
        <v>1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AT213" s="245" t="s">
        <v>137</v>
      </c>
      <c r="AU213" s="245" t="s">
        <v>86</v>
      </c>
      <c r="AV213" s="12" t="s">
        <v>84</v>
      </c>
      <c r="AW213" s="12" t="s">
        <v>32</v>
      </c>
      <c r="AX213" s="12" t="s">
        <v>76</v>
      </c>
      <c r="AY213" s="245" t="s">
        <v>127</v>
      </c>
    </row>
    <row r="214" spans="2:51" s="13" customFormat="1" ht="12">
      <c r="B214" s="246"/>
      <c r="C214" s="247"/>
      <c r="D214" s="237" t="s">
        <v>137</v>
      </c>
      <c r="E214" s="248" t="s">
        <v>1</v>
      </c>
      <c r="F214" s="249" t="s">
        <v>460</v>
      </c>
      <c r="G214" s="247"/>
      <c r="H214" s="250">
        <v>1020</v>
      </c>
      <c r="I214" s="251"/>
      <c r="J214" s="247"/>
      <c r="K214" s="247"/>
      <c r="L214" s="252"/>
      <c r="M214" s="253"/>
      <c r="N214" s="254"/>
      <c r="O214" s="254"/>
      <c r="P214" s="254"/>
      <c r="Q214" s="254"/>
      <c r="R214" s="254"/>
      <c r="S214" s="254"/>
      <c r="T214" s="255"/>
      <c r="AT214" s="256" t="s">
        <v>137</v>
      </c>
      <c r="AU214" s="256" t="s">
        <v>86</v>
      </c>
      <c r="AV214" s="13" t="s">
        <v>86</v>
      </c>
      <c r="AW214" s="13" t="s">
        <v>32</v>
      </c>
      <c r="AX214" s="13" t="s">
        <v>76</v>
      </c>
      <c r="AY214" s="256" t="s">
        <v>127</v>
      </c>
    </row>
    <row r="215" spans="2:51" s="12" customFormat="1" ht="12">
      <c r="B215" s="235"/>
      <c r="C215" s="236"/>
      <c r="D215" s="237" t="s">
        <v>137</v>
      </c>
      <c r="E215" s="238" t="s">
        <v>1</v>
      </c>
      <c r="F215" s="239" t="s">
        <v>466</v>
      </c>
      <c r="G215" s="236"/>
      <c r="H215" s="238" t="s">
        <v>1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AT215" s="245" t="s">
        <v>137</v>
      </c>
      <c r="AU215" s="245" t="s">
        <v>86</v>
      </c>
      <c r="AV215" s="12" t="s">
        <v>84</v>
      </c>
      <c r="AW215" s="12" t="s">
        <v>32</v>
      </c>
      <c r="AX215" s="12" t="s">
        <v>76</v>
      </c>
      <c r="AY215" s="245" t="s">
        <v>127</v>
      </c>
    </row>
    <row r="216" spans="2:51" s="13" customFormat="1" ht="12">
      <c r="B216" s="246"/>
      <c r="C216" s="247"/>
      <c r="D216" s="237" t="s">
        <v>137</v>
      </c>
      <c r="E216" s="248" t="s">
        <v>1</v>
      </c>
      <c r="F216" s="249" t="s">
        <v>467</v>
      </c>
      <c r="G216" s="247"/>
      <c r="H216" s="250">
        <v>62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AT216" s="256" t="s">
        <v>137</v>
      </c>
      <c r="AU216" s="256" t="s">
        <v>86</v>
      </c>
      <c r="AV216" s="13" t="s">
        <v>86</v>
      </c>
      <c r="AW216" s="13" t="s">
        <v>32</v>
      </c>
      <c r="AX216" s="13" t="s">
        <v>76</v>
      </c>
      <c r="AY216" s="256" t="s">
        <v>127</v>
      </c>
    </row>
    <row r="217" spans="2:51" s="12" customFormat="1" ht="12">
      <c r="B217" s="235"/>
      <c r="C217" s="236"/>
      <c r="D217" s="237" t="s">
        <v>137</v>
      </c>
      <c r="E217" s="238" t="s">
        <v>1</v>
      </c>
      <c r="F217" s="239" t="s">
        <v>391</v>
      </c>
      <c r="G217" s="236"/>
      <c r="H217" s="238" t="s">
        <v>1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AT217" s="245" t="s">
        <v>137</v>
      </c>
      <c r="AU217" s="245" t="s">
        <v>86</v>
      </c>
      <c r="AV217" s="12" t="s">
        <v>84</v>
      </c>
      <c r="AW217" s="12" t="s">
        <v>32</v>
      </c>
      <c r="AX217" s="12" t="s">
        <v>76</v>
      </c>
      <c r="AY217" s="245" t="s">
        <v>127</v>
      </c>
    </row>
    <row r="218" spans="2:51" s="13" customFormat="1" ht="12">
      <c r="B218" s="246"/>
      <c r="C218" s="247"/>
      <c r="D218" s="237" t="s">
        <v>137</v>
      </c>
      <c r="E218" s="248" t="s">
        <v>1</v>
      </c>
      <c r="F218" s="249" t="s">
        <v>196</v>
      </c>
      <c r="G218" s="247"/>
      <c r="H218" s="250">
        <v>49</v>
      </c>
      <c r="I218" s="251"/>
      <c r="J218" s="247"/>
      <c r="K218" s="247"/>
      <c r="L218" s="252"/>
      <c r="M218" s="253"/>
      <c r="N218" s="254"/>
      <c r="O218" s="254"/>
      <c r="P218" s="254"/>
      <c r="Q218" s="254"/>
      <c r="R218" s="254"/>
      <c r="S218" s="254"/>
      <c r="T218" s="255"/>
      <c r="AT218" s="256" t="s">
        <v>137</v>
      </c>
      <c r="AU218" s="256" t="s">
        <v>86</v>
      </c>
      <c r="AV218" s="13" t="s">
        <v>86</v>
      </c>
      <c r="AW218" s="13" t="s">
        <v>32</v>
      </c>
      <c r="AX218" s="13" t="s">
        <v>76</v>
      </c>
      <c r="AY218" s="256" t="s">
        <v>127</v>
      </c>
    </row>
    <row r="219" spans="2:51" s="12" customFormat="1" ht="12">
      <c r="B219" s="235"/>
      <c r="C219" s="236"/>
      <c r="D219" s="237" t="s">
        <v>137</v>
      </c>
      <c r="E219" s="238" t="s">
        <v>1</v>
      </c>
      <c r="F219" s="239" t="s">
        <v>474</v>
      </c>
      <c r="G219" s="236"/>
      <c r="H219" s="238" t="s">
        <v>1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AT219" s="245" t="s">
        <v>137</v>
      </c>
      <c r="AU219" s="245" t="s">
        <v>86</v>
      </c>
      <c r="AV219" s="12" t="s">
        <v>84</v>
      </c>
      <c r="AW219" s="12" t="s">
        <v>32</v>
      </c>
      <c r="AX219" s="12" t="s">
        <v>76</v>
      </c>
      <c r="AY219" s="245" t="s">
        <v>127</v>
      </c>
    </row>
    <row r="220" spans="2:51" s="13" customFormat="1" ht="12">
      <c r="B220" s="246"/>
      <c r="C220" s="247"/>
      <c r="D220" s="237" t="s">
        <v>137</v>
      </c>
      <c r="E220" s="248" t="s">
        <v>1</v>
      </c>
      <c r="F220" s="249" t="s">
        <v>468</v>
      </c>
      <c r="G220" s="247"/>
      <c r="H220" s="250">
        <v>730</v>
      </c>
      <c r="I220" s="251"/>
      <c r="J220" s="247"/>
      <c r="K220" s="247"/>
      <c r="L220" s="252"/>
      <c r="M220" s="253"/>
      <c r="N220" s="254"/>
      <c r="O220" s="254"/>
      <c r="P220" s="254"/>
      <c r="Q220" s="254"/>
      <c r="R220" s="254"/>
      <c r="S220" s="254"/>
      <c r="T220" s="255"/>
      <c r="AT220" s="256" t="s">
        <v>137</v>
      </c>
      <c r="AU220" s="256" t="s">
        <v>86</v>
      </c>
      <c r="AV220" s="13" t="s">
        <v>86</v>
      </c>
      <c r="AW220" s="13" t="s">
        <v>32</v>
      </c>
      <c r="AX220" s="13" t="s">
        <v>76</v>
      </c>
      <c r="AY220" s="256" t="s">
        <v>127</v>
      </c>
    </row>
    <row r="221" spans="2:51" s="14" customFormat="1" ht="12">
      <c r="B221" s="257"/>
      <c r="C221" s="258"/>
      <c r="D221" s="237" t="s">
        <v>137</v>
      </c>
      <c r="E221" s="259" t="s">
        <v>1</v>
      </c>
      <c r="F221" s="260" t="s">
        <v>142</v>
      </c>
      <c r="G221" s="258"/>
      <c r="H221" s="261">
        <v>1861</v>
      </c>
      <c r="I221" s="262"/>
      <c r="J221" s="258"/>
      <c r="K221" s="258"/>
      <c r="L221" s="263"/>
      <c r="M221" s="264"/>
      <c r="N221" s="265"/>
      <c r="O221" s="265"/>
      <c r="P221" s="265"/>
      <c r="Q221" s="265"/>
      <c r="R221" s="265"/>
      <c r="S221" s="265"/>
      <c r="T221" s="266"/>
      <c r="AT221" s="267" t="s">
        <v>137</v>
      </c>
      <c r="AU221" s="267" t="s">
        <v>86</v>
      </c>
      <c r="AV221" s="14" t="s">
        <v>135</v>
      </c>
      <c r="AW221" s="14" t="s">
        <v>32</v>
      </c>
      <c r="AX221" s="14" t="s">
        <v>84</v>
      </c>
      <c r="AY221" s="267" t="s">
        <v>127</v>
      </c>
    </row>
    <row r="222" spans="2:51" s="13" customFormat="1" ht="12">
      <c r="B222" s="246"/>
      <c r="C222" s="247"/>
      <c r="D222" s="237" t="s">
        <v>137</v>
      </c>
      <c r="E222" s="247"/>
      <c r="F222" s="249" t="s">
        <v>475</v>
      </c>
      <c r="G222" s="247"/>
      <c r="H222" s="250">
        <v>2047.1</v>
      </c>
      <c r="I222" s="251"/>
      <c r="J222" s="247"/>
      <c r="K222" s="247"/>
      <c r="L222" s="252"/>
      <c r="M222" s="253"/>
      <c r="N222" s="254"/>
      <c r="O222" s="254"/>
      <c r="P222" s="254"/>
      <c r="Q222" s="254"/>
      <c r="R222" s="254"/>
      <c r="S222" s="254"/>
      <c r="T222" s="255"/>
      <c r="AT222" s="256" t="s">
        <v>137</v>
      </c>
      <c r="AU222" s="256" t="s">
        <v>86</v>
      </c>
      <c r="AV222" s="13" t="s">
        <v>86</v>
      </c>
      <c r="AW222" s="13" t="s">
        <v>4</v>
      </c>
      <c r="AX222" s="13" t="s">
        <v>84</v>
      </c>
      <c r="AY222" s="256" t="s">
        <v>127</v>
      </c>
    </row>
    <row r="223" spans="2:65" s="1" customFormat="1" ht="21.65" customHeight="1">
      <c r="B223" s="37"/>
      <c r="C223" s="222" t="s">
        <v>180</v>
      </c>
      <c r="D223" s="222" t="s">
        <v>130</v>
      </c>
      <c r="E223" s="223" t="s">
        <v>476</v>
      </c>
      <c r="F223" s="224" t="s">
        <v>477</v>
      </c>
      <c r="G223" s="225" t="s">
        <v>133</v>
      </c>
      <c r="H223" s="226">
        <v>178</v>
      </c>
      <c r="I223" s="227"/>
      <c r="J223" s="228">
        <f>ROUND(I223*H223,2)</f>
        <v>0</v>
      </c>
      <c r="K223" s="224" t="s">
        <v>134</v>
      </c>
      <c r="L223" s="42"/>
      <c r="M223" s="229" t="s">
        <v>1</v>
      </c>
      <c r="N223" s="230" t="s">
        <v>41</v>
      </c>
      <c r="O223" s="85"/>
      <c r="P223" s="231">
        <f>O223*H223</f>
        <v>0</v>
      </c>
      <c r="Q223" s="231">
        <v>0</v>
      </c>
      <c r="R223" s="231">
        <f>Q223*H223</f>
        <v>0</v>
      </c>
      <c r="S223" s="231">
        <v>0</v>
      </c>
      <c r="T223" s="232">
        <f>S223*H223</f>
        <v>0</v>
      </c>
      <c r="AR223" s="233" t="s">
        <v>135</v>
      </c>
      <c r="AT223" s="233" t="s">
        <v>130</v>
      </c>
      <c r="AU223" s="233" t="s">
        <v>86</v>
      </c>
      <c r="AY223" s="16" t="s">
        <v>127</v>
      </c>
      <c r="BE223" s="234">
        <f>IF(N223="základní",J223,0)</f>
        <v>0</v>
      </c>
      <c r="BF223" s="234">
        <f>IF(N223="snížená",J223,0)</f>
        <v>0</v>
      </c>
      <c r="BG223" s="234">
        <f>IF(N223="zákl. přenesená",J223,0)</f>
        <v>0</v>
      </c>
      <c r="BH223" s="234">
        <f>IF(N223="sníž. přenesená",J223,0)</f>
        <v>0</v>
      </c>
      <c r="BI223" s="234">
        <f>IF(N223="nulová",J223,0)</f>
        <v>0</v>
      </c>
      <c r="BJ223" s="16" t="s">
        <v>84</v>
      </c>
      <c r="BK223" s="234">
        <f>ROUND(I223*H223,2)</f>
        <v>0</v>
      </c>
      <c r="BL223" s="16" t="s">
        <v>135</v>
      </c>
      <c r="BM223" s="233" t="s">
        <v>478</v>
      </c>
    </row>
    <row r="224" spans="2:47" s="1" customFormat="1" ht="12">
      <c r="B224" s="37"/>
      <c r="C224" s="38"/>
      <c r="D224" s="237" t="s">
        <v>184</v>
      </c>
      <c r="E224" s="38"/>
      <c r="F224" s="278" t="s">
        <v>479</v>
      </c>
      <c r="G224" s="38"/>
      <c r="H224" s="38"/>
      <c r="I224" s="138"/>
      <c r="J224" s="38"/>
      <c r="K224" s="38"/>
      <c r="L224" s="42"/>
      <c r="M224" s="279"/>
      <c r="N224" s="85"/>
      <c r="O224" s="85"/>
      <c r="P224" s="85"/>
      <c r="Q224" s="85"/>
      <c r="R224" s="85"/>
      <c r="S224" s="85"/>
      <c r="T224" s="86"/>
      <c r="AT224" s="16" t="s">
        <v>184</v>
      </c>
      <c r="AU224" s="16" t="s">
        <v>86</v>
      </c>
    </row>
    <row r="225" spans="2:65" s="1" customFormat="1" ht="21.65" customHeight="1">
      <c r="B225" s="37"/>
      <c r="C225" s="222" t="s">
        <v>187</v>
      </c>
      <c r="D225" s="222" t="s">
        <v>130</v>
      </c>
      <c r="E225" s="223" t="s">
        <v>188</v>
      </c>
      <c r="F225" s="224" t="s">
        <v>189</v>
      </c>
      <c r="G225" s="225" t="s">
        <v>133</v>
      </c>
      <c r="H225" s="226">
        <v>15</v>
      </c>
      <c r="I225" s="227"/>
      <c r="J225" s="228">
        <f>ROUND(I225*H225,2)</f>
        <v>0</v>
      </c>
      <c r="K225" s="224" t="s">
        <v>134</v>
      </c>
      <c r="L225" s="42"/>
      <c r="M225" s="229" t="s">
        <v>1</v>
      </c>
      <c r="N225" s="230" t="s">
        <v>41</v>
      </c>
      <c r="O225" s="85"/>
      <c r="P225" s="231">
        <f>O225*H225</f>
        <v>0</v>
      </c>
      <c r="Q225" s="231">
        <v>0</v>
      </c>
      <c r="R225" s="231">
        <f>Q225*H225</f>
        <v>0</v>
      </c>
      <c r="S225" s="231">
        <v>0</v>
      </c>
      <c r="T225" s="232">
        <f>S225*H225</f>
        <v>0</v>
      </c>
      <c r="AR225" s="233" t="s">
        <v>135</v>
      </c>
      <c r="AT225" s="233" t="s">
        <v>130</v>
      </c>
      <c r="AU225" s="233" t="s">
        <v>86</v>
      </c>
      <c r="AY225" s="16" t="s">
        <v>127</v>
      </c>
      <c r="BE225" s="234">
        <f>IF(N225="základní",J225,0)</f>
        <v>0</v>
      </c>
      <c r="BF225" s="234">
        <f>IF(N225="snížená",J225,0)</f>
        <v>0</v>
      </c>
      <c r="BG225" s="234">
        <f>IF(N225="zákl. přenesená",J225,0)</f>
        <v>0</v>
      </c>
      <c r="BH225" s="234">
        <f>IF(N225="sníž. přenesená",J225,0)</f>
        <v>0</v>
      </c>
      <c r="BI225" s="234">
        <f>IF(N225="nulová",J225,0)</f>
        <v>0</v>
      </c>
      <c r="BJ225" s="16" t="s">
        <v>84</v>
      </c>
      <c r="BK225" s="234">
        <f>ROUND(I225*H225,2)</f>
        <v>0</v>
      </c>
      <c r="BL225" s="16" t="s">
        <v>135</v>
      </c>
      <c r="BM225" s="233" t="s">
        <v>480</v>
      </c>
    </row>
    <row r="226" spans="2:47" s="1" customFormat="1" ht="12">
      <c r="B226" s="37"/>
      <c r="C226" s="38"/>
      <c r="D226" s="237" t="s">
        <v>184</v>
      </c>
      <c r="E226" s="38"/>
      <c r="F226" s="278" t="s">
        <v>185</v>
      </c>
      <c r="G226" s="38"/>
      <c r="H226" s="38"/>
      <c r="I226" s="138"/>
      <c r="J226" s="38"/>
      <c r="K226" s="38"/>
      <c r="L226" s="42"/>
      <c r="M226" s="279"/>
      <c r="N226" s="85"/>
      <c r="O226" s="85"/>
      <c r="P226" s="85"/>
      <c r="Q226" s="85"/>
      <c r="R226" s="85"/>
      <c r="S226" s="85"/>
      <c r="T226" s="86"/>
      <c r="AT226" s="16" t="s">
        <v>184</v>
      </c>
      <c r="AU226" s="16" t="s">
        <v>86</v>
      </c>
    </row>
    <row r="227" spans="2:65" s="1" customFormat="1" ht="21.65" customHeight="1">
      <c r="B227" s="37"/>
      <c r="C227" s="222" t="s">
        <v>481</v>
      </c>
      <c r="D227" s="222" t="s">
        <v>130</v>
      </c>
      <c r="E227" s="223" t="s">
        <v>482</v>
      </c>
      <c r="F227" s="224" t="s">
        <v>483</v>
      </c>
      <c r="G227" s="225" t="s">
        <v>133</v>
      </c>
      <c r="H227" s="226">
        <v>178</v>
      </c>
      <c r="I227" s="227"/>
      <c r="J227" s="228">
        <f>ROUND(I227*H227,2)</f>
        <v>0</v>
      </c>
      <c r="K227" s="224" t="s">
        <v>134</v>
      </c>
      <c r="L227" s="42"/>
      <c r="M227" s="229" t="s">
        <v>1</v>
      </c>
      <c r="N227" s="230" t="s">
        <v>41</v>
      </c>
      <c r="O227" s="85"/>
      <c r="P227" s="231">
        <f>O227*H227</f>
        <v>0</v>
      </c>
      <c r="Q227" s="231">
        <v>0</v>
      </c>
      <c r="R227" s="231">
        <f>Q227*H227</f>
        <v>0</v>
      </c>
      <c r="S227" s="231">
        <v>0</v>
      </c>
      <c r="T227" s="232">
        <f>S227*H227</f>
        <v>0</v>
      </c>
      <c r="AR227" s="233" t="s">
        <v>135</v>
      </c>
      <c r="AT227" s="233" t="s">
        <v>130</v>
      </c>
      <c r="AU227" s="233" t="s">
        <v>86</v>
      </c>
      <c r="AY227" s="16" t="s">
        <v>127</v>
      </c>
      <c r="BE227" s="234">
        <f>IF(N227="základní",J227,0)</f>
        <v>0</v>
      </c>
      <c r="BF227" s="234">
        <f>IF(N227="snížená",J227,0)</f>
        <v>0</v>
      </c>
      <c r="BG227" s="234">
        <f>IF(N227="zákl. přenesená",J227,0)</f>
        <v>0</v>
      </c>
      <c r="BH227" s="234">
        <f>IF(N227="sníž. přenesená",J227,0)</f>
        <v>0</v>
      </c>
      <c r="BI227" s="234">
        <f>IF(N227="nulová",J227,0)</f>
        <v>0</v>
      </c>
      <c r="BJ227" s="16" t="s">
        <v>84</v>
      </c>
      <c r="BK227" s="234">
        <f>ROUND(I227*H227,2)</f>
        <v>0</v>
      </c>
      <c r="BL227" s="16" t="s">
        <v>135</v>
      </c>
      <c r="BM227" s="233" t="s">
        <v>484</v>
      </c>
    </row>
    <row r="228" spans="2:47" s="1" customFormat="1" ht="12">
      <c r="B228" s="37"/>
      <c r="C228" s="38"/>
      <c r="D228" s="237" t="s">
        <v>184</v>
      </c>
      <c r="E228" s="38"/>
      <c r="F228" s="278" t="s">
        <v>479</v>
      </c>
      <c r="G228" s="38"/>
      <c r="H228" s="38"/>
      <c r="I228" s="138"/>
      <c r="J228" s="38"/>
      <c r="K228" s="38"/>
      <c r="L228" s="42"/>
      <c r="M228" s="279"/>
      <c r="N228" s="85"/>
      <c r="O228" s="85"/>
      <c r="P228" s="85"/>
      <c r="Q228" s="85"/>
      <c r="R228" s="85"/>
      <c r="S228" s="85"/>
      <c r="T228" s="86"/>
      <c r="AT228" s="16" t="s">
        <v>184</v>
      </c>
      <c r="AU228" s="16" t="s">
        <v>86</v>
      </c>
    </row>
    <row r="229" spans="2:65" s="1" customFormat="1" ht="21.65" customHeight="1">
      <c r="B229" s="37"/>
      <c r="C229" s="222" t="s">
        <v>321</v>
      </c>
      <c r="D229" s="222" t="s">
        <v>130</v>
      </c>
      <c r="E229" s="223" t="s">
        <v>192</v>
      </c>
      <c r="F229" s="224" t="s">
        <v>193</v>
      </c>
      <c r="G229" s="225" t="s">
        <v>133</v>
      </c>
      <c r="H229" s="226">
        <v>15</v>
      </c>
      <c r="I229" s="227"/>
      <c r="J229" s="228">
        <f>ROUND(I229*H229,2)</f>
        <v>0</v>
      </c>
      <c r="K229" s="224" t="s">
        <v>134</v>
      </c>
      <c r="L229" s="42"/>
      <c r="M229" s="229" t="s">
        <v>1</v>
      </c>
      <c r="N229" s="230" t="s">
        <v>41</v>
      </c>
      <c r="O229" s="85"/>
      <c r="P229" s="231">
        <f>O229*H229</f>
        <v>0</v>
      </c>
      <c r="Q229" s="231">
        <v>0</v>
      </c>
      <c r="R229" s="231">
        <f>Q229*H229</f>
        <v>0</v>
      </c>
      <c r="S229" s="231">
        <v>0</v>
      </c>
      <c r="T229" s="232">
        <f>S229*H229</f>
        <v>0</v>
      </c>
      <c r="AR229" s="233" t="s">
        <v>135</v>
      </c>
      <c r="AT229" s="233" t="s">
        <v>130</v>
      </c>
      <c r="AU229" s="233" t="s">
        <v>86</v>
      </c>
      <c r="AY229" s="16" t="s">
        <v>127</v>
      </c>
      <c r="BE229" s="234">
        <f>IF(N229="základní",J229,0)</f>
        <v>0</v>
      </c>
      <c r="BF229" s="234">
        <f>IF(N229="snížená",J229,0)</f>
        <v>0</v>
      </c>
      <c r="BG229" s="234">
        <f>IF(N229="zákl. přenesená",J229,0)</f>
        <v>0</v>
      </c>
      <c r="BH229" s="234">
        <f>IF(N229="sníž. přenesená",J229,0)</f>
        <v>0</v>
      </c>
      <c r="BI229" s="234">
        <f>IF(N229="nulová",J229,0)</f>
        <v>0</v>
      </c>
      <c r="BJ229" s="16" t="s">
        <v>84</v>
      </c>
      <c r="BK229" s="234">
        <f>ROUND(I229*H229,2)</f>
        <v>0</v>
      </c>
      <c r="BL229" s="16" t="s">
        <v>135</v>
      </c>
      <c r="BM229" s="233" t="s">
        <v>485</v>
      </c>
    </row>
    <row r="230" spans="2:65" s="1" customFormat="1" ht="21.65" customHeight="1">
      <c r="B230" s="37"/>
      <c r="C230" s="222" t="s">
        <v>329</v>
      </c>
      <c r="D230" s="222" t="s">
        <v>130</v>
      </c>
      <c r="E230" s="223" t="s">
        <v>486</v>
      </c>
      <c r="F230" s="224" t="s">
        <v>487</v>
      </c>
      <c r="G230" s="225" t="s">
        <v>133</v>
      </c>
      <c r="H230" s="226">
        <v>178</v>
      </c>
      <c r="I230" s="227"/>
      <c r="J230" s="228">
        <f>ROUND(I230*H230,2)</f>
        <v>0</v>
      </c>
      <c r="K230" s="224" t="s">
        <v>134</v>
      </c>
      <c r="L230" s="42"/>
      <c r="M230" s="229" t="s">
        <v>1</v>
      </c>
      <c r="N230" s="230" t="s">
        <v>41</v>
      </c>
      <c r="O230" s="85"/>
      <c r="P230" s="231">
        <f>O230*H230</f>
        <v>0</v>
      </c>
      <c r="Q230" s="231">
        <v>0</v>
      </c>
      <c r="R230" s="231">
        <f>Q230*H230</f>
        <v>0</v>
      </c>
      <c r="S230" s="231">
        <v>0</v>
      </c>
      <c r="T230" s="232">
        <f>S230*H230</f>
        <v>0</v>
      </c>
      <c r="AR230" s="233" t="s">
        <v>135</v>
      </c>
      <c r="AT230" s="233" t="s">
        <v>130</v>
      </c>
      <c r="AU230" s="233" t="s">
        <v>86</v>
      </c>
      <c r="AY230" s="16" t="s">
        <v>127</v>
      </c>
      <c r="BE230" s="234">
        <f>IF(N230="základní",J230,0)</f>
        <v>0</v>
      </c>
      <c r="BF230" s="234">
        <f>IF(N230="snížená",J230,0)</f>
        <v>0</v>
      </c>
      <c r="BG230" s="234">
        <f>IF(N230="zákl. přenesená",J230,0)</f>
        <v>0</v>
      </c>
      <c r="BH230" s="234">
        <f>IF(N230="sníž. přenesená",J230,0)</f>
        <v>0</v>
      </c>
      <c r="BI230" s="234">
        <f>IF(N230="nulová",J230,0)</f>
        <v>0</v>
      </c>
      <c r="BJ230" s="16" t="s">
        <v>84</v>
      </c>
      <c r="BK230" s="234">
        <f>ROUND(I230*H230,2)</f>
        <v>0</v>
      </c>
      <c r="BL230" s="16" t="s">
        <v>135</v>
      </c>
      <c r="BM230" s="233" t="s">
        <v>488</v>
      </c>
    </row>
    <row r="231" spans="2:47" s="1" customFormat="1" ht="12">
      <c r="B231" s="37"/>
      <c r="C231" s="38"/>
      <c r="D231" s="237" t="s">
        <v>184</v>
      </c>
      <c r="E231" s="38"/>
      <c r="F231" s="278" t="s">
        <v>479</v>
      </c>
      <c r="G231" s="38"/>
      <c r="H231" s="38"/>
      <c r="I231" s="138"/>
      <c r="J231" s="38"/>
      <c r="K231" s="38"/>
      <c r="L231" s="42"/>
      <c r="M231" s="279"/>
      <c r="N231" s="85"/>
      <c r="O231" s="85"/>
      <c r="P231" s="85"/>
      <c r="Q231" s="85"/>
      <c r="R231" s="85"/>
      <c r="S231" s="85"/>
      <c r="T231" s="86"/>
      <c r="AT231" s="16" t="s">
        <v>184</v>
      </c>
      <c r="AU231" s="16" t="s">
        <v>86</v>
      </c>
    </row>
    <row r="232" spans="2:65" s="1" customFormat="1" ht="21.65" customHeight="1">
      <c r="B232" s="37"/>
      <c r="C232" s="222" t="s">
        <v>335</v>
      </c>
      <c r="D232" s="222" t="s">
        <v>130</v>
      </c>
      <c r="E232" s="223" t="s">
        <v>489</v>
      </c>
      <c r="F232" s="224" t="s">
        <v>490</v>
      </c>
      <c r="G232" s="225" t="s">
        <v>133</v>
      </c>
      <c r="H232" s="226">
        <v>2107</v>
      </c>
      <c r="I232" s="227"/>
      <c r="J232" s="228">
        <f>ROUND(I232*H232,2)</f>
        <v>0</v>
      </c>
      <c r="K232" s="224" t="s">
        <v>134</v>
      </c>
      <c r="L232" s="42"/>
      <c r="M232" s="229" t="s">
        <v>1</v>
      </c>
      <c r="N232" s="230" t="s">
        <v>41</v>
      </c>
      <c r="O232" s="85"/>
      <c r="P232" s="231">
        <f>O232*H232</f>
        <v>0</v>
      </c>
      <c r="Q232" s="231">
        <v>0</v>
      </c>
      <c r="R232" s="231">
        <f>Q232*H232</f>
        <v>0</v>
      </c>
      <c r="S232" s="231">
        <v>0</v>
      </c>
      <c r="T232" s="232">
        <f>S232*H232</f>
        <v>0</v>
      </c>
      <c r="AR232" s="233" t="s">
        <v>135</v>
      </c>
      <c r="AT232" s="233" t="s">
        <v>130</v>
      </c>
      <c r="AU232" s="233" t="s">
        <v>86</v>
      </c>
      <c r="AY232" s="16" t="s">
        <v>127</v>
      </c>
      <c r="BE232" s="234">
        <f>IF(N232="základní",J232,0)</f>
        <v>0</v>
      </c>
      <c r="BF232" s="234">
        <f>IF(N232="snížená",J232,0)</f>
        <v>0</v>
      </c>
      <c r="BG232" s="234">
        <f>IF(N232="zákl. přenesená",J232,0)</f>
        <v>0</v>
      </c>
      <c r="BH232" s="234">
        <f>IF(N232="sníž. přenesená",J232,0)</f>
        <v>0</v>
      </c>
      <c r="BI232" s="234">
        <f>IF(N232="nulová",J232,0)</f>
        <v>0</v>
      </c>
      <c r="BJ232" s="16" t="s">
        <v>84</v>
      </c>
      <c r="BK232" s="234">
        <f>ROUND(I232*H232,2)</f>
        <v>0</v>
      </c>
      <c r="BL232" s="16" t="s">
        <v>135</v>
      </c>
      <c r="BM232" s="233" t="s">
        <v>491</v>
      </c>
    </row>
    <row r="233" spans="2:51" s="12" customFormat="1" ht="12">
      <c r="B233" s="235"/>
      <c r="C233" s="236"/>
      <c r="D233" s="237" t="s">
        <v>137</v>
      </c>
      <c r="E233" s="238" t="s">
        <v>1</v>
      </c>
      <c r="F233" s="239" t="s">
        <v>461</v>
      </c>
      <c r="G233" s="236"/>
      <c r="H233" s="238" t="s">
        <v>1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AT233" s="245" t="s">
        <v>137</v>
      </c>
      <c r="AU233" s="245" t="s">
        <v>86</v>
      </c>
      <c r="AV233" s="12" t="s">
        <v>84</v>
      </c>
      <c r="AW233" s="12" t="s">
        <v>32</v>
      </c>
      <c r="AX233" s="12" t="s">
        <v>76</v>
      </c>
      <c r="AY233" s="245" t="s">
        <v>127</v>
      </c>
    </row>
    <row r="234" spans="2:51" s="13" customFormat="1" ht="12">
      <c r="B234" s="246"/>
      <c r="C234" s="247"/>
      <c r="D234" s="237" t="s">
        <v>137</v>
      </c>
      <c r="E234" s="248" t="s">
        <v>1</v>
      </c>
      <c r="F234" s="249" t="s">
        <v>462</v>
      </c>
      <c r="G234" s="247"/>
      <c r="H234" s="250">
        <v>870</v>
      </c>
      <c r="I234" s="251"/>
      <c r="J234" s="247"/>
      <c r="K234" s="247"/>
      <c r="L234" s="252"/>
      <c r="M234" s="253"/>
      <c r="N234" s="254"/>
      <c r="O234" s="254"/>
      <c r="P234" s="254"/>
      <c r="Q234" s="254"/>
      <c r="R234" s="254"/>
      <c r="S234" s="254"/>
      <c r="T234" s="255"/>
      <c r="AT234" s="256" t="s">
        <v>137</v>
      </c>
      <c r="AU234" s="256" t="s">
        <v>86</v>
      </c>
      <c r="AV234" s="13" t="s">
        <v>86</v>
      </c>
      <c r="AW234" s="13" t="s">
        <v>32</v>
      </c>
      <c r="AX234" s="13" t="s">
        <v>76</v>
      </c>
      <c r="AY234" s="256" t="s">
        <v>127</v>
      </c>
    </row>
    <row r="235" spans="2:51" s="12" customFormat="1" ht="12">
      <c r="B235" s="235"/>
      <c r="C235" s="236"/>
      <c r="D235" s="237" t="s">
        <v>137</v>
      </c>
      <c r="E235" s="238" t="s">
        <v>1</v>
      </c>
      <c r="F235" s="239" t="s">
        <v>459</v>
      </c>
      <c r="G235" s="236"/>
      <c r="H235" s="238" t="s">
        <v>1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AT235" s="245" t="s">
        <v>137</v>
      </c>
      <c r="AU235" s="245" t="s">
        <v>86</v>
      </c>
      <c r="AV235" s="12" t="s">
        <v>84</v>
      </c>
      <c r="AW235" s="12" t="s">
        <v>32</v>
      </c>
      <c r="AX235" s="12" t="s">
        <v>76</v>
      </c>
      <c r="AY235" s="245" t="s">
        <v>127</v>
      </c>
    </row>
    <row r="236" spans="2:51" s="13" customFormat="1" ht="12">
      <c r="B236" s="246"/>
      <c r="C236" s="247"/>
      <c r="D236" s="237" t="s">
        <v>137</v>
      </c>
      <c r="E236" s="248" t="s">
        <v>1</v>
      </c>
      <c r="F236" s="249" t="s">
        <v>492</v>
      </c>
      <c r="G236" s="247"/>
      <c r="H236" s="250">
        <v>960</v>
      </c>
      <c r="I236" s="251"/>
      <c r="J236" s="247"/>
      <c r="K236" s="247"/>
      <c r="L236" s="252"/>
      <c r="M236" s="253"/>
      <c r="N236" s="254"/>
      <c r="O236" s="254"/>
      <c r="P236" s="254"/>
      <c r="Q236" s="254"/>
      <c r="R236" s="254"/>
      <c r="S236" s="254"/>
      <c r="T236" s="255"/>
      <c r="AT236" s="256" t="s">
        <v>137</v>
      </c>
      <c r="AU236" s="256" t="s">
        <v>86</v>
      </c>
      <c r="AV236" s="13" t="s">
        <v>86</v>
      </c>
      <c r="AW236" s="13" t="s">
        <v>32</v>
      </c>
      <c r="AX236" s="13" t="s">
        <v>76</v>
      </c>
      <c r="AY236" s="256" t="s">
        <v>127</v>
      </c>
    </row>
    <row r="237" spans="2:51" s="12" customFormat="1" ht="12">
      <c r="B237" s="235"/>
      <c r="C237" s="236"/>
      <c r="D237" s="237" t="s">
        <v>137</v>
      </c>
      <c r="E237" s="238" t="s">
        <v>1</v>
      </c>
      <c r="F237" s="239" t="s">
        <v>493</v>
      </c>
      <c r="G237" s="236"/>
      <c r="H237" s="238" t="s">
        <v>1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AT237" s="245" t="s">
        <v>137</v>
      </c>
      <c r="AU237" s="245" t="s">
        <v>86</v>
      </c>
      <c r="AV237" s="12" t="s">
        <v>84</v>
      </c>
      <c r="AW237" s="12" t="s">
        <v>32</v>
      </c>
      <c r="AX237" s="12" t="s">
        <v>76</v>
      </c>
      <c r="AY237" s="245" t="s">
        <v>127</v>
      </c>
    </row>
    <row r="238" spans="2:51" s="13" customFormat="1" ht="12">
      <c r="B238" s="246"/>
      <c r="C238" s="247"/>
      <c r="D238" s="237" t="s">
        <v>137</v>
      </c>
      <c r="E238" s="248" t="s">
        <v>1</v>
      </c>
      <c r="F238" s="249" t="s">
        <v>494</v>
      </c>
      <c r="G238" s="247"/>
      <c r="H238" s="250">
        <v>215</v>
      </c>
      <c r="I238" s="251"/>
      <c r="J238" s="247"/>
      <c r="K238" s="247"/>
      <c r="L238" s="252"/>
      <c r="M238" s="253"/>
      <c r="N238" s="254"/>
      <c r="O238" s="254"/>
      <c r="P238" s="254"/>
      <c r="Q238" s="254"/>
      <c r="R238" s="254"/>
      <c r="S238" s="254"/>
      <c r="T238" s="255"/>
      <c r="AT238" s="256" t="s">
        <v>137</v>
      </c>
      <c r="AU238" s="256" t="s">
        <v>86</v>
      </c>
      <c r="AV238" s="13" t="s">
        <v>86</v>
      </c>
      <c r="AW238" s="13" t="s">
        <v>32</v>
      </c>
      <c r="AX238" s="13" t="s">
        <v>76</v>
      </c>
      <c r="AY238" s="256" t="s">
        <v>127</v>
      </c>
    </row>
    <row r="239" spans="2:51" s="12" customFormat="1" ht="12">
      <c r="B239" s="235"/>
      <c r="C239" s="236"/>
      <c r="D239" s="237" t="s">
        <v>137</v>
      </c>
      <c r="E239" s="238" t="s">
        <v>1</v>
      </c>
      <c r="F239" s="239" t="s">
        <v>466</v>
      </c>
      <c r="G239" s="236"/>
      <c r="H239" s="238" t="s">
        <v>1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AT239" s="245" t="s">
        <v>137</v>
      </c>
      <c r="AU239" s="245" t="s">
        <v>86</v>
      </c>
      <c r="AV239" s="12" t="s">
        <v>84</v>
      </c>
      <c r="AW239" s="12" t="s">
        <v>32</v>
      </c>
      <c r="AX239" s="12" t="s">
        <v>76</v>
      </c>
      <c r="AY239" s="245" t="s">
        <v>127</v>
      </c>
    </row>
    <row r="240" spans="2:51" s="13" customFormat="1" ht="12">
      <c r="B240" s="246"/>
      <c r="C240" s="247"/>
      <c r="D240" s="237" t="s">
        <v>137</v>
      </c>
      <c r="E240" s="248" t="s">
        <v>1</v>
      </c>
      <c r="F240" s="249" t="s">
        <v>467</v>
      </c>
      <c r="G240" s="247"/>
      <c r="H240" s="250">
        <v>62</v>
      </c>
      <c r="I240" s="251"/>
      <c r="J240" s="247"/>
      <c r="K240" s="247"/>
      <c r="L240" s="252"/>
      <c r="M240" s="253"/>
      <c r="N240" s="254"/>
      <c r="O240" s="254"/>
      <c r="P240" s="254"/>
      <c r="Q240" s="254"/>
      <c r="R240" s="254"/>
      <c r="S240" s="254"/>
      <c r="T240" s="255"/>
      <c r="AT240" s="256" t="s">
        <v>137</v>
      </c>
      <c r="AU240" s="256" t="s">
        <v>86</v>
      </c>
      <c r="AV240" s="13" t="s">
        <v>86</v>
      </c>
      <c r="AW240" s="13" t="s">
        <v>32</v>
      </c>
      <c r="AX240" s="13" t="s">
        <v>76</v>
      </c>
      <c r="AY240" s="256" t="s">
        <v>127</v>
      </c>
    </row>
    <row r="241" spans="2:51" s="14" customFormat="1" ht="12">
      <c r="B241" s="257"/>
      <c r="C241" s="258"/>
      <c r="D241" s="237" t="s">
        <v>137</v>
      </c>
      <c r="E241" s="259" t="s">
        <v>1</v>
      </c>
      <c r="F241" s="260" t="s">
        <v>142</v>
      </c>
      <c r="G241" s="258"/>
      <c r="H241" s="261">
        <v>2107</v>
      </c>
      <c r="I241" s="262"/>
      <c r="J241" s="258"/>
      <c r="K241" s="258"/>
      <c r="L241" s="263"/>
      <c r="M241" s="264"/>
      <c r="N241" s="265"/>
      <c r="O241" s="265"/>
      <c r="P241" s="265"/>
      <c r="Q241" s="265"/>
      <c r="R241" s="265"/>
      <c r="S241" s="265"/>
      <c r="T241" s="266"/>
      <c r="AT241" s="267" t="s">
        <v>137</v>
      </c>
      <c r="AU241" s="267" t="s">
        <v>86</v>
      </c>
      <c r="AV241" s="14" t="s">
        <v>135</v>
      </c>
      <c r="AW241" s="14" t="s">
        <v>32</v>
      </c>
      <c r="AX241" s="14" t="s">
        <v>84</v>
      </c>
      <c r="AY241" s="267" t="s">
        <v>127</v>
      </c>
    </row>
    <row r="242" spans="2:65" s="1" customFormat="1" ht="21.65" customHeight="1">
      <c r="B242" s="37"/>
      <c r="C242" s="222" t="s">
        <v>339</v>
      </c>
      <c r="D242" s="222" t="s">
        <v>130</v>
      </c>
      <c r="E242" s="223" t="s">
        <v>495</v>
      </c>
      <c r="F242" s="224" t="s">
        <v>496</v>
      </c>
      <c r="G242" s="225" t="s">
        <v>133</v>
      </c>
      <c r="H242" s="226">
        <v>560</v>
      </c>
      <c r="I242" s="227"/>
      <c r="J242" s="228">
        <f>ROUND(I242*H242,2)</f>
        <v>0</v>
      </c>
      <c r="K242" s="224" t="s">
        <v>134</v>
      </c>
      <c r="L242" s="42"/>
      <c r="M242" s="229" t="s">
        <v>1</v>
      </c>
      <c r="N242" s="230" t="s">
        <v>41</v>
      </c>
      <c r="O242" s="85"/>
      <c r="P242" s="231">
        <f>O242*H242</f>
        <v>0</v>
      </c>
      <c r="Q242" s="231">
        <v>0</v>
      </c>
      <c r="R242" s="231">
        <f>Q242*H242</f>
        <v>0</v>
      </c>
      <c r="S242" s="231">
        <v>0</v>
      </c>
      <c r="T242" s="232">
        <f>S242*H242</f>
        <v>0</v>
      </c>
      <c r="AR242" s="233" t="s">
        <v>135</v>
      </c>
      <c r="AT242" s="233" t="s">
        <v>130</v>
      </c>
      <c r="AU242" s="233" t="s">
        <v>86</v>
      </c>
      <c r="AY242" s="16" t="s">
        <v>127</v>
      </c>
      <c r="BE242" s="234">
        <f>IF(N242="základní",J242,0)</f>
        <v>0</v>
      </c>
      <c r="BF242" s="234">
        <f>IF(N242="snížená",J242,0)</f>
        <v>0</v>
      </c>
      <c r="BG242" s="234">
        <f>IF(N242="zákl. přenesená",J242,0)</f>
        <v>0</v>
      </c>
      <c r="BH242" s="234">
        <f>IF(N242="sníž. přenesená",J242,0)</f>
        <v>0</v>
      </c>
      <c r="BI242" s="234">
        <f>IF(N242="nulová",J242,0)</f>
        <v>0</v>
      </c>
      <c r="BJ242" s="16" t="s">
        <v>84</v>
      </c>
      <c r="BK242" s="234">
        <f>ROUND(I242*H242,2)</f>
        <v>0</v>
      </c>
      <c r="BL242" s="16" t="s">
        <v>135</v>
      </c>
      <c r="BM242" s="233" t="s">
        <v>497</v>
      </c>
    </row>
    <row r="243" spans="2:47" s="1" customFormat="1" ht="12">
      <c r="B243" s="37"/>
      <c r="C243" s="38"/>
      <c r="D243" s="237" t="s">
        <v>184</v>
      </c>
      <c r="E243" s="38"/>
      <c r="F243" s="278" t="s">
        <v>498</v>
      </c>
      <c r="G243" s="38"/>
      <c r="H243" s="38"/>
      <c r="I243" s="138"/>
      <c r="J243" s="38"/>
      <c r="K243" s="38"/>
      <c r="L243" s="42"/>
      <c r="M243" s="279"/>
      <c r="N243" s="85"/>
      <c r="O243" s="85"/>
      <c r="P243" s="85"/>
      <c r="Q243" s="85"/>
      <c r="R243" s="85"/>
      <c r="S243" s="85"/>
      <c r="T243" s="86"/>
      <c r="AT243" s="16" t="s">
        <v>184</v>
      </c>
      <c r="AU243" s="16" t="s">
        <v>86</v>
      </c>
    </row>
    <row r="244" spans="2:51" s="12" customFormat="1" ht="12">
      <c r="B244" s="235"/>
      <c r="C244" s="236"/>
      <c r="D244" s="237" t="s">
        <v>137</v>
      </c>
      <c r="E244" s="238" t="s">
        <v>1</v>
      </c>
      <c r="F244" s="239" t="s">
        <v>383</v>
      </c>
      <c r="G244" s="236"/>
      <c r="H244" s="238" t="s">
        <v>1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AT244" s="245" t="s">
        <v>137</v>
      </c>
      <c r="AU244" s="245" t="s">
        <v>86</v>
      </c>
      <c r="AV244" s="12" t="s">
        <v>84</v>
      </c>
      <c r="AW244" s="12" t="s">
        <v>32</v>
      </c>
      <c r="AX244" s="12" t="s">
        <v>76</v>
      </c>
      <c r="AY244" s="245" t="s">
        <v>127</v>
      </c>
    </row>
    <row r="245" spans="2:51" s="13" customFormat="1" ht="12">
      <c r="B245" s="246"/>
      <c r="C245" s="247"/>
      <c r="D245" s="237" t="s">
        <v>137</v>
      </c>
      <c r="E245" s="248" t="s">
        <v>1</v>
      </c>
      <c r="F245" s="249" t="s">
        <v>499</v>
      </c>
      <c r="G245" s="247"/>
      <c r="H245" s="250">
        <v>115</v>
      </c>
      <c r="I245" s="251"/>
      <c r="J245" s="247"/>
      <c r="K245" s="247"/>
      <c r="L245" s="252"/>
      <c r="M245" s="253"/>
      <c r="N245" s="254"/>
      <c r="O245" s="254"/>
      <c r="P245" s="254"/>
      <c r="Q245" s="254"/>
      <c r="R245" s="254"/>
      <c r="S245" s="254"/>
      <c r="T245" s="255"/>
      <c r="AT245" s="256" t="s">
        <v>137</v>
      </c>
      <c r="AU245" s="256" t="s">
        <v>86</v>
      </c>
      <c r="AV245" s="13" t="s">
        <v>86</v>
      </c>
      <c r="AW245" s="13" t="s">
        <v>32</v>
      </c>
      <c r="AX245" s="13" t="s">
        <v>76</v>
      </c>
      <c r="AY245" s="256" t="s">
        <v>127</v>
      </c>
    </row>
    <row r="246" spans="2:51" s="12" customFormat="1" ht="12">
      <c r="B246" s="235"/>
      <c r="C246" s="236"/>
      <c r="D246" s="237" t="s">
        <v>137</v>
      </c>
      <c r="E246" s="238" t="s">
        <v>1</v>
      </c>
      <c r="F246" s="239" t="s">
        <v>500</v>
      </c>
      <c r="G246" s="236"/>
      <c r="H246" s="238" t="s">
        <v>1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AT246" s="245" t="s">
        <v>137</v>
      </c>
      <c r="AU246" s="245" t="s">
        <v>86</v>
      </c>
      <c r="AV246" s="12" t="s">
        <v>84</v>
      </c>
      <c r="AW246" s="12" t="s">
        <v>32</v>
      </c>
      <c r="AX246" s="12" t="s">
        <v>76</v>
      </c>
      <c r="AY246" s="245" t="s">
        <v>127</v>
      </c>
    </row>
    <row r="247" spans="2:51" s="13" customFormat="1" ht="12">
      <c r="B247" s="246"/>
      <c r="C247" s="247"/>
      <c r="D247" s="237" t="s">
        <v>137</v>
      </c>
      <c r="E247" s="248" t="s">
        <v>1</v>
      </c>
      <c r="F247" s="249" t="s">
        <v>501</v>
      </c>
      <c r="G247" s="247"/>
      <c r="H247" s="250">
        <v>445</v>
      </c>
      <c r="I247" s="251"/>
      <c r="J247" s="247"/>
      <c r="K247" s="247"/>
      <c r="L247" s="252"/>
      <c r="M247" s="253"/>
      <c r="N247" s="254"/>
      <c r="O247" s="254"/>
      <c r="P247" s="254"/>
      <c r="Q247" s="254"/>
      <c r="R247" s="254"/>
      <c r="S247" s="254"/>
      <c r="T247" s="255"/>
      <c r="AT247" s="256" t="s">
        <v>137</v>
      </c>
      <c r="AU247" s="256" t="s">
        <v>86</v>
      </c>
      <c r="AV247" s="13" t="s">
        <v>86</v>
      </c>
      <c r="AW247" s="13" t="s">
        <v>32</v>
      </c>
      <c r="AX247" s="13" t="s">
        <v>76</v>
      </c>
      <c r="AY247" s="256" t="s">
        <v>127</v>
      </c>
    </row>
    <row r="248" spans="2:51" s="14" customFormat="1" ht="12">
      <c r="B248" s="257"/>
      <c r="C248" s="258"/>
      <c r="D248" s="237" t="s">
        <v>137</v>
      </c>
      <c r="E248" s="259" t="s">
        <v>1</v>
      </c>
      <c r="F248" s="260" t="s">
        <v>142</v>
      </c>
      <c r="G248" s="258"/>
      <c r="H248" s="261">
        <v>560</v>
      </c>
      <c r="I248" s="262"/>
      <c r="J248" s="258"/>
      <c r="K248" s="258"/>
      <c r="L248" s="263"/>
      <c r="M248" s="264"/>
      <c r="N248" s="265"/>
      <c r="O248" s="265"/>
      <c r="P248" s="265"/>
      <c r="Q248" s="265"/>
      <c r="R248" s="265"/>
      <c r="S248" s="265"/>
      <c r="T248" s="266"/>
      <c r="AT248" s="267" t="s">
        <v>137</v>
      </c>
      <c r="AU248" s="267" t="s">
        <v>86</v>
      </c>
      <c r="AV248" s="14" t="s">
        <v>135</v>
      </c>
      <c r="AW248" s="14" t="s">
        <v>32</v>
      </c>
      <c r="AX248" s="14" t="s">
        <v>84</v>
      </c>
      <c r="AY248" s="267" t="s">
        <v>127</v>
      </c>
    </row>
    <row r="249" spans="2:65" s="1" customFormat="1" ht="21.65" customHeight="1">
      <c r="B249" s="37"/>
      <c r="C249" s="222" t="s">
        <v>345</v>
      </c>
      <c r="D249" s="222" t="s">
        <v>130</v>
      </c>
      <c r="E249" s="223" t="s">
        <v>502</v>
      </c>
      <c r="F249" s="224" t="s">
        <v>503</v>
      </c>
      <c r="G249" s="225" t="s">
        <v>133</v>
      </c>
      <c r="H249" s="226">
        <v>560</v>
      </c>
      <c r="I249" s="227"/>
      <c r="J249" s="228">
        <f>ROUND(I249*H249,2)</f>
        <v>0</v>
      </c>
      <c r="K249" s="224" t="s">
        <v>134</v>
      </c>
      <c r="L249" s="42"/>
      <c r="M249" s="229" t="s">
        <v>1</v>
      </c>
      <c r="N249" s="230" t="s">
        <v>41</v>
      </c>
      <c r="O249" s="85"/>
      <c r="P249" s="231">
        <f>O249*H249</f>
        <v>0</v>
      </c>
      <c r="Q249" s="231">
        <v>0</v>
      </c>
      <c r="R249" s="231">
        <f>Q249*H249</f>
        <v>0</v>
      </c>
      <c r="S249" s="231">
        <v>0</v>
      </c>
      <c r="T249" s="232">
        <f>S249*H249</f>
        <v>0</v>
      </c>
      <c r="AR249" s="233" t="s">
        <v>135</v>
      </c>
      <c r="AT249" s="233" t="s">
        <v>130</v>
      </c>
      <c r="AU249" s="233" t="s">
        <v>86</v>
      </c>
      <c r="AY249" s="16" t="s">
        <v>127</v>
      </c>
      <c r="BE249" s="234">
        <f>IF(N249="základní",J249,0)</f>
        <v>0</v>
      </c>
      <c r="BF249" s="234">
        <f>IF(N249="snížená",J249,0)</f>
        <v>0</v>
      </c>
      <c r="BG249" s="234">
        <f>IF(N249="zákl. přenesená",J249,0)</f>
        <v>0</v>
      </c>
      <c r="BH249" s="234">
        <f>IF(N249="sníž. přenesená",J249,0)</f>
        <v>0</v>
      </c>
      <c r="BI249" s="234">
        <f>IF(N249="nulová",J249,0)</f>
        <v>0</v>
      </c>
      <c r="BJ249" s="16" t="s">
        <v>84</v>
      </c>
      <c r="BK249" s="234">
        <f>ROUND(I249*H249,2)</f>
        <v>0</v>
      </c>
      <c r="BL249" s="16" t="s">
        <v>135</v>
      </c>
      <c r="BM249" s="233" t="s">
        <v>504</v>
      </c>
    </row>
    <row r="250" spans="2:51" s="12" customFormat="1" ht="12">
      <c r="B250" s="235"/>
      <c r="C250" s="236"/>
      <c r="D250" s="237" t="s">
        <v>137</v>
      </c>
      <c r="E250" s="238" t="s">
        <v>1</v>
      </c>
      <c r="F250" s="239" t="s">
        <v>383</v>
      </c>
      <c r="G250" s="236"/>
      <c r="H250" s="238" t="s">
        <v>1</v>
      </c>
      <c r="I250" s="240"/>
      <c r="J250" s="236"/>
      <c r="K250" s="236"/>
      <c r="L250" s="241"/>
      <c r="M250" s="242"/>
      <c r="N250" s="243"/>
      <c r="O250" s="243"/>
      <c r="P250" s="243"/>
      <c r="Q250" s="243"/>
      <c r="R250" s="243"/>
      <c r="S250" s="243"/>
      <c r="T250" s="244"/>
      <c r="AT250" s="245" t="s">
        <v>137</v>
      </c>
      <c r="AU250" s="245" t="s">
        <v>86</v>
      </c>
      <c r="AV250" s="12" t="s">
        <v>84</v>
      </c>
      <c r="AW250" s="12" t="s">
        <v>32</v>
      </c>
      <c r="AX250" s="12" t="s">
        <v>76</v>
      </c>
      <c r="AY250" s="245" t="s">
        <v>127</v>
      </c>
    </row>
    <row r="251" spans="2:51" s="13" customFormat="1" ht="12">
      <c r="B251" s="246"/>
      <c r="C251" s="247"/>
      <c r="D251" s="237" t="s">
        <v>137</v>
      </c>
      <c r="E251" s="248" t="s">
        <v>1</v>
      </c>
      <c r="F251" s="249" t="s">
        <v>499</v>
      </c>
      <c r="G251" s="247"/>
      <c r="H251" s="250">
        <v>115</v>
      </c>
      <c r="I251" s="251"/>
      <c r="J251" s="247"/>
      <c r="K251" s="247"/>
      <c r="L251" s="252"/>
      <c r="M251" s="253"/>
      <c r="N251" s="254"/>
      <c r="O251" s="254"/>
      <c r="P251" s="254"/>
      <c r="Q251" s="254"/>
      <c r="R251" s="254"/>
      <c r="S251" s="254"/>
      <c r="T251" s="255"/>
      <c r="AT251" s="256" t="s">
        <v>137</v>
      </c>
      <c r="AU251" s="256" t="s">
        <v>86</v>
      </c>
      <c r="AV251" s="13" t="s">
        <v>86</v>
      </c>
      <c r="AW251" s="13" t="s">
        <v>32</v>
      </c>
      <c r="AX251" s="13" t="s">
        <v>76</v>
      </c>
      <c r="AY251" s="256" t="s">
        <v>127</v>
      </c>
    </row>
    <row r="252" spans="2:51" s="12" customFormat="1" ht="12">
      <c r="B252" s="235"/>
      <c r="C252" s="236"/>
      <c r="D252" s="237" t="s">
        <v>137</v>
      </c>
      <c r="E252" s="238" t="s">
        <v>1</v>
      </c>
      <c r="F252" s="239" t="s">
        <v>500</v>
      </c>
      <c r="G252" s="236"/>
      <c r="H252" s="238" t="s">
        <v>1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AT252" s="245" t="s">
        <v>137</v>
      </c>
      <c r="AU252" s="245" t="s">
        <v>86</v>
      </c>
      <c r="AV252" s="12" t="s">
        <v>84</v>
      </c>
      <c r="AW252" s="12" t="s">
        <v>32</v>
      </c>
      <c r="AX252" s="12" t="s">
        <v>76</v>
      </c>
      <c r="AY252" s="245" t="s">
        <v>127</v>
      </c>
    </row>
    <row r="253" spans="2:51" s="13" customFormat="1" ht="12">
      <c r="B253" s="246"/>
      <c r="C253" s="247"/>
      <c r="D253" s="237" t="s">
        <v>137</v>
      </c>
      <c r="E253" s="248" t="s">
        <v>1</v>
      </c>
      <c r="F253" s="249" t="s">
        <v>501</v>
      </c>
      <c r="G253" s="247"/>
      <c r="H253" s="250">
        <v>445</v>
      </c>
      <c r="I253" s="251"/>
      <c r="J253" s="247"/>
      <c r="K253" s="247"/>
      <c r="L253" s="252"/>
      <c r="M253" s="253"/>
      <c r="N253" s="254"/>
      <c r="O253" s="254"/>
      <c r="P253" s="254"/>
      <c r="Q253" s="254"/>
      <c r="R253" s="254"/>
      <c r="S253" s="254"/>
      <c r="T253" s="255"/>
      <c r="AT253" s="256" t="s">
        <v>137</v>
      </c>
      <c r="AU253" s="256" t="s">
        <v>86</v>
      </c>
      <c r="AV253" s="13" t="s">
        <v>86</v>
      </c>
      <c r="AW253" s="13" t="s">
        <v>32</v>
      </c>
      <c r="AX253" s="13" t="s">
        <v>76</v>
      </c>
      <c r="AY253" s="256" t="s">
        <v>127</v>
      </c>
    </row>
    <row r="254" spans="2:51" s="14" customFormat="1" ht="12">
      <c r="B254" s="257"/>
      <c r="C254" s="258"/>
      <c r="D254" s="237" t="s">
        <v>137</v>
      </c>
      <c r="E254" s="259" t="s">
        <v>1</v>
      </c>
      <c r="F254" s="260" t="s">
        <v>142</v>
      </c>
      <c r="G254" s="258"/>
      <c r="H254" s="261">
        <v>560</v>
      </c>
      <c r="I254" s="262"/>
      <c r="J254" s="258"/>
      <c r="K254" s="258"/>
      <c r="L254" s="263"/>
      <c r="M254" s="264"/>
      <c r="N254" s="265"/>
      <c r="O254" s="265"/>
      <c r="P254" s="265"/>
      <c r="Q254" s="265"/>
      <c r="R254" s="265"/>
      <c r="S254" s="265"/>
      <c r="T254" s="266"/>
      <c r="AT254" s="267" t="s">
        <v>137</v>
      </c>
      <c r="AU254" s="267" t="s">
        <v>86</v>
      </c>
      <c r="AV254" s="14" t="s">
        <v>135</v>
      </c>
      <c r="AW254" s="14" t="s">
        <v>32</v>
      </c>
      <c r="AX254" s="14" t="s">
        <v>84</v>
      </c>
      <c r="AY254" s="267" t="s">
        <v>127</v>
      </c>
    </row>
    <row r="255" spans="2:65" s="1" customFormat="1" ht="21.65" customHeight="1">
      <c r="B255" s="37"/>
      <c r="C255" s="222" t="s">
        <v>349</v>
      </c>
      <c r="D255" s="222" t="s">
        <v>130</v>
      </c>
      <c r="E255" s="223" t="s">
        <v>505</v>
      </c>
      <c r="F255" s="224" t="s">
        <v>506</v>
      </c>
      <c r="G255" s="225" t="s">
        <v>133</v>
      </c>
      <c r="H255" s="226">
        <v>277</v>
      </c>
      <c r="I255" s="227"/>
      <c r="J255" s="228">
        <f>ROUND(I255*H255,2)</f>
        <v>0</v>
      </c>
      <c r="K255" s="224" t="s">
        <v>134</v>
      </c>
      <c r="L255" s="42"/>
      <c r="M255" s="229" t="s">
        <v>1</v>
      </c>
      <c r="N255" s="230" t="s">
        <v>41</v>
      </c>
      <c r="O255" s="85"/>
      <c r="P255" s="231">
        <f>O255*H255</f>
        <v>0</v>
      </c>
      <c r="Q255" s="231">
        <v>0</v>
      </c>
      <c r="R255" s="231">
        <f>Q255*H255</f>
        <v>0</v>
      </c>
      <c r="S255" s="231">
        <v>0</v>
      </c>
      <c r="T255" s="232">
        <f>S255*H255</f>
        <v>0</v>
      </c>
      <c r="AR255" s="233" t="s">
        <v>135</v>
      </c>
      <c r="AT255" s="233" t="s">
        <v>130</v>
      </c>
      <c r="AU255" s="233" t="s">
        <v>86</v>
      </c>
      <c r="AY255" s="16" t="s">
        <v>127</v>
      </c>
      <c r="BE255" s="234">
        <f>IF(N255="základní",J255,0)</f>
        <v>0</v>
      </c>
      <c r="BF255" s="234">
        <f>IF(N255="snížená",J255,0)</f>
        <v>0</v>
      </c>
      <c r="BG255" s="234">
        <f>IF(N255="zákl. přenesená",J255,0)</f>
        <v>0</v>
      </c>
      <c r="BH255" s="234">
        <f>IF(N255="sníž. přenesená",J255,0)</f>
        <v>0</v>
      </c>
      <c r="BI255" s="234">
        <f>IF(N255="nulová",J255,0)</f>
        <v>0</v>
      </c>
      <c r="BJ255" s="16" t="s">
        <v>84</v>
      </c>
      <c r="BK255" s="234">
        <f>ROUND(I255*H255,2)</f>
        <v>0</v>
      </c>
      <c r="BL255" s="16" t="s">
        <v>135</v>
      </c>
      <c r="BM255" s="233" t="s">
        <v>507</v>
      </c>
    </row>
    <row r="256" spans="2:51" s="12" customFormat="1" ht="12">
      <c r="B256" s="235"/>
      <c r="C256" s="236"/>
      <c r="D256" s="237" t="s">
        <v>137</v>
      </c>
      <c r="E256" s="238" t="s">
        <v>1</v>
      </c>
      <c r="F256" s="239" t="s">
        <v>508</v>
      </c>
      <c r="G256" s="236"/>
      <c r="H256" s="238" t="s">
        <v>1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AT256" s="245" t="s">
        <v>137</v>
      </c>
      <c r="AU256" s="245" t="s">
        <v>86</v>
      </c>
      <c r="AV256" s="12" t="s">
        <v>84</v>
      </c>
      <c r="AW256" s="12" t="s">
        <v>32</v>
      </c>
      <c r="AX256" s="12" t="s">
        <v>76</v>
      </c>
      <c r="AY256" s="245" t="s">
        <v>127</v>
      </c>
    </row>
    <row r="257" spans="2:51" s="13" customFormat="1" ht="12">
      <c r="B257" s="246"/>
      <c r="C257" s="247"/>
      <c r="D257" s="237" t="s">
        <v>137</v>
      </c>
      <c r="E257" s="248" t="s">
        <v>1</v>
      </c>
      <c r="F257" s="249" t="s">
        <v>494</v>
      </c>
      <c r="G257" s="247"/>
      <c r="H257" s="250">
        <v>215</v>
      </c>
      <c r="I257" s="251"/>
      <c r="J257" s="247"/>
      <c r="K257" s="247"/>
      <c r="L257" s="252"/>
      <c r="M257" s="253"/>
      <c r="N257" s="254"/>
      <c r="O257" s="254"/>
      <c r="P257" s="254"/>
      <c r="Q257" s="254"/>
      <c r="R257" s="254"/>
      <c r="S257" s="254"/>
      <c r="T257" s="255"/>
      <c r="AT257" s="256" t="s">
        <v>137</v>
      </c>
      <c r="AU257" s="256" t="s">
        <v>86</v>
      </c>
      <c r="AV257" s="13" t="s">
        <v>86</v>
      </c>
      <c r="AW257" s="13" t="s">
        <v>32</v>
      </c>
      <c r="AX257" s="13" t="s">
        <v>76</v>
      </c>
      <c r="AY257" s="256" t="s">
        <v>127</v>
      </c>
    </row>
    <row r="258" spans="2:51" s="12" customFormat="1" ht="12">
      <c r="B258" s="235"/>
      <c r="C258" s="236"/>
      <c r="D258" s="237" t="s">
        <v>137</v>
      </c>
      <c r="E258" s="238" t="s">
        <v>1</v>
      </c>
      <c r="F258" s="239" t="s">
        <v>466</v>
      </c>
      <c r="G258" s="236"/>
      <c r="H258" s="238" t="s">
        <v>1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AT258" s="245" t="s">
        <v>137</v>
      </c>
      <c r="AU258" s="245" t="s">
        <v>86</v>
      </c>
      <c r="AV258" s="12" t="s">
        <v>84</v>
      </c>
      <c r="AW258" s="12" t="s">
        <v>32</v>
      </c>
      <c r="AX258" s="12" t="s">
        <v>76</v>
      </c>
      <c r="AY258" s="245" t="s">
        <v>127</v>
      </c>
    </row>
    <row r="259" spans="2:51" s="13" customFormat="1" ht="12">
      <c r="B259" s="246"/>
      <c r="C259" s="247"/>
      <c r="D259" s="237" t="s">
        <v>137</v>
      </c>
      <c r="E259" s="248" t="s">
        <v>1</v>
      </c>
      <c r="F259" s="249" t="s">
        <v>467</v>
      </c>
      <c r="G259" s="247"/>
      <c r="H259" s="250">
        <v>62</v>
      </c>
      <c r="I259" s="251"/>
      <c r="J259" s="247"/>
      <c r="K259" s="247"/>
      <c r="L259" s="252"/>
      <c r="M259" s="253"/>
      <c r="N259" s="254"/>
      <c r="O259" s="254"/>
      <c r="P259" s="254"/>
      <c r="Q259" s="254"/>
      <c r="R259" s="254"/>
      <c r="S259" s="254"/>
      <c r="T259" s="255"/>
      <c r="AT259" s="256" t="s">
        <v>137</v>
      </c>
      <c r="AU259" s="256" t="s">
        <v>86</v>
      </c>
      <c r="AV259" s="13" t="s">
        <v>86</v>
      </c>
      <c r="AW259" s="13" t="s">
        <v>32</v>
      </c>
      <c r="AX259" s="13" t="s">
        <v>76</v>
      </c>
      <c r="AY259" s="256" t="s">
        <v>127</v>
      </c>
    </row>
    <row r="260" spans="2:51" s="14" customFormat="1" ht="12">
      <c r="B260" s="257"/>
      <c r="C260" s="258"/>
      <c r="D260" s="237" t="s">
        <v>137</v>
      </c>
      <c r="E260" s="259" t="s">
        <v>1</v>
      </c>
      <c r="F260" s="260" t="s">
        <v>142</v>
      </c>
      <c r="G260" s="258"/>
      <c r="H260" s="261">
        <v>277</v>
      </c>
      <c r="I260" s="262"/>
      <c r="J260" s="258"/>
      <c r="K260" s="258"/>
      <c r="L260" s="263"/>
      <c r="M260" s="264"/>
      <c r="N260" s="265"/>
      <c r="O260" s="265"/>
      <c r="P260" s="265"/>
      <c r="Q260" s="265"/>
      <c r="R260" s="265"/>
      <c r="S260" s="265"/>
      <c r="T260" s="266"/>
      <c r="AT260" s="267" t="s">
        <v>137</v>
      </c>
      <c r="AU260" s="267" t="s">
        <v>86</v>
      </c>
      <c r="AV260" s="14" t="s">
        <v>135</v>
      </c>
      <c r="AW260" s="14" t="s">
        <v>32</v>
      </c>
      <c r="AX260" s="14" t="s">
        <v>84</v>
      </c>
      <c r="AY260" s="267" t="s">
        <v>127</v>
      </c>
    </row>
    <row r="261" spans="2:65" s="1" customFormat="1" ht="32.45" customHeight="1">
      <c r="B261" s="37"/>
      <c r="C261" s="222" t="s">
        <v>355</v>
      </c>
      <c r="D261" s="222" t="s">
        <v>130</v>
      </c>
      <c r="E261" s="223" t="s">
        <v>509</v>
      </c>
      <c r="F261" s="224" t="s">
        <v>510</v>
      </c>
      <c r="G261" s="225" t="s">
        <v>133</v>
      </c>
      <c r="H261" s="226">
        <v>123</v>
      </c>
      <c r="I261" s="227"/>
      <c r="J261" s="228">
        <f>ROUND(I261*H261,2)</f>
        <v>0</v>
      </c>
      <c r="K261" s="224" t="s">
        <v>134</v>
      </c>
      <c r="L261" s="42"/>
      <c r="M261" s="229" t="s">
        <v>1</v>
      </c>
      <c r="N261" s="230" t="s">
        <v>41</v>
      </c>
      <c r="O261" s="85"/>
      <c r="P261" s="231">
        <f>O261*H261</f>
        <v>0</v>
      </c>
      <c r="Q261" s="231">
        <v>0.10362</v>
      </c>
      <c r="R261" s="231">
        <f>Q261*H261</f>
        <v>12.74526</v>
      </c>
      <c r="S261" s="231">
        <v>0</v>
      </c>
      <c r="T261" s="232">
        <f>S261*H261</f>
        <v>0</v>
      </c>
      <c r="AR261" s="233" t="s">
        <v>135</v>
      </c>
      <c r="AT261" s="233" t="s">
        <v>130</v>
      </c>
      <c r="AU261" s="233" t="s">
        <v>86</v>
      </c>
      <c r="AY261" s="16" t="s">
        <v>127</v>
      </c>
      <c r="BE261" s="234">
        <f>IF(N261="základní",J261,0)</f>
        <v>0</v>
      </c>
      <c r="BF261" s="234">
        <f>IF(N261="snížená",J261,0)</f>
        <v>0</v>
      </c>
      <c r="BG261" s="234">
        <f>IF(N261="zákl. přenesená",J261,0)</f>
        <v>0</v>
      </c>
      <c r="BH261" s="234">
        <f>IF(N261="sníž. přenesená",J261,0)</f>
        <v>0</v>
      </c>
      <c r="BI261" s="234">
        <f>IF(N261="nulová",J261,0)</f>
        <v>0</v>
      </c>
      <c r="BJ261" s="16" t="s">
        <v>84</v>
      </c>
      <c r="BK261" s="234">
        <f>ROUND(I261*H261,2)</f>
        <v>0</v>
      </c>
      <c r="BL261" s="16" t="s">
        <v>135</v>
      </c>
      <c r="BM261" s="233" t="s">
        <v>511</v>
      </c>
    </row>
    <row r="262" spans="2:51" s="13" customFormat="1" ht="12">
      <c r="B262" s="246"/>
      <c r="C262" s="247"/>
      <c r="D262" s="237" t="s">
        <v>137</v>
      </c>
      <c r="E262" s="248" t="s">
        <v>1</v>
      </c>
      <c r="F262" s="249" t="s">
        <v>512</v>
      </c>
      <c r="G262" s="247"/>
      <c r="H262" s="250">
        <v>123</v>
      </c>
      <c r="I262" s="251"/>
      <c r="J262" s="247"/>
      <c r="K262" s="247"/>
      <c r="L262" s="252"/>
      <c r="M262" s="253"/>
      <c r="N262" s="254"/>
      <c r="O262" s="254"/>
      <c r="P262" s="254"/>
      <c r="Q262" s="254"/>
      <c r="R262" s="254"/>
      <c r="S262" s="254"/>
      <c r="T262" s="255"/>
      <c r="AT262" s="256" t="s">
        <v>137</v>
      </c>
      <c r="AU262" s="256" t="s">
        <v>86</v>
      </c>
      <c r="AV262" s="13" t="s">
        <v>86</v>
      </c>
      <c r="AW262" s="13" t="s">
        <v>32</v>
      </c>
      <c r="AX262" s="13" t="s">
        <v>84</v>
      </c>
      <c r="AY262" s="256" t="s">
        <v>127</v>
      </c>
    </row>
    <row r="263" spans="2:65" s="1" customFormat="1" ht="15.25" customHeight="1">
      <c r="B263" s="37"/>
      <c r="C263" s="268" t="s">
        <v>513</v>
      </c>
      <c r="D263" s="268" t="s">
        <v>165</v>
      </c>
      <c r="E263" s="269" t="s">
        <v>514</v>
      </c>
      <c r="F263" s="270" t="s">
        <v>515</v>
      </c>
      <c r="G263" s="271" t="s">
        <v>133</v>
      </c>
      <c r="H263" s="272">
        <v>123</v>
      </c>
      <c r="I263" s="273"/>
      <c r="J263" s="274">
        <f>ROUND(I263*H263,2)</f>
        <v>0</v>
      </c>
      <c r="K263" s="270" t="s">
        <v>134</v>
      </c>
      <c r="L263" s="275"/>
      <c r="M263" s="276" t="s">
        <v>1</v>
      </c>
      <c r="N263" s="277" t="s">
        <v>41</v>
      </c>
      <c r="O263" s="85"/>
      <c r="P263" s="231">
        <f>O263*H263</f>
        <v>0</v>
      </c>
      <c r="Q263" s="231">
        <v>0.131</v>
      </c>
      <c r="R263" s="231">
        <f>Q263*H263</f>
        <v>16.113</v>
      </c>
      <c r="S263" s="231">
        <v>0</v>
      </c>
      <c r="T263" s="232">
        <f>S263*H263</f>
        <v>0</v>
      </c>
      <c r="AR263" s="233" t="s">
        <v>169</v>
      </c>
      <c r="AT263" s="233" t="s">
        <v>165</v>
      </c>
      <c r="AU263" s="233" t="s">
        <v>86</v>
      </c>
      <c r="AY263" s="16" t="s">
        <v>127</v>
      </c>
      <c r="BE263" s="234">
        <f>IF(N263="základní",J263,0)</f>
        <v>0</v>
      </c>
      <c r="BF263" s="234">
        <f>IF(N263="snížená",J263,0)</f>
        <v>0</v>
      </c>
      <c r="BG263" s="234">
        <f>IF(N263="zákl. přenesená",J263,0)</f>
        <v>0</v>
      </c>
      <c r="BH263" s="234">
        <f>IF(N263="sníž. přenesená",J263,0)</f>
        <v>0</v>
      </c>
      <c r="BI263" s="234">
        <f>IF(N263="nulová",J263,0)</f>
        <v>0</v>
      </c>
      <c r="BJ263" s="16" t="s">
        <v>84</v>
      </c>
      <c r="BK263" s="234">
        <f>ROUND(I263*H263,2)</f>
        <v>0</v>
      </c>
      <c r="BL263" s="16" t="s">
        <v>135</v>
      </c>
      <c r="BM263" s="233" t="s">
        <v>516</v>
      </c>
    </row>
    <row r="264" spans="2:65" s="1" customFormat="1" ht="32.45" customHeight="1">
      <c r="B264" s="37"/>
      <c r="C264" s="222" t="s">
        <v>517</v>
      </c>
      <c r="D264" s="222" t="s">
        <v>130</v>
      </c>
      <c r="E264" s="223" t="s">
        <v>518</v>
      </c>
      <c r="F264" s="224" t="s">
        <v>519</v>
      </c>
      <c r="G264" s="225" t="s">
        <v>133</v>
      </c>
      <c r="H264" s="226">
        <v>755</v>
      </c>
      <c r="I264" s="227"/>
      <c r="J264" s="228">
        <f>ROUND(I264*H264,2)</f>
        <v>0</v>
      </c>
      <c r="K264" s="224" t="s">
        <v>134</v>
      </c>
      <c r="L264" s="42"/>
      <c r="M264" s="229" t="s">
        <v>1</v>
      </c>
      <c r="N264" s="230" t="s">
        <v>41</v>
      </c>
      <c r="O264" s="85"/>
      <c r="P264" s="231">
        <f>O264*H264</f>
        <v>0</v>
      </c>
      <c r="Q264" s="231">
        <v>0.098</v>
      </c>
      <c r="R264" s="231">
        <f>Q264*H264</f>
        <v>73.99000000000001</v>
      </c>
      <c r="S264" s="231">
        <v>0</v>
      </c>
      <c r="T264" s="232">
        <f>S264*H264</f>
        <v>0</v>
      </c>
      <c r="AR264" s="233" t="s">
        <v>135</v>
      </c>
      <c r="AT264" s="233" t="s">
        <v>130</v>
      </c>
      <c r="AU264" s="233" t="s">
        <v>86</v>
      </c>
      <c r="AY264" s="16" t="s">
        <v>127</v>
      </c>
      <c r="BE264" s="234">
        <f>IF(N264="základní",J264,0)</f>
        <v>0</v>
      </c>
      <c r="BF264" s="234">
        <f>IF(N264="snížená",J264,0)</f>
        <v>0</v>
      </c>
      <c r="BG264" s="234">
        <f>IF(N264="zákl. přenesená",J264,0)</f>
        <v>0</v>
      </c>
      <c r="BH264" s="234">
        <f>IF(N264="sníž. přenesená",J264,0)</f>
        <v>0</v>
      </c>
      <c r="BI264" s="234">
        <f>IF(N264="nulová",J264,0)</f>
        <v>0</v>
      </c>
      <c r="BJ264" s="16" t="s">
        <v>84</v>
      </c>
      <c r="BK264" s="234">
        <f>ROUND(I264*H264,2)</f>
        <v>0</v>
      </c>
      <c r="BL264" s="16" t="s">
        <v>135</v>
      </c>
      <c r="BM264" s="233" t="s">
        <v>520</v>
      </c>
    </row>
    <row r="265" spans="2:65" s="1" customFormat="1" ht="15.25" customHeight="1">
      <c r="B265" s="37"/>
      <c r="C265" s="268" t="s">
        <v>309</v>
      </c>
      <c r="D265" s="268" t="s">
        <v>165</v>
      </c>
      <c r="E265" s="269" t="s">
        <v>521</v>
      </c>
      <c r="F265" s="270" t="s">
        <v>522</v>
      </c>
      <c r="G265" s="271" t="s">
        <v>133</v>
      </c>
      <c r="H265" s="272">
        <v>730</v>
      </c>
      <c r="I265" s="273"/>
      <c r="J265" s="274">
        <f>ROUND(I265*H265,2)</f>
        <v>0</v>
      </c>
      <c r="K265" s="270" t="s">
        <v>134</v>
      </c>
      <c r="L265" s="275"/>
      <c r="M265" s="276" t="s">
        <v>1</v>
      </c>
      <c r="N265" s="277" t="s">
        <v>41</v>
      </c>
      <c r="O265" s="85"/>
      <c r="P265" s="231">
        <f>O265*H265</f>
        <v>0</v>
      </c>
      <c r="Q265" s="231">
        <v>0.108</v>
      </c>
      <c r="R265" s="231">
        <f>Q265*H265</f>
        <v>78.84</v>
      </c>
      <c r="S265" s="231">
        <v>0</v>
      </c>
      <c r="T265" s="232">
        <f>S265*H265</f>
        <v>0</v>
      </c>
      <c r="AR265" s="233" t="s">
        <v>169</v>
      </c>
      <c r="AT265" s="233" t="s">
        <v>165</v>
      </c>
      <c r="AU265" s="233" t="s">
        <v>86</v>
      </c>
      <c r="AY265" s="16" t="s">
        <v>127</v>
      </c>
      <c r="BE265" s="234">
        <f>IF(N265="základní",J265,0)</f>
        <v>0</v>
      </c>
      <c r="BF265" s="234">
        <f>IF(N265="snížená",J265,0)</f>
        <v>0</v>
      </c>
      <c r="BG265" s="234">
        <f>IF(N265="zákl. přenesená",J265,0)</f>
        <v>0</v>
      </c>
      <c r="BH265" s="234">
        <f>IF(N265="sníž. přenesená",J265,0)</f>
        <v>0</v>
      </c>
      <c r="BI265" s="234">
        <f>IF(N265="nulová",J265,0)</f>
        <v>0</v>
      </c>
      <c r="BJ265" s="16" t="s">
        <v>84</v>
      </c>
      <c r="BK265" s="234">
        <f>ROUND(I265*H265,2)</f>
        <v>0</v>
      </c>
      <c r="BL265" s="16" t="s">
        <v>135</v>
      </c>
      <c r="BM265" s="233" t="s">
        <v>523</v>
      </c>
    </row>
    <row r="266" spans="2:65" s="1" customFormat="1" ht="15.25" customHeight="1">
      <c r="B266" s="37"/>
      <c r="C266" s="268" t="s">
        <v>314</v>
      </c>
      <c r="D266" s="268" t="s">
        <v>165</v>
      </c>
      <c r="E266" s="269" t="s">
        <v>524</v>
      </c>
      <c r="F266" s="270" t="s">
        <v>525</v>
      </c>
      <c r="G266" s="271" t="s">
        <v>133</v>
      </c>
      <c r="H266" s="272">
        <v>25</v>
      </c>
      <c r="I266" s="273"/>
      <c r="J266" s="274">
        <f>ROUND(I266*H266,2)</f>
        <v>0</v>
      </c>
      <c r="K266" s="270" t="s">
        <v>134</v>
      </c>
      <c r="L266" s="275"/>
      <c r="M266" s="276" t="s">
        <v>1</v>
      </c>
      <c r="N266" s="277" t="s">
        <v>41</v>
      </c>
      <c r="O266" s="85"/>
      <c r="P266" s="231">
        <f>O266*H266</f>
        <v>0</v>
      </c>
      <c r="Q266" s="231">
        <v>0.176</v>
      </c>
      <c r="R266" s="231">
        <f>Q266*H266</f>
        <v>4.3999999999999995</v>
      </c>
      <c r="S266" s="231">
        <v>0</v>
      </c>
      <c r="T266" s="232">
        <f>S266*H266</f>
        <v>0</v>
      </c>
      <c r="AR266" s="233" t="s">
        <v>169</v>
      </c>
      <c r="AT266" s="233" t="s">
        <v>165</v>
      </c>
      <c r="AU266" s="233" t="s">
        <v>86</v>
      </c>
      <c r="AY266" s="16" t="s">
        <v>127</v>
      </c>
      <c r="BE266" s="234">
        <f>IF(N266="základní",J266,0)</f>
        <v>0</v>
      </c>
      <c r="BF266" s="234">
        <f>IF(N266="snížená",J266,0)</f>
        <v>0</v>
      </c>
      <c r="BG266" s="234">
        <f>IF(N266="zákl. přenesená",J266,0)</f>
        <v>0</v>
      </c>
      <c r="BH266" s="234">
        <f>IF(N266="sníž. přenesená",J266,0)</f>
        <v>0</v>
      </c>
      <c r="BI266" s="234">
        <f>IF(N266="nulová",J266,0)</f>
        <v>0</v>
      </c>
      <c r="BJ266" s="16" t="s">
        <v>84</v>
      </c>
      <c r="BK266" s="234">
        <f>ROUND(I266*H266,2)</f>
        <v>0</v>
      </c>
      <c r="BL266" s="16" t="s">
        <v>135</v>
      </c>
      <c r="BM266" s="233" t="s">
        <v>526</v>
      </c>
    </row>
    <row r="267" spans="2:63" s="11" customFormat="1" ht="22.8" customHeight="1">
      <c r="B267" s="206"/>
      <c r="C267" s="207"/>
      <c r="D267" s="208" t="s">
        <v>75</v>
      </c>
      <c r="E267" s="220" t="s">
        <v>169</v>
      </c>
      <c r="F267" s="220" t="s">
        <v>212</v>
      </c>
      <c r="G267" s="207"/>
      <c r="H267" s="207"/>
      <c r="I267" s="210"/>
      <c r="J267" s="221">
        <f>BK267</f>
        <v>0</v>
      </c>
      <c r="K267" s="207"/>
      <c r="L267" s="212"/>
      <c r="M267" s="213"/>
      <c r="N267" s="214"/>
      <c r="O267" s="214"/>
      <c r="P267" s="215">
        <f>SUM(P268:P277)</f>
        <v>0</v>
      </c>
      <c r="Q267" s="214"/>
      <c r="R267" s="215">
        <f>SUM(R268:R277)</f>
        <v>4.49578</v>
      </c>
      <c r="S267" s="214"/>
      <c r="T267" s="216">
        <f>SUM(T268:T277)</f>
        <v>0</v>
      </c>
      <c r="AR267" s="217" t="s">
        <v>84</v>
      </c>
      <c r="AT267" s="218" t="s">
        <v>75</v>
      </c>
      <c r="AU267" s="218" t="s">
        <v>84</v>
      </c>
      <c r="AY267" s="217" t="s">
        <v>127</v>
      </c>
      <c r="BK267" s="219">
        <f>SUM(BK268:BK277)</f>
        <v>0</v>
      </c>
    </row>
    <row r="268" spans="2:65" s="1" customFormat="1" ht="21.65" customHeight="1">
      <c r="B268" s="37"/>
      <c r="C268" s="222" t="s">
        <v>129</v>
      </c>
      <c r="D268" s="222" t="s">
        <v>130</v>
      </c>
      <c r="E268" s="223" t="s">
        <v>527</v>
      </c>
      <c r="F268" s="224" t="s">
        <v>528</v>
      </c>
      <c r="G268" s="225" t="s">
        <v>215</v>
      </c>
      <c r="H268" s="226">
        <v>38</v>
      </c>
      <c r="I268" s="227"/>
      <c r="J268" s="228">
        <f>ROUND(I268*H268,2)</f>
        <v>0</v>
      </c>
      <c r="K268" s="224" t="s">
        <v>134</v>
      </c>
      <c r="L268" s="42"/>
      <c r="M268" s="229" t="s">
        <v>1</v>
      </c>
      <c r="N268" s="230" t="s">
        <v>41</v>
      </c>
      <c r="O268" s="85"/>
      <c r="P268" s="231">
        <f>O268*H268</f>
        <v>0</v>
      </c>
      <c r="Q268" s="231">
        <v>0.00241</v>
      </c>
      <c r="R268" s="231">
        <f>Q268*H268</f>
        <v>0.09158</v>
      </c>
      <c r="S268" s="231">
        <v>0</v>
      </c>
      <c r="T268" s="232">
        <f>S268*H268</f>
        <v>0</v>
      </c>
      <c r="AR268" s="233" t="s">
        <v>135</v>
      </c>
      <c r="AT268" s="233" t="s">
        <v>130</v>
      </c>
      <c r="AU268" s="233" t="s">
        <v>86</v>
      </c>
      <c r="AY268" s="16" t="s">
        <v>127</v>
      </c>
      <c r="BE268" s="234">
        <f>IF(N268="základní",J268,0)</f>
        <v>0</v>
      </c>
      <c r="BF268" s="234">
        <f>IF(N268="snížená",J268,0)</f>
        <v>0</v>
      </c>
      <c r="BG268" s="234">
        <f>IF(N268="zákl. přenesená",J268,0)</f>
        <v>0</v>
      </c>
      <c r="BH268" s="234">
        <f>IF(N268="sníž. přenesená",J268,0)</f>
        <v>0</v>
      </c>
      <c r="BI268" s="234">
        <f>IF(N268="nulová",J268,0)</f>
        <v>0</v>
      </c>
      <c r="BJ268" s="16" t="s">
        <v>84</v>
      </c>
      <c r="BK268" s="234">
        <f>ROUND(I268*H268,2)</f>
        <v>0</v>
      </c>
      <c r="BL268" s="16" t="s">
        <v>135</v>
      </c>
      <c r="BM268" s="233" t="s">
        <v>529</v>
      </c>
    </row>
    <row r="269" spans="2:65" s="1" customFormat="1" ht="15.25" customHeight="1">
      <c r="B269" s="37"/>
      <c r="C269" s="222" t="s">
        <v>191</v>
      </c>
      <c r="D269" s="222" t="s">
        <v>130</v>
      </c>
      <c r="E269" s="223" t="s">
        <v>218</v>
      </c>
      <c r="F269" s="224" t="s">
        <v>219</v>
      </c>
      <c r="G269" s="225" t="s">
        <v>220</v>
      </c>
      <c r="H269" s="226">
        <v>5</v>
      </c>
      <c r="I269" s="227"/>
      <c r="J269" s="228">
        <f>ROUND(I269*H269,2)</f>
        <v>0</v>
      </c>
      <c r="K269" s="224" t="s">
        <v>134</v>
      </c>
      <c r="L269" s="42"/>
      <c r="M269" s="229" t="s">
        <v>1</v>
      </c>
      <c r="N269" s="230" t="s">
        <v>41</v>
      </c>
      <c r="O269" s="85"/>
      <c r="P269" s="231">
        <f>O269*H269</f>
        <v>0</v>
      </c>
      <c r="Q269" s="231">
        <v>0.3409</v>
      </c>
      <c r="R269" s="231">
        <f>Q269*H269</f>
        <v>1.7045</v>
      </c>
      <c r="S269" s="231">
        <v>0</v>
      </c>
      <c r="T269" s="232">
        <f>S269*H269</f>
        <v>0</v>
      </c>
      <c r="AR269" s="233" t="s">
        <v>135</v>
      </c>
      <c r="AT269" s="233" t="s">
        <v>130</v>
      </c>
      <c r="AU269" s="233" t="s">
        <v>86</v>
      </c>
      <c r="AY269" s="16" t="s">
        <v>127</v>
      </c>
      <c r="BE269" s="234">
        <f>IF(N269="základní",J269,0)</f>
        <v>0</v>
      </c>
      <c r="BF269" s="234">
        <f>IF(N269="snížená",J269,0)</f>
        <v>0</v>
      </c>
      <c r="BG269" s="234">
        <f>IF(N269="zákl. přenesená",J269,0)</f>
        <v>0</v>
      </c>
      <c r="BH269" s="234">
        <f>IF(N269="sníž. přenesená",J269,0)</f>
        <v>0</v>
      </c>
      <c r="BI269" s="234">
        <f>IF(N269="nulová",J269,0)</f>
        <v>0</v>
      </c>
      <c r="BJ269" s="16" t="s">
        <v>84</v>
      </c>
      <c r="BK269" s="234">
        <f>ROUND(I269*H269,2)</f>
        <v>0</v>
      </c>
      <c r="BL269" s="16" t="s">
        <v>135</v>
      </c>
      <c r="BM269" s="233" t="s">
        <v>530</v>
      </c>
    </row>
    <row r="270" spans="2:65" s="1" customFormat="1" ht="15.25" customHeight="1">
      <c r="B270" s="37"/>
      <c r="C270" s="268" t="s">
        <v>208</v>
      </c>
      <c r="D270" s="268" t="s">
        <v>165</v>
      </c>
      <c r="E270" s="269" t="s">
        <v>242</v>
      </c>
      <c r="F270" s="270" t="s">
        <v>243</v>
      </c>
      <c r="G270" s="271" t="s">
        <v>220</v>
      </c>
      <c r="H270" s="272">
        <v>5</v>
      </c>
      <c r="I270" s="273"/>
      <c r="J270" s="274">
        <f>ROUND(I270*H270,2)</f>
        <v>0</v>
      </c>
      <c r="K270" s="270" t="s">
        <v>134</v>
      </c>
      <c r="L270" s="275"/>
      <c r="M270" s="276" t="s">
        <v>1</v>
      </c>
      <c r="N270" s="277" t="s">
        <v>41</v>
      </c>
      <c r="O270" s="85"/>
      <c r="P270" s="231">
        <f>O270*H270</f>
        <v>0</v>
      </c>
      <c r="Q270" s="231">
        <v>0.072</v>
      </c>
      <c r="R270" s="231">
        <f>Q270*H270</f>
        <v>0.36</v>
      </c>
      <c r="S270" s="231">
        <v>0</v>
      </c>
      <c r="T270" s="232">
        <f>S270*H270</f>
        <v>0</v>
      </c>
      <c r="AR270" s="233" t="s">
        <v>169</v>
      </c>
      <c r="AT270" s="233" t="s">
        <v>165</v>
      </c>
      <c r="AU270" s="233" t="s">
        <v>86</v>
      </c>
      <c r="AY270" s="16" t="s">
        <v>127</v>
      </c>
      <c r="BE270" s="234">
        <f>IF(N270="základní",J270,0)</f>
        <v>0</v>
      </c>
      <c r="BF270" s="234">
        <f>IF(N270="snížená",J270,0)</f>
        <v>0</v>
      </c>
      <c r="BG270" s="234">
        <f>IF(N270="zákl. přenesená",J270,0)</f>
        <v>0</v>
      </c>
      <c r="BH270" s="234">
        <f>IF(N270="sníž. přenesená",J270,0)</f>
        <v>0</v>
      </c>
      <c r="BI270" s="234">
        <f>IF(N270="nulová",J270,0)</f>
        <v>0</v>
      </c>
      <c r="BJ270" s="16" t="s">
        <v>84</v>
      </c>
      <c r="BK270" s="234">
        <f>ROUND(I270*H270,2)</f>
        <v>0</v>
      </c>
      <c r="BL270" s="16" t="s">
        <v>135</v>
      </c>
      <c r="BM270" s="233" t="s">
        <v>531</v>
      </c>
    </row>
    <row r="271" spans="2:65" s="1" customFormat="1" ht="15.25" customHeight="1">
      <c r="B271" s="37"/>
      <c r="C271" s="268" t="s">
        <v>204</v>
      </c>
      <c r="D271" s="268" t="s">
        <v>165</v>
      </c>
      <c r="E271" s="269" t="s">
        <v>227</v>
      </c>
      <c r="F271" s="270" t="s">
        <v>228</v>
      </c>
      <c r="G271" s="271" t="s">
        <v>220</v>
      </c>
      <c r="H271" s="272">
        <v>5</v>
      </c>
      <c r="I271" s="273"/>
      <c r="J271" s="274">
        <f>ROUND(I271*H271,2)</f>
        <v>0</v>
      </c>
      <c r="K271" s="270" t="s">
        <v>134</v>
      </c>
      <c r="L271" s="275"/>
      <c r="M271" s="276" t="s">
        <v>1</v>
      </c>
      <c r="N271" s="277" t="s">
        <v>41</v>
      </c>
      <c r="O271" s="85"/>
      <c r="P271" s="231">
        <f>O271*H271</f>
        <v>0</v>
      </c>
      <c r="Q271" s="231">
        <v>0.061</v>
      </c>
      <c r="R271" s="231">
        <f>Q271*H271</f>
        <v>0.305</v>
      </c>
      <c r="S271" s="231">
        <v>0</v>
      </c>
      <c r="T271" s="232">
        <f>S271*H271</f>
        <v>0</v>
      </c>
      <c r="AR271" s="233" t="s">
        <v>169</v>
      </c>
      <c r="AT271" s="233" t="s">
        <v>165</v>
      </c>
      <c r="AU271" s="233" t="s">
        <v>86</v>
      </c>
      <c r="AY271" s="16" t="s">
        <v>127</v>
      </c>
      <c r="BE271" s="234">
        <f>IF(N271="základní",J271,0)</f>
        <v>0</v>
      </c>
      <c r="BF271" s="234">
        <f>IF(N271="snížená",J271,0)</f>
        <v>0</v>
      </c>
      <c r="BG271" s="234">
        <f>IF(N271="zákl. přenesená",J271,0)</f>
        <v>0</v>
      </c>
      <c r="BH271" s="234">
        <f>IF(N271="sníž. přenesená",J271,0)</f>
        <v>0</v>
      </c>
      <c r="BI271" s="234">
        <f>IF(N271="nulová",J271,0)</f>
        <v>0</v>
      </c>
      <c r="BJ271" s="16" t="s">
        <v>84</v>
      </c>
      <c r="BK271" s="234">
        <f>ROUND(I271*H271,2)</f>
        <v>0</v>
      </c>
      <c r="BL271" s="16" t="s">
        <v>135</v>
      </c>
      <c r="BM271" s="233" t="s">
        <v>532</v>
      </c>
    </row>
    <row r="272" spans="2:65" s="1" customFormat="1" ht="15.25" customHeight="1">
      <c r="B272" s="37"/>
      <c r="C272" s="268" t="s">
        <v>271</v>
      </c>
      <c r="D272" s="268" t="s">
        <v>165</v>
      </c>
      <c r="E272" s="269" t="s">
        <v>533</v>
      </c>
      <c r="F272" s="270" t="s">
        <v>534</v>
      </c>
      <c r="G272" s="271" t="s">
        <v>220</v>
      </c>
      <c r="H272" s="272">
        <v>5</v>
      </c>
      <c r="I272" s="273"/>
      <c r="J272" s="274">
        <f>ROUND(I272*H272,2)</f>
        <v>0</v>
      </c>
      <c r="K272" s="270" t="s">
        <v>134</v>
      </c>
      <c r="L272" s="275"/>
      <c r="M272" s="276" t="s">
        <v>1</v>
      </c>
      <c r="N272" s="277" t="s">
        <v>41</v>
      </c>
      <c r="O272" s="85"/>
      <c r="P272" s="231">
        <f>O272*H272</f>
        <v>0</v>
      </c>
      <c r="Q272" s="231">
        <v>0.04</v>
      </c>
      <c r="R272" s="231">
        <f>Q272*H272</f>
        <v>0.2</v>
      </c>
      <c r="S272" s="231">
        <v>0</v>
      </c>
      <c r="T272" s="232">
        <f>S272*H272</f>
        <v>0</v>
      </c>
      <c r="AR272" s="233" t="s">
        <v>169</v>
      </c>
      <c r="AT272" s="233" t="s">
        <v>165</v>
      </c>
      <c r="AU272" s="233" t="s">
        <v>86</v>
      </c>
      <c r="AY272" s="16" t="s">
        <v>127</v>
      </c>
      <c r="BE272" s="234">
        <f>IF(N272="základní",J272,0)</f>
        <v>0</v>
      </c>
      <c r="BF272" s="234">
        <f>IF(N272="snížená",J272,0)</f>
        <v>0</v>
      </c>
      <c r="BG272" s="234">
        <f>IF(N272="zákl. přenesená",J272,0)</f>
        <v>0</v>
      </c>
      <c r="BH272" s="234">
        <f>IF(N272="sníž. přenesená",J272,0)</f>
        <v>0</v>
      </c>
      <c r="BI272" s="234">
        <f>IF(N272="nulová",J272,0)</f>
        <v>0</v>
      </c>
      <c r="BJ272" s="16" t="s">
        <v>84</v>
      </c>
      <c r="BK272" s="234">
        <f>ROUND(I272*H272,2)</f>
        <v>0</v>
      </c>
      <c r="BL272" s="16" t="s">
        <v>135</v>
      </c>
      <c r="BM272" s="233" t="s">
        <v>535</v>
      </c>
    </row>
    <row r="273" spans="2:65" s="1" customFormat="1" ht="15.25" customHeight="1">
      <c r="B273" s="37"/>
      <c r="C273" s="268" t="s">
        <v>536</v>
      </c>
      <c r="D273" s="268" t="s">
        <v>165</v>
      </c>
      <c r="E273" s="269" t="s">
        <v>234</v>
      </c>
      <c r="F273" s="270" t="s">
        <v>235</v>
      </c>
      <c r="G273" s="271" t="s">
        <v>220</v>
      </c>
      <c r="H273" s="272">
        <v>5</v>
      </c>
      <c r="I273" s="273"/>
      <c r="J273" s="274">
        <f>ROUND(I273*H273,2)</f>
        <v>0</v>
      </c>
      <c r="K273" s="270" t="s">
        <v>134</v>
      </c>
      <c r="L273" s="275"/>
      <c r="M273" s="276" t="s">
        <v>1</v>
      </c>
      <c r="N273" s="277" t="s">
        <v>41</v>
      </c>
      <c r="O273" s="85"/>
      <c r="P273" s="231">
        <f>O273*H273</f>
        <v>0</v>
      </c>
      <c r="Q273" s="231">
        <v>0.08</v>
      </c>
      <c r="R273" s="231">
        <f>Q273*H273</f>
        <v>0.4</v>
      </c>
      <c r="S273" s="231">
        <v>0</v>
      </c>
      <c r="T273" s="232">
        <f>S273*H273</f>
        <v>0</v>
      </c>
      <c r="AR273" s="233" t="s">
        <v>169</v>
      </c>
      <c r="AT273" s="233" t="s">
        <v>165</v>
      </c>
      <c r="AU273" s="233" t="s">
        <v>86</v>
      </c>
      <c r="AY273" s="16" t="s">
        <v>127</v>
      </c>
      <c r="BE273" s="234">
        <f>IF(N273="základní",J273,0)</f>
        <v>0</v>
      </c>
      <c r="BF273" s="234">
        <f>IF(N273="snížená",J273,0)</f>
        <v>0</v>
      </c>
      <c r="BG273" s="234">
        <f>IF(N273="zákl. přenesená",J273,0)</f>
        <v>0</v>
      </c>
      <c r="BH273" s="234">
        <f>IF(N273="sníž. přenesená",J273,0)</f>
        <v>0</v>
      </c>
      <c r="BI273" s="234">
        <f>IF(N273="nulová",J273,0)</f>
        <v>0</v>
      </c>
      <c r="BJ273" s="16" t="s">
        <v>84</v>
      </c>
      <c r="BK273" s="234">
        <f>ROUND(I273*H273,2)</f>
        <v>0</v>
      </c>
      <c r="BL273" s="16" t="s">
        <v>135</v>
      </c>
      <c r="BM273" s="233" t="s">
        <v>537</v>
      </c>
    </row>
    <row r="274" spans="2:65" s="1" customFormat="1" ht="15.25" customHeight="1">
      <c r="B274" s="37"/>
      <c r="C274" s="268" t="s">
        <v>538</v>
      </c>
      <c r="D274" s="268" t="s">
        <v>165</v>
      </c>
      <c r="E274" s="269" t="s">
        <v>539</v>
      </c>
      <c r="F274" s="270" t="s">
        <v>540</v>
      </c>
      <c r="G274" s="271" t="s">
        <v>220</v>
      </c>
      <c r="H274" s="272">
        <v>5</v>
      </c>
      <c r="I274" s="273"/>
      <c r="J274" s="274">
        <f>ROUND(I274*H274,2)</f>
        <v>0</v>
      </c>
      <c r="K274" s="270" t="s">
        <v>134</v>
      </c>
      <c r="L274" s="275"/>
      <c r="M274" s="276" t="s">
        <v>1</v>
      </c>
      <c r="N274" s="277" t="s">
        <v>41</v>
      </c>
      <c r="O274" s="85"/>
      <c r="P274" s="231">
        <f>O274*H274</f>
        <v>0</v>
      </c>
      <c r="Q274" s="231">
        <v>0.027</v>
      </c>
      <c r="R274" s="231">
        <f>Q274*H274</f>
        <v>0.135</v>
      </c>
      <c r="S274" s="231">
        <v>0</v>
      </c>
      <c r="T274" s="232">
        <f>S274*H274</f>
        <v>0</v>
      </c>
      <c r="AR274" s="233" t="s">
        <v>169</v>
      </c>
      <c r="AT274" s="233" t="s">
        <v>165</v>
      </c>
      <c r="AU274" s="233" t="s">
        <v>86</v>
      </c>
      <c r="AY274" s="16" t="s">
        <v>127</v>
      </c>
      <c r="BE274" s="234">
        <f>IF(N274="základní",J274,0)</f>
        <v>0</v>
      </c>
      <c r="BF274" s="234">
        <f>IF(N274="snížená",J274,0)</f>
        <v>0</v>
      </c>
      <c r="BG274" s="234">
        <f>IF(N274="zákl. přenesená",J274,0)</f>
        <v>0</v>
      </c>
      <c r="BH274" s="234">
        <f>IF(N274="sníž. přenesená",J274,0)</f>
        <v>0</v>
      </c>
      <c r="BI274" s="234">
        <f>IF(N274="nulová",J274,0)</f>
        <v>0</v>
      </c>
      <c r="BJ274" s="16" t="s">
        <v>84</v>
      </c>
      <c r="BK274" s="234">
        <f>ROUND(I274*H274,2)</f>
        <v>0</v>
      </c>
      <c r="BL274" s="16" t="s">
        <v>135</v>
      </c>
      <c r="BM274" s="233" t="s">
        <v>541</v>
      </c>
    </row>
    <row r="275" spans="2:65" s="1" customFormat="1" ht="15.25" customHeight="1">
      <c r="B275" s="37"/>
      <c r="C275" s="222" t="s">
        <v>196</v>
      </c>
      <c r="D275" s="222" t="s">
        <v>130</v>
      </c>
      <c r="E275" s="223" t="s">
        <v>246</v>
      </c>
      <c r="F275" s="224" t="s">
        <v>247</v>
      </c>
      <c r="G275" s="225" t="s">
        <v>220</v>
      </c>
      <c r="H275" s="226">
        <v>5</v>
      </c>
      <c r="I275" s="227"/>
      <c r="J275" s="228">
        <f>ROUND(I275*H275,2)</f>
        <v>0</v>
      </c>
      <c r="K275" s="224" t="s">
        <v>134</v>
      </c>
      <c r="L275" s="42"/>
      <c r="M275" s="229" t="s">
        <v>1</v>
      </c>
      <c r="N275" s="230" t="s">
        <v>41</v>
      </c>
      <c r="O275" s="85"/>
      <c r="P275" s="231">
        <f>O275*H275</f>
        <v>0</v>
      </c>
      <c r="Q275" s="231">
        <v>0.21734</v>
      </c>
      <c r="R275" s="231">
        <f>Q275*H275</f>
        <v>1.0867</v>
      </c>
      <c r="S275" s="231">
        <v>0</v>
      </c>
      <c r="T275" s="232">
        <f>S275*H275</f>
        <v>0</v>
      </c>
      <c r="AR275" s="233" t="s">
        <v>135</v>
      </c>
      <c r="AT275" s="233" t="s">
        <v>130</v>
      </c>
      <c r="AU275" s="233" t="s">
        <v>86</v>
      </c>
      <c r="AY275" s="16" t="s">
        <v>127</v>
      </c>
      <c r="BE275" s="234">
        <f>IF(N275="základní",J275,0)</f>
        <v>0</v>
      </c>
      <c r="BF275" s="234">
        <f>IF(N275="snížená",J275,0)</f>
        <v>0</v>
      </c>
      <c r="BG275" s="234">
        <f>IF(N275="zákl. přenesená",J275,0)</f>
        <v>0</v>
      </c>
      <c r="BH275" s="234">
        <f>IF(N275="sníž. přenesená",J275,0)</f>
        <v>0</v>
      </c>
      <c r="BI275" s="234">
        <f>IF(N275="nulová",J275,0)</f>
        <v>0</v>
      </c>
      <c r="BJ275" s="16" t="s">
        <v>84</v>
      </c>
      <c r="BK275" s="234">
        <f>ROUND(I275*H275,2)</f>
        <v>0</v>
      </c>
      <c r="BL275" s="16" t="s">
        <v>135</v>
      </c>
      <c r="BM275" s="233" t="s">
        <v>542</v>
      </c>
    </row>
    <row r="276" spans="2:65" s="1" customFormat="1" ht="15.25" customHeight="1">
      <c r="B276" s="37"/>
      <c r="C276" s="268" t="s">
        <v>200</v>
      </c>
      <c r="D276" s="268" t="s">
        <v>165</v>
      </c>
      <c r="E276" s="269" t="s">
        <v>250</v>
      </c>
      <c r="F276" s="270" t="s">
        <v>251</v>
      </c>
      <c r="G276" s="271" t="s">
        <v>220</v>
      </c>
      <c r="H276" s="272">
        <v>5</v>
      </c>
      <c r="I276" s="273"/>
      <c r="J276" s="274">
        <f>ROUND(I276*H276,2)</f>
        <v>0</v>
      </c>
      <c r="K276" s="270" t="s">
        <v>134</v>
      </c>
      <c r="L276" s="275"/>
      <c r="M276" s="276" t="s">
        <v>1</v>
      </c>
      <c r="N276" s="277" t="s">
        <v>41</v>
      </c>
      <c r="O276" s="85"/>
      <c r="P276" s="231">
        <f>O276*H276</f>
        <v>0</v>
      </c>
      <c r="Q276" s="231">
        <v>0.0386</v>
      </c>
      <c r="R276" s="231">
        <f>Q276*H276</f>
        <v>0.193</v>
      </c>
      <c r="S276" s="231">
        <v>0</v>
      </c>
      <c r="T276" s="232">
        <f>S276*H276</f>
        <v>0</v>
      </c>
      <c r="AR276" s="233" t="s">
        <v>169</v>
      </c>
      <c r="AT276" s="233" t="s">
        <v>165</v>
      </c>
      <c r="AU276" s="233" t="s">
        <v>86</v>
      </c>
      <c r="AY276" s="16" t="s">
        <v>127</v>
      </c>
      <c r="BE276" s="234">
        <f>IF(N276="základní",J276,0)</f>
        <v>0</v>
      </c>
      <c r="BF276" s="234">
        <f>IF(N276="snížená",J276,0)</f>
        <v>0</v>
      </c>
      <c r="BG276" s="234">
        <f>IF(N276="zákl. přenesená",J276,0)</f>
        <v>0</v>
      </c>
      <c r="BH276" s="234">
        <f>IF(N276="sníž. přenesená",J276,0)</f>
        <v>0</v>
      </c>
      <c r="BI276" s="234">
        <f>IF(N276="nulová",J276,0)</f>
        <v>0</v>
      </c>
      <c r="BJ276" s="16" t="s">
        <v>84</v>
      </c>
      <c r="BK276" s="234">
        <f>ROUND(I276*H276,2)</f>
        <v>0</v>
      </c>
      <c r="BL276" s="16" t="s">
        <v>135</v>
      </c>
      <c r="BM276" s="233" t="s">
        <v>543</v>
      </c>
    </row>
    <row r="277" spans="2:65" s="1" customFormat="1" ht="15.25" customHeight="1">
      <c r="B277" s="37"/>
      <c r="C277" s="268" t="s">
        <v>295</v>
      </c>
      <c r="D277" s="268" t="s">
        <v>165</v>
      </c>
      <c r="E277" s="269" t="s">
        <v>544</v>
      </c>
      <c r="F277" s="270" t="s">
        <v>545</v>
      </c>
      <c r="G277" s="271" t="s">
        <v>220</v>
      </c>
      <c r="H277" s="272">
        <v>5</v>
      </c>
      <c r="I277" s="273"/>
      <c r="J277" s="274">
        <f>ROUND(I277*H277,2)</f>
        <v>0</v>
      </c>
      <c r="K277" s="270" t="s">
        <v>134</v>
      </c>
      <c r="L277" s="275"/>
      <c r="M277" s="276" t="s">
        <v>1</v>
      </c>
      <c r="N277" s="277" t="s">
        <v>41</v>
      </c>
      <c r="O277" s="85"/>
      <c r="P277" s="231">
        <f>O277*H277</f>
        <v>0</v>
      </c>
      <c r="Q277" s="231">
        <v>0.004</v>
      </c>
      <c r="R277" s="231">
        <f>Q277*H277</f>
        <v>0.02</v>
      </c>
      <c r="S277" s="231">
        <v>0</v>
      </c>
      <c r="T277" s="232">
        <f>S277*H277</f>
        <v>0</v>
      </c>
      <c r="AR277" s="233" t="s">
        <v>169</v>
      </c>
      <c r="AT277" s="233" t="s">
        <v>165</v>
      </c>
      <c r="AU277" s="233" t="s">
        <v>86</v>
      </c>
      <c r="AY277" s="16" t="s">
        <v>127</v>
      </c>
      <c r="BE277" s="234">
        <f>IF(N277="základní",J277,0)</f>
        <v>0</v>
      </c>
      <c r="BF277" s="234">
        <f>IF(N277="snížená",J277,0)</f>
        <v>0</v>
      </c>
      <c r="BG277" s="234">
        <f>IF(N277="zákl. přenesená",J277,0)</f>
        <v>0</v>
      </c>
      <c r="BH277" s="234">
        <f>IF(N277="sníž. přenesená",J277,0)</f>
        <v>0</v>
      </c>
      <c r="BI277" s="234">
        <f>IF(N277="nulová",J277,0)</f>
        <v>0</v>
      </c>
      <c r="BJ277" s="16" t="s">
        <v>84</v>
      </c>
      <c r="BK277" s="234">
        <f>ROUND(I277*H277,2)</f>
        <v>0</v>
      </c>
      <c r="BL277" s="16" t="s">
        <v>135</v>
      </c>
      <c r="BM277" s="233" t="s">
        <v>546</v>
      </c>
    </row>
    <row r="278" spans="2:63" s="11" customFormat="1" ht="22.8" customHeight="1">
      <c r="B278" s="206"/>
      <c r="C278" s="207"/>
      <c r="D278" s="208" t="s">
        <v>75</v>
      </c>
      <c r="E278" s="220" t="s">
        <v>233</v>
      </c>
      <c r="F278" s="220" t="s">
        <v>547</v>
      </c>
      <c r="G278" s="207"/>
      <c r="H278" s="207"/>
      <c r="I278" s="210"/>
      <c r="J278" s="221">
        <f>BK278</f>
        <v>0</v>
      </c>
      <c r="K278" s="207"/>
      <c r="L278" s="212"/>
      <c r="M278" s="213"/>
      <c r="N278" s="214"/>
      <c r="O278" s="214"/>
      <c r="P278" s="215">
        <f>SUM(P279:P323)</f>
        <v>0</v>
      </c>
      <c r="Q278" s="214"/>
      <c r="R278" s="215">
        <f>SUM(R279:R323)</f>
        <v>490.35014600000005</v>
      </c>
      <c r="S278" s="214"/>
      <c r="T278" s="216">
        <f>SUM(T279:T323)</f>
        <v>0</v>
      </c>
      <c r="AR278" s="217" t="s">
        <v>84</v>
      </c>
      <c r="AT278" s="218" t="s">
        <v>75</v>
      </c>
      <c r="AU278" s="218" t="s">
        <v>84</v>
      </c>
      <c r="AY278" s="217" t="s">
        <v>127</v>
      </c>
      <c r="BK278" s="219">
        <f>SUM(BK279:BK323)</f>
        <v>0</v>
      </c>
    </row>
    <row r="279" spans="2:65" s="1" customFormat="1" ht="15.25" customHeight="1">
      <c r="B279" s="37"/>
      <c r="C279" s="222" t="s">
        <v>299</v>
      </c>
      <c r="D279" s="222" t="s">
        <v>130</v>
      </c>
      <c r="E279" s="223" t="s">
        <v>548</v>
      </c>
      <c r="F279" s="224" t="s">
        <v>549</v>
      </c>
      <c r="G279" s="225" t="s">
        <v>220</v>
      </c>
      <c r="H279" s="226">
        <v>17</v>
      </c>
      <c r="I279" s="227"/>
      <c r="J279" s="228">
        <f>ROUND(I279*H279,2)</f>
        <v>0</v>
      </c>
      <c r="K279" s="224" t="s">
        <v>134</v>
      </c>
      <c r="L279" s="42"/>
      <c r="M279" s="229" t="s">
        <v>1</v>
      </c>
      <c r="N279" s="230" t="s">
        <v>41</v>
      </c>
      <c r="O279" s="85"/>
      <c r="P279" s="231">
        <f>O279*H279</f>
        <v>0</v>
      </c>
      <c r="Q279" s="231">
        <v>0.0007</v>
      </c>
      <c r="R279" s="231">
        <f>Q279*H279</f>
        <v>0.011899999999999999</v>
      </c>
      <c r="S279" s="231">
        <v>0</v>
      </c>
      <c r="T279" s="232">
        <f>S279*H279</f>
        <v>0</v>
      </c>
      <c r="AR279" s="233" t="s">
        <v>135</v>
      </c>
      <c r="AT279" s="233" t="s">
        <v>130</v>
      </c>
      <c r="AU279" s="233" t="s">
        <v>86</v>
      </c>
      <c r="AY279" s="16" t="s">
        <v>127</v>
      </c>
      <c r="BE279" s="234">
        <f>IF(N279="základní",J279,0)</f>
        <v>0</v>
      </c>
      <c r="BF279" s="234">
        <f>IF(N279="snížená",J279,0)</f>
        <v>0</v>
      </c>
      <c r="BG279" s="234">
        <f>IF(N279="zákl. přenesená",J279,0)</f>
        <v>0</v>
      </c>
      <c r="BH279" s="234">
        <f>IF(N279="sníž. přenesená",J279,0)</f>
        <v>0</v>
      </c>
      <c r="BI279" s="234">
        <f>IF(N279="nulová",J279,0)</f>
        <v>0</v>
      </c>
      <c r="BJ279" s="16" t="s">
        <v>84</v>
      </c>
      <c r="BK279" s="234">
        <f>ROUND(I279*H279,2)</f>
        <v>0</v>
      </c>
      <c r="BL279" s="16" t="s">
        <v>135</v>
      </c>
      <c r="BM279" s="233" t="s">
        <v>550</v>
      </c>
    </row>
    <row r="280" spans="2:65" s="1" customFormat="1" ht="15.25" customHeight="1">
      <c r="B280" s="37"/>
      <c r="C280" s="268" t="s">
        <v>303</v>
      </c>
      <c r="D280" s="268" t="s">
        <v>165</v>
      </c>
      <c r="E280" s="269" t="s">
        <v>551</v>
      </c>
      <c r="F280" s="270" t="s">
        <v>552</v>
      </c>
      <c r="G280" s="271" t="s">
        <v>220</v>
      </c>
      <c r="H280" s="272">
        <v>2</v>
      </c>
      <c r="I280" s="273"/>
      <c r="J280" s="274">
        <f>ROUND(I280*H280,2)</f>
        <v>0</v>
      </c>
      <c r="K280" s="270" t="s">
        <v>134</v>
      </c>
      <c r="L280" s="275"/>
      <c r="M280" s="276" t="s">
        <v>1</v>
      </c>
      <c r="N280" s="277" t="s">
        <v>41</v>
      </c>
      <c r="O280" s="85"/>
      <c r="P280" s="231">
        <f>O280*H280</f>
        <v>0</v>
      </c>
      <c r="Q280" s="231">
        <v>0.0012</v>
      </c>
      <c r="R280" s="231">
        <f>Q280*H280</f>
        <v>0.0024</v>
      </c>
      <c r="S280" s="231">
        <v>0</v>
      </c>
      <c r="T280" s="232">
        <f>S280*H280</f>
        <v>0</v>
      </c>
      <c r="AR280" s="233" t="s">
        <v>169</v>
      </c>
      <c r="AT280" s="233" t="s">
        <v>165</v>
      </c>
      <c r="AU280" s="233" t="s">
        <v>86</v>
      </c>
      <c r="AY280" s="16" t="s">
        <v>127</v>
      </c>
      <c r="BE280" s="234">
        <f>IF(N280="základní",J280,0)</f>
        <v>0</v>
      </c>
      <c r="BF280" s="234">
        <f>IF(N280="snížená",J280,0)</f>
        <v>0</v>
      </c>
      <c r="BG280" s="234">
        <f>IF(N280="zákl. přenesená",J280,0)</f>
        <v>0</v>
      </c>
      <c r="BH280" s="234">
        <f>IF(N280="sníž. přenesená",J280,0)</f>
        <v>0</v>
      </c>
      <c r="BI280" s="234">
        <f>IF(N280="nulová",J280,0)</f>
        <v>0</v>
      </c>
      <c r="BJ280" s="16" t="s">
        <v>84</v>
      </c>
      <c r="BK280" s="234">
        <f>ROUND(I280*H280,2)</f>
        <v>0</v>
      </c>
      <c r="BL280" s="16" t="s">
        <v>135</v>
      </c>
      <c r="BM280" s="233" t="s">
        <v>553</v>
      </c>
    </row>
    <row r="281" spans="2:65" s="1" customFormat="1" ht="15.25" customHeight="1">
      <c r="B281" s="37"/>
      <c r="C281" s="268" t="s">
        <v>554</v>
      </c>
      <c r="D281" s="268" t="s">
        <v>165</v>
      </c>
      <c r="E281" s="269" t="s">
        <v>555</v>
      </c>
      <c r="F281" s="270" t="s">
        <v>556</v>
      </c>
      <c r="G281" s="271" t="s">
        <v>220</v>
      </c>
      <c r="H281" s="272">
        <v>2</v>
      </c>
      <c r="I281" s="273"/>
      <c r="J281" s="274">
        <f>ROUND(I281*H281,2)</f>
        <v>0</v>
      </c>
      <c r="K281" s="270" t="s">
        <v>134</v>
      </c>
      <c r="L281" s="275"/>
      <c r="M281" s="276" t="s">
        <v>1</v>
      </c>
      <c r="N281" s="277" t="s">
        <v>41</v>
      </c>
      <c r="O281" s="85"/>
      <c r="P281" s="231">
        <f>O281*H281</f>
        <v>0</v>
      </c>
      <c r="Q281" s="231">
        <v>0.0024</v>
      </c>
      <c r="R281" s="231">
        <f>Q281*H281</f>
        <v>0.0048</v>
      </c>
      <c r="S281" s="231">
        <v>0</v>
      </c>
      <c r="T281" s="232">
        <f>S281*H281</f>
        <v>0</v>
      </c>
      <c r="AR281" s="233" t="s">
        <v>169</v>
      </c>
      <c r="AT281" s="233" t="s">
        <v>165</v>
      </c>
      <c r="AU281" s="233" t="s">
        <v>86</v>
      </c>
      <c r="AY281" s="16" t="s">
        <v>127</v>
      </c>
      <c r="BE281" s="234">
        <f>IF(N281="základní",J281,0)</f>
        <v>0</v>
      </c>
      <c r="BF281" s="234">
        <f>IF(N281="snížená",J281,0)</f>
        <v>0</v>
      </c>
      <c r="BG281" s="234">
        <f>IF(N281="zákl. přenesená",J281,0)</f>
        <v>0</v>
      </c>
      <c r="BH281" s="234">
        <f>IF(N281="sníž. přenesená",J281,0)</f>
        <v>0</v>
      </c>
      <c r="BI281" s="234">
        <f>IF(N281="nulová",J281,0)</f>
        <v>0</v>
      </c>
      <c r="BJ281" s="16" t="s">
        <v>84</v>
      </c>
      <c r="BK281" s="234">
        <f>ROUND(I281*H281,2)</f>
        <v>0</v>
      </c>
      <c r="BL281" s="16" t="s">
        <v>135</v>
      </c>
      <c r="BM281" s="233" t="s">
        <v>557</v>
      </c>
    </row>
    <row r="282" spans="2:65" s="1" customFormat="1" ht="15.25" customHeight="1">
      <c r="B282" s="37"/>
      <c r="C282" s="268" t="s">
        <v>558</v>
      </c>
      <c r="D282" s="268" t="s">
        <v>165</v>
      </c>
      <c r="E282" s="269" t="s">
        <v>559</v>
      </c>
      <c r="F282" s="270" t="s">
        <v>560</v>
      </c>
      <c r="G282" s="271" t="s">
        <v>220</v>
      </c>
      <c r="H282" s="272">
        <v>4</v>
      </c>
      <c r="I282" s="273"/>
      <c r="J282" s="274">
        <f>ROUND(I282*H282,2)</f>
        <v>0</v>
      </c>
      <c r="K282" s="270" t="s">
        <v>134</v>
      </c>
      <c r="L282" s="275"/>
      <c r="M282" s="276" t="s">
        <v>1</v>
      </c>
      <c r="N282" s="277" t="s">
        <v>41</v>
      </c>
      <c r="O282" s="85"/>
      <c r="P282" s="231">
        <f>O282*H282</f>
        <v>0</v>
      </c>
      <c r="Q282" s="231">
        <v>0.0025</v>
      </c>
      <c r="R282" s="231">
        <f>Q282*H282</f>
        <v>0.01</v>
      </c>
      <c r="S282" s="231">
        <v>0</v>
      </c>
      <c r="T282" s="232">
        <f>S282*H282</f>
        <v>0</v>
      </c>
      <c r="AR282" s="233" t="s">
        <v>169</v>
      </c>
      <c r="AT282" s="233" t="s">
        <v>165</v>
      </c>
      <c r="AU282" s="233" t="s">
        <v>86</v>
      </c>
      <c r="AY282" s="16" t="s">
        <v>127</v>
      </c>
      <c r="BE282" s="234">
        <f>IF(N282="základní",J282,0)</f>
        <v>0</v>
      </c>
      <c r="BF282" s="234">
        <f>IF(N282="snížená",J282,0)</f>
        <v>0</v>
      </c>
      <c r="BG282" s="234">
        <f>IF(N282="zákl. přenesená",J282,0)</f>
        <v>0</v>
      </c>
      <c r="BH282" s="234">
        <f>IF(N282="sníž. přenesená",J282,0)</f>
        <v>0</v>
      </c>
      <c r="BI282" s="234">
        <f>IF(N282="nulová",J282,0)</f>
        <v>0</v>
      </c>
      <c r="BJ282" s="16" t="s">
        <v>84</v>
      </c>
      <c r="BK282" s="234">
        <f>ROUND(I282*H282,2)</f>
        <v>0</v>
      </c>
      <c r="BL282" s="16" t="s">
        <v>135</v>
      </c>
      <c r="BM282" s="233" t="s">
        <v>561</v>
      </c>
    </row>
    <row r="283" spans="2:65" s="1" customFormat="1" ht="15.25" customHeight="1">
      <c r="B283" s="37"/>
      <c r="C283" s="268" t="s">
        <v>562</v>
      </c>
      <c r="D283" s="268" t="s">
        <v>165</v>
      </c>
      <c r="E283" s="269" t="s">
        <v>563</v>
      </c>
      <c r="F283" s="270" t="s">
        <v>564</v>
      </c>
      <c r="G283" s="271" t="s">
        <v>220</v>
      </c>
      <c r="H283" s="272">
        <v>4</v>
      </c>
      <c r="I283" s="273"/>
      <c r="J283" s="274">
        <f>ROUND(I283*H283,2)</f>
        <v>0</v>
      </c>
      <c r="K283" s="270" t="s">
        <v>134</v>
      </c>
      <c r="L283" s="275"/>
      <c r="M283" s="276" t="s">
        <v>1</v>
      </c>
      <c r="N283" s="277" t="s">
        <v>41</v>
      </c>
      <c r="O283" s="85"/>
      <c r="P283" s="231">
        <f>O283*H283</f>
        <v>0</v>
      </c>
      <c r="Q283" s="231">
        <v>0.0041</v>
      </c>
      <c r="R283" s="231">
        <f>Q283*H283</f>
        <v>0.0164</v>
      </c>
      <c r="S283" s="231">
        <v>0</v>
      </c>
      <c r="T283" s="232">
        <f>S283*H283</f>
        <v>0</v>
      </c>
      <c r="AR283" s="233" t="s">
        <v>169</v>
      </c>
      <c r="AT283" s="233" t="s">
        <v>165</v>
      </c>
      <c r="AU283" s="233" t="s">
        <v>86</v>
      </c>
      <c r="AY283" s="16" t="s">
        <v>127</v>
      </c>
      <c r="BE283" s="234">
        <f>IF(N283="základní",J283,0)</f>
        <v>0</v>
      </c>
      <c r="BF283" s="234">
        <f>IF(N283="snížená",J283,0)</f>
        <v>0</v>
      </c>
      <c r="BG283" s="234">
        <f>IF(N283="zákl. přenesená",J283,0)</f>
        <v>0</v>
      </c>
      <c r="BH283" s="234">
        <f>IF(N283="sníž. přenesená",J283,0)</f>
        <v>0</v>
      </c>
      <c r="BI283" s="234">
        <f>IF(N283="nulová",J283,0)</f>
        <v>0</v>
      </c>
      <c r="BJ283" s="16" t="s">
        <v>84</v>
      </c>
      <c r="BK283" s="234">
        <f>ROUND(I283*H283,2)</f>
        <v>0</v>
      </c>
      <c r="BL283" s="16" t="s">
        <v>135</v>
      </c>
      <c r="BM283" s="233" t="s">
        <v>565</v>
      </c>
    </row>
    <row r="284" spans="2:65" s="1" customFormat="1" ht="15.25" customHeight="1">
      <c r="B284" s="37"/>
      <c r="C284" s="268" t="s">
        <v>566</v>
      </c>
      <c r="D284" s="268" t="s">
        <v>165</v>
      </c>
      <c r="E284" s="269" t="s">
        <v>567</v>
      </c>
      <c r="F284" s="270" t="s">
        <v>568</v>
      </c>
      <c r="G284" s="271" t="s">
        <v>220</v>
      </c>
      <c r="H284" s="272">
        <v>5</v>
      </c>
      <c r="I284" s="273"/>
      <c r="J284" s="274">
        <f>ROUND(I284*H284,2)</f>
        <v>0</v>
      </c>
      <c r="K284" s="270" t="s">
        <v>134</v>
      </c>
      <c r="L284" s="275"/>
      <c r="M284" s="276" t="s">
        <v>1</v>
      </c>
      <c r="N284" s="277" t="s">
        <v>41</v>
      </c>
      <c r="O284" s="85"/>
      <c r="P284" s="231">
        <f>O284*H284</f>
        <v>0</v>
      </c>
      <c r="Q284" s="231">
        <v>0.0035</v>
      </c>
      <c r="R284" s="231">
        <f>Q284*H284</f>
        <v>0.0175</v>
      </c>
      <c r="S284" s="231">
        <v>0</v>
      </c>
      <c r="T284" s="232">
        <f>S284*H284</f>
        <v>0</v>
      </c>
      <c r="AR284" s="233" t="s">
        <v>169</v>
      </c>
      <c r="AT284" s="233" t="s">
        <v>165</v>
      </c>
      <c r="AU284" s="233" t="s">
        <v>86</v>
      </c>
      <c r="AY284" s="16" t="s">
        <v>127</v>
      </c>
      <c r="BE284" s="234">
        <f>IF(N284="základní",J284,0)</f>
        <v>0</v>
      </c>
      <c r="BF284" s="234">
        <f>IF(N284="snížená",J284,0)</f>
        <v>0</v>
      </c>
      <c r="BG284" s="234">
        <f>IF(N284="zákl. přenesená",J284,0)</f>
        <v>0</v>
      </c>
      <c r="BH284" s="234">
        <f>IF(N284="sníž. přenesená",J284,0)</f>
        <v>0</v>
      </c>
      <c r="BI284" s="234">
        <f>IF(N284="nulová",J284,0)</f>
        <v>0</v>
      </c>
      <c r="BJ284" s="16" t="s">
        <v>84</v>
      </c>
      <c r="BK284" s="234">
        <f>ROUND(I284*H284,2)</f>
        <v>0</v>
      </c>
      <c r="BL284" s="16" t="s">
        <v>135</v>
      </c>
      <c r="BM284" s="233" t="s">
        <v>569</v>
      </c>
    </row>
    <row r="285" spans="2:65" s="1" customFormat="1" ht="15.25" customHeight="1">
      <c r="B285" s="37"/>
      <c r="C285" s="222" t="s">
        <v>570</v>
      </c>
      <c r="D285" s="222" t="s">
        <v>130</v>
      </c>
      <c r="E285" s="223" t="s">
        <v>571</v>
      </c>
      <c r="F285" s="224" t="s">
        <v>572</v>
      </c>
      <c r="G285" s="225" t="s">
        <v>220</v>
      </c>
      <c r="H285" s="226">
        <v>14</v>
      </c>
      <c r="I285" s="227"/>
      <c r="J285" s="228">
        <f>ROUND(I285*H285,2)</f>
        <v>0</v>
      </c>
      <c r="K285" s="224" t="s">
        <v>134</v>
      </c>
      <c r="L285" s="42"/>
      <c r="M285" s="229" t="s">
        <v>1</v>
      </c>
      <c r="N285" s="230" t="s">
        <v>41</v>
      </c>
      <c r="O285" s="85"/>
      <c r="P285" s="231">
        <f>O285*H285</f>
        <v>0</v>
      </c>
      <c r="Q285" s="231">
        <v>0.11241</v>
      </c>
      <c r="R285" s="231">
        <f>Q285*H285</f>
        <v>1.57374</v>
      </c>
      <c r="S285" s="231">
        <v>0</v>
      </c>
      <c r="T285" s="232">
        <f>S285*H285</f>
        <v>0</v>
      </c>
      <c r="AR285" s="233" t="s">
        <v>135</v>
      </c>
      <c r="AT285" s="233" t="s">
        <v>130</v>
      </c>
      <c r="AU285" s="233" t="s">
        <v>86</v>
      </c>
      <c r="AY285" s="16" t="s">
        <v>127</v>
      </c>
      <c r="BE285" s="234">
        <f>IF(N285="základní",J285,0)</f>
        <v>0</v>
      </c>
      <c r="BF285" s="234">
        <f>IF(N285="snížená",J285,0)</f>
        <v>0</v>
      </c>
      <c r="BG285" s="234">
        <f>IF(N285="zákl. přenesená",J285,0)</f>
        <v>0</v>
      </c>
      <c r="BH285" s="234">
        <f>IF(N285="sníž. přenesená",J285,0)</f>
        <v>0</v>
      </c>
      <c r="BI285" s="234">
        <f>IF(N285="nulová",J285,0)</f>
        <v>0</v>
      </c>
      <c r="BJ285" s="16" t="s">
        <v>84</v>
      </c>
      <c r="BK285" s="234">
        <f>ROUND(I285*H285,2)</f>
        <v>0</v>
      </c>
      <c r="BL285" s="16" t="s">
        <v>135</v>
      </c>
      <c r="BM285" s="233" t="s">
        <v>573</v>
      </c>
    </row>
    <row r="286" spans="2:65" s="1" customFormat="1" ht="15.25" customHeight="1">
      <c r="B286" s="37"/>
      <c r="C286" s="268" t="s">
        <v>574</v>
      </c>
      <c r="D286" s="268" t="s">
        <v>165</v>
      </c>
      <c r="E286" s="269" t="s">
        <v>575</v>
      </c>
      <c r="F286" s="270" t="s">
        <v>576</v>
      </c>
      <c r="G286" s="271" t="s">
        <v>220</v>
      </c>
      <c r="H286" s="272">
        <v>14</v>
      </c>
      <c r="I286" s="273"/>
      <c r="J286" s="274">
        <f>ROUND(I286*H286,2)</f>
        <v>0</v>
      </c>
      <c r="K286" s="270" t="s">
        <v>134</v>
      </c>
      <c r="L286" s="275"/>
      <c r="M286" s="276" t="s">
        <v>1</v>
      </c>
      <c r="N286" s="277" t="s">
        <v>41</v>
      </c>
      <c r="O286" s="85"/>
      <c r="P286" s="231">
        <f>O286*H286</f>
        <v>0</v>
      </c>
      <c r="Q286" s="231">
        <v>0.0061</v>
      </c>
      <c r="R286" s="231">
        <f>Q286*H286</f>
        <v>0.0854</v>
      </c>
      <c r="S286" s="231">
        <v>0</v>
      </c>
      <c r="T286" s="232">
        <f>S286*H286</f>
        <v>0</v>
      </c>
      <c r="AR286" s="233" t="s">
        <v>169</v>
      </c>
      <c r="AT286" s="233" t="s">
        <v>165</v>
      </c>
      <c r="AU286" s="233" t="s">
        <v>86</v>
      </c>
      <c r="AY286" s="16" t="s">
        <v>127</v>
      </c>
      <c r="BE286" s="234">
        <f>IF(N286="základní",J286,0)</f>
        <v>0</v>
      </c>
      <c r="BF286" s="234">
        <f>IF(N286="snížená",J286,0)</f>
        <v>0</v>
      </c>
      <c r="BG286" s="234">
        <f>IF(N286="zákl. přenesená",J286,0)</f>
        <v>0</v>
      </c>
      <c r="BH286" s="234">
        <f>IF(N286="sníž. přenesená",J286,0)</f>
        <v>0</v>
      </c>
      <c r="BI286" s="234">
        <f>IF(N286="nulová",J286,0)</f>
        <v>0</v>
      </c>
      <c r="BJ286" s="16" t="s">
        <v>84</v>
      </c>
      <c r="BK286" s="234">
        <f>ROUND(I286*H286,2)</f>
        <v>0</v>
      </c>
      <c r="BL286" s="16" t="s">
        <v>135</v>
      </c>
      <c r="BM286" s="233" t="s">
        <v>577</v>
      </c>
    </row>
    <row r="287" spans="2:65" s="1" customFormat="1" ht="15.25" customHeight="1">
      <c r="B287" s="37"/>
      <c r="C287" s="268" t="s">
        <v>578</v>
      </c>
      <c r="D287" s="268" t="s">
        <v>165</v>
      </c>
      <c r="E287" s="269" t="s">
        <v>579</v>
      </c>
      <c r="F287" s="270" t="s">
        <v>580</v>
      </c>
      <c r="G287" s="271" t="s">
        <v>220</v>
      </c>
      <c r="H287" s="272">
        <v>14</v>
      </c>
      <c r="I287" s="273"/>
      <c r="J287" s="274">
        <f>ROUND(I287*H287,2)</f>
        <v>0</v>
      </c>
      <c r="K287" s="270" t="s">
        <v>134</v>
      </c>
      <c r="L287" s="275"/>
      <c r="M287" s="276" t="s">
        <v>1</v>
      </c>
      <c r="N287" s="277" t="s">
        <v>41</v>
      </c>
      <c r="O287" s="85"/>
      <c r="P287" s="231">
        <f>O287*H287</f>
        <v>0</v>
      </c>
      <c r="Q287" s="231">
        <v>0.003</v>
      </c>
      <c r="R287" s="231">
        <f>Q287*H287</f>
        <v>0.042</v>
      </c>
      <c r="S287" s="231">
        <v>0</v>
      </c>
      <c r="T287" s="232">
        <f>S287*H287</f>
        <v>0</v>
      </c>
      <c r="AR287" s="233" t="s">
        <v>169</v>
      </c>
      <c r="AT287" s="233" t="s">
        <v>165</v>
      </c>
      <c r="AU287" s="233" t="s">
        <v>86</v>
      </c>
      <c r="AY287" s="16" t="s">
        <v>127</v>
      </c>
      <c r="BE287" s="234">
        <f>IF(N287="základní",J287,0)</f>
        <v>0</v>
      </c>
      <c r="BF287" s="234">
        <f>IF(N287="snížená",J287,0)</f>
        <v>0</v>
      </c>
      <c r="BG287" s="234">
        <f>IF(N287="zákl. přenesená",J287,0)</f>
        <v>0</v>
      </c>
      <c r="BH287" s="234">
        <f>IF(N287="sníž. přenesená",J287,0)</f>
        <v>0</v>
      </c>
      <c r="BI287" s="234">
        <f>IF(N287="nulová",J287,0)</f>
        <v>0</v>
      </c>
      <c r="BJ287" s="16" t="s">
        <v>84</v>
      </c>
      <c r="BK287" s="234">
        <f>ROUND(I287*H287,2)</f>
        <v>0</v>
      </c>
      <c r="BL287" s="16" t="s">
        <v>135</v>
      </c>
      <c r="BM287" s="233" t="s">
        <v>581</v>
      </c>
    </row>
    <row r="288" spans="2:65" s="1" customFormat="1" ht="15.25" customHeight="1">
      <c r="B288" s="37"/>
      <c r="C288" s="268" t="s">
        <v>582</v>
      </c>
      <c r="D288" s="268" t="s">
        <v>165</v>
      </c>
      <c r="E288" s="269" t="s">
        <v>583</v>
      </c>
      <c r="F288" s="270" t="s">
        <v>584</v>
      </c>
      <c r="G288" s="271" t="s">
        <v>220</v>
      </c>
      <c r="H288" s="272">
        <v>14</v>
      </c>
      <c r="I288" s="273"/>
      <c r="J288" s="274">
        <f>ROUND(I288*H288,2)</f>
        <v>0</v>
      </c>
      <c r="K288" s="270" t="s">
        <v>134</v>
      </c>
      <c r="L288" s="275"/>
      <c r="M288" s="276" t="s">
        <v>1</v>
      </c>
      <c r="N288" s="277" t="s">
        <v>41</v>
      </c>
      <c r="O288" s="85"/>
      <c r="P288" s="231">
        <f>O288*H288</f>
        <v>0</v>
      </c>
      <c r="Q288" s="231">
        <v>0.0001</v>
      </c>
      <c r="R288" s="231">
        <f>Q288*H288</f>
        <v>0.0014</v>
      </c>
      <c r="S288" s="231">
        <v>0</v>
      </c>
      <c r="T288" s="232">
        <f>S288*H288</f>
        <v>0</v>
      </c>
      <c r="AR288" s="233" t="s">
        <v>169</v>
      </c>
      <c r="AT288" s="233" t="s">
        <v>165</v>
      </c>
      <c r="AU288" s="233" t="s">
        <v>86</v>
      </c>
      <c r="AY288" s="16" t="s">
        <v>127</v>
      </c>
      <c r="BE288" s="234">
        <f>IF(N288="základní",J288,0)</f>
        <v>0</v>
      </c>
      <c r="BF288" s="234">
        <f>IF(N288="snížená",J288,0)</f>
        <v>0</v>
      </c>
      <c r="BG288" s="234">
        <f>IF(N288="zákl. přenesená",J288,0)</f>
        <v>0</v>
      </c>
      <c r="BH288" s="234">
        <f>IF(N288="sníž. přenesená",J288,0)</f>
        <v>0</v>
      </c>
      <c r="BI288" s="234">
        <f>IF(N288="nulová",J288,0)</f>
        <v>0</v>
      </c>
      <c r="BJ288" s="16" t="s">
        <v>84</v>
      </c>
      <c r="BK288" s="234">
        <f>ROUND(I288*H288,2)</f>
        <v>0</v>
      </c>
      <c r="BL288" s="16" t="s">
        <v>135</v>
      </c>
      <c r="BM288" s="233" t="s">
        <v>585</v>
      </c>
    </row>
    <row r="289" spans="2:65" s="1" customFormat="1" ht="15.25" customHeight="1">
      <c r="B289" s="37"/>
      <c r="C289" s="268" t="s">
        <v>467</v>
      </c>
      <c r="D289" s="268" t="s">
        <v>165</v>
      </c>
      <c r="E289" s="269" t="s">
        <v>586</v>
      </c>
      <c r="F289" s="270" t="s">
        <v>587</v>
      </c>
      <c r="G289" s="271" t="s">
        <v>220</v>
      </c>
      <c r="H289" s="272">
        <v>34</v>
      </c>
      <c r="I289" s="273"/>
      <c r="J289" s="274">
        <f>ROUND(I289*H289,2)</f>
        <v>0</v>
      </c>
      <c r="K289" s="270" t="s">
        <v>134</v>
      </c>
      <c r="L289" s="275"/>
      <c r="M289" s="276" t="s">
        <v>1</v>
      </c>
      <c r="N289" s="277" t="s">
        <v>41</v>
      </c>
      <c r="O289" s="85"/>
      <c r="P289" s="231">
        <f>O289*H289</f>
        <v>0</v>
      </c>
      <c r="Q289" s="231">
        <v>0.00035</v>
      </c>
      <c r="R289" s="231">
        <f>Q289*H289</f>
        <v>0.011899999999999999</v>
      </c>
      <c r="S289" s="231">
        <v>0</v>
      </c>
      <c r="T289" s="232">
        <f>S289*H289</f>
        <v>0</v>
      </c>
      <c r="AR289" s="233" t="s">
        <v>169</v>
      </c>
      <c r="AT289" s="233" t="s">
        <v>165</v>
      </c>
      <c r="AU289" s="233" t="s">
        <v>86</v>
      </c>
      <c r="AY289" s="16" t="s">
        <v>127</v>
      </c>
      <c r="BE289" s="234">
        <f>IF(N289="základní",J289,0)</f>
        <v>0</v>
      </c>
      <c r="BF289" s="234">
        <f>IF(N289="snížená",J289,0)</f>
        <v>0</v>
      </c>
      <c r="BG289" s="234">
        <f>IF(N289="zákl. přenesená",J289,0)</f>
        <v>0</v>
      </c>
      <c r="BH289" s="234">
        <f>IF(N289="sníž. přenesená",J289,0)</f>
        <v>0</v>
      </c>
      <c r="BI289" s="234">
        <f>IF(N289="nulová",J289,0)</f>
        <v>0</v>
      </c>
      <c r="BJ289" s="16" t="s">
        <v>84</v>
      </c>
      <c r="BK289" s="234">
        <f>ROUND(I289*H289,2)</f>
        <v>0</v>
      </c>
      <c r="BL289" s="16" t="s">
        <v>135</v>
      </c>
      <c r="BM289" s="233" t="s">
        <v>588</v>
      </c>
    </row>
    <row r="290" spans="2:51" s="13" customFormat="1" ht="12">
      <c r="B290" s="246"/>
      <c r="C290" s="247"/>
      <c r="D290" s="237" t="s">
        <v>137</v>
      </c>
      <c r="E290" s="247"/>
      <c r="F290" s="249" t="s">
        <v>589</v>
      </c>
      <c r="G290" s="247"/>
      <c r="H290" s="250">
        <v>34</v>
      </c>
      <c r="I290" s="251"/>
      <c r="J290" s="247"/>
      <c r="K290" s="247"/>
      <c r="L290" s="252"/>
      <c r="M290" s="253"/>
      <c r="N290" s="254"/>
      <c r="O290" s="254"/>
      <c r="P290" s="254"/>
      <c r="Q290" s="254"/>
      <c r="R290" s="254"/>
      <c r="S290" s="254"/>
      <c r="T290" s="255"/>
      <c r="AT290" s="256" t="s">
        <v>137</v>
      </c>
      <c r="AU290" s="256" t="s">
        <v>86</v>
      </c>
      <c r="AV290" s="13" t="s">
        <v>86</v>
      </c>
      <c r="AW290" s="13" t="s">
        <v>4</v>
      </c>
      <c r="AX290" s="13" t="s">
        <v>84</v>
      </c>
      <c r="AY290" s="256" t="s">
        <v>127</v>
      </c>
    </row>
    <row r="291" spans="2:65" s="1" customFormat="1" ht="32.45" customHeight="1">
      <c r="B291" s="37"/>
      <c r="C291" s="222" t="s">
        <v>590</v>
      </c>
      <c r="D291" s="222" t="s">
        <v>130</v>
      </c>
      <c r="E291" s="223" t="s">
        <v>591</v>
      </c>
      <c r="F291" s="224" t="s">
        <v>592</v>
      </c>
      <c r="G291" s="225" t="s">
        <v>215</v>
      </c>
      <c r="H291" s="226">
        <v>1777</v>
      </c>
      <c r="I291" s="227"/>
      <c r="J291" s="228">
        <f>ROUND(I291*H291,2)</f>
        <v>0</v>
      </c>
      <c r="K291" s="224" t="s">
        <v>134</v>
      </c>
      <c r="L291" s="42"/>
      <c r="M291" s="229" t="s">
        <v>1</v>
      </c>
      <c r="N291" s="230" t="s">
        <v>41</v>
      </c>
      <c r="O291" s="85"/>
      <c r="P291" s="231">
        <f>O291*H291</f>
        <v>0</v>
      </c>
      <c r="Q291" s="231">
        <v>0.08978</v>
      </c>
      <c r="R291" s="231">
        <f>Q291*H291</f>
        <v>159.53906</v>
      </c>
      <c r="S291" s="231">
        <v>0</v>
      </c>
      <c r="T291" s="232">
        <f>S291*H291</f>
        <v>0</v>
      </c>
      <c r="AR291" s="233" t="s">
        <v>135</v>
      </c>
      <c r="AT291" s="233" t="s">
        <v>130</v>
      </c>
      <c r="AU291" s="233" t="s">
        <v>86</v>
      </c>
      <c r="AY291" s="16" t="s">
        <v>127</v>
      </c>
      <c r="BE291" s="234">
        <f>IF(N291="základní",J291,0)</f>
        <v>0</v>
      </c>
      <c r="BF291" s="234">
        <f>IF(N291="snížená",J291,0)</f>
        <v>0</v>
      </c>
      <c r="BG291" s="234">
        <f>IF(N291="zákl. přenesená",J291,0)</f>
        <v>0</v>
      </c>
      <c r="BH291" s="234">
        <f>IF(N291="sníž. přenesená",J291,0)</f>
        <v>0</v>
      </c>
      <c r="BI291" s="234">
        <f>IF(N291="nulová",J291,0)</f>
        <v>0</v>
      </c>
      <c r="BJ291" s="16" t="s">
        <v>84</v>
      </c>
      <c r="BK291" s="234">
        <f>ROUND(I291*H291,2)</f>
        <v>0</v>
      </c>
      <c r="BL291" s="16" t="s">
        <v>135</v>
      </c>
      <c r="BM291" s="233" t="s">
        <v>593</v>
      </c>
    </row>
    <row r="292" spans="2:51" s="12" customFormat="1" ht="12">
      <c r="B292" s="235"/>
      <c r="C292" s="236"/>
      <c r="D292" s="237" t="s">
        <v>137</v>
      </c>
      <c r="E292" s="238" t="s">
        <v>1</v>
      </c>
      <c r="F292" s="239" t="s">
        <v>594</v>
      </c>
      <c r="G292" s="236"/>
      <c r="H292" s="238" t="s">
        <v>1</v>
      </c>
      <c r="I292" s="240"/>
      <c r="J292" s="236"/>
      <c r="K292" s="236"/>
      <c r="L292" s="241"/>
      <c r="M292" s="242"/>
      <c r="N292" s="243"/>
      <c r="O292" s="243"/>
      <c r="P292" s="243"/>
      <c r="Q292" s="243"/>
      <c r="R292" s="243"/>
      <c r="S292" s="243"/>
      <c r="T292" s="244"/>
      <c r="AT292" s="245" t="s">
        <v>137</v>
      </c>
      <c r="AU292" s="245" t="s">
        <v>86</v>
      </c>
      <c r="AV292" s="12" t="s">
        <v>84</v>
      </c>
      <c r="AW292" s="12" t="s">
        <v>32</v>
      </c>
      <c r="AX292" s="12" t="s">
        <v>76</v>
      </c>
      <c r="AY292" s="245" t="s">
        <v>127</v>
      </c>
    </row>
    <row r="293" spans="2:51" s="13" customFormat="1" ht="12">
      <c r="B293" s="246"/>
      <c r="C293" s="247"/>
      <c r="D293" s="237" t="s">
        <v>137</v>
      </c>
      <c r="E293" s="248" t="s">
        <v>1</v>
      </c>
      <c r="F293" s="249" t="s">
        <v>595</v>
      </c>
      <c r="G293" s="247"/>
      <c r="H293" s="250">
        <v>1157</v>
      </c>
      <c r="I293" s="251"/>
      <c r="J293" s="247"/>
      <c r="K293" s="247"/>
      <c r="L293" s="252"/>
      <c r="M293" s="253"/>
      <c r="N293" s="254"/>
      <c r="O293" s="254"/>
      <c r="P293" s="254"/>
      <c r="Q293" s="254"/>
      <c r="R293" s="254"/>
      <c r="S293" s="254"/>
      <c r="T293" s="255"/>
      <c r="AT293" s="256" t="s">
        <v>137</v>
      </c>
      <c r="AU293" s="256" t="s">
        <v>86</v>
      </c>
      <c r="AV293" s="13" t="s">
        <v>86</v>
      </c>
      <c r="AW293" s="13" t="s">
        <v>32</v>
      </c>
      <c r="AX293" s="13" t="s">
        <v>76</v>
      </c>
      <c r="AY293" s="256" t="s">
        <v>127</v>
      </c>
    </row>
    <row r="294" spans="2:51" s="12" customFormat="1" ht="12">
      <c r="B294" s="235"/>
      <c r="C294" s="236"/>
      <c r="D294" s="237" t="s">
        <v>137</v>
      </c>
      <c r="E294" s="238" t="s">
        <v>1</v>
      </c>
      <c r="F294" s="239" t="s">
        <v>596</v>
      </c>
      <c r="G294" s="236"/>
      <c r="H294" s="238" t="s">
        <v>1</v>
      </c>
      <c r="I294" s="240"/>
      <c r="J294" s="236"/>
      <c r="K294" s="236"/>
      <c r="L294" s="241"/>
      <c r="M294" s="242"/>
      <c r="N294" s="243"/>
      <c r="O294" s="243"/>
      <c r="P294" s="243"/>
      <c r="Q294" s="243"/>
      <c r="R294" s="243"/>
      <c r="S294" s="243"/>
      <c r="T294" s="244"/>
      <c r="AT294" s="245" t="s">
        <v>137</v>
      </c>
      <c r="AU294" s="245" t="s">
        <v>86</v>
      </c>
      <c r="AV294" s="12" t="s">
        <v>84</v>
      </c>
      <c r="AW294" s="12" t="s">
        <v>32</v>
      </c>
      <c r="AX294" s="12" t="s">
        <v>76</v>
      </c>
      <c r="AY294" s="245" t="s">
        <v>127</v>
      </c>
    </row>
    <row r="295" spans="2:51" s="13" customFormat="1" ht="12">
      <c r="B295" s="246"/>
      <c r="C295" s="247"/>
      <c r="D295" s="237" t="s">
        <v>137</v>
      </c>
      <c r="E295" s="248" t="s">
        <v>1</v>
      </c>
      <c r="F295" s="249" t="s">
        <v>597</v>
      </c>
      <c r="G295" s="247"/>
      <c r="H295" s="250">
        <v>620</v>
      </c>
      <c r="I295" s="251"/>
      <c r="J295" s="247"/>
      <c r="K295" s="247"/>
      <c r="L295" s="252"/>
      <c r="M295" s="253"/>
      <c r="N295" s="254"/>
      <c r="O295" s="254"/>
      <c r="P295" s="254"/>
      <c r="Q295" s="254"/>
      <c r="R295" s="254"/>
      <c r="S295" s="254"/>
      <c r="T295" s="255"/>
      <c r="AT295" s="256" t="s">
        <v>137</v>
      </c>
      <c r="AU295" s="256" t="s">
        <v>86</v>
      </c>
      <c r="AV295" s="13" t="s">
        <v>86</v>
      </c>
      <c r="AW295" s="13" t="s">
        <v>32</v>
      </c>
      <c r="AX295" s="13" t="s">
        <v>76</v>
      </c>
      <c r="AY295" s="256" t="s">
        <v>127</v>
      </c>
    </row>
    <row r="296" spans="2:51" s="14" customFormat="1" ht="12">
      <c r="B296" s="257"/>
      <c r="C296" s="258"/>
      <c r="D296" s="237" t="s">
        <v>137</v>
      </c>
      <c r="E296" s="259" t="s">
        <v>1</v>
      </c>
      <c r="F296" s="260" t="s">
        <v>142</v>
      </c>
      <c r="G296" s="258"/>
      <c r="H296" s="261">
        <v>1777</v>
      </c>
      <c r="I296" s="262"/>
      <c r="J296" s="258"/>
      <c r="K296" s="258"/>
      <c r="L296" s="263"/>
      <c r="M296" s="264"/>
      <c r="N296" s="265"/>
      <c r="O296" s="265"/>
      <c r="P296" s="265"/>
      <c r="Q296" s="265"/>
      <c r="R296" s="265"/>
      <c r="S296" s="265"/>
      <c r="T296" s="266"/>
      <c r="AT296" s="267" t="s">
        <v>137</v>
      </c>
      <c r="AU296" s="267" t="s">
        <v>86</v>
      </c>
      <c r="AV296" s="14" t="s">
        <v>135</v>
      </c>
      <c r="AW296" s="14" t="s">
        <v>32</v>
      </c>
      <c r="AX296" s="14" t="s">
        <v>84</v>
      </c>
      <c r="AY296" s="267" t="s">
        <v>127</v>
      </c>
    </row>
    <row r="297" spans="2:65" s="1" customFormat="1" ht="15.25" customHeight="1">
      <c r="B297" s="37"/>
      <c r="C297" s="268" t="s">
        <v>598</v>
      </c>
      <c r="D297" s="268" t="s">
        <v>165</v>
      </c>
      <c r="E297" s="269" t="s">
        <v>599</v>
      </c>
      <c r="F297" s="270" t="s">
        <v>600</v>
      </c>
      <c r="G297" s="271" t="s">
        <v>168</v>
      </c>
      <c r="H297" s="272">
        <v>42.648</v>
      </c>
      <c r="I297" s="273"/>
      <c r="J297" s="274">
        <f>ROUND(I297*H297,2)</f>
        <v>0</v>
      </c>
      <c r="K297" s="270" t="s">
        <v>134</v>
      </c>
      <c r="L297" s="275"/>
      <c r="M297" s="276" t="s">
        <v>1</v>
      </c>
      <c r="N297" s="277" t="s">
        <v>41</v>
      </c>
      <c r="O297" s="85"/>
      <c r="P297" s="231">
        <f>O297*H297</f>
        <v>0</v>
      </c>
      <c r="Q297" s="231">
        <v>0.222</v>
      </c>
      <c r="R297" s="231">
        <f>Q297*H297</f>
        <v>9.467856000000001</v>
      </c>
      <c r="S297" s="231">
        <v>0</v>
      </c>
      <c r="T297" s="232">
        <f>S297*H297</f>
        <v>0</v>
      </c>
      <c r="AR297" s="233" t="s">
        <v>169</v>
      </c>
      <c r="AT297" s="233" t="s">
        <v>165</v>
      </c>
      <c r="AU297" s="233" t="s">
        <v>86</v>
      </c>
      <c r="AY297" s="16" t="s">
        <v>127</v>
      </c>
      <c r="BE297" s="234">
        <f>IF(N297="základní",J297,0)</f>
        <v>0</v>
      </c>
      <c r="BF297" s="234">
        <f>IF(N297="snížená",J297,0)</f>
        <v>0</v>
      </c>
      <c r="BG297" s="234">
        <f>IF(N297="zákl. přenesená",J297,0)</f>
        <v>0</v>
      </c>
      <c r="BH297" s="234">
        <f>IF(N297="sníž. přenesená",J297,0)</f>
        <v>0</v>
      </c>
      <c r="BI297" s="234">
        <f>IF(N297="nulová",J297,0)</f>
        <v>0</v>
      </c>
      <c r="BJ297" s="16" t="s">
        <v>84</v>
      </c>
      <c r="BK297" s="234">
        <f>ROUND(I297*H297,2)</f>
        <v>0</v>
      </c>
      <c r="BL297" s="16" t="s">
        <v>135</v>
      </c>
      <c r="BM297" s="233" t="s">
        <v>601</v>
      </c>
    </row>
    <row r="298" spans="2:51" s="13" customFormat="1" ht="12">
      <c r="B298" s="246"/>
      <c r="C298" s="247"/>
      <c r="D298" s="237" t="s">
        <v>137</v>
      </c>
      <c r="E298" s="247"/>
      <c r="F298" s="249" t="s">
        <v>602</v>
      </c>
      <c r="G298" s="247"/>
      <c r="H298" s="250">
        <v>42.648</v>
      </c>
      <c r="I298" s="251"/>
      <c r="J298" s="247"/>
      <c r="K298" s="247"/>
      <c r="L298" s="252"/>
      <c r="M298" s="253"/>
      <c r="N298" s="254"/>
      <c r="O298" s="254"/>
      <c r="P298" s="254"/>
      <c r="Q298" s="254"/>
      <c r="R298" s="254"/>
      <c r="S298" s="254"/>
      <c r="T298" s="255"/>
      <c r="AT298" s="256" t="s">
        <v>137</v>
      </c>
      <c r="AU298" s="256" t="s">
        <v>86</v>
      </c>
      <c r="AV298" s="13" t="s">
        <v>86</v>
      </c>
      <c r="AW298" s="13" t="s">
        <v>4</v>
      </c>
      <c r="AX298" s="13" t="s">
        <v>84</v>
      </c>
      <c r="AY298" s="256" t="s">
        <v>127</v>
      </c>
    </row>
    <row r="299" spans="2:65" s="1" customFormat="1" ht="21.65" customHeight="1">
      <c r="B299" s="37"/>
      <c r="C299" s="222" t="s">
        <v>603</v>
      </c>
      <c r="D299" s="222" t="s">
        <v>130</v>
      </c>
      <c r="E299" s="223" t="s">
        <v>604</v>
      </c>
      <c r="F299" s="224" t="s">
        <v>605</v>
      </c>
      <c r="G299" s="225" t="s">
        <v>215</v>
      </c>
      <c r="H299" s="226">
        <v>375</v>
      </c>
      <c r="I299" s="227"/>
      <c r="J299" s="228">
        <f>ROUND(I299*H299,2)</f>
        <v>0</v>
      </c>
      <c r="K299" s="224" t="s">
        <v>134</v>
      </c>
      <c r="L299" s="42"/>
      <c r="M299" s="229" t="s">
        <v>1</v>
      </c>
      <c r="N299" s="230" t="s">
        <v>41</v>
      </c>
      <c r="O299" s="85"/>
      <c r="P299" s="231">
        <f>O299*H299</f>
        <v>0</v>
      </c>
      <c r="Q299" s="231">
        <v>0.1295</v>
      </c>
      <c r="R299" s="231">
        <f>Q299*H299</f>
        <v>48.5625</v>
      </c>
      <c r="S299" s="231">
        <v>0</v>
      </c>
      <c r="T299" s="232">
        <f>S299*H299</f>
        <v>0</v>
      </c>
      <c r="AR299" s="233" t="s">
        <v>135</v>
      </c>
      <c r="AT299" s="233" t="s">
        <v>130</v>
      </c>
      <c r="AU299" s="233" t="s">
        <v>86</v>
      </c>
      <c r="AY299" s="16" t="s">
        <v>127</v>
      </c>
      <c r="BE299" s="234">
        <f>IF(N299="základní",J299,0)</f>
        <v>0</v>
      </c>
      <c r="BF299" s="234">
        <f>IF(N299="snížená",J299,0)</f>
        <v>0</v>
      </c>
      <c r="BG299" s="234">
        <f>IF(N299="zákl. přenesená",J299,0)</f>
        <v>0</v>
      </c>
      <c r="BH299" s="234">
        <f>IF(N299="sníž. přenesená",J299,0)</f>
        <v>0</v>
      </c>
      <c r="BI299" s="234">
        <f>IF(N299="nulová",J299,0)</f>
        <v>0</v>
      </c>
      <c r="BJ299" s="16" t="s">
        <v>84</v>
      </c>
      <c r="BK299" s="234">
        <f>ROUND(I299*H299,2)</f>
        <v>0</v>
      </c>
      <c r="BL299" s="16" t="s">
        <v>135</v>
      </c>
      <c r="BM299" s="233" t="s">
        <v>606</v>
      </c>
    </row>
    <row r="300" spans="2:65" s="1" customFormat="1" ht="15.25" customHeight="1">
      <c r="B300" s="37"/>
      <c r="C300" s="268" t="s">
        <v>607</v>
      </c>
      <c r="D300" s="268" t="s">
        <v>165</v>
      </c>
      <c r="E300" s="269" t="s">
        <v>608</v>
      </c>
      <c r="F300" s="270" t="s">
        <v>609</v>
      </c>
      <c r="G300" s="271" t="s">
        <v>215</v>
      </c>
      <c r="H300" s="272">
        <v>375</v>
      </c>
      <c r="I300" s="273"/>
      <c r="J300" s="274">
        <f>ROUND(I300*H300,2)</f>
        <v>0</v>
      </c>
      <c r="K300" s="270" t="s">
        <v>134</v>
      </c>
      <c r="L300" s="275"/>
      <c r="M300" s="276" t="s">
        <v>1</v>
      </c>
      <c r="N300" s="277" t="s">
        <v>41</v>
      </c>
      <c r="O300" s="85"/>
      <c r="P300" s="231">
        <f>O300*H300</f>
        <v>0</v>
      </c>
      <c r="Q300" s="231">
        <v>0.048</v>
      </c>
      <c r="R300" s="231">
        <f>Q300*H300</f>
        <v>18</v>
      </c>
      <c r="S300" s="231">
        <v>0</v>
      </c>
      <c r="T300" s="232">
        <f>S300*H300</f>
        <v>0</v>
      </c>
      <c r="AR300" s="233" t="s">
        <v>169</v>
      </c>
      <c r="AT300" s="233" t="s">
        <v>165</v>
      </c>
      <c r="AU300" s="233" t="s">
        <v>86</v>
      </c>
      <c r="AY300" s="16" t="s">
        <v>127</v>
      </c>
      <c r="BE300" s="234">
        <f>IF(N300="základní",J300,0)</f>
        <v>0</v>
      </c>
      <c r="BF300" s="234">
        <f>IF(N300="snížená",J300,0)</f>
        <v>0</v>
      </c>
      <c r="BG300" s="234">
        <f>IF(N300="zákl. přenesená",J300,0)</f>
        <v>0</v>
      </c>
      <c r="BH300" s="234">
        <f>IF(N300="sníž. přenesená",J300,0)</f>
        <v>0</v>
      </c>
      <c r="BI300" s="234">
        <f>IF(N300="nulová",J300,0)</f>
        <v>0</v>
      </c>
      <c r="BJ300" s="16" t="s">
        <v>84</v>
      </c>
      <c r="BK300" s="234">
        <f>ROUND(I300*H300,2)</f>
        <v>0</v>
      </c>
      <c r="BL300" s="16" t="s">
        <v>135</v>
      </c>
      <c r="BM300" s="233" t="s">
        <v>610</v>
      </c>
    </row>
    <row r="301" spans="2:65" s="1" customFormat="1" ht="21.65" customHeight="1">
      <c r="B301" s="37"/>
      <c r="C301" s="222" t="s">
        <v>611</v>
      </c>
      <c r="D301" s="222" t="s">
        <v>130</v>
      </c>
      <c r="E301" s="223" t="s">
        <v>612</v>
      </c>
      <c r="F301" s="224" t="s">
        <v>613</v>
      </c>
      <c r="G301" s="225" t="s">
        <v>215</v>
      </c>
      <c r="H301" s="226">
        <v>1087</v>
      </c>
      <c r="I301" s="227"/>
      <c r="J301" s="228">
        <f>ROUND(I301*H301,2)</f>
        <v>0</v>
      </c>
      <c r="K301" s="224" t="s">
        <v>134</v>
      </c>
      <c r="L301" s="42"/>
      <c r="M301" s="229" t="s">
        <v>1</v>
      </c>
      <c r="N301" s="230" t="s">
        <v>41</v>
      </c>
      <c r="O301" s="85"/>
      <c r="P301" s="231">
        <f>O301*H301</f>
        <v>0</v>
      </c>
      <c r="Q301" s="231">
        <v>0.14067</v>
      </c>
      <c r="R301" s="231">
        <f>Q301*H301</f>
        <v>152.90829</v>
      </c>
      <c r="S301" s="231">
        <v>0</v>
      </c>
      <c r="T301" s="232">
        <f>S301*H301</f>
        <v>0</v>
      </c>
      <c r="AR301" s="233" t="s">
        <v>135</v>
      </c>
      <c r="AT301" s="233" t="s">
        <v>130</v>
      </c>
      <c r="AU301" s="233" t="s">
        <v>86</v>
      </c>
      <c r="AY301" s="16" t="s">
        <v>127</v>
      </c>
      <c r="BE301" s="234">
        <f>IF(N301="základní",J301,0)</f>
        <v>0</v>
      </c>
      <c r="BF301" s="234">
        <f>IF(N301="snížená",J301,0)</f>
        <v>0</v>
      </c>
      <c r="BG301" s="234">
        <f>IF(N301="zákl. přenesená",J301,0)</f>
        <v>0</v>
      </c>
      <c r="BH301" s="234">
        <f>IF(N301="sníž. přenesená",J301,0)</f>
        <v>0</v>
      </c>
      <c r="BI301" s="234">
        <f>IF(N301="nulová",J301,0)</f>
        <v>0</v>
      </c>
      <c r="BJ301" s="16" t="s">
        <v>84</v>
      </c>
      <c r="BK301" s="234">
        <f>ROUND(I301*H301,2)</f>
        <v>0</v>
      </c>
      <c r="BL301" s="16" t="s">
        <v>135</v>
      </c>
      <c r="BM301" s="233" t="s">
        <v>614</v>
      </c>
    </row>
    <row r="302" spans="2:51" s="12" customFormat="1" ht="12">
      <c r="B302" s="235"/>
      <c r="C302" s="236"/>
      <c r="D302" s="237" t="s">
        <v>137</v>
      </c>
      <c r="E302" s="238" t="s">
        <v>1</v>
      </c>
      <c r="F302" s="239" t="s">
        <v>615</v>
      </c>
      <c r="G302" s="236"/>
      <c r="H302" s="238" t="s">
        <v>1</v>
      </c>
      <c r="I302" s="240"/>
      <c r="J302" s="236"/>
      <c r="K302" s="236"/>
      <c r="L302" s="241"/>
      <c r="M302" s="242"/>
      <c r="N302" s="243"/>
      <c r="O302" s="243"/>
      <c r="P302" s="243"/>
      <c r="Q302" s="243"/>
      <c r="R302" s="243"/>
      <c r="S302" s="243"/>
      <c r="T302" s="244"/>
      <c r="AT302" s="245" t="s">
        <v>137</v>
      </c>
      <c r="AU302" s="245" t="s">
        <v>86</v>
      </c>
      <c r="AV302" s="12" t="s">
        <v>84</v>
      </c>
      <c r="AW302" s="12" t="s">
        <v>32</v>
      </c>
      <c r="AX302" s="12" t="s">
        <v>76</v>
      </c>
      <c r="AY302" s="245" t="s">
        <v>127</v>
      </c>
    </row>
    <row r="303" spans="2:51" s="13" customFormat="1" ht="12">
      <c r="B303" s="246"/>
      <c r="C303" s="247"/>
      <c r="D303" s="237" t="s">
        <v>137</v>
      </c>
      <c r="E303" s="248" t="s">
        <v>1</v>
      </c>
      <c r="F303" s="249" t="s">
        <v>376</v>
      </c>
      <c r="G303" s="247"/>
      <c r="H303" s="250">
        <v>150</v>
      </c>
      <c r="I303" s="251"/>
      <c r="J303" s="247"/>
      <c r="K303" s="247"/>
      <c r="L303" s="252"/>
      <c r="M303" s="253"/>
      <c r="N303" s="254"/>
      <c r="O303" s="254"/>
      <c r="P303" s="254"/>
      <c r="Q303" s="254"/>
      <c r="R303" s="254"/>
      <c r="S303" s="254"/>
      <c r="T303" s="255"/>
      <c r="AT303" s="256" t="s">
        <v>137</v>
      </c>
      <c r="AU303" s="256" t="s">
        <v>86</v>
      </c>
      <c r="AV303" s="13" t="s">
        <v>86</v>
      </c>
      <c r="AW303" s="13" t="s">
        <v>32</v>
      </c>
      <c r="AX303" s="13" t="s">
        <v>76</v>
      </c>
      <c r="AY303" s="256" t="s">
        <v>127</v>
      </c>
    </row>
    <row r="304" spans="2:51" s="12" customFormat="1" ht="12">
      <c r="B304" s="235"/>
      <c r="C304" s="236"/>
      <c r="D304" s="237" t="s">
        <v>137</v>
      </c>
      <c r="E304" s="238" t="s">
        <v>1</v>
      </c>
      <c r="F304" s="239" t="s">
        <v>616</v>
      </c>
      <c r="G304" s="236"/>
      <c r="H304" s="238" t="s">
        <v>1</v>
      </c>
      <c r="I304" s="240"/>
      <c r="J304" s="236"/>
      <c r="K304" s="236"/>
      <c r="L304" s="241"/>
      <c r="M304" s="242"/>
      <c r="N304" s="243"/>
      <c r="O304" s="243"/>
      <c r="P304" s="243"/>
      <c r="Q304" s="243"/>
      <c r="R304" s="243"/>
      <c r="S304" s="243"/>
      <c r="T304" s="244"/>
      <c r="AT304" s="245" t="s">
        <v>137</v>
      </c>
      <c r="AU304" s="245" t="s">
        <v>86</v>
      </c>
      <c r="AV304" s="12" t="s">
        <v>84</v>
      </c>
      <c r="AW304" s="12" t="s">
        <v>32</v>
      </c>
      <c r="AX304" s="12" t="s">
        <v>76</v>
      </c>
      <c r="AY304" s="245" t="s">
        <v>127</v>
      </c>
    </row>
    <row r="305" spans="2:51" s="13" customFormat="1" ht="12">
      <c r="B305" s="246"/>
      <c r="C305" s="247"/>
      <c r="D305" s="237" t="s">
        <v>137</v>
      </c>
      <c r="E305" s="248" t="s">
        <v>1</v>
      </c>
      <c r="F305" s="249" t="s">
        <v>617</v>
      </c>
      <c r="G305" s="247"/>
      <c r="H305" s="250">
        <v>122</v>
      </c>
      <c r="I305" s="251"/>
      <c r="J305" s="247"/>
      <c r="K305" s="247"/>
      <c r="L305" s="252"/>
      <c r="M305" s="253"/>
      <c r="N305" s="254"/>
      <c r="O305" s="254"/>
      <c r="P305" s="254"/>
      <c r="Q305" s="254"/>
      <c r="R305" s="254"/>
      <c r="S305" s="254"/>
      <c r="T305" s="255"/>
      <c r="AT305" s="256" t="s">
        <v>137</v>
      </c>
      <c r="AU305" s="256" t="s">
        <v>86</v>
      </c>
      <c r="AV305" s="13" t="s">
        <v>86</v>
      </c>
      <c r="AW305" s="13" t="s">
        <v>32</v>
      </c>
      <c r="AX305" s="13" t="s">
        <v>76</v>
      </c>
      <c r="AY305" s="256" t="s">
        <v>127</v>
      </c>
    </row>
    <row r="306" spans="2:51" s="12" customFormat="1" ht="12">
      <c r="B306" s="235"/>
      <c r="C306" s="236"/>
      <c r="D306" s="237" t="s">
        <v>137</v>
      </c>
      <c r="E306" s="238" t="s">
        <v>1</v>
      </c>
      <c r="F306" s="239" t="s">
        <v>618</v>
      </c>
      <c r="G306" s="236"/>
      <c r="H306" s="238" t="s">
        <v>1</v>
      </c>
      <c r="I306" s="240"/>
      <c r="J306" s="236"/>
      <c r="K306" s="236"/>
      <c r="L306" s="241"/>
      <c r="M306" s="242"/>
      <c r="N306" s="243"/>
      <c r="O306" s="243"/>
      <c r="P306" s="243"/>
      <c r="Q306" s="243"/>
      <c r="R306" s="243"/>
      <c r="S306" s="243"/>
      <c r="T306" s="244"/>
      <c r="AT306" s="245" t="s">
        <v>137</v>
      </c>
      <c r="AU306" s="245" t="s">
        <v>86</v>
      </c>
      <c r="AV306" s="12" t="s">
        <v>84</v>
      </c>
      <c r="AW306" s="12" t="s">
        <v>32</v>
      </c>
      <c r="AX306" s="12" t="s">
        <v>76</v>
      </c>
      <c r="AY306" s="245" t="s">
        <v>127</v>
      </c>
    </row>
    <row r="307" spans="2:51" s="13" customFormat="1" ht="12">
      <c r="B307" s="246"/>
      <c r="C307" s="247"/>
      <c r="D307" s="237" t="s">
        <v>137</v>
      </c>
      <c r="E307" s="248" t="s">
        <v>1</v>
      </c>
      <c r="F307" s="249" t="s">
        <v>619</v>
      </c>
      <c r="G307" s="247"/>
      <c r="H307" s="250">
        <v>815</v>
      </c>
      <c r="I307" s="251"/>
      <c r="J307" s="247"/>
      <c r="K307" s="247"/>
      <c r="L307" s="252"/>
      <c r="M307" s="253"/>
      <c r="N307" s="254"/>
      <c r="O307" s="254"/>
      <c r="P307" s="254"/>
      <c r="Q307" s="254"/>
      <c r="R307" s="254"/>
      <c r="S307" s="254"/>
      <c r="T307" s="255"/>
      <c r="AT307" s="256" t="s">
        <v>137</v>
      </c>
      <c r="AU307" s="256" t="s">
        <v>86</v>
      </c>
      <c r="AV307" s="13" t="s">
        <v>86</v>
      </c>
      <c r="AW307" s="13" t="s">
        <v>32</v>
      </c>
      <c r="AX307" s="13" t="s">
        <v>76</v>
      </c>
      <c r="AY307" s="256" t="s">
        <v>127</v>
      </c>
    </row>
    <row r="308" spans="2:51" s="14" customFormat="1" ht="12">
      <c r="B308" s="257"/>
      <c r="C308" s="258"/>
      <c r="D308" s="237" t="s">
        <v>137</v>
      </c>
      <c r="E308" s="259" t="s">
        <v>1</v>
      </c>
      <c r="F308" s="260" t="s">
        <v>142</v>
      </c>
      <c r="G308" s="258"/>
      <c r="H308" s="261">
        <v>1087</v>
      </c>
      <c r="I308" s="262"/>
      <c r="J308" s="258"/>
      <c r="K308" s="258"/>
      <c r="L308" s="263"/>
      <c r="M308" s="264"/>
      <c r="N308" s="265"/>
      <c r="O308" s="265"/>
      <c r="P308" s="265"/>
      <c r="Q308" s="265"/>
      <c r="R308" s="265"/>
      <c r="S308" s="265"/>
      <c r="T308" s="266"/>
      <c r="AT308" s="267" t="s">
        <v>137</v>
      </c>
      <c r="AU308" s="267" t="s">
        <v>86</v>
      </c>
      <c r="AV308" s="14" t="s">
        <v>135</v>
      </c>
      <c r="AW308" s="14" t="s">
        <v>32</v>
      </c>
      <c r="AX308" s="14" t="s">
        <v>84</v>
      </c>
      <c r="AY308" s="267" t="s">
        <v>127</v>
      </c>
    </row>
    <row r="309" spans="2:65" s="1" customFormat="1" ht="15.25" customHeight="1">
      <c r="B309" s="37"/>
      <c r="C309" s="268" t="s">
        <v>620</v>
      </c>
      <c r="D309" s="268" t="s">
        <v>165</v>
      </c>
      <c r="E309" s="269" t="s">
        <v>621</v>
      </c>
      <c r="F309" s="270" t="s">
        <v>622</v>
      </c>
      <c r="G309" s="271" t="s">
        <v>215</v>
      </c>
      <c r="H309" s="272">
        <v>94</v>
      </c>
      <c r="I309" s="273"/>
      <c r="J309" s="274">
        <f>ROUND(I309*H309,2)</f>
        <v>0</v>
      </c>
      <c r="K309" s="270" t="s">
        <v>134</v>
      </c>
      <c r="L309" s="275"/>
      <c r="M309" s="276" t="s">
        <v>1</v>
      </c>
      <c r="N309" s="277" t="s">
        <v>41</v>
      </c>
      <c r="O309" s="85"/>
      <c r="P309" s="231">
        <f>O309*H309</f>
        <v>0</v>
      </c>
      <c r="Q309" s="231">
        <v>0.125</v>
      </c>
      <c r="R309" s="231">
        <f>Q309*H309</f>
        <v>11.75</v>
      </c>
      <c r="S309" s="231">
        <v>0</v>
      </c>
      <c r="T309" s="232">
        <f>S309*H309</f>
        <v>0</v>
      </c>
      <c r="AR309" s="233" t="s">
        <v>169</v>
      </c>
      <c r="AT309" s="233" t="s">
        <v>165</v>
      </c>
      <c r="AU309" s="233" t="s">
        <v>86</v>
      </c>
      <c r="AY309" s="16" t="s">
        <v>127</v>
      </c>
      <c r="BE309" s="234">
        <f>IF(N309="základní",J309,0)</f>
        <v>0</v>
      </c>
      <c r="BF309" s="234">
        <f>IF(N309="snížená",J309,0)</f>
        <v>0</v>
      </c>
      <c r="BG309" s="234">
        <f>IF(N309="zákl. přenesená",J309,0)</f>
        <v>0</v>
      </c>
      <c r="BH309" s="234">
        <f>IF(N309="sníž. přenesená",J309,0)</f>
        <v>0</v>
      </c>
      <c r="BI309" s="234">
        <f>IF(N309="nulová",J309,0)</f>
        <v>0</v>
      </c>
      <c r="BJ309" s="16" t="s">
        <v>84</v>
      </c>
      <c r="BK309" s="234">
        <f>ROUND(I309*H309,2)</f>
        <v>0</v>
      </c>
      <c r="BL309" s="16" t="s">
        <v>135</v>
      </c>
      <c r="BM309" s="233" t="s">
        <v>623</v>
      </c>
    </row>
    <row r="310" spans="2:65" s="1" customFormat="1" ht="15.25" customHeight="1">
      <c r="B310" s="37"/>
      <c r="C310" s="268" t="s">
        <v>624</v>
      </c>
      <c r="D310" s="268" t="s">
        <v>165</v>
      </c>
      <c r="E310" s="269" t="s">
        <v>625</v>
      </c>
      <c r="F310" s="270" t="s">
        <v>626</v>
      </c>
      <c r="G310" s="271" t="s">
        <v>215</v>
      </c>
      <c r="H310" s="272">
        <v>12.5</v>
      </c>
      <c r="I310" s="273"/>
      <c r="J310" s="274">
        <f>ROUND(I310*H310,2)</f>
        <v>0</v>
      </c>
      <c r="K310" s="270" t="s">
        <v>134</v>
      </c>
      <c r="L310" s="275"/>
      <c r="M310" s="276" t="s">
        <v>1</v>
      </c>
      <c r="N310" s="277" t="s">
        <v>41</v>
      </c>
      <c r="O310" s="85"/>
      <c r="P310" s="231">
        <f>O310*H310</f>
        <v>0</v>
      </c>
      <c r="Q310" s="231">
        <v>0.125</v>
      </c>
      <c r="R310" s="231">
        <f>Q310*H310</f>
        <v>1.5625</v>
      </c>
      <c r="S310" s="231">
        <v>0</v>
      </c>
      <c r="T310" s="232">
        <f>S310*H310</f>
        <v>0</v>
      </c>
      <c r="AR310" s="233" t="s">
        <v>169</v>
      </c>
      <c r="AT310" s="233" t="s">
        <v>165</v>
      </c>
      <c r="AU310" s="233" t="s">
        <v>86</v>
      </c>
      <c r="AY310" s="16" t="s">
        <v>127</v>
      </c>
      <c r="BE310" s="234">
        <f>IF(N310="základní",J310,0)</f>
        <v>0</v>
      </c>
      <c r="BF310" s="234">
        <f>IF(N310="snížená",J310,0)</f>
        <v>0</v>
      </c>
      <c r="BG310" s="234">
        <f>IF(N310="zákl. přenesená",J310,0)</f>
        <v>0</v>
      </c>
      <c r="BH310" s="234">
        <f>IF(N310="sníž. přenesená",J310,0)</f>
        <v>0</v>
      </c>
      <c r="BI310" s="234">
        <f>IF(N310="nulová",J310,0)</f>
        <v>0</v>
      </c>
      <c r="BJ310" s="16" t="s">
        <v>84</v>
      </c>
      <c r="BK310" s="234">
        <f>ROUND(I310*H310,2)</f>
        <v>0</v>
      </c>
      <c r="BL310" s="16" t="s">
        <v>135</v>
      </c>
      <c r="BM310" s="233" t="s">
        <v>627</v>
      </c>
    </row>
    <row r="311" spans="2:65" s="1" customFormat="1" ht="15.25" customHeight="1">
      <c r="B311" s="37"/>
      <c r="C311" s="268" t="s">
        <v>628</v>
      </c>
      <c r="D311" s="268" t="s">
        <v>165</v>
      </c>
      <c r="E311" s="269" t="s">
        <v>629</v>
      </c>
      <c r="F311" s="270" t="s">
        <v>630</v>
      </c>
      <c r="G311" s="271" t="s">
        <v>215</v>
      </c>
      <c r="H311" s="272">
        <v>8.5</v>
      </c>
      <c r="I311" s="273"/>
      <c r="J311" s="274">
        <f>ROUND(I311*H311,2)</f>
        <v>0</v>
      </c>
      <c r="K311" s="270" t="s">
        <v>134</v>
      </c>
      <c r="L311" s="275"/>
      <c r="M311" s="276" t="s">
        <v>1</v>
      </c>
      <c r="N311" s="277" t="s">
        <v>41</v>
      </c>
      <c r="O311" s="85"/>
      <c r="P311" s="231">
        <f>O311*H311</f>
        <v>0</v>
      </c>
      <c r="Q311" s="231">
        <v>0.125</v>
      </c>
      <c r="R311" s="231">
        <f>Q311*H311</f>
        <v>1.0625</v>
      </c>
      <c r="S311" s="231">
        <v>0</v>
      </c>
      <c r="T311" s="232">
        <f>S311*H311</f>
        <v>0</v>
      </c>
      <c r="AR311" s="233" t="s">
        <v>169</v>
      </c>
      <c r="AT311" s="233" t="s">
        <v>165</v>
      </c>
      <c r="AU311" s="233" t="s">
        <v>86</v>
      </c>
      <c r="AY311" s="16" t="s">
        <v>127</v>
      </c>
      <c r="BE311" s="234">
        <f>IF(N311="základní",J311,0)</f>
        <v>0</v>
      </c>
      <c r="BF311" s="234">
        <f>IF(N311="snížená",J311,0)</f>
        <v>0</v>
      </c>
      <c r="BG311" s="234">
        <f>IF(N311="zákl. přenesená",J311,0)</f>
        <v>0</v>
      </c>
      <c r="BH311" s="234">
        <f>IF(N311="sníž. přenesená",J311,0)</f>
        <v>0</v>
      </c>
      <c r="BI311" s="234">
        <f>IF(N311="nulová",J311,0)</f>
        <v>0</v>
      </c>
      <c r="BJ311" s="16" t="s">
        <v>84</v>
      </c>
      <c r="BK311" s="234">
        <f>ROUND(I311*H311,2)</f>
        <v>0</v>
      </c>
      <c r="BL311" s="16" t="s">
        <v>135</v>
      </c>
      <c r="BM311" s="233" t="s">
        <v>631</v>
      </c>
    </row>
    <row r="312" spans="2:51" s="13" customFormat="1" ht="12">
      <c r="B312" s="246"/>
      <c r="C312" s="247"/>
      <c r="D312" s="237" t="s">
        <v>137</v>
      </c>
      <c r="E312" s="248" t="s">
        <v>1</v>
      </c>
      <c r="F312" s="249" t="s">
        <v>632</v>
      </c>
      <c r="G312" s="247"/>
      <c r="H312" s="250">
        <v>8.5</v>
      </c>
      <c r="I312" s="251"/>
      <c r="J312" s="247"/>
      <c r="K312" s="247"/>
      <c r="L312" s="252"/>
      <c r="M312" s="253"/>
      <c r="N312" s="254"/>
      <c r="O312" s="254"/>
      <c r="P312" s="254"/>
      <c r="Q312" s="254"/>
      <c r="R312" s="254"/>
      <c r="S312" s="254"/>
      <c r="T312" s="255"/>
      <c r="AT312" s="256" t="s">
        <v>137</v>
      </c>
      <c r="AU312" s="256" t="s">
        <v>86</v>
      </c>
      <c r="AV312" s="13" t="s">
        <v>86</v>
      </c>
      <c r="AW312" s="13" t="s">
        <v>32</v>
      </c>
      <c r="AX312" s="13" t="s">
        <v>84</v>
      </c>
      <c r="AY312" s="256" t="s">
        <v>127</v>
      </c>
    </row>
    <row r="313" spans="2:65" s="1" customFormat="1" ht="15.25" customHeight="1">
      <c r="B313" s="37"/>
      <c r="C313" s="268" t="s">
        <v>633</v>
      </c>
      <c r="D313" s="268" t="s">
        <v>165</v>
      </c>
      <c r="E313" s="269" t="s">
        <v>634</v>
      </c>
      <c r="F313" s="270" t="s">
        <v>635</v>
      </c>
      <c r="G313" s="271" t="s">
        <v>215</v>
      </c>
      <c r="H313" s="272">
        <v>7</v>
      </c>
      <c r="I313" s="273"/>
      <c r="J313" s="274">
        <f>ROUND(I313*H313,2)</f>
        <v>0</v>
      </c>
      <c r="K313" s="270" t="s">
        <v>134</v>
      </c>
      <c r="L313" s="275"/>
      <c r="M313" s="276" t="s">
        <v>1</v>
      </c>
      <c r="N313" s="277" t="s">
        <v>41</v>
      </c>
      <c r="O313" s="85"/>
      <c r="P313" s="231">
        <f>O313*H313</f>
        <v>0</v>
      </c>
      <c r="Q313" s="231">
        <v>0.125</v>
      </c>
      <c r="R313" s="231">
        <f>Q313*H313</f>
        <v>0.875</v>
      </c>
      <c r="S313" s="231">
        <v>0</v>
      </c>
      <c r="T313" s="232">
        <f>S313*H313</f>
        <v>0</v>
      </c>
      <c r="AR313" s="233" t="s">
        <v>169</v>
      </c>
      <c r="AT313" s="233" t="s">
        <v>165</v>
      </c>
      <c r="AU313" s="233" t="s">
        <v>86</v>
      </c>
      <c r="AY313" s="16" t="s">
        <v>127</v>
      </c>
      <c r="BE313" s="234">
        <f>IF(N313="základní",J313,0)</f>
        <v>0</v>
      </c>
      <c r="BF313" s="234">
        <f>IF(N313="snížená",J313,0)</f>
        <v>0</v>
      </c>
      <c r="BG313" s="234">
        <f>IF(N313="zákl. přenesená",J313,0)</f>
        <v>0</v>
      </c>
      <c r="BH313" s="234">
        <f>IF(N313="sníž. přenesená",J313,0)</f>
        <v>0</v>
      </c>
      <c r="BI313" s="234">
        <f>IF(N313="nulová",J313,0)</f>
        <v>0</v>
      </c>
      <c r="BJ313" s="16" t="s">
        <v>84</v>
      </c>
      <c r="BK313" s="234">
        <f>ROUND(I313*H313,2)</f>
        <v>0</v>
      </c>
      <c r="BL313" s="16" t="s">
        <v>135</v>
      </c>
      <c r="BM313" s="233" t="s">
        <v>636</v>
      </c>
    </row>
    <row r="314" spans="2:65" s="1" customFormat="1" ht="15.25" customHeight="1">
      <c r="B314" s="37"/>
      <c r="C314" s="268" t="s">
        <v>637</v>
      </c>
      <c r="D314" s="268" t="s">
        <v>165</v>
      </c>
      <c r="E314" s="269" t="s">
        <v>638</v>
      </c>
      <c r="F314" s="270" t="s">
        <v>639</v>
      </c>
      <c r="G314" s="271" t="s">
        <v>215</v>
      </c>
      <c r="H314" s="272">
        <v>730</v>
      </c>
      <c r="I314" s="273"/>
      <c r="J314" s="274">
        <f>ROUND(I314*H314,2)</f>
        <v>0</v>
      </c>
      <c r="K314" s="270" t="s">
        <v>134</v>
      </c>
      <c r="L314" s="275"/>
      <c r="M314" s="276" t="s">
        <v>1</v>
      </c>
      <c r="N314" s="277" t="s">
        <v>41</v>
      </c>
      <c r="O314" s="85"/>
      <c r="P314" s="231">
        <f>O314*H314</f>
        <v>0</v>
      </c>
      <c r="Q314" s="231">
        <v>0.104</v>
      </c>
      <c r="R314" s="231">
        <f>Q314*H314</f>
        <v>75.92</v>
      </c>
      <c r="S314" s="231">
        <v>0</v>
      </c>
      <c r="T314" s="232">
        <f>S314*H314</f>
        <v>0</v>
      </c>
      <c r="AR314" s="233" t="s">
        <v>169</v>
      </c>
      <c r="AT314" s="233" t="s">
        <v>165</v>
      </c>
      <c r="AU314" s="233" t="s">
        <v>86</v>
      </c>
      <c r="AY314" s="16" t="s">
        <v>127</v>
      </c>
      <c r="BE314" s="234">
        <f>IF(N314="základní",J314,0)</f>
        <v>0</v>
      </c>
      <c r="BF314" s="234">
        <f>IF(N314="snížená",J314,0)</f>
        <v>0</v>
      </c>
      <c r="BG314" s="234">
        <f>IF(N314="zákl. přenesená",J314,0)</f>
        <v>0</v>
      </c>
      <c r="BH314" s="234">
        <f>IF(N314="sníž. přenesená",J314,0)</f>
        <v>0</v>
      </c>
      <c r="BI314" s="234">
        <f>IF(N314="nulová",J314,0)</f>
        <v>0</v>
      </c>
      <c r="BJ314" s="16" t="s">
        <v>84</v>
      </c>
      <c r="BK314" s="234">
        <f>ROUND(I314*H314,2)</f>
        <v>0</v>
      </c>
      <c r="BL314" s="16" t="s">
        <v>135</v>
      </c>
      <c r="BM314" s="233" t="s">
        <v>640</v>
      </c>
    </row>
    <row r="315" spans="2:65" s="1" customFormat="1" ht="15.25" customHeight="1">
      <c r="B315" s="37"/>
      <c r="C315" s="268" t="s">
        <v>641</v>
      </c>
      <c r="D315" s="268" t="s">
        <v>165</v>
      </c>
      <c r="E315" s="269" t="s">
        <v>642</v>
      </c>
      <c r="F315" s="270" t="s">
        <v>643</v>
      </c>
      <c r="G315" s="271" t="s">
        <v>215</v>
      </c>
      <c r="H315" s="272">
        <v>5</v>
      </c>
      <c r="I315" s="273"/>
      <c r="J315" s="274">
        <f>ROUND(I315*H315,2)</f>
        <v>0</v>
      </c>
      <c r="K315" s="270" t="s">
        <v>134</v>
      </c>
      <c r="L315" s="275"/>
      <c r="M315" s="276" t="s">
        <v>1</v>
      </c>
      <c r="N315" s="277" t="s">
        <v>41</v>
      </c>
      <c r="O315" s="85"/>
      <c r="P315" s="231">
        <f>O315*H315</f>
        <v>0</v>
      </c>
      <c r="Q315" s="231">
        <v>0.105</v>
      </c>
      <c r="R315" s="231">
        <f>Q315*H315</f>
        <v>0.525</v>
      </c>
      <c r="S315" s="231">
        <v>0</v>
      </c>
      <c r="T315" s="232">
        <f>S315*H315</f>
        <v>0</v>
      </c>
      <c r="AR315" s="233" t="s">
        <v>169</v>
      </c>
      <c r="AT315" s="233" t="s">
        <v>165</v>
      </c>
      <c r="AU315" s="233" t="s">
        <v>86</v>
      </c>
      <c r="AY315" s="16" t="s">
        <v>127</v>
      </c>
      <c r="BE315" s="234">
        <f>IF(N315="základní",J315,0)</f>
        <v>0</v>
      </c>
      <c r="BF315" s="234">
        <f>IF(N315="snížená",J315,0)</f>
        <v>0</v>
      </c>
      <c r="BG315" s="234">
        <f>IF(N315="zákl. přenesená",J315,0)</f>
        <v>0</v>
      </c>
      <c r="BH315" s="234">
        <f>IF(N315="sníž. přenesená",J315,0)</f>
        <v>0</v>
      </c>
      <c r="BI315" s="234">
        <f>IF(N315="nulová",J315,0)</f>
        <v>0</v>
      </c>
      <c r="BJ315" s="16" t="s">
        <v>84</v>
      </c>
      <c r="BK315" s="234">
        <f>ROUND(I315*H315,2)</f>
        <v>0</v>
      </c>
      <c r="BL315" s="16" t="s">
        <v>135</v>
      </c>
      <c r="BM315" s="233" t="s">
        <v>644</v>
      </c>
    </row>
    <row r="316" spans="2:65" s="1" customFormat="1" ht="15.25" customHeight="1">
      <c r="B316" s="37"/>
      <c r="C316" s="268" t="s">
        <v>645</v>
      </c>
      <c r="D316" s="268" t="s">
        <v>165</v>
      </c>
      <c r="E316" s="269" t="s">
        <v>646</v>
      </c>
      <c r="F316" s="270" t="s">
        <v>647</v>
      </c>
      <c r="G316" s="271" t="s">
        <v>215</v>
      </c>
      <c r="H316" s="272">
        <v>17</v>
      </c>
      <c r="I316" s="273"/>
      <c r="J316" s="274">
        <f>ROUND(I316*H316,2)</f>
        <v>0</v>
      </c>
      <c r="K316" s="270" t="s">
        <v>134</v>
      </c>
      <c r="L316" s="275"/>
      <c r="M316" s="276" t="s">
        <v>1</v>
      </c>
      <c r="N316" s="277" t="s">
        <v>41</v>
      </c>
      <c r="O316" s="85"/>
      <c r="P316" s="231">
        <f>O316*H316</f>
        <v>0</v>
      </c>
      <c r="Q316" s="231">
        <v>0.105</v>
      </c>
      <c r="R316" s="231">
        <f>Q316*H316</f>
        <v>1.785</v>
      </c>
      <c r="S316" s="231">
        <v>0</v>
      </c>
      <c r="T316" s="232">
        <f>S316*H316</f>
        <v>0</v>
      </c>
      <c r="AR316" s="233" t="s">
        <v>169</v>
      </c>
      <c r="AT316" s="233" t="s">
        <v>165</v>
      </c>
      <c r="AU316" s="233" t="s">
        <v>86</v>
      </c>
      <c r="AY316" s="16" t="s">
        <v>127</v>
      </c>
      <c r="BE316" s="234">
        <f>IF(N316="základní",J316,0)</f>
        <v>0</v>
      </c>
      <c r="BF316" s="234">
        <f>IF(N316="snížená",J316,0)</f>
        <v>0</v>
      </c>
      <c r="BG316" s="234">
        <f>IF(N316="zákl. přenesená",J316,0)</f>
        <v>0</v>
      </c>
      <c r="BH316" s="234">
        <f>IF(N316="sníž. přenesená",J316,0)</f>
        <v>0</v>
      </c>
      <c r="BI316" s="234">
        <f>IF(N316="nulová",J316,0)</f>
        <v>0</v>
      </c>
      <c r="BJ316" s="16" t="s">
        <v>84</v>
      </c>
      <c r="BK316" s="234">
        <f>ROUND(I316*H316,2)</f>
        <v>0</v>
      </c>
      <c r="BL316" s="16" t="s">
        <v>135</v>
      </c>
      <c r="BM316" s="233" t="s">
        <v>648</v>
      </c>
    </row>
    <row r="317" spans="2:65" s="1" customFormat="1" ht="15.25" customHeight="1">
      <c r="B317" s="37"/>
      <c r="C317" s="268" t="s">
        <v>649</v>
      </c>
      <c r="D317" s="268" t="s">
        <v>165</v>
      </c>
      <c r="E317" s="269" t="s">
        <v>650</v>
      </c>
      <c r="F317" s="270" t="s">
        <v>651</v>
      </c>
      <c r="G317" s="271" t="s">
        <v>215</v>
      </c>
      <c r="H317" s="272">
        <v>13</v>
      </c>
      <c r="I317" s="273"/>
      <c r="J317" s="274">
        <f>ROUND(I317*H317,2)</f>
        <v>0</v>
      </c>
      <c r="K317" s="270" t="s">
        <v>134</v>
      </c>
      <c r="L317" s="275"/>
      <c r="M317" s="276" t="s">
        <v>1</v>
      </c>
      <c r="N317" s="277" t="s">
        <v>41</v>
      </c>
      <c r="O317" s="85"/>
      <c r="P317" s="231">
        <f>O317*H317</f>
        <v>0</v>
      </c>
      <c r="Q317" s="231">
        <v>0.105</v>
      </c>
      <c r="R317" s="231">
        <f>Q317*H317</f>
        <v>1.365</v>
      </c>
      <c r="S317" s="231">
        <v>0</v>
      </c>
      <c r="T317" s="232">
        <f>S317*H317</f>
        <v>0</v>
      </c>
      <c r="AR317" s="233" t="s">
        <v>169</v>
      </c>
      <c r="AT317" s="233" t="s">
        <v>165</v>
      </c>
      <c r="AU317" s="233" t="s">
        <v>86</v>
      </c>
      <c r="AY317" s="16" t="s">
        <v>127</v>
      </c>
      <c r="BE317" s="234">
        <f>IF(N317="základní",J317,0)</f>
        <v>0</v>
      </c>
      <c r="BF317" s="234">
        <f>IF(N317="snížená",J317,0)</f>
        <v>0</v>
      </c>
      <c r="BG317" s="234">
        <f>IF(N317="zákl. přenesená",J317,0)</f>
        <v>0</v>
      </c>
      <c r="BH317" s="234">
        <f>IF(N317="sníž. přenesená",J317,0)</f>
        <v>0</v>
      </c>
      <c r="BI317" s="234">
        <f>IF(N317="nulová",J317,0)</f>
        <v>0</v>
      </c>
      <c r="BJ317" s="16" t="s">
        <v>84</v>
      </c>
      <c r="BK317" s="234">
        <f>ROUND(I317*H317,2)</f>
        <v>0</v>
      </c>
      <c r="BL317" s="16" t="s">
        <v>135</v>
      </c>
      <c r="BM317" s="233" t="s">
        <v>652</v>
      </c>
    </row>
    <row r="318" spans="2:65" s="1" customFormat="1" ht="15.25" customHeight="1">
      <c r="B318" s="37"/>
      <c r="C318" s="268" t="s">
        <v>653</v>
      </c>
      <c r="D318" s="268" t="s">
        <v>165</v>
      </c>
      <c r="E318" s="269" t="s">
        <v>654</v>
      </c>
      <c r="F318" s="270" t="s">
        <v>655</v>
      </c>
      <c r="G318" s="271" t="s">
        <v>215</v>
      </c>
      <c r="H318" s="272">
        <v>50</v>
      </c>
      <c r="I318" s="273"/>
      <c r="J318" s="274">
        <f>ROUND(I318*H318,2)</f>
        <v>0</v>
      </c>
      <c r="K318" s="270" t="s">
        <v>134</v>
      </c>
      <c r="L318" s="275"/>
      <c r="M318" s="276" t="s">
        <v>1</v>
      </c>
      <c r="N318" s="277" t="s">
        <v>41</v>
      </c>
      <c r="O318" s="85"/>
      <c r="P318" s="231">
        <f>O318*H318</f>
        <v>0</v>
      </c>
      <c r="Q318" s="231">
        <v>0.105</v>
      </c>
      <c r="R318" s="231">
        <f>Q318*H318</f>
        <v>5.25</v>
      </c>
      <c r="S318" s="231">
        <v>0</v>
      </c>
      <c r="T318" s="232">
        <f>S318*H318</f>
        <v>0</v>
      </c>
      <c r="AR318" s="233" t="s">
        <v>169</v>
      </c>
      <c r="AT318" s="233" t="s">
        <v>165</v>
      </c>
      <c r="AU318" s="233" t="s">
        <v>86</v>
      </c>
      <c r="AY318" s="16" t="s">
        <v>127</v>
      </c>
      <c r="BE318" s="234">
        <f>IF(N318="základní",J318,0)</f>
        <v>0</v>
      </c>
      <c r="BF318" s="234">
        <f>IF(N318="snížená",J318,0)</f>
        <v>0</v>
      </c>
      <c r="BG318" s="234">
        <f>IF(N318="zákl. přenesená",J318,0)</f>
        <v>0</v>
      </c>
      <c r="BH318" s="234">
        <f>IF(N318="sníž. přenesená",J318,0)</f>
        <v>0</v>
      </c>
      <c r="BI318" s="234">
        <f>IF(N318="nulová",J318,0)</f>
        <v>0</v>
      </c>
      <c r="BJ318" s="16" t="s">
        <v>84</v>
      </c>
      <c r="BK318" s="234">
        <f>ROUND(I318*H318,2)</f>
        <v>0</v>
      </c>
      <c r="BL318" s="16" t="s">
        <v>135</v>
      </c>
      <c r="BM318" s="233" t="s">
        <v>656</v>
      </c>
    </row>
    <row r="319" spans="2:51" s="13" customFormat="1" ht="12">
      <c r="B319" s="246"/>
      <c r="C319" s="247"/>
      <c r="D319" s="237" t="s">
        <v>137</v>
      </c>
      <c r="E319" s="248" t="s">
        <v>1</v>
      </c>
      <c r="F319" s="249" t="s">
        <v>657</v>
      </c>
      <c r="G319" s="247"/>
      <c r="H319" s="250">
        <v>50</v>
      </c>
      <c r="I319" s="251"/>
      <c r="J319" s="247"/>
      <c r="K319" s="247"/>
      <c r="L319" s="252"/>
      <c r="M319" s="253"/>
      <c r="N319" s="254"/>
      <c r="O319" s="254"/>
      <c r="P319" s="254"/>
      <c r="Q319" s="254"/>
      <c r="R319" s="254"/>
      <c r="S319" s="254"/>
      <c r="T319" s="255"/>
      <c r="AT319" s="256" t="s">
        <v>137</v>
      </c>
      <c r="AU319" s="256" t="s">
        <v>86</v>
      </c>
      <c r="AV319" s="13" t="s">
        <v>86</v>
      </c>
      <c r="AW319" s="13" t="s">
        <v>32</v>
      </c>
      <c r="AX319" s="13" t="s">
        <v>84</v>
      </c>
      <c r="AY319" s="256" t="s">
        <v>127</v>
      </c>
    </row>
    <row r="320" spans="2:65" s="1" customFormat="1" ht="32.45" customHeight="1">
      <c r="B320" s="37"/>
      <c r="C320" s="222" t="s">
        <v>658</v>
      </c>
      <c r="D320" s="222" t="s">
        <v>130</v>
      </c>
      <c r="E320" s="223" t="s">
        <v>659</v>
      </c>
      <c r="F320" s="224" t="s">
        <v>660</v>
      </c>
      <c r="G320" s="225" t="s">
        <v>215</v>
      </c>
      <c r="H320" s="226">
        <v>150</v>
      </c>
      <c r="I320" s="227"/>
      <c r="J320" s="228">
        <f>ROUND(I320*H320,2)</f>
        <v>0</v>
      </c>
      <c r="K320" s="224" t="s">
        <v>134</v>
      </c>
      <c r="L320" s="42"/>
      <c r="M320" s="229" t="s">
        <v>1</v>
      </c>
      <c r="N320" s="230" t="s">
        <v>41</v>
      </c>
      <c r="O320" s="85"/>
      <c r="P320" s="231">
        <f>O320*H320</f>
        <v>0</v>
      </c>
      <c r="Q320" s="231">
        <v>0</v>
      </c>
      <c r="R320" s="231">
        <f>Q320*H320</f>
        <v>0</v>
      </c>
      <c r="S320" s="231">
        <v>0</v>
      </c>
      <c r="T320" s="232">
        <f>S320*H320</f>
        <v>0</v>
      </c>
      <c r="AR320" s="233" t="s">
        <v>135</v>
      </c>
      <c r="AT320" s="233" t="s">
        <v>130</v>
      </c>
      <c r="AU320" s="233" t="s">
        <v>86</v>
      </c>
      <c r="AY320" s="16" t="s">
        <v>127</v>
      </c>
      <c r="BE320" s="234">
        <f>IF(N320="základní",J320,0)</f>
        <v>0</v>
      </c>
      <c r="BF320" s="234">
        <f>IF(N320="snížená",J320,0)</f>
        <v>0</v>
      </c>
      <c r="BG320" s="234">
        <f>IF(N320="zákl. přenesená",J320,0)</f>
        <v>0</v>
      </c>
      <c r="BH320" s="234">
        <f>IF(N320="sníž. přenesená",J320,0)</f>
        <v>0</v>
      </c>
      <c r="BI320" s="234">
        <f>IF(N320="nulová",J320,0)</f>
        <v>0</v>
      </c>
      <c r="BJ320" s="16" t="s">
        <v>84</v>
      </c>
      <c r="BK320" s="234">
        <f>ROUND(I320*H320,2)</f>
        <v>0</v>
      </c>
      <c r="BL320" s="16" t="s">
        <v>135</v>
      </c>
      <c r="BM320" s="233" t="s">
        <v>661</v>
      </c>
    </row>
    <row r="321" spans="2:47" s="1" customFormat="1" ht="12">
      <c r="B321" s="37"/>
      <c r="C321" s="38"/>
      <c r="D321" s="237" t="s">
        <v>184</v>
      </c>
      <c r="E321" s="38"/>
      <c r="F321" s="278" t="s">
        <v>662</v>
      </c>
      <c r="G321" s="38"/>
      <c r="H321" s="38"/>
      <c r="I321" s="138"/>
      <c r="J321" s="38"/>
      <c r="K321" s="38"/>
      <c r="L321" s="42"/>
      <c r="M321" s="279"/>
      <c r="N321" s="85"/>
      <c r="O321" s="85"/>
      <c r="P321" s="85"/>
      <c r="Q321" s="85"/>
      <c r="R321" s="85"/>
      <c r="S321" s="85"/>
      <c r="T321" s="86"/>
      <c r="AT321" s="16" t="s">
        <v>184</v>
      </c>
      <c r="AU321" s="16" t="s">
        <v>86</v>
      </c>
    </row>
    <row r="322" spans="2:65" s="1" customFormat="1" ht="21.65" customHeight="1">
      <c r="B322" s="37"/>
      <c r="C322" s="222" t="s">
        <v>663</v>
      </c>
      <c r="D322" s="222" t="s">
        <v>130</v>
      </c>
      <c r="E322" s="223" t="s">
        <v>664</v>
      </c>
      <c r="F322" s="224" t="s">
        <v>665</v>
      </c>
      <c r="G322" s="225" t="s">
        <v>666</v>
      </c>
      <c r="H322" s="226">
        <v>4</v>
      </c>
      <c r="I322" s="227"/>
      <c r="J322" s="228">
        <f>ROUND(I322*H322,2)</f>
        <v>0</v>
      </c>
      <c r="K322" s="224" t="s">
        <v>1</v>
      </c>
      <c r="L322" s="42"/>
      <c r="M322" s="229" t="s">
        <v>1</v>
      </c>
      <c r="N322" s="230" t="s">
        <v>41</v>
      </c>
      <c r="O322" s="85"/>
      <c r="P322" s="231">
        <f>O322*H322</f>
        <v>0</v>
      </c>
      <c r="Q322" s="231">
        <v>0</v>
      </c>
      <c r="R322" s="231">
        <f>Q322*H322</f>
        <v>0</v>
      </c>
      <c r="S322" s="231">
        <v>0</v>
      </c>
      <c r="T322" s="232">
        <f>S322*H322</f>
        <v>0</v>
      </c>
      <c r="AR322" s="233" t="s">
        <v>135</v>
      </c>
      <c r="AT322" s="233" t="s">
        <v>130</v>
      </c>
      <c r="AU322" s="233" t="s">
        <v>86</v>
      </c>
      <c r="AY322" s="16" t="s">
        <v>127</v>
      </c>
      <c r="BE322" s="234">
        <f>IF(N322="základní",J322,0)</f>
        <v>0</v>
      </c>
      <c r="BF322" s="234">
        <f>IF(N322="snížená",J322,0)</f>
        <v>0</v>
      </c>
      <c r="BG322" s="234">
        <f>IF(N322="zákl. přenesená",J322,0)</f>
        <v>0</v>
      </c>
      <c r="BH322" s="234">
        <f>IF(N322="sníž. přenesená",J322,0)</f>
        <v>0</v>
      </c>
      <c r="BI322" s="234">
        <f>IF(N322="nulová",J322,0)</f>
        <v>0</v>
      </c>
      <c r="BJ322" s="16" t="s">
        <v>84</v>
      </c>
      <c r="BK322" s="234">
        <f>ROUND(I322*H322,2)</f>
        <v>0</v>
      </c>
      <c r="BL322" s="16" t="s">
        <v>135</v>
      </c>
      <c r="BM322" s="233" t="s">
        <v>667</v>
      </c>
    </row>
    <row r="323" spans="2:65" s="1" customFormat="1" ht="21.65" customHeight="1">
      <c r="B323" s="37"/>
      <c r="C323" s="222" t="s">
        <v>668</v>
      </c>
      <c r="D323" s="222" t="s">
        <v>130</v>
      </c>
      <c r="E323" s="223" t="s">
        <v>669</v>
      </c>
      <c r="F323" s="224" t="s">
        <v>670</v>
      </c>
      <c r="G323" s="225" t="s">
        <v>666</v>
      </c>
      <c r="H323" s="226">
        <v>1</v>
      </c>
      <c r="I323" s="227"/>
      <c r="J323" s="228">
        <f>ROUND(I323*H323,2)</f>
        <v>0</v>
      </c>
      <c r="K323" s="224" t="s">
        <v>1</v>
      </c>
      <c r="L323" s="42"/>
      <c r="M323" s="229" t="s">
        <v>1</v>
      </c>
      <c r="N323" s="230" t="s">
        <v>41</v>
      </c>
      <c r="O323" s="85"/>
      <c r="P323" s="231">
        <f>O323*H323</f>
        <v>0</v>
      </c>
      <c r="Q323" s="231">
        <v>0</v>
      </c>
      <c r="R323" s="231">
        <f>Q323*H323</f>
        <v>0</v>
      </c>
      <c r="S323" s="231">
        <v>0</v>
      </c>
      <c r="T323" s="232">
        <f>S323*H323</f>
        <v>0</v>
      </c>
      <c r="AR323" s="233" t="s">
        <v>671</v>
      </c>
      <c r="AT323" s="233" t="s">
        <v>130</v>
      </c>
      <c r="AU323" s="233" t="s">
        <v>86</v>
      </c>
      <c r="AY323" s="16" t="s">
        <v>127</v>
      </c>
      <c r="BE323" s="234">
        <f>IF(N323="základní",J323,0)</f>
        <v>0</v>
      </c>
      <c r="BF323" s="234">
        <f>IF(N323="snížená",J323,0)</f>
        <v>0</v>
      </c>
      <c r="BG323" s="234">
        <f>IF(N323="zákl. přenesená",J323,0)</f>
        <v>0</v>
      </c>
      <c r="BH323" s="234">
        <f>IF(N323="sníž. přenesená",J323,0)</f>
        <v>0</v>
      </c>
      <c r="BI323" s="234">
        <f>IF(N323="nulová",J323,0)</f>
        <v>0</v>
      </c>
      <c r="BJ323" s="16" t="s">
        <v>84</v>
      </c>
      <c r="BK323" s="234">
        <f>ROUND(I323*H323,2)</f>
        <v>0</v>
      </c>
      <c r="BL323" s="16" t="s">
        <v>671</v>
      </c>
      <c r="BM323" s="233" t="s">
        <v>672</v>
      </c>
    </row>
    <row r="324" spans="2:63" s="11" customFormat="1" ht="22.8" customHeight="1">
      <c r="B324" s="206"/>
      <c r="C324" s="207"/>
      <c r="D324" s="208" t="s">
        <v>75</v>
      </c>
      <c r="E324" s="220" t="s">
        <v>307</v>
      </c>
      <c r="F324" s="220" t="s">
        <v>308</v>
      </c>
      <c r="G324" s="207"/>
      <c r="H324" s="207"/>
      <c r="I324" s="210"/>
      <c r="J324" s="221">
        <f>BK324</f>
        <v>0</v>
      </c>
      <c r="K324" s="207"/>
      <c r="L324" s="212"/>
      <c r="M324" s="213"/>
      <c r="N324" s="214"/>
      <c r="O324" s="214"/>
      <c r="P324" s="215">
        <f>SUM(P325:P326)</f>
        <v>0</v>
      </c>
      <c r="Q324" s="214"/>
      <c r="R324" s="215">
        <f>SUM(R325:R326)</f>
        <v>0</v>
      </c>
      <c r="S324" s="214"/>
      <c r="T324" s="216">
        <f>SUM(T325:T326)</f>
        <v>0</v>
      </c>
      <c r="AR324" s="217" t="s">
        <v>84</v>
      </c>
      <c r="AT324" s="218" t="s">
        <v>75</v>
      </c>
      <c r="AU324" s="218" t="s">
        <v>84</v>
      </c>
      <c r="AY324" s="217" t="s">
        <v>127</v>
      </c>
      <c r="BK324" s="219">
        <f>SUM(BK325:BK326)</f>
        <v>0</v>
      </c>
    </row>
    <row r="325" spans="2:65" s="1" customFormat="1" ht="21.65" customHeight="1">
      <c r="B325" s="37"/>
      <c r="C325" s="222" t="s">
        <v>673</v>
      </c>
      <c r="D325" s="222" t="s">
        <v>130</v>
      </c>
      <c r="E325" s="223" t="s">
        <v>674</v>
      </c>
      <c r="F325" s="224" t="s">
        <v>675</v>
      </c>
      <c r="G325" s="225" t="s">
        <v>168</v>
      </c>
      <c r="H325" s="226">
        <v>863.259</v>
      </c>
      <c r="I325" s="227"/>
      <c r="J325" s="228">
        <f>ROUND(I325*H325,2)</f>
        <v>0</v>
      </c>
      <c r="K325" s="224" t="s">
        <v>1</v>
      </c>
      <c r="L325" s="42"/>
      <c r="M325" s="229" t="s">
        <v>1</v>
      </c>
      <c r="N325" s="230" t="s">
        <v>41</v>
      </c>
      <c r="O325" s="85"/>
      <c r="P325" s="231">
        <f>O325*H325</f>
        <v>0</v>
      </c>
      <c r="Q325" s="231">
        <v>0</v>
      </c>
      <c r="R325" s="231">
        <f>Q325*H325</f>
        <v>0</v>
      </c>
      <c r="S325" s="231">
        <v>0</v>
      </c>
      <c r="T325" s="232">
        <f>S325*H325</f>
        <v>0</v>
      </c>
      <c r="AR325" s="233" t="s">
        <v>135</v>
      </c>
      <c r="AT325" s="233" t="s">
        <v>130</v>
      </c>
      <c r="AU325" s="233" t="s">
        <v>86</v>
      </c>
      <c r="AY325" s="16" t="s">
        <v>127</v>
      </c>
      <c r="BE325" s="234">
        <f>IF(N325="základní",J325,0)</f>
        <v>0</v>
      </c>
      <c r="BF325" s="234">
        <f>IF(N325="snížená",J325,0)</f>
        <v>0</v>
      </c>
      <c r="BG325" s="234">
        <f>IF(N325="zákl. přenesená",J325,0)</f>
        <v>0</v>
      </c>
      <c r="BH325" s="234">
        <f>IF(N325="sníž. přenesená",J325,0)</f>
        <v>0</v>
      </c>
      <c r="BI325" s="234">
        <f>IF(N325="nulová",J325,0)</f>
        <v>0</v>
      </c>
      <c r="BJ325" s="16" t="s">
        <v>84</v>
      </c>
      <c r="BK325" s="234">
        <f>ROUND(I325*H325,2)</f>
        <v>0</v>
      </c>
      <c r="BL325" s="16" t="s">
        <v>135</v>
      </c>
      <c r="BM325" s="233" t="s">
        <v>676</v>
      </c>
    </row>
    <row r="326" spans="2:47" s="1" customFormat="1" ht="12">
      <c r="B326" s="37"/>
      <c r="C326" s="38"/>
      <c r="D326" s="237" t="s">
        <v>184</v>
      </c>
      <c r="E326" s="38"/>
      <c r="F326" s="278" t="s">
        <v>677</v>
      </c>
      <c r="G326" s="38"/>
      <c r="H326" s="38"/>
      <c r="I326" s="138"/>
      <c r="J326" s="38"/>
      <c r="K326" s="38"/>
      <c r="L326" s="42"/>
      <c r="M326" s="279"/>
      <c r="N326" s="85"/>
      <c r="O326" s="85"/>
      <c r="P326" s="85"/>
      <c r="Q326" s="85"/>
      <c r="R326" s="85"/>
      <c r="S326" s="85"/>
      <c r="T326" s="86"/>
      <c r="AT326" s="16" t="s">
        <v>184</v>
      </c>
      <c r="AU326" s="16" t="s">
        <v>86</v>
      </c>
    </row>
    <row r="327" spans="2:63" s="11" customFormat="1" ht="22.8" customHeight="1">
      <c r="B327" s="206"/>
      <c r="C327" s="207"/>
      <c r="D327" s="208" t="s">
        <v>75</v>
      </c>
      <c r="E327" s="220" t="s">
        <v>319</v>
      </c>
      <c r="F327" s="220" t="s">
        <v>320</v>
      </c>
      <c r="G327" s="207"/>
      <c r="H327" s="207"/>
      <c r="I327" s="210"/>
      <c r="J327" s="221">
        <f>BK327</f>
        <v>0</v>
      </c>
      <c r="K327" s="207"/>
      <c r="L327" s="212"/>
      <c r="M327" s="213"/>
      <c r="N327" s="214"/>
      <c r="O327" s="214"/>
      <c r="P327" s="215">
        <f>P328</f>
        <v>0</v>
      </c>
      <c r="Q327" s="214"/>
      <c r="R327" s="215">
        <f>R328</f>
        <v>0</v>
      </c>
      <c r="S327" s="214"/>
      <c r="T327" s="216">
        <f>T328</f>
        <v>0</v>
      </c>
      <c r="AR327" s="217" t="s">
        <v>84</v>
      </c>
      <c r="AT327" s="218" t="s">
        <v>75</v>
      </c>
      <c r="AU327" s="218" t="s">
        <v>84</v>
      </c>
      <c r="AY327" s="217" t="s">
        <v>127</v>
      </c>
      <c r="BK327" s="219">
        <f>BK328</f>
        <v>0</v>
      </c>
    </row>
    <row r="328" spans="2:65" s="1" customFormat="1" ht="21.65" customHeight="1">
      <c r="B328" s="37"/>
      <c r="C328" s="222" t="s">
        <v>678</v>
      </c>
      <c r="D328" s="222" t="s">
        <v>130</v>
      </c>
      <c r="E328" s="223" t="s">
        <v>322</v>
      </c>
      <c r="F328" s="224" t="s">
        <v>323</v>
      </c>
      <c r="G328" s="225" t="s">
        <v>168</v>
      </c>
      <c r="H328" s="226">
        <v>863.049</v>
      </c>
      <c r="I328" s="227"/>
      <c r="J328" s="228">
        <f>ROUND(I328*H328,2)</f>
        <v>0</v>
      </c>
      <c r="K328" s="224" t="s">
        <v>134</v>
      </c>
      <c r="L328" s="42"/>
      <c r="M328" s="229" t="s">
        <v>1</v>
      </c>
      <c r="N328" s="230" t="s">
        <v>41</v>
      </c>
      <c r="O328" s="85"/>
      <c r="P328" s="231">
        <f>O328*H328</f>
        <v>0</v>
      </c>
      <c r="Q328" s="231">
        <v>0</v>
      </c>
      <c r="R328" s="231">
        <f>Q328*H328</f>
        <v>0</v>
      </c>
      <c r="S328" s="231">
        <v>0</v>
      </c>
      <c r="T328" s="232">
        <f>S328*H328</f>
        <v>0</v>
      </c>
      <c r="AR328" s="233" t="s">
        <v>135</v>
      </c>
      <c r="AT328" s="233" t="s">
        <v>130</v>
      </c>
      <c r="AU328" s="233" t="s">
        <v>86</v>
      </c>
      <c r="AY328" s="16" t="s">
        <v>127</v>
      </c>
      <c r="BE328" s="234">
        <f>IF(N328="základní",J328,0)</f>
        <v>0</v>
      </c>
      <c r="BF328" s="234">
        <f>IF(N328="snížená",J328,0)</f>
        <v>0</v>
      </c>
      <c r="BG328" s="234">
        <f>IF(N328="zákl. přenesená",J328,0)</f>
        <v>0</v>
      </c>
      <c r="BH328" s="234">
        <f>IF(N328="sníž. přenesená",J328,0)</f>
        <v>0</v>
      </c>
      <c r="BI328" s="234">
        <f>IF(N328="nulová",J328,0)</f>
        <v>0</v>
      </c>
      <c r="BJ328" s="16" t="s">
        <v>84</v>
      </c>
      <c r="BK328" s="234">
        <f>ROUND(I328*H328,2)</f>
        <v>0</v>
      </c>
      <c r="BL328" s="16" t="s">
        <v>135</v>
      </c>
      <c r="BM328" s="233" t="s">
        <v>679</v>
      </c>
    </row>
    <row r="329" spans="2:63" s="11" customFormat="1" ht="25.9" customHeight="1">
      <c r="B329" s="206"/>
      <c r="C329" s="207"/>
      <c r="D329" s="208" t="s">
        <v>75</v>
      </c>
      <c r="E329" s="209" t="s">
        <v>680</v>
      </c>
      <c r="F329" s="209" t="s">
        <v>681</v>
      </c>
      <c r="G329" s="207"/>
      <c r="H329" s="207"/>
      <c r="I329" s="210"/>
      <c r="J329" s="211">
        <f>BK329</f>
        <v>0</v>
      </c>
      <c r="K329" s="207"/>
      <c r="L329" s="212"/>
      <c r="M329" s="213"/>
      <c r="N329" s="214"/>
      <c r="O329" s="214"/>
      <c r="P329" s="215">
        <f>P330</f>
        <v>0</v>
      </c>
      <c r="Q329" s="214"/>
      <c r="R329" s="215">
        <f>R330</f>
        <v>0.21080000000000002</v>
      </c>
      <c r="S329" s="214"/>
      <c r="T329" s="216">
        <f>T330</f>
        <v>0</v>
      </c>
      <c r="AR329" s="217" t="s">
        <v>86</v>
      </c>
      <c r="AT329" s="218" t="s">
        <v>75</v>
      </c>
      <c r="AU329" s="218" t="s">
        <v>76</v>
      </c>
      <c r="AY329" s="217" t="s">
        <v>127</v>
      </c>
      <c r="BK329" s="219">
        <f>BK330</f>
        <v>0</v>
      </c>
    </row>
    <row r="330" spans="2:63" s="11" customFormat="1" ht="22.8" customHeight="1">
      <c r="B330" s="206"/>
      <c r="C330" s="207"/>
      <c r="D330" s="208" t="s">
        <v>75</v>
      </c>
      <c r="E330" s="220" t="s">
        <v>682</v>
      </c>
      <c r="F330" s="220" t="s">
        <v>683</v>
      </c>
      <c r="G330" s="207"/>
      <c r="H330" s="207"/>
      <c r="I330" s="210"/>
      <c r="J330" s="221">
        <f>BK330</f>
        <v>0</v>
      </c>
      <c r="K330" s="207"/>
      <c r="L330" s="212"/>
      <c r="M330" s="213"/>
      <c r="N330" s="214"/>
      <c r="O330" s="214"/>
      <c r="P330" s="215">
        <f>SUM(P331:P332)</f>
        <v>0</v>
      </c>
      <c r="Q330" s="214"/>
      <c r="R330" s="215">
        <f>SUM(R331:R332)</f>
        <v>0.21080000000000002</v>
      </c>
      <c r="S330" s="214"/>
      <c r="T330" s="216">
        <f>SUM(T331:T332)</f>
        <v>0</v>
      </c>
      <c r="AR330" s="217" t="s">
        <v>86</v>
      </c>
      <c r="AT330" s="218" t="s">
        <v>75</v>
      </c>
      <c r="AU330" s="218" t="s">
        <v>84</v>
      </c>
      <c r="AY330" s="217" t="s">
        <v>127</v>
      </c>
      <c r="BK330" s="219">
        <f>SUM(BK331:BK332)</f>
        <v>0</v>
      </c>
    </row>
    <row r="331" spans="2:65" s="1" customFormat="1" ht="21.65" customHeight="1">
      <c r="B331" s="37"/>
      <c r="C331" s="222" t="s">
        <v>684</v>
      </c>
      <c r="D331" s="222" t="s">
        <v>130</v>
      </c>
      <c r="E331" s="223" t="s">
        <v>685</v>
      </c>
      <c r="F331" s="224" t="s">
        <v>686</v>
      </c>
      <c r="G331" s="225" t="s">
        <v>133</v>
      </c>
      <c r="H331" s="226">
        <v>310</v>
      </c>
      <c r="I331" s="227"/>
      <c r="J331" s="228">
        <f>ROUND(I331*H331,2)</f>
        <v>0</v>
      </c>
      <c r="K331" s="224" t="s">
        <v>134</v>
      </c>
      <c r="L331" s="42"/>
      <c r="M331" s="229" t="s">
        <v>1</v>
      </c>
      <c r="N331" s="230" t="s">
        <v>41</v>
      </c>
      <c r="O331" s="85"/>
      <c r="P331" s="231">
        <f>O331*H331</f>
        <v>0</v>
      </c>
      <c r="Q331" s="231">
        <v>0.00068</v>
      </c>
      <c r="R331" s="231">
        <f>Q331*H331</f>
        <v>0.21080000000000002</v>
      </c>
      <c r="S331" s="231">
        <v>0</v>
      </c>
      <c r="T331" s="232">
        <f>S331*H331</f>
        <v>0</v>
      </c>
      <c r="AR331" s="233" t="s">
        <v>256</v>
      </c>
      <c r="AT331" s="233" t="s">
        <v>130</v>
      </c>
      <c r="AU331" s="233" t="s">
        <v>86</v>
      </c>
      <c r="AY331" s="16" t="s">
        <v>127</v>
      </c>
      <c r="BE331" s="234">
        <f>IF(N331="základní",J331,0)</f>
        <v>0</v>
      </c>
      <c r="BF331" s="234">
        <f>IF(N331="snížená",J331,0)</f>
        <v>0</v>
      </c>
      <c r="BG331" s="234">
        <f>IF(N331="zákl. přenesená",J331,0)</f>
        <v>0</v>
      </c>
      <c r="BH331" s="234">
        <f>IF(N331="sníž. přenesená",J331,0)</f>
        <v>0</v>
      </c>
      <c r="BI331" s="234">
        <f>IF(N331="nulová",J331,0)</f>
        <v>0</v>
      </c>
      <c r="BJ331" s="16" t="s">
        <v>84</v>
      </c>
      <c r="BK331" s="234">
        <f>ROUND(I331*H331,2)</f>
        <v>0</v>
      </c>
      <c r="BL331" s="16" t="s">
        <v>256</v>
      </c>
      <c r="BM331" s="233" t="s">
        <v>687</v>
      </c>
    </row>
    <row r="332" spans="2:51" s="13" customFormat="1" ht="12">
      <c r="B332" s="246"/>
      <c r="C332" s="247"/>
      <c r="D332" s="237" t="s">
        <v>137</v>
      </c>
      <c r="E332" s="248" t="s">
        <v>1</v>
      </c>
      <c r="F332" s="249" t="s">
        <v>688</v>
      </c>
      <c r="G332" s="247"/>
      <c r="H332" s="250">
        <v>310</v>
      </c>
      <c r="I332" s="251"/>
      <c r="J332" s="247"/>
      <c r="K332" s="247"/>
      <c r="L332" s="252"/>
      <c r="M332" s="253"/>
      <c r="N332" s="254"/>
      <c r="O332" s="254"/>
      <c r="P332" s="254"/>
      <c r="Q332" s="254"/>
      <c r="R332" s="254"/>
      <c r="S332" s="254"/>
      <c r="T332" s="255"/>
      <c r="AT332" s="256" t="s">
        <v>137</v>
      </c>
      <c r="AU332" s="256" t="s">
        <v>86</v>
      </c>
      <c r="AV332" s="13" t="s">
        <v>86</v>
      </c>
      <c r="AW332" s="13" t="s">
        <v>32</v>
      </c>
      <c r="AX332" s="13" t="s">
        <v>84</v>
      </c>
      <c r="AY332" s="256" t="s">
        <v>127</v>
      </c>
    </row>
    <row r="333" spans="2:63" s="11" customFormat="1" ht="25.9" customHeight="1">
      <c r="B333" s="206"/>
      <c r="C333" s="207"/>
      <c r="D333" s="208" t="s">
        <v>75</v>
      </c>
      <c r="E333" s="209" t="s">
        <v>325</v>
      </c>
      <c r="F333" s="209" t="s">
        <v>326</v>
      </c>
      <c r="G333" s="207"/>
      <c r="H333" s="207"/>
      <c r="I333" s="210"/>
      <c r="J333" s="211">
        <f>BK333</f>
        <v>0</v>
      </c>
      <c r="K333" s="207"/>
      <c r="L333" s="212"/>
      <c r="M333" s="213"/>
      <c r="N333" s="214"/>
      <c r="O333" s="214"/>
      <c r="P333" s="215">
        <f>P334+P342</f>
        <v>0</v>
      </c>
      <c r="Q333" s="214"/>
      <c r="R333" s="215">
        <f>R334+R342</f>
        <v>0</v>
      </c>
      <c r="S333" s="214"/>
      <c r="T333" s="216">
        <f>T334+T342</f>
        <v>0</v>
      </c>
      <c r="AR333" s="217" t="s">
        <v>178</v>
      </c>
      <c r="AT333" s="218" t="s">
        <v>75</v>
      </c>
      <c r="AU333" s="218" t="s">
        <v>76</v>
      </c>
      <c r="AY333" s="217" t="s">
        <v>127</v>
      </c>
      <c r="BK333" s="219">
        <f>BK334+BK342</f>
        <v>0</v>
      </c>
    </row>
    <row r="334" spans="2:63" s="11" customFormat="1" ht="22.8" customHeight="1">
      <c r="B334" s="206"/>
      <c r="C334" s="207"/>
      <c r="D334" s="208" t="s">
        <v>75</v>
      </c>
      <c r="E334" s="220" t="s">
        <v>327</v>
      </c>
      <c r="F334" s="220" t="s">
        <v>328</v>
      </c>
      <c r="G334" s="207"/>
      <c r="H334" s="207"/>
      <c r="I334" s="210"/>
      <c r="J334" s="221">
        <f>BK334</f>
        <v>0</v>
      </c>
      <c r="K334" s="207"/>
      <c r="L334" s="212"/>
      <c r="M334" s="213"/>
      <c r="N334" s="214"/>
      <c r="O334" s="214"/>
      <c r="P334" s="215">
        <f>SUM(P335:P341)</f>
        <v>0</v>
      </c>
      <c r="Q334" s="214"/>
      <c r="R334" s="215">
        <f>SUM(R335:R341)</f>
        <v>0</v>
      </c>
      <c r="S334" s="214"/>
      <c r="T334" s="216">
        <f>SUM(T335:T341)</f>
        <v>0</v>
      </c>
      <c r="AR334" s="217" t="s">
        <v>178</v>
      </c>
      <c r="AT334" s="218" t="s">
        <v>75</v>
      </c>
      <c r="AU334" s="218" t="s">
        <v>84</v>
      </c>
      <c r="AY334" s="217" t="s">
        <v>127</v>
      </c>
      <c r="BK334" s="219">
        <f>SUM(BK335:BK341)</f>
        <v>0</v>
      </c>
    </row>
    <row r="335" spans="2:65" s="1" customFormat="1" ht="15.25" customHeight="1">
      <c r="B335" s="37"/>
      <c r="C335" s="222" t="s">
        <v>689</v>
      </c>
      <c r="D335" s="222" t="s">
        <v>130</v>
      </c>
      <c r="E335" s="223" t="s">
        <v>690</v>
      </c>
      <c r="F335" s="224" t="s">
        <v>691</v>
      </c>
      <c r="G335" s="225" t="s">
        <v>666</v>
      </c>
      <c r="H335" s="226">
        <v>1</v>
      </c>
      <c r="I335" s="227"/>
      <c r="J335" s="228">
        <f>ROUND(I335*H335,2)</f>
        <v>0</v>
      </c>
      <c r="K335" s="224" t="s">
        <v>134</v>
      </c>
      <c r="L335" s="42"/>
      <c r="M335" s="229" t="s">
        <v>1</v>
      </c>
      <c r="N335" s="230" t="s">
        <v>41</v>
      </c>
      <c r="O335" s="85"/>
      <c r="P335" s="231">
        <f>O335*H335</f>
        <v>0</v>
      </c>
      <c r="Q335" s="231">
        <v>0</v>
      </c>
      <c r="R335" s="231">
        <f>Q335*H335</f>
        <v>0</v>
      </c>
      <c r="S335" s="231">
        <v>0</v>
      </c>
      <c r="T335" s="232">
        <f>S335*H335</f>
        <v>0</v>
      </c>
      <c r="AR335" s="233" t="s">
        <v>333</v>
      </c>
      <c r="AT335" s="233" t="s">
        <v>130</v>
      </c>
      <c r="AU335" s="233" t="s">
        <v>86</v>
      </c>
      <c r="AY335" s="16" t="s">
        <v>127</v>
      </c>
      <c r="BE335" s="234">
        <f>IF(N335="základní",J335,0)</f>
        <v>0</v>
      </c>
      <c r="BF335" s="234">
        <f>IF(N335="snížená",J335,0)</f>
        <v>0</v>
      </c>
      <c r="BG335" s="234">
        <f>IF(N335="zákl. přenesená",J335,0)</f>
        <v>0</v>
      </c>
      <c r="BH335" s="234">
        <f>IF(N335="sníž. přenesená",J335,0)</f>
        <v>0</v>
      </c>
      <c r="BI335" s="234">
        <f>IF(N335="nulová",J335,0)</f>
        <v>0</v>
      </c>
      <c r="BJ335" s="16" t="s">
        <v>84</v>
      </c>
      <c r="BK335" s="234">
        <f>ROUND(I335*H335,2)</f>
        <v>0</v>
      </c>
      <c r="BL335" s="16" t="s">
        <v>333</v>
      </c>
      <c r="BM335" s="233" t="s">
        <v>692</v>
      </c>
    </row>
    <row r="336" spans="2:65" s="1" customFormat="1" ht="15.25" customHeight="1">
      <c r="B336" s="37"/>
      <c r="C336" s="222" t="s">
        <v>693</v>
      </c>
      <c r="D336" s="222" t="s">
        <v>130</v>
      </c>
      <c r="E336" s="223" t="s">
        <v>330</v>
      </c>
      <c r="F336" s="224" t="s">
        <v>694</v>
      </c>
      <c r="G336" s="225" t="s">
        <v>666</v>
      </c>
      <c r="H336" s="226">
        <v>1</v>
      </c>
      <c r="I336" s="227"/>
      <c r="J336" s="228">
        <f>ROUND(I336*H336,2)</f>
        <v>0</v>
      </c>
      <c r="K336" s="224" t="s">
        <v>134</v>
      </c>
      <c r="L336" s="42"/>
      <c r="M336" s="229" t="s">
        <v>1</v>
      </c>
      <c r="N336" s="230" t="s">
        <v>41</v>
      </c>
      <c r="O336" s="85"/>
      <c r="P336" s="231">
        <f>O336*H336</f>
        <v>0</v>
      </c>
      <c r="Q336" s="231">
        <v>0</v>
      </c>
      <c r="R336" s="231">
        <f>Q336*H336</f>
        <v>0</v>
      </c>
      <c r="S336" s="231">
        <v>0</v>
      </c>
      <c r="T336" s="232">
        <f>S336*H336</f>
        <v>0</v>
      </c>
      <c r="AR336" s="233" t="s">
        <v>333</v>
      </c>
      <c r="AT336" s="233" t="s">
        <v>130</v>
      </c>
      <c r="AU336" s="233" t="s">
        <v>86</v>
      </c>
      <c r="AY336" s="16" t="s">
        <v>127</v>
      </c>
      <c r="BE336" s="234">
        <f>IF(N336="základní",J336,0)</f>
        <v>0</v>
      </c>
      <c r="BF336" s="234">
        <f>IF(N336="snížená",J336,0)</f>
        <v>0</v>
      </c>
      <c r="BG336" s="234">
        <f>IF(N336="zákl. přenesená",J336,0)</f>
        <v>0</v>
      </c>
      <c r="BH336" s="234">
        <f>IF(N336="sníž. přenesená",J336,0)</f>
        <v>0</v>
      </c>
      <c r="BI336" s="234">
        <f>IF(N336="nulová",J336,0)</f>
        <v>0</v>
      </c>
      <c r="BJ336" s="16" t="s">
        <v>84</v>
      </c>
      <c r="BK336" s="234">
        <f>ROUND(I336*H336,2)</f>
        <v>0</v>
      </c>
      <c r="BL336" s="16" t="s">
        <v>333</v>
      </c>
      <c r="BM336" s="233" t="s">
        <v>695</v>
      </c>
    </row>
    <row r="337" spans="2:65" s="1" customFormat="1" ht="15.25" customHeight="1">
      <c r="B337" s="37"/>
      <c r="C337" s="222" t="s">
        <v>696</v>
      </c>
      <c r="D337" s="222" t="s">
        <v>130</v>
      </c>
      <c r="E337" s="223" t="s">
        <v>336</v>
      </c>
      <c r="F337" s="224" t="s">
        <v>697</v>
      </c>
      <c r="G337" s="225" t="s">
        <v>666</v>
      </c>
      <c r="H337" s="226">
        <v>1</v>
      </c>
      <c r="I337" s="227"/>
      <c r="J337" s="228">
        <f>ROUND(I337*H337,2)</f>
        <v>0</v>
      </c>
      <c r="K337" s="224" t="s">
        <v>134</v>
      </c>
      <c r="L337" s="42"/>
      <c r="M337" s="229" t="s">
        <v>1</v>
      </c>
      <c r="N337" s="230" t="s">
        <v>41</v>
      </c>
      <c r="O337" s="85"/>
      <c r="P337" s="231">
        <f>O337*H337</f>
        <v>0</v>
      </c>
      <c r="Q337" s="231">
        <v>0</v>
      </c>
      <c r="R337" s="231">
        <f>Q337*H337</f>
        <v>0</v>
      </c>
      <c r="S337" s="231">
        <v>0</v>
      </c>
      <c r="T337" s="232">
        <f>S337*H337</f>
        <v>0</v>
      </c>
      <c r="AR337" s="233" t="s">
        <v>333</v>
      </c>
      <c r="AT337" s="233" t="s">
        <v>130</v>
      </c>
      <c r="AU337" s="233" t="s">
        <v>86</v>
      </c>
      <c r="AY337" s="16" t="s">
        <v>127</v>
      </c>
      <c r="BE337" s="234">
        <f>IF(N337="základní",J337,0)</f>
        <v>0</v>
      </c>
      <c r="BF337" s="234">
        <f>IF(N337="snížená",J337,0)</f>
        <v>0</v>
      </c>
      <c r="BG337" s="234">
        <f>IF(N337="zákl. přenesená",J337,0)</f>
        <v>0</v>
      </c>
      <c r="BH337" s="234">
        <f>IF(N337="sníž. přenesená",J337,0)</f>
        <v>0</v>
      </c>
      <c r="BI337" s="234">
        <f>IF(N337="nulová",J337,0)</f>
        <v>0</v>
      </c>
      <c r="BJ337" s="16" t="s">
        <v>84</v>
      </c>
      <c r="BK337" s="234">
        <f>ROUND(I337*H337,2)</f>
        <v>0</v>
      </c>
      <c r="BL337" s="16" t="s">
        <v>333</v>
      </c>
      <c r="BM337" s="233" t="s">
        <v>698</v>
      </c>
    </row>
    <row r="338" spans="2:47" s="1" customFormat="1" ht="12">
      <c r="B338" s="37"/>
      <c r="C338" s="38"/>
      <c r="D338" s="237" t="s">
        <v>184</v>
      </c>
      <c r="E338" s="38"/>
      <c r="F338" s="278" t="s">
        <v>699</v>
      </c>
      <c r="G338" s="38"/>
      <c r="H338" s="38"/>
      <c r="I338" s="138"/>
      <c r="J338" s="38"/>
      <c r="K338" s="38"/>
      <c r="L338" s="42"/>
      <c r="M338" s="279"/>
      <c r="N338" s="85"/>
      <c r="O338" s="85"/>
      <c r="P338" s="85"/>
      <c r="Q338" s="85"/>
      <c r="R338" s="85"/>
      <c r="S338" s="85"/>
      <c r="T338" s="86"/>
      <c r="AT338" s="16" t="s">
        <v>184</v>
      </c>
      <c r="AU338" s="16" t="s">
        <v>86</v>
      </c>
    </row>
    <row r="339" spans="2:65" s="1" customFormat="1" ht="15.25" customHeight="1">
      <c r="B339" s="37"/>
      <c r="C339" s="222" t="s">
        <v>700</v>
      </c>
      <c r="D339" s="222" t="s">
        <v>130</v>
      </c>
      <c r="E339" s="223" t="s">
        <v>701</v>
      </c>
      <c r="F339" s="224" t="s">
        <v>702</v>
      </c>
      <c r="G339" s="225" t="s">
        <v>666</v>
      </c>
      <c r="H339" s="226">
        <v>1</v>
      </c>
      <c r="I339" s="227"/>
      <c r="J339" s="228">
        <f>ROUND(I339*H339,2)</f>
        <v>0</v>
      </c>
      <c r="K339" s="224" t="s">
        <v>134</v>
      </c>
      <c r="L339" s="42"/>
      <c r="M339" s="229" t="s">
        <v>1</v>
      </c>
      <c r="N339" s="230" t="s">
        <v>41</v>
      </c>
      <c r="O339" s="85"/>
      <c r="P339" s="231">
        <f>O339*H339</f>
        <v>0</v>
      </c>
      <c r="Q339" s="231">
        <v>0</v>
      </c>
      <c r="R339" s="231">
        <f>Q339*H339</f>
        <v>0</v>
      </c>
      <c r="S339" s="231">
        <v>0</v>
      </c>
      <c r="T339" s="232">
        <f>S339*H339</f>
        <v>0</v>
      </c>
      <c r="AR339" s="233" t="s">
        <v>333</v>
      </c>
      <c r="AT339" s="233" t="s">
        <v>130</v>
      </c>
      <c r="AU339" s="233" t="s">
        <v>86</v>
      </c>
      <c r="AY339" s="16" t="s">
        <v>127</v>
      </c>
      <c r="BE339" s="234">
        <f>IF(N339="základní",J339,0)</f>
        <v>0</v>
      </c>
      <c r="BF339" s="234">
        <f>IF(N339="snížená",J339,0)</f>
        <v>0</v>
      </c>
      <c r="BG339" s="234">
        <f>IF(N339="zákl. přenesená",J339,0)</f>
        <v>0</v>
      </c>
      <c r="BH339" s="234">
        <f>IF(N339="sníž. přenesená",J339,0)</f>
        <v>0</v>
      </c>
      <c r="BI339" s="234">
        <f>IF(N339="nulová",J339,0)</f>
        <v>0</v>
      </c>
      <c r="BJ339" s="16" t="s">
        <v>84</v>
      </c>
      <c r="BK339" s="234">
        <f>ROUND(I339*H339,2)</f>
        <v>0</v>
      </c>
      <c r="BL339" s="16" t="s">
        <v>333</v>
      </c>
      <c r="BM339" s="233" t="s">
        <v>703</v>
      </c>
    </row>
    <row r="340" spans="2:47" s="1" customFormat="1" ht="12">
      <c r="B340" s="37"/>
      <c r="C340" s="38"/>
      <c r="D340" s="237" t="s">
        <v>184</v>
      </c>
      <c r="E340" s="38"/>
      <c r="F340" s="278" t="s">
        <v>704</v>
      </c>
      <c r="G340" s="38"/>
      <c r="H340" s="38"/>
      <c r="I340" s="138"/>
      <c r="J340" s="38"/>
      <c r="K340" s="38"/>
      <c r="L340" s="42"/>
      <c r="M340" s="279"/>
      <c r="N340" s="85"/>
      <c r="O340" s="85"/>
      <c r="P340" s="85"/>
      <c r="Q340" s="85"/>
      <c r="R340" s="85"/>
      <c r="S340" s="85"/>
      <c r="T340" s="86"/>
      <c r="AT340" s="16" t="s">
        <v>184</v>
      </c>
      <c r="AU340" s="16" t="s">
        <v>86</v>
      </c>
    </row>
    <row r="341" spans="2:65" s="1" customFormat="1" ht="15.25" customHeight="1">
      <c r="B341" s="37"/>
      <c r="C341" s="222" t="s">
        <v>705</v>
      </c>
      <c r="D341" s="222" t="s">
        <v>130</v>
      </c>
      <c r="E341" s="223" t="s">
        <v>340</v>
      </c>
      <c r="F341" s="224" t="s">
        <v>706</v>
      </c>
      <c r="G341" s="225" t="s">
        <v>666</v>
      </c>
      <c r="H341" s="226">
        <v>1</v>
      </c>
      <c r="I341" s="227"/>
      <c r="J341" s="228">
        <f>ROUND(I341*H341,2)</f>
        <v>0</v>
      </c>
      <c r="K341" s="224" t="s">
        <v>134</v>
      </c>
      <c r="L341" s="42"/>
      <c r="M341" s="229" t="s">
        <v>1</v>
      </c>
      <c r="N341" s="230" t="s">
        <v>41</v>
      </c>
      <c r="O341" s="85"/>
      <c r="P341" s="231">
        <f>O341*H341</f>
        <v>0</v>
      </c>
      <c r="Q341" s="231">
        <v>0</v>
      </c>
      <c r="R341" s="231">
        <f>Q341*H341</f>
        <v>0</v>
      </c>
      <c r="S341" s="231">
        <v>0</v>
      </c>
      <c r="T341" s="232">
        <f>S341*H341</f>
        <v>0</v>
      </c>
      <c r="AR341" s="233" t="s">
        <v>333</v>
      </c>
      <c r="AT341" s="233" t="s">
        <v>130</v>
      </c>
      <c r="AU341" s="233" t="s">
        <v>86</v>
      </c>
      <c r="AY341" s="16" t="s">
        <v>127</v>
      </c>
      <c r="BE341" s="234">
        <f>IF(N341="základní",J341,0)</f>
        <v>0</v>
      </c>
      <c r="BF341" s="234">
        <f>IF(N341="snížená",J341,0)</f>
        <v>0</v>
      </c>
      <c r="BG341" s="234">
        <f>IF(N341="zákl. přenesená",J341,0)</f>
        <v>0</v>
      </c>
      <c r="BH341" s="234">
        <f>IF(N341="sníž. přenesená",J341,0)</f>
        <v>0</v>
      </c>
      <c r="BI341" s="234">
        <f>IF(N341="nulová",J341,0)</f>
        <v>0</v>
      </c>
      <c r="BJ341" s="16" t="s">
        <v>84</v>
      </c>
      <c r="BK341" s="234">
        <f>ROUND(I341*H341,2)</f>
        <v>0</v>
      </c>
      <c r="BL341" s="16" t="s">
        <v>333</v>
      </c>
      <c r="BM341" s="233" t="s">
        <v>707</v>
      </c>
    </row>
    <row r="342" spans="2:63" s="11" customFormat="1" ht="22.8" customHeight="1">
      <c r="B342" s="206"/>
      <c r="C342" s="207"/>
      <c r="D342" s="208" t="s">
        <v>75</v>
      </c>
      <c r="E342" s="220" t="s">
        <v>343</v>
      </c>
      <c r="F342" s="220" t="s">
        <v>344</v>
      </c>
      <c r="G342" s="207"/>
      <c r="H342" s="207"/>
      <c r="I342" s="210"/>
      <c r="J342" s="221">
        <f>BK342</f>
        <v>0</v>
      </c>
      <c r="K342" s="207"/>
      <c r="L342" s="212"/>
      <c r="M342" s="213"/>
      <c r="N342" s="214"/>
      <c r="O342" s="214"/>
      <c r="P342" s="215">
        <f>SUM(P343:P345)</f>
        <v>0</v>
      </c>
      <c r="Q342" s="214"/>
      <c r="R342" s="215">
        <f>SUM(R343:R345)</f>
        <v>0</v>
      </c>
      <c r="S342" s="214"/>
      <c r="T342" s="216">
        <f>SUM(T343:T345)</f>
        <v>0</v>
      </c>
      <c r="AR342" s="217" t="s">
        <v>178</v>
      </c>
      <c r="AT342" s="218" t="s">
        <v>75</v>
      </c>
      <c r="AU342" s="218" t="s">
        <v>84</v>
      </c>
      <c r="AY342" s="217" t="s">
        <v>127</v>
      </c>
      <c r="BK342" s="219">
        <f>SUM(BK343:BK345)</f>
        <v>0</v>
      </c>
    </row>
    <row r="343" spans="2:65" s="1" customFormat="1" ht="15.25" customHeight="1">
      <c r="B343" s="37"/>
      <c r="C343" s="222" t="s">
        <v>708</v>
      </c>
      <c r="D343" s="222" t="s">
        <v>130</v>
      </c>
      <c r="E343" s="223" t="s">
        <v>346</v>
      </c>
      <c r="F343" s="224" t="s">
        <v>344</v>
      </c>
      <c r="G343" s="225" t="s">
        <v>666</v>
      </c>
      <c r="H343" s="226">
        <v>1</v>
      </c>
      <c r="I343" s="227"/>
      <c r="J343" s="228">
        <f>ROUND(I343*H343,2)</f>
        <v>0</v>
      </c>
      <c r="K343" s="224" t="s">
        <v>134</v>
      </c>
      <c r="L343" s="42"/>
      <c r="M343" s="229" t="s">
        <v>1</v>
      </c>
      <c r="N343" s="230" t="s">
        <v>41</v>
      </c>
      <c r="O343" s="85"/>
      <c r="P343" s="231">
        <f>O343*H343</f>
        <v>0</v>
      </c>
      <c r="Q343" s="231">
        <v>0</v>
      </c>
      <c r="R343" s="231">
        <f>Q343*H343</f>
        <v>0</v>
      </c>
      <c r="S343" s="231">
        <v>0</v>
      </c>
      <c r="T343" s="232">
        <f>S343*H343</f>
        <v>0</v>
      </c>
      <c r="AR343" s="233" t="s">
        <v>333</v>
      </c>
      <c r="AT343" s="233" t="s">
        <v>130</v>
      </c>
      <c r="AU343" s="233" t="s">
        <v>86</v>
      </c>
      <c r="AY343" s="16" t="s">
        <v>127</v>
      </c>
      <c r="BE343" s="234">
        <f>IF(N343="základní",J343,0)</f>
        <v>0</v>
      </c>
      <c r="BF343" s="234">
        <f>IF(N343="snížená",J343,0)</f>
        <v>0</v>
      </c>
      <c r="BG343" s="234">
        <f>IF(N343="zákl. přenesená",J343,0)</f>
        <v>0</v>
      </c>
      <c r="BH343" s="234">
        <f>IF(N343="sníž. přenesená",J343,0)</f>
        <v>0</v>
      </c>
      <c r="BI343" s="234">
        <f>IF(N343="nulová",J343,0)</f>
        <v>0</v>
      </c>
      <c r="BJ343" s="16" t="s">
        <v>84</v>
      </c>
      <c r="BK343" s="234">
        <f>ROUND(I343*H343,2)</f>
        <v>0</v>
      </c>
      <c r="BL343" s="16" t="s">
        <v>333</v>
      </c>
      <c r="BM343" s="233" t="s">
        <v>709</v>
      </c>
    </row>
    <row r="344" spans="2:65" s="1" customFormat="1" ht="15.25" customHeight="1">
      <c r="B344" s="37"/>
      <c r="C344" s="222" t="s">
        <v>710</v>
      </c>
      <c r="D344" s="222" t="s">
        <v>130</v>
      </c>
      <c r="E344" s="223" t="s">
        <v>711</v>
      </c>
      <c r="F344" s="224" t="s">
        <v>712</v>
      </c>
      <c r="G344" s="225" t="s">
        <v>713</v>
      </c>
      <c r="H344" s="226">
        <v>1</v>
      </c>
      <c r="I344" s="227"/>
      <c r="J344" s="228">
        <f>ROUND(I344*H344,2)</f>
        <v>0</v>
      </c>
      <c r="K344" s="224" t="s">
        <v>134</v>
      </c>
      <c r="L344" s="42"/>
      <c r="M344" s="229" t="s">
        <v>1</v>
      </c>
      <c r="N344" s="230" t="s">
        <v>41</v>
      </c>
      <c r="O344" s="85"/>
      <c r="P344" s="231">
        <f>O344*H344</f>
        <v>0</v>
      </c>
      <c r="Q344" s="231">
        <v>0</v>
      </c>
      <c r="R344" s="231">
        <f>Q344*H344</f>
        <v>0</v>
      </c>
      <c r="S344" s="231">
        <v>0</v>
      </c>
      <c r="T344" s="232">
        <f>S344*H344</f>
        <v>0</v>
      </c>
      <c r="AR344" s="233" t="s">
        <v>333</v>
      </c>
      <c r="AT344" s="233" t="s">
        <v>130</v>
      </c>
      <c r="AU344" s="233" t="s">
        <v>86</v>
      </c>
      <c r="AY344" s="16" t="s">
        <v>127</v>
      </c>
      <c r="BE344" s="234">
        <f>IF(N344="základní",J344,0)</f>
        <v>0</v>
      </c>
      <c r="BF344" s="234">
        <f>IF(N344="snížená",J344,0)</f>
        <v>0</v>
      </c>
      <c r="BG344" s="234">
        <f>IF(N344="zákl. přenesená",J344,0)</f>
        <v>0</v>
      </c>
      <c r="BH344" s="234">
        <f>IF(N344="sníž. přenesená",J344,0)</f>
        <v>0</v>
      </c>
      <c r="BI344" s="234">
        <f>IF(N344="nulová",J344,0)</f>
        <v>0</v>
      </c>
      <c r="BJ344" s="16" t="s">
        <v>84</v>
      </c>
      <c r="BK344" s="234">
        <f>ROUND(I344*H344,2)</f>
        <v>0</v>
      </c>
      <c r="BL344" s="16" t="s">
        <v>333</v>
      </c>
      <c r="BM344" s="233" t="s">
        <v>714</v>
      </c>
    </row>
    <row r="345" spans="2:65" s="1" customFormat="1" ht="15.25" customHeight="1">
      <c r="B345" s="37"/>
      <c r="C345" s="222" t="s">
        <v>715</v>
      </c>
      <c r="D345" s="222" t="s">
        <v>130</v>
      </c>
      <c r="E345" s="223" t="s">
        <v>716</v>
      </c>
      <c r="F345" s="224" t="s">
        <v>717</v>
      </c>
      <c r="G345" s="225" t="s">
        <v>666</v>
      </c>
      <c r="H345" s="226">
        <v>1</v>
      </c>
      <c r="I345" s="227"/>
      <c r="J345" s="228">
        <f>ROUND(I345*H345,2)</f>
        <v>0</v>
      </c>
      <c r="K345" s="224" t="s">
        <v>134</v>
      </c>
      <c r="L345" s="42"/>
      <c r="M345" s="280" t="s">
        <v>1</v>
      </c>
      <c r="N345" s="281" t="s">
        <v>41</v>
      </c>
      <c r="O345" s="282"/>
      <c r="P345" s="283">
        <f>O345*H345</f>
        <v>0</v>
      </c>
      <c r="Q345" s="283">
        <v>0</v>
      </c>
      <c r="R345" s="283">
        <f>Q345*H345</f>
        <v>0</v>
      </c>
      <c r="S345" s="283">
        <v>0</v>
      </c>
      <c r="T345" s="284">
        <f>S345*H345</f>
        <v>0</v>
      </c>
      <c r="AR345" s="233" t="s">
        <v>333</v>
      </c>
      <c r="AT345" s="233" t="s">
        <v>130</v>
      </c>
      <c r="AU345" s="233" t="s">
        <v>86</v>
      </c>
      <c r="AY345" s="16" t="s">
        <v>127</v>
      </c>
      <c r="BE345" s="234">
        <f>IF(N345="základní",J345,0)</f>
        <v>0</v>
      </c>
      <c r="BF345" s="234">
        <f>IF(N345="snížená",J345,0)</f>
        <v>0</v>
      </c>
      <c r="BG345" s="234">
        <f>IF(N345="zákl. přenesená",J345,0)</f>
        <v>0</v>
      </c>
      <c r="BH345" s="234">
        <f>IF(N345="sníž. přenesená",J345,0)</f>
        <v>0</v>
      </c>
      <c r="BI345" s="234">
        <f>IF(N345="nulová",J345,0)</f>
        <v>0</v>
      </c>
      <c r="BJ345" s="16" t="s">
        <v>84</v>
      </c>
      <c r="BK345" s="234">
        <f>ROUND(I345*H345,2)</f>
        <v>0</v>
      </c>
      <c r="BL345" s="16" t="s">
        <v>333</v>
      </c>
      <c r="BM345" s="233" t="s">
        <v>718</v>
      </c>
    </row>
    <row r="346" spans="2:12" s="1" customFormat="1" ht="6.95" customHeight="1">
      <c r="B346" s="60"/>
      <c r="C346" s="61"/>
      <c r="D346" s="61"/>
      <c r="E346" s="61"/>
      <c r="F346" s="61"/>
      <c r="G346" s="61"/>
      <c r="H346" s="61"/>
      <c r="I346" s="172"/>
      <c r="J346" s="61"/>
      <c r="K346" s="61"/>
      <c r="L346" s="42"/>
    </row>
  </sheetData>
  <sheetProtection password="CC35" sheet="1" objects="1" scenarios="1" formatColumns="0" formatRows="0" autoFilter="0"/>
  <autoFilter ref="C128:K345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9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6.00390625" style="0" customWidth="1"/>
    <col min="8" max="8" width="9.8515625" style="0" customWidth="1"/>
    <col min="9" max="9" width="17.28125" style="130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6" t="s">
        <v>92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86</v>
      </c>
    </row>
    <row r="4" spans="2:46" ht="24.95" customHeight="1">
      <c r="B4" s="19"/>
      <c r="D4" s="134" t="s">
        <v>93</v>
      </c>
      <c r="L4" s="19"/>
      <c r="M4" s="13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6" t="s">
        <v>16</v>
      </c>
      <c r="L6" s="19"/>
    </row>
    <row r="7" spans="2:12" ht="15.25" customHeight="1">
      <c r="B7" s="19"/>
      <c r="E7" s="137" t="str">
        <f>'Rekapitulace stavby'!K6</f>
        <v>III/19122 KLATOVY - ULICE MAXIMA GORKÉHO, OPRAVA</v>
      </c>
      <c r="F7" s="136"/>
      <c r="G7" s="136"/>
      <c r="H7" s="136"/>
      <c r="L7" s="19"/>
    </row>
    <row r="8" spans="2:12" s="1" customFormat="1" ht="12" customHeight="1">
      <c r="B8" s="42"/>
      <c r="D8" s="136" t="s">
        <v>94</v>
      </c>
      <c r="I8" s="138"/>
      <c r="L8" s="42"/>
    </row>
    <row r="9" spans="2:12" s="1" customFormat="1" ht="36.95" customHeight="1">
      <c r="B9" s="42"/>
      <c r="E9" s="139" t="s">
        <v>719</v>
      </c>
      <c r="F9" s="1"/>
      <c r="G9" s="1"/>
      <c r="H9" s="1"/>
      <c r="I9" s="138"/>
      <c r="L9" s="42"/>
    </row>
    <row r="10" spans="2:12" s="1" customFormat="1" ht="12">
      <c r="B10" s="42"/>
      <c r="I10" s="138"/>
      <c r="L10" s="42"/>
    </row>
    <row r="11" spans="2:12" s="1" customFormat="1" ht="12" customHeight="1">
      <c r="B11" s="42"/>
      <c r="D11" s="136" t="s">
        <v>18</v>
      </c>
      <c r="F11" s="140" t="s">
        <v>1</v>
      </c>
      <c r="I11" s="141" t="s">
        <v>19</v>
      </c>
      <c r="J11" s="140" t="s">
        <v>1</v>
      </c>
      <c r="L11" s="42"/>
    </row>
    <row r="12" spans="2:12" s="1" customFormat="1" ht="12" customHeight="1">
      <c r="B12" s="42"/>
      <c r="D12" s="136" t="s">
        <v>20</v>
      </c>
      <c r="F12" s="140" t="s">
        <v>21</v>
      </c>
      <c r="I12" s="141" t="s">
        <v>22</v>
      </c>
      <c r="J12" s="142" t="str">
        <f>'Rekapitulace stavby'!AN8</f>
        <v>3. 5. 2019</v>
      </c>
      <c r="L12" s="42"/>
    </row>
    <row r="13" spans="2:12" s="1" customFormat="1" ht="10.8" customHeight="1">
      <c r="B13" s="42"/>
      <c r="I13" s="138"/>
      <c r="L13" s="42"/>
    </row>
    <row r="14" spans="2:12" s="1" customFormat="1" ht="12" customHeight="1">
      <c r="B14" s="42"/>
      <c r="D14" s="136" t="s">
        <v>24</v>
      </c>
      <c r="I14" s="141" t="s">
        <v>25</v>
      </c>
      <c r="J14" s="140" t="str">
        <f>IF('Rekapitulace stavby'!AN10="","",'Rekapitulace stavby'!AN10)</f>
        <v/>
      </c>
      <c r="L14" s="42"/>
    </row>
    <row r="15" spans="2:12" s="1" customFormat="1" ht="18" customHeight="1">
      <c r="B15" s="42"/>
      <c r="E15" s="140" t="str">
        <f>IF('Rekapitulace stavby'!E11="","",'Rekapitulace stavby'!E11)</f>
        <v>SÚSPK, MĚSTO KLATOVY</v>
      </c>
      <c r="I15" s="141" t="s">
        <v>27</v>
      </c>
      <c r="J15" s="140" t="str">
        <f>IF('Rekapitulace stavby'!AN11="","",'Rekapitulace stavby'!AN11)</f>
        <v/>
      </c>
      <c r="L15" s="42"/>
    </row>
    <row r="16" spans="2:12" s="1" customFormat="1" ht="6.95" customHeight="1">
      <c r="B16" s="42"/>
      <c r="I16" s="138"/>
      <c r="L16" s="42"/>
    </row>
    <row r="17" spans="2:12" s="1" customFormat="1" ht="12" customHeight="1">
      <c r="B17" s="42"/>
      <c r="D17" s="136" t="s">
        <v>28</v>
      </c>
      <c r="I17" s="141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40"/>
      <c r="G18" s="140"/>
      <c r="H18" s="140"/>
      <c r="I18" s="141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8"/>
      <c r="L19" s="42"/>
    </row>
    <row r="20" spans="2:12" s="1" customFormat="1" ht="12" customHeight="1">
      <c r="B20" s="42"/>
      <c r="D20" s="136" t="s">
        <v>30</v>
      </c>
      <c r="I20" s="141" t="s">
        <v>25</v>
      </c>
      <c r="J20" s="140" t="str">
        <f>IF('Rekapitulace stavby'!AN16="","",'Rekapitulace stavby'!AN16)</f>
        <v/>
      </c>
      <c r="L20" s="42"/>
    </row>
    <row r="21" spans="2:12" s="1" customFormat="1" ht="18" customHeight="1">
      <c r="B21" s="42"/>
      <c r="E21" s="140" t="str">
        <f>IF('Rekapitulace stavby'!E17="","",'Rekapitulace stavby'!E17)</f>
        <v>MACÁN PROJEKCE DS s.r.o.</v>
      </c>
      <c r="I21" s="141" t="s">
        <v>27</v>
      </c>
      <c r="J21" s="140" t="str">
        <f>IF('Rekapitulace stavby'!AN17="","",'Rekapitulace stavby'!AN17)</f>
        <v/>
      </c>
      <c r="L21" s="42"/>
    </row>
    <row r="22" spans="2:12" s="1" customFormat="1" ht="6.95" customHeight="1">
      <c r="B22" s="42"/>
      <c r="I22" s="138"/>
      <c r="L22" s="42"/>
    </row>
    <row r="23" spans="2:12" s="1" customFormat="1" ht="12" customHeight="1">
      <c r="B23" s="42"/>
      <c r="D23" s="136" t="s">
        <v>33</v>
      </c>
      <c r="I23" s="141" t="s">
        <v>25</v>
      </c>
      <c r="J23" s="140" t="str">
        <f>IF('Rekapitulace stavby'!AN19="","",'Rekapitulace stavby'!AN19)</f>
        <v/>
      </c>
      <c r="L23" s="42"/>
    </row>
    <row r="24" spans="2:12" s="1" customFormat="1" ht="18" customHeight="1">
      <c r="B24" s="42"/>
      <c r="E24" s="140" t="str">
        <f>IF('Rekapitulace stavby'!E20="","",'Rekapitulace stavby'!E20)</f>
        <v>Ing. Tomáš Macán</v>
      </c>
      <c r="I24" s="141" t="s">
        <v>27</v>
      </c>
      <c r="J24" s="140" t="str">
        <f>IF('Rekapitulace stavby'!AN20="","",'Rekapitulace stavby'!AN20)</f>
        <v/>
      </c>
      <c r="L24" s="42"/>
    </row>
    <row r="25" spans="2:12" s="1" customFormat="1" ht="6.95" customHeight="1">
      <c r="B25" s="42"/>
      <c r="I25" s="138"/>
      <c r="L25" s="42"/>
    </row>
    <row r="26" spans="2:12" s="1" customFormat="1" ht="12" customHeight="1">
      <c r="B26" s="42"/>
      <c r="D26" s="136" t="s">
        <v>35</v>
      </c>
      <c r="I26" s="138"/>
      <c r="L26" s="42"/>
    </row>
    <row r="27" spans="2:12" s="7" customFormat="1" ht="15.25" customHeight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>
      <c r="B28" s="42"/>
      <c r="I28" s="13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pans="2:12" s="1" customFormat="1" ht="25.4" customHeight="1">
      <c r="B30" s="42"/>
      <c r="D30" s="147" t="s">
        <v>36</v>
      </c>
      <c r="I30" s="138"/>
      <c r="J30" s="148">
        <f>ROUND(J116,2)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pans="2:12" s="1" customFormat="1" ht="14.4" customHeight="1">
      <c r="B32" s="42"/>
      <c r="F32" s="149" t="s">
        <v>38</v>
      </c>
      <c r="I32" s="150" t="s">
        <v>37</v>
      </c>
      <c r="J32" s="149" t="s">
        <v>39</v>
      </c>
      <c r="L32" s="42"/>
    </row>
    <row r="33" spans="2:12" s="1" customFormat="1" ht="14.4" customHeight="1">
      <c r="B33" s="42"/>
      <c r="D33" s="151" t="s">
        <v>40</v>
      </c>
      <c r="E33" s="136" t="s">
        <v>41</v>
      </c>
      <c r="F33" s="152">
        <f>ROUND((SUM(BE116:BE218)),2)</f>
        <v>0</v>
      </c>
      <c r="I33" s="153">
        <v>0.21</v>
      </c>
      <c r="J33" s="152">
        <f>ROUND(((SUM(BE116:BE218))*I33),2)</f>
        <v>0</v>
      </c>
      <c r="L33" s="42"/>
    </row>
    <row r="34" spans="2:12" s="1" customFormat="1" ht="14.4" customHeight="1">
      <c r="B34" s="42"/>
      <c r="E34" s="136" t="s">
        <v>42</v>
      </c>
      <c r="F34" s="152">
        <f>ROUND((SUM(BF116:BF218)),2)</f>
        <v>0</v>
      </c>
      <c r="I34" s="153">
        <v>0.15</v>
      </c>
      <c r="J34" s="152">
        <f>ROUND(((SUM(BF116:BF218))*I34),2)</f>
        <v>0</v>
      </c>
      <c r="L34" s="42"/>
    </row>
    <row r="35" spans="2:12" s="1" customFormat="1" ht="14.4" customHeight="1" hidden="1">
      <c r="B35" s="42"/>
      <c r="E35" s="136" t="s">
        <v>43</v>
      </c>
      <c r="F35" s="152">
        <f>ROUND((SUM(BG116:BG218)),2)</f>
        <v>0</v>
      </c>
      <c r="I35" s="153">
        <v>0.21</v>
      </c>
      <c r="J35" s="152">
        <f>0</f>
        <v>0</v>
      </c>
      <c r="L35" s="42"/>
    </row>
    <row r="36" spans="2:12" s="1" customFormat="1" ht="14.4" customHeight="1" hidden="1">
      <c r="B36" s="42"/>
      <c r="E36" s="136" t="s">
        <v>44</v>
      </c>
      <c r="F36" s="152">
        <f>ROUND((SUM(BH116:BH218)),2)</f>
        <v>0</v>
      </c>
      <c r="I36" s="153">
        <v>0.15</v>
      </c>
      <c r="J36" s="152">
        <f>0</f>
        <v>0</v>
      </c>
      <c r="L36" s="42"/>
    </row>
    <row r="37" spans="2:12" s="1" customFormat="1" ht="14.4" customHeight="1" hidden="1">
      <c r="B37" s="42"/>
      <c r="E37" s="136" t="s">
        <v>45</v>
      </c>
      <c r="F37" s="152">
        <f>ROUND((SUM(BI116:BI218)),2)</f>
        <v>0</v>
      </c>
      <c r="I37" s="153">
        <v>0</v>
      </c>
      <c r="J37" s="152">
        <f>0</f>
        <v>0</v>
      </c>
      <c r="L37" s="42"/>
    </row>
    <row r="38" spans="2:12" s="1" customFormat="1" ht="6.95" customHeight="1">
      <c r="B38" s="42"/>
      <c r="I38" s="138"/>
      <c r="L38" s="42"/>
    </row>
    <row r="39" spans="2:12" s="1" customFormat="1" ht="25.4" customHeight="1">
      <c r="B39" s="42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9"/>
      <c r="J39" s="160">
        <f>SUM(J30:J37)</f>
        <v>0</v>
      </c>
      <c r="K39" s="161"/>
      <c r="L39" s="42"/>
    </row>
    <row r="40" spans="2:12" s="1" customFormat="1" ht="14.4" customHeight="1">
      <c r="B40" s="42"/>
      <c r="I40" s="13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62" t="s">
        <v>49</v>
      </c>
      <c r="E50" s="163"/>
      <c r="F50" s="163"/>
      <c r="G50" s="162" t="s">
        <v>50</v>
      </c>
      <c r="H50" s="163"/>
      <c r="I50" s="164"/>
      <c r="J50" s="163"/>
      <c r="K50" s="16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5" t="s">
        <v>51</v>
      </c>
      <c r="E61" s="166"/>
      <c r="F61" s="167" t="s">
        <v>52</v>
      </c>
      <c r="G61" s="165" t="s">
        <v>51</v>
      </c>
      <c r="H61" s="166"/>
      <c r="I61" s="168"/>
      <c r="J61" s="169" t="s">
        <v>52</v>
      </c>
      <c r="K61" s="16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62" t="s">
        <v>53</v>
      </c>
      <c r="E65" s="163"/>
      <c r="F65" s="163"/>
      <c r="G65" s="162" t="s">
        <v>54</v>
      </c>
      <c r="H65" s="163"/>
      <c r="I65" s="164"/>
      <c r="J65" s="163"/>
      <c r="K65" s="16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5" t="s">
        <v>51</v>
      </c>
      <c r="E76" s="166"/>
      <c r="F76" s="167" t="s">
        <v>52</v>
      </c>
      <c r="G76" s="165" t="s">
        <v>51</v>
      </c>
      <c r="H76" s="166"/>
      <c r="I76" s="168"/>
      <c r="J76" s="169" t="s">
        <v>52</v>
      </c>
      <c r="K76" s="166"/>
      <c r="L76" s="42"/>
    </row>
    <row r="77" spans="2:12" s="1" customFormat="1" ht="14.4" customHeight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81" spans="2:12" s="1" customFormat="1" ht="6.95" customHeight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pans="2:12" s="1" customFormat="1" ht="24.95" customHeight="1">
      <c r="B82" s="37"/>
      <c r="C82" s="22" t="s">
        <v>96</v>
      </c>
      <c r="D82" s="38"/>
      <c r="E82" s="38"/>
      <c r="F82" s="38"/>
      <c r="G82" s="38"/>
      <c r="H82" s="38"/>
      <c r="I82" s="13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pans="2:12" s="1" customFormat="1" ht="15.25" customHeight="1">
      <c r="B85" s="37"/>
      <c r="C85" s="38"/>
      <c r="D85" s="38"/>
      <c r="E85" s="176" t="str">
        <f>E7</f>
        <v>III/19122 KLATOVY - ULICE MAXIMA GORKÉHO, OPRAVA</v>
      </c>
      <c r="F85" s="31"/>
      <c r="G85" s="31"/>
      <c r="H85" s="31"/>
      <c r="I85" s="138"/>
      <c r="J85" s="38"/>
      <c r="K85" s="38"/>
      <c r="L85" s="42"/>
    </row>
    <row r="86" spans="2:12" s="1" customFormat="1" ht="12" customHeight="1">
      <c r="B86" s="37"/>
      <c r="C86" s="31" t="s">
        <v>94</v>
      </c>
      <c r="D86" s="38"/>
      <c r="E86" s="38"/>
      <c r="F86" s="38"/>
      <c r="G86" s="38"/>
      <c r="H86" s="38"/>
      <c r="I86" s="138"/>
      <c r="J86" s="38"/>
      <c r="K86" s="38"/>
      <c r="L86" s="42"/>
    </row>
    <row r="87" spans="2:12" s="1" customFormat="1" ht="15.25" customHeight="1">
      <c r="B87" s="37"/>
      <c r="C87" s="38"/>
      <c r="D87" s="38"/>
      <c r="E87" s="70" t="str">
        <f>E9</f>
        <v>401 - VEŘEJNÉ OSVĚTLENÍ</v>
      </c>
      <c r="F87" s="38"/>
      <c r="G87" s="38"/>
      <c r="H87" s="38"/>
      <c r="I87" s="13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 xml:space="preserve"> </v>
      </c>
      <c r="G89" s="38"/>
      <c r="H89" s="38"/>
      <c r="I89" s="141" t="s">
        <v>22</v>
      </c>
      <c r="J89" s="73" t="str">
        <f>IF(J12="","",J12)</f>
        <v>3. 5. 2019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pans="2:12" s="1" customFormat="1" ht="41.1" customHeight="1">
      <c r="B91" s="37"/>
      <c r="C91" s="31" t="s">
        <v>24</v>
      </c>
      <c r="D91" s="38"/>
      <c r="E91" s="38"/>
      <c r="F91" s="26" t="str">
        <f>E15</f>
        <v>SÚSPK, MĚSTO KLATOVY</v>
      </c>
      <c r="G91" s="38"/>
      <c r="H91" s="38"/>
      <c r="I91" s="141" t="s">
        <v>30</v>
      </c>
      <c r="J91" s="35" t="str">
        <f>E21</f>
        <v>MACÁN PROJEKCE DS s.r.o.</v>
      </c>
      <c r="K91" s="38"/>
      <c r="L91" s="42"/>
    </row>
    <row r="92" spans="2:12" s="1" customFormat="1" ht="26.6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41" t="s">
        <v>33</v>
      </c>
      <c r="J92" s="35" t="str">
        <f>E24</f>
        <v>Ing. Tomáš Macán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pans="2:12" s="1" customFormat="1" ht="29.25" customHeight="1">
      <c r="B94" s="37"/>
      <c r="C94" s="177" t="s">
        <v>97</v>
      </c>
      <c r="D94" s="178"/>
      <c r="E94" s="178"/>
      <c r="F94" s="178"/>
      <c r="G94" s="178"/>
      <c r="H94" s="178"/>
      <c r="I94" s="179"/>
      <c r="J94" s="180" t="s">
        <v>98</v>
      </c>
      <c r="K94" s="17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pans="2:47" s="1" customFormat="1" ht="22.8" customHeight="1">
      <c r="B96" s="37"/>
      <c r="C96" s="181" t="s">
        <v>99</v>
      </c>
      <c r="D96" s="38"/>
      <c r="E96" s="38"/>
      <c r="F96" s="38"/>
      <c r="G96" s="38"/>
      <c r="H96" s="38"/>
      <c r="I96" s="138"/>
      <c r="J96" s="104">
        <f>J116</f>
        <v>0</v>
      </c>
      <c r="K96" s="38"/>
      <c r="L96" s="42"/>
      <c r="AU96" s="16" t="s">
        <v>100</v>
      </c>
    </row>
    <row r="97" spans="2:12" s="1" customFormat="1" ht="21.8" customHeight="1">
      <c r="B97" s="37"/>
      <c r="C97" s="38"/>
      <c r="D97" s="38"/>
      <c r="E97" s="38"/>
      <c r="F97" s="38"/>
      <c r="G97" s="38"/>
      <c r="H97" s="38"/>
      <c r="I97" s="138"/>
      <c r="J97" s="38"/>
      <c r="K97" s="38"/>
      <c r="L97" s="42"/>
    </row>
    <row r="98" spans="2:12" s="1" customFormat="1" ht="6.95" customHeight="1">
      <c r="B98" s="60"/>
      <c r="C98" s="61"/>
      <c r="D98" s="61"/>
      <c r="E98" s="61"/>
      <c r="F98" s="61"/>
      <c r="G98" s="61"/>
      <c r="H98" s="61"/>
      <c r="I98" s="172"/>
      <c r="J98" s="61"/>
      <c r="K98" s="61"/>
      <c r="L98" s="42"/>
    </row>
    <row r="102" spans="2:12" s="1" customFormat="1" ht="6.95" customHeight="1">
      <c r="B102" s="62"/>
      <c r="C102" s="63"/>
      <c r="D102" s="63"/>
      <c r="E102" s="63"/>
      <c r="F102" s="63"/>
      <c r="G102" s="63"/>
      <c r="H102" s="63"/>
      <c r="I102" s="175"/>
      <c r="J102" s="63"/>
      <c r="K102" s="63"/>
      <c r="L102" s="42"/>
    </row>
    <row r="103" spans="2:12" s="1" customFormat="1" ht="24.95" customHeight="1">
      <c r="B103" s="37"/>
      <c r="C103" s="22" t="s">
        <v>112</v>
      </c>
      <c r="D103" s="38"/>
      <c r="E103" s="38"/>
      <c r="F103" s="38"/>
      <c r="G103" s="38"/>
      <c r="H103" s="38"/>
      <c r="I103" s="138"/>
      <c r="J103" s="38"/>
      <c r="K103" s="38"/>
      <c r="L103" s="42"/>
    </row>
    <row r="104" spans="2:12" s="1" customFormat="1" ht="6.95" customHeight="1">
      <c r="B104" s="37"/>
      <c r="C104" s="38"/>
      <c r="D104" s="38"/>
      <c r="E104" s="38"/>
      <c r="F104" s="38"/>
      <c r="G104" s="38"/>
      <c r="H104" s="38"/>
      <c r="I104" s="138"/>
      <c r="J104" s="38"/>
      <c r="K104" s="38"/>
      <c r="L104" s="42"/>
    </row>
    <row r="105" spans="2:12" s="1" customFormat="1" ht="12" customHeight="1">
      <c r="B105" s="37"/>
      <c r="C105" s="31" t="s">
        <v>16</v>
      </c>
      <c r="D105" s="38"/>
      <c r="E105" s="38"/>
      <c r="F105" s="38"/>
      <c r="G105" s="38"/>
      <c r="H105" s="38"/>
      <c r="I105" s="138"/>
      <c r="J105" s="38"/>
      <c r="K105" s="38"/>
      <c r="L105" s="42"/>
    </row>
    <row r="106" spans="2:12" s="1" customFormat="1" ht="15.25" customHeight="1">
      <c r="B106" s="37"/>
      <c r="C106" s="38"/>
      <c r="D106" s="38"/>
      <c r="E106" s="176" t="str">
        <f>E7</f>
        <v>III/19122 KLATOVY - ULICE MAXIMA GORKÉHO, OPRAVA</v>
      </c>
      <c r="F106" s="31"/>
      <c r="G106" s="31"/>
      <c r="H106" s="31"/>
      <c r="I106" s="138"/>
      <c r="J106" s="38"/>
      <c r="K106" s="38"/>
      <c r="L106" s="42"/>
    </row>
    <row r="107" spans="2:12" s="1" customFormat="1" ht="12" customHeight="1">
      <c r="B107" s="37"/>
      <c r="C107" s="31" t="s">
        <v>94</v>
      </c>
      <c r="D107" s="38"/>
      <c r="E107" s="38"/>
      <c r="F107" s="38"/>
      <c r="G107" s="38"/>
      <c r="H107" s="38"/>
      <c r="I107" s="138"/>
      <c r="J107" s="38"/>
      <c r="K107" s="38"/>
      <c r="L107" s="42"/>
    </row>
    <row r="108" spans="2:12" s="1" customFormat="1" ht="15.25" customHeight="1">
      <c r="B108" s="37"/>
      <c r="C108" s="38"/>
      <c r="D108" s="38"/>
      <c r="E108" s="70" t="str">
        <f>E9</f>
        <v>401 - VEŘEJNÉ OSVĚTLENÍ</v>
      </c>
      <c r="F108" s="38"/>
      <c r="G108" s="38"/>
      <c r="H108" s="38"/>
      <c r="I108" s="138"/>
      <c r="J108" s="38"/>
      <c r="K108" s="38"/>
      <c r="L108" s="42"/>
    </row>
    <row r="109" spans="2:12" s="1" customFormat="1" ht="6.95" customHeight="1">
      <c r="B109" s="37"/>
      <c r="C109" s="38"/>
      <c r="D109" s="38"/>
      <c r="E109" s="38"/>
      <c r="F109" s="38"/>
      <c r="G109" s="38"/>
      <c r="H109" s="38"/>
      <c r="I109" s="138"/>
      <c r="J109" s="38"/>
      <c r="K109" s="38"/>
      <c r="L109" s="42"/>
    </row>
    <row r="110" spans="2:12" s="1" customFormat="1" ht="12" customHeight="1">
      <c r="B110" s="37"/>
      <c r="C110" s="31" t="s">
        <v>20</v>
      </c>
      <c r="D110" s="38"/>
      <c r="E110" s="38"/>
      <c r="F110" s="26" t="str">
        <f>F12</f>
        <v xml:space="preserve"> </v>
      </c>
      <c r="G110" s="38"/>
      <c r="H110" s="38"/>
      <c r="I110" s="141" t="s">
        <v>22</v>
      </c>
      <c r="J110" s="73" t="str">
        <f>IF(J12="","",J12)</f>
        <v>3. 5. 2019</v>
      </c>
      <c r="K110" s="38"/>
      <c r="L110" s="42"/>
    </row>
    <row r="111" spans="2:12" s="1" customFormat="1" ht="6.95" customHeight="1">
      <c r="B111" s="37"/>
      <c r="C111" s="38"/>
      <c r="D111" s="38"/>
      <c r="E111" s="38"/>
      <c r="F111" s="38"/>
      <c r="G111" s="38"/>
      <c r="H111" s="38"/>
      <c r="I111" s="138"/>
      <c r="J111" s="38"/>
      <c r="K111" s="38"/>
      <c r="L111" s="42"/>
    </row>
    <row r="112" spans="2:12" s="1" customFormat="1" ht="41.1" customHeight="1">
      <c r="B112" s="37"/>
      <c r="C112" s="31" t="s">
        <v>24</v>
      </c>
      <c r="D112" s="38"/>
      <c r="E112" s="38"/>
      <c r="F112" s="26" t="str">
        <f>E15</f>
        <v>SÚSPK, MĚSTO KLATOVY</v>
      </c>
      <c r="G112" s="38"/>
      <c r="H112" s="38"/>
      <c r="I112" s="141" t="s">
        <v>30</v>
      </c>
      <c r="J112" s="35" t="str">
        <f>E21</f>
        <v>MACÁN PROJEKCE DS s.r.o.</v>
      </c>
      <c r="K112" s="38"/>
      <c r="L112" s="42"/>
    </row>
    <row r="113" spans="2:12" s="1" customFormat="1" ht="26.6" customHeight="1">
      <c r="B113" s="37"/>
      <c r="C113" s="31" t="s">
        <v>28</v>
      </c>
      <c r="D113" s="38"/>
      <c r="E113" s="38"/>
      <c r="F113" s="26" t="str">
        <f>IF(E18="","",E18)</f>
        <v>Vyplň údaj</v>
      </c>
      <c r="G113" s="38"/>
      <c r="H113" s="38"/>
      <c r="I113" s="141" t="s">
        <v>33</v>
      </c>
      <c r="J113" s="35" t="str">
        <f>E24</f>
        <v>Ing. Tomáš Macán</v>
      </c>
      <c r="K113" s="38"/>
      <c r="L113" s="42"/>
    </row>
    <row r="114" spans="2:12" s="1" customFormat="1" ht="10.3" customHeight="1">
      <c r="B114" s="37"/>
      <c r="C114" s="38"/>
      <c r="D114" s="38"/>
      <c r="E114" s="38"/>
      <c r="F114" s="38"/>
      <c r="G114" s="38"/>
      <c r="H114" s="38"/>
      <c r="I114" s="138"/>
      <c r="J114" s="38"/>
      <c r="K114" s="38"/>
      <c r="L114" s="42"/>
    </row>
    <row r="115" spans="2:20" s="10" customFormat="1" ht="29.25" customHeight="1">
      <c r="B115" s="196"/>
      <c r="C115" s="197" t="s">
        <v>113</v>
      </c>
      <c r="D115" s="198" t="s">
        <v>61</v>
      </c>
      <c r="E115" s="198" t="s">
        <v>57</v>
      </c>
      <c r="F115" s="198" t="s">
        <v>58</v>
      </c>
      <c r="G115" s="198" t="s">
        <v>114</v>
      </c>
      <c r="H115" s="198" t="s">
        <v>115</v>
      </c>
      <c r="I115" s="199" t="s">
        <v>116</v>
      </c>
      <c r="J115" s="198" t="s">
        <v>98</v>
      </c>
      <c r="K115" s="200" t="s">
        <v>117</v>
      </c>
      <c r="L115" s="201"/>
      <c r="M115" s="94" t="s">
        <v>1</v>
      </c>
      <c r="N115" s="95" t="s">
        <v>40</v>
      </c>
      <c r="O115" s="95" t="s">
        <v>118</v>
      </c>
      <c r="P115" s="95" t="s">
        <v>119</v>
      </c>
      <c r="Q115" s="95" t="s">
        <v>120</v>
      </c>
      <c r="R115" s="95" t="s">
        <v>121</v>
      </c>
      <c r="S115" s="95" t="s">
        <v>122</v>
      </c>
      <c r="T115" s="96" t="s">
        <v>123</v>
      </c>
    </row>
    <row r="116" spans="2:63" s="1" customFormat="1" ht="22.8" customHeight="1">
      <c r="B116" s="37"/>
      <c r="C116" s="101" t="s">
        <v>124</v>
      </c>
      <c r="D116" s="38"/>
      <c r="E116" s="38"/>
      <c r="F116" s="38"/>
      <c r="G116" s="38"/>
      <c r="H116" s="38"/>
      <c r="I116" s="138"/>
      <c r="J116" s="202">
        <f>BK116</f>
        <v>0</v>
      </c>
      <c r="K116" s="38"/>
      <c r="L116" s="42"/>
      <c r="M116" s="97"/>
      <c r="N116" s="98"/>
      <c r="O116" s="98"/>
      <c r="P116" s="203">
        <f>SUM(P117:P218)</f>
        <v>0</v>
      </c>
      <c r="Q116" s="98"/>
      <c r="R116" s="203">
        <f>SUM(R117:R218)</f>
        <v>0</v>
      </c>
      <c r="S116" s="98"/>
      <c r="T116" s="204">
        <f>SUM(T117:T218)</f>
        <v>0</v>
      </c>
      <c r="AT116" s="16" t="s">
        <v>75</v>
      </c>
      <c r="AU116" s="16" t="s">
        <v>100</v>
      </c>
      <c r="BK116" s="205">
        <f>SUM(BK117:BK218)</f>
        <v>0</v>
      </c>
    </row>
    <row r="117" spans="2:65" s="1" customFormat="1" ht="15.25" customHeight="1">
      <c r="B117" s="37"/>
      <c r="C117" s="222" t="s">
        <v>84</v>
      </c>
      <c r="D117" s="222" t="s">
        <v>130</v>
      </c>
      <c r="E117" s="223" t="s">
        <v>84</v>
      </c>
      <c r="F117" s="224" t="s">
        <v>720</v>
      </c>
      <c r="G117" s="225" t="s">
        <v>721</v>
      </c>
      <c r="H117" s="226">
        <v>20</v>
      </c>
      <c r="I117" s="227"/>
      <c r="J117" s="228">
        <f>ROUND(I117*H117,2)</f>
        <v>0</v>
      </c>
      <c r="K117" s="224" t="s">
        <v>1</v>
      </c>
      <c r="L117" s="42"/>
      <c r="M117" s="229" t="s">
        <v>1</v>
      </c>
      <c r="N117" s="230" t="s">
        <v>41</v>
      </c>
      <c r="O117" s="85"/>
      <c r="P117" s="231">
        <f>O117*H117</f>
        <v>0</v>
      </c>
      <c r="Q117" s="231">
        <v>0</v>
      </c>
      <c r="R117" s="231">
        <f>Q117*H117</f>
        <v>0</v>
      </c>
      <c r="S117" s="231">
        <v>0</v>
      </c>
      <c r="T117" s="232">
        <f>S117*H117</f>
        <v>0</v>
      </c>
      <c r="AR117" s="233" t="s">
        <v>135</v>
      </c>
      <c r="AT117" s="233" t="s">
        <v>130</v>
      </c>
      <c r="AU117" s="233" t="s">
        <v>76</v>
      </c>
      <c r="AY117" s="16" t="s">
        <v>127</v>
      </c>
      <c r="BE117" s="234">
        <f>IF(N117="základní",J117,0)</f>
        <v>0</v>
      </c>
      <c r="BF117" s="234">
        <f>IF(N117="snížená",J117,0)</f>
        <v>0</v>
      </c>
      <c r="BG117" s="234">
        <f>IF(N117="zákl. přenesená",J117,0)</f>
        <v>0</v>
      </c>
      <c r="BH117" s="234">
        <f>IF(N117="sníž. přenesená",J117,0)</f>
        <v>0</v>
      </c>
      <c r="BI117" s="234">
        <f>IF(N117="nulová",J117,0)</f>
        <v>0</v>
      </c>
      <c r="BJ117" s="16" t="s">
        <v>84</v>
      </c>
      <c r="BK117" s="234">
        <f>ROUND(I117*H117,2)</f>
        <v>0</v>
      </c>
      <c r="BL117" s="16" t="s">
        <v>135</v>
      </c>
      <c r="BM117" s="233" t="s">
        <v>86</v>
      </c>
    </row>
    <row r="118" spans="2:65" s="1" customFormat="1" ht="15.25" customHeight="1">
      <c r="B118" s="37"/>
      <c r="C118" s="268" t="s">
        <v>86</v>
      </c>
      <c r="D118" s="268" t="s">
        <v>165</v>
      </c>
      <c r="E118" s="269" t="s">
        <v>722</v>
      </c>
      <c r="F118" s="270" t="s">
        <v>723</v>
      </c>
      <c r="G118" s="271" t="s">
        <v>721</v>
      </c>
      <c r="H118" s="272">
        <v>2</v>
      </c>
      <c r="I118" s="273"/>
      <c r="J118" s="274">
        <f>ROUND(I118*H118,2)</f>
        <v>0</v>
      </c>
      <c r="K118" s="270" t="s">
        <v>1</v>
      </c>
      <c r="L118" s="275"/>
      <c r="M118" s="276" t="s">
        <v>1</v>
      </c>
      <c r="N118" s="277" t="s">
        <v>41</v>
      </c>
      <c r="O118" s="85"/>
      <c r="P118" s="231">
        <f>O118*H118</f>
        <v>0</v>
      </c>
      <c r="Q118" s="231">
        <v>0</v>
      </c>
      <c r="R118" s="231">
        <f>Q118*H118</f>
        <v>0</v>
      </c>
      <c r="S118" s="231">
        <v>0</v>
      </c>
      <c r="T118" s="232">
        <f>S118*H118</f>
        <v>0</v>
      </c>
      <c r="AR118" s="233" t="s">
        <v>169</v>
      </c>
      <c r="AT118" s="233" t="s">
        <v>165</v>
      </c>
      <c r="AU118" s="233" t="s">
        <v>76</v>
      </c>
      <c r="AY118" s="16" t="s">
        <v>127</v>
      </c>
      <c r="BE118" s="234">
        <f>IF(N118="základní",J118,0)</f>
        <v>0</v>
      </c>
      <c r="BF118" s="234">
        <f>IF(N118="snížená",J118,0)</f>
        <v>0</v>
      </c>
      <c r="BG118" s="234">
        <f>IF(N118="zákl. přenesená",J118,0)</f>
        <v>0</v>
      </c>
      <c r="BH118" s="234">
        <f>IF(N118="sníž. přenesená",J118,0)</f>
        <v>0</v>
      </c>
      <c r="BI118" s="234">
        <f>IF(N118="nulová",J118,0)</f>
        <v>0</v>
      </c>
      <c r="BJ118" s="16" t="s">
        <v>84</v>
      </c>
      <c r="BK118" s="234">
        <f>ROUND(I118*H118,2)</f>
        <v>0</v>
      </c>
      <c r="BL118" s="16" t="s">
        <v>135</v>
      </c>
      <c r="BM118" s="233" t="s">
        <v>135</v>
      </c>
    </row>
    <row r="119" spans="2:65" s="1" customFormat="1" ht="15.25" customHeight="1">
      <c r="B119" s="37"/>
      <c r="C119" s="222" t="s">
        <v>143</v>
      </c>
      <c r="D119" s="222" t="s">
        <v>130</v>
      </c>
      <c r="E119" s="223" t="s">
        <v>86</v>
      </c>
      <c r="F119" s="224" t="s">
        <v>724</v>
      </c>
      <c r="G119" s="225" t="s">
        <v>721</v>
      </c>
      <c r="H119" s="226">
        <v>20</v>
      </c>
      <c r="I119" s="227"/>
      <c r="J119" s="228">
        <f>ROUND(I119*H119,2)</f>
        <v>0</v>
      </c>
      <c r="K119" s="224" t="s">
        <v>1</v>
      </c>
      <c r="L119" s="42"/>
      <c r="M119" s="229" t="s">
        <v>1</v>
      </c>
      <c r="N119" s="230" t="s">
        <v>41</v>
      </c>
      <c r="O119" s="85"/>
      <c r="P119" s="231">
        <f>O119*H119</f>
        <v>0</v>
      </c>
      <c r="Q119" s="231">
        <v>0</v>
      </c>
      <c r="R119" s="231">
        <f>Q119*H119</f>
        <v>0</v>
      </c>
      <c r="S119" s="231">
        <v>0</v>
      </c>
      <c r="T119" s="232">
        <f>S119*H119</f>
        <v>0</v>
      </c>
      <c r="AR119" s="233" t="s">
        <v>135</v>
      </c>
      <c r="AT119" s="233" t="s">
        <v>130</v>
      </c>
      <c r="AU119" s="233" t="s">
        <v>76</v>
      </c>
      <c r="AY119" s="16" t="s">
        <v>127</v>
      </c>
      <c r="BE119" s="234">
        <f>IF(N119="základní",J119,0)</f>
        <v>0</v>
      </c>
      <c r="BF119" s="234">
        <f>IF(N119="snížená",J119,0)</f>
        <v>0</v>
      </c>
      <c r="BG119" s="234">
        <f>IF(N119="zákl. přenesená",J119,0)</f>
        <v>0</v>
      </c>
      <c r="BH119" s="234">
        <f>IF(N119="sníž. přenesená",J119,0)</f>
        <v>0</v>
      </c>
      <c r="BI119" s="234">
        <f>IF(N119="nulová",J119,0)</f>
        <v>0</v>
      </c>
      <c r="BJ119" s="16" t="s">
        <v>84</v>
      </c>
      <c r="BK119" s="234">
        <f>ROUND(I119*H119,2)</f>
        <v>0</v>
      </c>
      <c r="BL119" s="16" t="s">
        <v>135</v>
      </c>
      <c r="BM119" s="233" t="s">
        <v>217</v>
      </c>
    </row>
    <row r="120" spans="2:65" s="1" customFormat="1" ht="15.25" customHeight="1">
      <c r="B120" s="37"/>
      <c r="C120" s="268" t="s">
        <v>135</v>
      </c>
      <c r="D120" s="268" t="s">
        <v>165</v>
      </c>
      <c r="E120" s="269" t="s">
        <v>725</v>
      </c>
      <c r="F120" s="270" t="s">
        <v>726</v>
      </c>
      <c r="G120" s="271" t="s">
        <v>721</v>
      </c>
      <c r="H120" s="272">
        <v>18</v>
      </c>
      <c r="I120" s="273"/>
      <c r="J120" s="274">
        <f>ROUND(I120*H120,2)</f>
        <v>0</v>
      </c>
      <c r="K120" s="270" t="s">
        <v>1</v>
      </c>
      <c r="L120" s="275"/>
      <c r="M120" s="276" t="s">
        <v>1</v>
      </c>
      <c r="N120" s="277" t="s">
        <v>41</v>
      </c>
      <c r="O120" s="85"/>
      <c r="P120" s="231">
        <f>O120*H120</f>
        <v>0</v>
      </c>
      <c r="Q120" s="231">
        <v>0</v>
      </c>
      <c r="R120" s="231">
        <f>Q120*H120</f>
        <v>0</v>
      </c>
      <c r="S120" s="231">
        <v>0</v>
      </c>
      <c r="T120" s="232">
        <f>S120*H120</f>
        <v>0</v>
      </c>
      <c r="AR120" s="233" t="s">
        <v>169</v>
      </c>
      <c r="AT120" s="233" t="s">
        <v>165</v>
      </c>
      <c r="AU120" s="233" t="s">
        <v>76</v>
      </c>
      <c r="AY120" s="16" t="s">
        <v>127</v>
      </c>
      <c r="BE120" s="234">
        <f>IF(N120="základní",J120,0)</f>
        <v>0</v>
      </c>
      <c r="BF120" s="234">
        <f>IF(N120="snížená",J120,0)</f>
        <v>0</v>
      </c>
      <c r="BG120" s="234">
        <f>IF(N120="zákl. přenesená",J120,0)</f>
        <v>0</v>
      </c>
      <c r="BH120" s="234">
        <f>IF(N120="sníž. přenesená",J120,0)</f>
        <v>0</v>
      </c>
      <c r="BI120" s="234">
        <f>IF(N120="nulová",J120,0)</f>
        <v>0</v>
      </c>
      <c r="BJ120" s="16" t="s">
        <v>84</v>
      </c>
      <c r="BK120" s="234">
        <f>ROUND(I120*H120,2)</f>
        <v>0</v>
      </c>
      <c r="BL120" s="16" t="s">
        <v>135</v>
      </c>
      <c r="BM120" s="233" t="s">
        <v>169</v>
      </c>
    </row>
    <row r="121" spans="2:65" s="1" customFormat="1" ht="15.25" customHeight="1">
      <c r="B121" s="37"/>
      <c r="C121" s="222" t="s">
        <v>178</v>
      </c>
      <c r="D121" s="222" t="s">
        <v>130</v>
      </c>
      <c r="E121" s="223" t="s">
        <v>727</v>
      </c>
      <c r="F121" s="224" t="s">
        <v>728</v>
      </c>
      <c r="G121" s="225" t="s">
        <v>729</v>
      </c>
      <c r="H121" s="226">
        <v>12</v>
      </c>
      <c r="I121" s="227"/>
      <c r="J121" s="228">
        <f>ROUND(I121*H121,2)</f>
        <v>0</v>
      </c>
      <c r="K121" s="224" t="s">
        <v>1</v>
      </c>
      <c r="L121" s="42"/>
      <c r="M121" s="229" t="s">
        <v>1</v>
      </c>
      <c r="N121" s="230" t="s">
        <v>41</v>
      </c>
      <c r="O121" s="85"/>
      <c r="P121" s="231">
        <f>O121*H121</f>
        <v>0</v>
      </c>
      <c r="Q121" s="231">
        <v>0</v>
      </c>
      <c r="R121" s="231">
        <f>Q121*H121</f>
        <v>0</v>
      </c>
      <c r="S121" s="231">
        <v>0</v>
      </c>
      <c r="T121" s="232">
        <f>S121*H121</f>
        <v>0</v>
      </c>
      <c r="AR121" s="233" t="s">
        <v>135</v>
      </c>
      <c r="AT121" s="233" t="s">
        <v>130</v>
      </c>
      <c r="AU121" s="233" t="s">
        <v>76</v>
      </c>
      <c r="AY121" s="16" t="s">
        <v>127</v>
      </c>
      <c r="BE121" s="234">
        <f>IF(N121="základní",J121,0)</f>
        <v>0</v>
      </c>
      <c r="BF121" s="234">
        <f>IF(N121="snížená",J121,0)</f>
        <v>0</v>
      </c>
      <c r="BG121" s="234">
        <f>IF(N121="zákl. přenesená",J121,0)</f>
        <v>0</v>
      </c>
      <c r="BH121" s="234">
        <f>IF(N121="sníž. přenesená",J121,0)</f>
        <v>0</v>
      </c>
      <c r="BI121" s="234">
        <f>IF(N121="nulová",J121,0)</f>
        <v>0</v>
      </c>
      <c r="BJ121" s="16" t="s">
        <v>84</v>
      </c>
      <c r="BK121" s="234">
        <f>ROUND(I121*H121,2)</f>
        <v>0</v>
      </c>
      <c r="BL121" s="16" t="s">
        <v>135</v>
      </c>
      <c r="BM121" s="233" t="s">
        <v>406</v>
      </c>
    </row>
    <row r="122" spans="2:65" s="1" customFormat="1" ht="15.25" customHeight="1">
      <c r="B122" s="37"/>
      <c r="C122" s="222" t="s">
        <v>217</v>
      </c>
      <c r="D122" s="222" t="s">
        <v>130</v>
      </c>
      <c r="E122" s="223" t="s">
        <v>730</v>
      </c>
      <c r="F122" s="224" t="s">
        <v>731</v>
      </c>
      <c r="G122" s="225" t="s">
        <v>165</v>
      </c>
      <c r="H122" s="226">
        <v>1328</v>
      </c>
      <c r="I122" s="227"/>
      <c r="J122" s="228">
        <f>ROUND(I122*H122,2)</f>
        <v>0</v>
      </c>
      <c r="K122" s="224" t="s">
        <v>1</v>
      </c>
      <c r="L122" s="42"/>
      <c r="M122" s="229" t="s">
        <v>1</v>
      </c>
      <c r="N122" s="230" t="s">
        <v>41</v>
      </c>
      <c r="O122" s="85"/>
      <c r="P122" s="231">
        <f>O122*H122</f>
        <v>0</v>
      </c>
      <c r="Q122" s="231">
        <v>0</v>
      </c>
      <c r="R122" s="231">
        <f>Q122*H122</f>
        <v>0</v>
      </c>
      <c r="S122" s="231">
        <v>0</v>
      </c>
      <c r="T122" s="232">
        <f>S122*H122</f>
        <v>0</v>
      </c>
      <c r="AR122" s="233" t="s">
        <v>135</v>
      </c>
      <c r="AT122" s="233" t="s">
        <v>130</v>
      </c>
      <c r="AU122" s="233" t="s">
        <v>76</v>
      </c>
      <c r="AY122" s="16" t="s">
        <v>127</v>
      </c>
      <c r="BE122" s="234">
        <f>IF(N122="základní",J122,0)</f>
        <v>0</v>
      </c>
      <c r="BF122" s="234">
        <f>IF(N122="snížená",J122,0)</f>
        <v>0</v>
      </c>
      <c r="BG122" s="234">
        <f>IF(N122="zákl. přenesená",J122,0)</f>
        <v>0</v>
      </c>
      <c r="BH122" s="234">
        <f>IF(N122="sníž. přenesená",J122,0)</f>
        <v>0</v>
      </c>
      <c r="BI122" s="234">
        <f>IF(N122="nulová",J122,0)</f>
        <v>0</v>
      </c>
      <c r="BJ122" s="16" t="s">
        <v>84</v>
      </c>
      <c r="BK122" s="234">
        <f>ROUND(I122*H122,2)</f>
        <v>0</v>
      </c>
      <c r="BL122" s="16" t="s">
        <v>135</v>
      </c>
      <c r="BM122" s="233" t="s">
        <v>241</v>
      </c>
    </row>
    <row r="123" spans="2:65" s="1" customFormat="1" ht="15.25" customHeight="1">
      <c r="B123" s="37"/>
      <c r="C123" s="222" t="s">
        <v>222</v>
      </c>
      <c r="D123" s="222" t="s">
        <v>130</v>
      </c>
      <c r="E123" s="223" t="s">
        <v>143</v>
      </c>
      <c r="F123" s="224" t="s">
        <v>732</v>
      </c>
      <c r="G123" s="225" t="s">
        <v>721</v>
      </c>
      <c r="H123" s="226">
        <v>20</v>
      </c>
      <c r="I123" s="227"/>
      <c r="J123" s="228">
        <f>ROUND(I123*H123,2)</f>
        <v>0</v>
      </c>
      <c r="K123" s="224" t="s">
        <v>1</v>
      </c>
      <c r="L123" s="42"/>
      <c r="M123" s="229" t="s">
        <v>1</v>
      </c>
      <c r="N123" s="230" t="s">
        <v>41</v>
      </c>
      <c r="O123" s="85"/>
      <c r="P123" s="231">
        <f>O123*H123</f>
        <v>0</v>
      </c>
      <c r="Q123" s="231">
        <v>0</v>
      </c>
      <c r="R123" s="231">
        <f>Q123*H123</f>
        <v>0</v>
      </c>
      <c r="S123" s="231">
        <v>0</v>
      </c>
      <c r="T123" s="232">
        <f>S123*H123</f>
        <v>0</v>
      </c>
      <c r="AR123" s="233" t="s">
        <v>135</v>
      </c>
      <c r="AT123" s="233" t="s">
        <v>130</v>
      </c>
      <c r="AU123" s="233" t="s">
        <v>76</v>
      </c>
      <c r="AY123" s="16" t="s">
        <v>127</v>
      </c>
      <c r="BE123" s="234">
        <f>IF(N123="základní",J123,0)</f>
        <v>0</v>
      </c>
      <c r="BF123" s="234">
        <f>IF(N123="snížená",J123,0)</f>
        <v>0</v>
      </c>
      <c r="BG123" s="234">
        <f>IF(N123="zákl. přenesená",J123,0)</f>
        <v>0</v>
      </c>
      <c r="BH123" s="234">
        <f>IF(N123="sníž. přenesená",J123,0)</f>
        <v>0</v>
      </c>
      <c r="BI123" s="234">
        <f>IF(N123="nulová",J123,0)</f>
        <v>0</v>
      </c>
      <c r="BJ123" s="16" t="s">
        <v>84</v>
      </c>
      <c r="BK123" s="234">
        <f>ROUND(I123*H123,2)</f>
        <v>0</v>
      </c>
      <c r="BL123" s="16" t="s">
        <v>135</v>
      </c>
      <c r="BM123" s="233" t="s">
        <v>249</v>
      </c>
    </row>
    <row r="124" spans="2:65" s="1" customFormat="1" ht="15.25" customHeight="1">
      <c r="B124" s="37"/>
      <c r="C124" s="222" t="s">
        <v>169</v>
      </c>
      <c r="D124" s="222" t="s">
        <v>130</v>
      </c>
      <c r="E124" s="223" t="s">
        <v>135</v>
      </c>
      <c r="F124" s="224" t="s">
        <v>733</v>
      </c>
      <c r="G124" s="225" t="s">
        <v>165</v>
      </c>
      <c r="H124" s="226">
        <v>300</v>
      </c>
      <c r="I124" s="227"/>
      <c r="J124" s="228">
        <f>ROUND(I124*H124,2)</f>
        <v>0</v>
      </c>
      <c r="K124" s="224" t="s">
        <v>1</v>
      </c>
      <c r="L124" s="42"/>
      <c r="M124" s="229" t="s">
        <v>1</v>
      </c>
      <c r="N124" s="230" t="s">
        <v>41</v>
      </c>
      <c r="O124" s="85"/>
      <c r="P124" s="231">
        <f>O124*H124</f>
        <v>0</v>
      </c>
      <c r="Q124" s="231">
        <v>0</v>
      </c>
      <c r="R124" s="231">
        <f>Q124*H124</f>
        <v>0</v>
      </c>
      <c r="S124" s="231">
        <v>0</v>
      </c>
      <c r="T124" s="232">
        <f>S124*H124</f>
        <v>0</v>
      </c>
      <c r="AR124" s="233" t="s">
        <v>135</v>
      </c>
      <c r="AT124" s="233" t="s">
        <v>130</v>
      </c>
      <c r="AU124" s="233" t="s">
        <v>76</v>
      </c>
      <c r="AY124" s="16" t="s">
        <v>127</v>
      </c>
      <c r="BE124" s="234">
        <f>IF(N124="základní",J124,0)</f>
        <v>0</v>
      </c>
      <c r="BF124" s="234">
        <f>IF(N124="snížená",J124,0)</f>
        <v>0</v>
      </c>
      <c r="BG124" s="234">
        <f>IF(N124="zákl. přenesená",J124,0)</f>
        <v>0</v>
      </c>
      <c r="BH124" s="234">
        <f>IF(N124="sníž. přenesená",J124,0)</f>
        <v>0</v>
      </c>
      <c r="BI124" s="234">
        <f>IF(N124="nulová",J124,0)</f>
        <v>0</v>
      </c>
      <c r="BJ124" s="16" t="s">
        <v>84</v>
      </c>
      <c r="BK124" s="234">
        <f>ROUND(I124*H124,2)</f>
        <v>0</v>
      </c>
      <c r="BL124" s="16" t="s">
        <v>135</v>
      </c>
      <c r="BM124" s="233" t="s">
        <v>256</v>
      </c>
    </row>
    <row r="125" spans="2:65" s="1" customFormat="1" ht="15.25" customHeight="1">
      <c r="B125" s="37"/>
      <c r="C125" s="268" t="s">
        <v>233</v>
      </c>
      <c r="D125" s="268" t="s">
        <v>165</v>
      </c>
      <c r="E125" s="269" t="s">
        <v>734</v>
      </c>
      <c r="F125" s="270" t="s">
        <v>735</v>
      </c>
      <c r="G125" s="271" t="s">
        <v>165</v>
      </c>
      <c r="H125" s="272">
        <v>790</v>
      </c>
      <c r="I125" s="273"/>
      <c r="J125" s="274">
        <f>ROUND(I125*H125,2)</f>
        <v>0</v>
      </c>
      <c r="K125" s="270" t="s">
        <v>1</v>
      </c>
      <c r="L125" s="275"/>
      <c r="M125" s="276" t="s">
        <v>1</v>
      </c>
      <c r="N125" s="277" t="s">
        <v>41</v>
      </c>
      <c r="O125" s="85"/>
      <c r="P125" s="231">
        <f>O125*H125</f>
        <v>0</v>
      </c>
      <c r="Q125" s="231">
        <v>0</v>
      </c>
      <c r="R125" s="231">
        <f>Q125*H125</f>
        <v>0</v>
      </c>
      <c r="S125" s="231">
        <v>0</v>
      </c>
      <c r="T125" s="232">
        <f>S125*H125</f>
        <v>0</v>
      </c>
      <c r="AR125" s="233" t="s">
        <v>169</v>
      </c>
      <c r="AT125" s="233" t="s">
        <v>165</v>
      </c>
      <c r="AU125" s="233" t="s">
        <v>76</v>
      </c>
      <c r="AY125" s="16" t="s">
        <v>127</v>
      </c>
      <c r="BE125" s="234">
        <f>IF(N125="základní",J125,0)</f>
        <v>0</v>
      </c>
      <c r="BF125" s="234">
        <f>IF(N125="snížená",J125,0)</f>
        <v>0</v>
      </c>
      <c r="BG125" s="234">
        <f>IF(N125="zákl. přenesená",J125,0)</f>
        <v>0</v>
      </c>
      <c r="BH125" s="234">
        <f>IF(N125="sníž. přenesená",J125,0)</f>
        <v>0</v>
      </c>
      <c r="BI125" s="234">
        <f>IF(N125="nulová",J125,0)</f>
        <v>0</v>
      </c>
      <c r="BJ125" s="16" t="s">
        <v>84</v>
      </c>
      <c r="BK125" s="234">
        <f>ROUND(I125*H125,2)</f>
        <v>0</v>
      </c>
      <c r="BL125" s="16" t="s">
        <v>135</v>
      </c>
      <c r="BM125" s="233" t="s">
        <v>226</v>
      </c>
    </row>
    <row r="126" spans="2:65" s="1" customFormat="1" ht="15.25" customHeight="1">
      <c r="B126" s="37"/>
      <c r="C126" s="222" t="s">
        <v>406</v>
      </c>
      <c r="D126" s="222" t="s">
        <v>130</v>
      </c>
      <c r="E126" s="223" t="s">
        <v>736</v>
      </c>
      <c r="F126" s="224" t="s">
        <v>737</v>
      </c>
      <c r="G126" s="225" t="s">
        <v>721</v>
      </c>
      <c r="H126" s="226">
        <v>114</v>
      </c>
      <c r="I126" s="227"/>
      <c r="J126" s="228">
        <f>ROUND(I126*H126,2)</f>
        <v>0</v>
      </c>
      <c r="K126" s="224" t="s">
        <v>1</v>
      </c>
      <c r="L126" s="42"/>
      <c r="M126" s="229" t="s">
        <v>1</v>
      </c>
      <c r="N126" s="230" t="s">
        <v>41</v>
      </c>
      <c r="O126" s="85"/>
      <c r="P126" s="231">
        <f>O126*H126</f>
        <v>0</v>
      </c>
      <c r="Q126" s="231">
        <v>0</v>
      </c>
      <c r="R126" s="231">
        <f>Q126*H126</f>
        <v>0</v>
      </c>
      <c r="S126" s="231">
        <v>0</v>
      </c>
      <c r="T126" s="232">
        <f>S126*H126</f>
        <v>0</v>
      </c>
      <c r="AR126" s="233" t="s">
        <v>135</v>
      </c>
      <c r="AT126" s="233" t="s">
        <v>130</v>
      </c>
      <c r="AU126" s="233" t="s">
        <v>76</v>
      </c>
      <c r="AY126" s="16" t="s">
        <v>127</v>
      </c>
      <c r="BE126" s="234">
        <f>IF(N126="základní",J126,0)</f>
        <v>0</v>
      </c>
      <c r="BF126" s="234">
        <f>IF(N126="snížená",J126,0)</f>
        <v>0</v>
      </c>
      <c r="BG126" s="234">
        <f>IF(N126="zákl. přenesená",J126,0)</f>
        <v>0</v>
      </c>
      <c r="BH126" s="234">
        <f>IF(N126="sníž. přenesená",J126,0)</f>
        <v>0</v>
      </c>
      <c r="BI126" s="234">
        <f>IF(N126="nulová",J126,0)</f>
        <v>0</v>
      </c>
      <c r="BJ126" s="16" t="s">
        <v>84</v>
      </c>
      <c r="BK126" s="234">
        <f>ROUND(I126*H126,2)</f>
        <v>0</v>
      </c>
      <c r="BL126" s="16" t="s">
        <v>135</v>
      </c>
      <c r="BM126" s="233" t="s">
        <v>176</v>
      </c>
    </row>
    <row r="127" spans="2:65" s="1" customFormat="1" ht="15.25" customHeight="1">
      <c r="B127" s="37"/>
      <c r="C127" s="222" t="s">
        <v>237</v>
      </c>
      <c r="D127" s="222" t="s">
        <v>130</v>
      </c>
      <c r="E127" s="223" t="s">
        <v>736</v>
      </c>
      <c r="F127" s="224" t="s">
        <v>737</v>
      </c>
      <c r="G127" s="225" t="s">
        <v>721</v>
      </c>
      <c r="H127" s="226">
        <v>114</v>
      </c>
      <c r="I127" s="227"/>
      <c r="J127" s="228">
        <f>ROUND(I127*H127,2)</f>
        <v>0</v>
      </c>
      <c r="K127" s="224" t="s">
        <v>1</v>
      </c>
      <c r="L127" s="42"/>
      <c r="M127" s="229" t="s">
        <v>1</v>
      </c>
      <c r="N127" s="230" t="s">
        <v>41</v>
      </c>
      <c r="O127" s="85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AR127" s="233" t="s">
        <v>135</v>
      </c>
      <c r="AT127" s="233" t="s">
        <v>130</v>
      </c>
      <c r="AU127" s="233" t="s">
        <v>76</v>
      </c>
      <c r="AY127" s="16" t="s">
        <v>127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6" t="s">
        <v>84</v>
      </c>
      <c r="BK127" s="234">
        <f>ROUND(I127*H127,2)</f>
        <v>0</v>
      </c>
      <c r="BL127" s="16" t="s">
        <v>135</v>
      </c>
      <c r="BM127" s="233" t="s">
        <v>285</v>
      </c>
    </row>
    <row r="128" spans="2:65" s="1" customFormat="1" ht="15.25" customHeight="1">
      <c r="B128" s="37"/>
      <c r="C128" s="222" t="s">
        <v>241</v>
      </c>
      <c r="D128" s="222" t="s">
        <v>130</v>
      </c>
      <c r="E128" s="223" t="s">
        <v>738</v>
      </c>
      <c r="F128" s="224" t="s">
        <v>739</v>
      </c>
      <c r="G128" s="225" t="s">
        <v>721</v>
      </c>
      <c r="H128" s="226">
        <v>144</v>
      </c>
      <c r="I128" s="227"/>
      <c r="J128" s="228">
        <f>ROUND(I128*H128,2)</f>
        <v>0</v>
      </c>
      <c r="K128" s="224" t="s">
        <v>1</v>
      </c>
      <c r="L128" s="42"/>
      <c r="M128" s="229" t="s">
        <v>1</v>
      </c>
      <c r="N128" s="230" t="s">
        <v>41</v>
      </c>
      <c r="O128" s="85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AR128" s="233" t="s">
        <v>135</v>
      </c>
      <c r="AT128" s="233" t="s">
        <v>130</v>
      </c>
      <c r="AU128" s="233" t="s">
        <v>76</v>
      </c>
      <c r="AY128" s="16" t="s">
        <v>127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6" t="s">
        <v>84</v>
      </c>
      <c r="BK128" s="234">
        <f>ROUND(I128*H128,2)</f>
        <v>0</v>
      </c>
      <c r="BL128" s="16" t="s">
        <v>135</v>
      </c>
      <c r="BM128" s="233" t="s">
        <v>155</v>
      </c>
    </row>
    <row r="129" spans="2:65" s="1" customFormat="1" ht="15.25" customHeight="1">
      <c r="B129" s="37"/>
      <c r="C129" s="222" t="s">
        <v>245</v>
      </c>
      <c r="D129" s="222" t="s">
        <v>130</v>
      </c>
      <c r="E129" s="223" t="s">
        <v>740</v>
      </c>
      <c r="F129" s="224" t="s">
        <v>741</v>
      </c>
      <c r="G129" s="225" t="s">
        <v>721</v>
      </c>
      <c r="H129" s="226">
        <v>32</v>
      </c>
      <c r="I129" s="227"/>
      <c r="J129" s="228">
        <f>ROUND(I129*H129,2)</f>
        <v>0</v>
      </c>
      <c r="K129" s="224" t="s">
        <v>1</v>
      </c>
      <c r="L129" s="42"/>
      <c r="M129" s="229" t="s">
        <v>1</v>
      </c>
      <c r="N129" s="230" t="s">
        <v>41</v>
      </c>
      <c r="O129" s="85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AR129" s="233" t="s">
        <v>135</v>
      </c>
      <c r="AT129" s="233" t="s">
        <v>130</v>
      </c>
      <c r="AU129" s="233" t="s">
        <v>76</v>
      </c>
      <c r="AY129" s="16" t="s">
        <v>127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6" t="s">
        <v>84</v>
      </c>
      <c r="BK129" s="234">
        <f>ROUND(I129*H129,2)</f>
        <v>0</v>
      </c>
      <c r="BL129" s="16" t="s">
        <v>135</v>
      </c>
      <c r="BM129" s="233" t="s">
        <v>164</v>
      </c>
    </row>
    <row r="130" spans="2:65" s="1" customFormat="1" ht="15.25" customHeight="1">
      <c r="B130" s="37"/>
      <c r="C130" s="222" t="s">
        <v>249</v>
      </c>
      <c r="D130" s="222" t="s">
        <v>130</v>
      </c>
      <c r="E130" s="223" t="s">
        <v>742</v>
      </c>
      <c r="F130" s="224" t="s">
        <v>743</v>
      </c>
      <c r="G130" s="225" t="s">
        <v>729</v>
      </c>
      <c r="H130" s="226">
        <v>30</v>
      </c>
      <c r="I130" s="227"/>
      <c r="J130" s="228">
        <f>ROUND(I130*H130,2)</f>
        <v>0</v>
      </c>
      <c r="K130" s="224" t="s">
        <v>1</v>
      </c>
      <c r="L130" s="42"/>
      <c r="M130" s="229" t="s">
        <v>1</v>
      </c>
      <c r="N130" s="230" t="s">
        <v>41</v>
      </c>
      <c r="O130" s="85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AR130" s="233" t="s">
        <v>135</v>
      </c>
      <c r="AT130" s="233" t="s">
        <v>130</v>
      </c>
      <c r="AU130" s="233" t="s">
        <v>76</v>
      </c>
      <c r="AY130" s="16" t="s">
        <v>127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6" t="s">
        <v>84</v>
      </c>
      <c r="BK130" s="234">
        <f>ROUND(I130*H130,2)</f>
        <v>0</v>
      </c>
      <c r="BL130" s="16" t="s">
        <v>135</v>
      </c>
      <c r="BM130" s="233" t="s">
        <v>180</v>
      </c>
    </row>
    <row r="131" spans="2:65" s="1" customFormat="1" ht="15.25" customHeight="1">
      <c r="B131" s="37"/>
      <c r="C131" s="268" t="s">
        <v>8</v>
      </c>
      <c r="D131" s="268" t="s">
        <v>165</v>
      </c>
      <c r="E131" s="269" t="s">
        <v>744</v>
      </c>
      <c r="F131" s="270" t="s">
        <v>745</v>
      </c>
      <c r="G131" s="271" t="s">
        <v>746</v>
      </c>
      <c r="H131" s="272">
        <v>366</v>
      </c>
      <c r="I131" s="273"/>
      <c r="J131" s="274">
        <f>ROUND(I131*H131,2)</f>
        <v>0</v>
      </c>
      <c r="K131" s="270" t="s">
        <v>1</v>
      </c>
      <c r="L131" s="275"/>
      <c r="M131" s="276" t="s">
        <v>1</v>
      </c>
      <c r="N131" s="277" t="s">
        <v>41</v>
      </c>
      <c r="O131" s="85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AR131" s="233" t="s">
        <v>169</v>
      </c>
      <c r="AT131" s="233" t="s">
        <v>165</v>
      </c>
      <c r="AU131" s="233" t="s">
        <v>76</v>
      </c>
      <c r="AY131" s="16" t="s">
        <v>127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6" t="s">
        <v>84</v>
      </c>
      <c r="BK131" s="234">
        <f>ROUND(I131*H131,2)</f>
        <v>0</v>
      </c>
      <c r="BL131" s="16" t="s">
        <v>135</v>
      </c>
      <c r="BM131" s="233" t="s">
        <v>481</v>
      </c>
    </row>
    <row r="132" spans="2:65" s="1" customFormat="1" ht="15.25" customHeight="1">
      <c r="B132" s="37"/>
      <c r="C132" s="222" t="s">
        <v>256</v>
      </c>
      <c r="D132" s="222" t="s">
        <v>130</v>
      </c>
      <c r="E132" s="223" t="s">
        <v>747</v>
      </c>
      <c r="F132" s="224" t="s">
        <v>748</v>
      </c>
      <c r="G132" s="225" t="s">
        <v>165</v>
      </c>
      <c r="H132" s="226">
        <v>1328</v>
      </c>
      <c r="I132" s="227"/>
      <c r="J132" s="228">
        <f>ROUND(I132*H132,2)</f>
        <v>0</v>
      </c>
      <c r="K132" s="224" t="s">
        <v>1</v>
      </c>
      <c r="L132" s="42"/>
      <c r="M132" s="229" t="s">
        <v>1</v>
      </c>
      <c r="N132" s="230" t="s">
        <v>41</v>
      </c>
      <c r="O132" s="85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AR132" s="233" t="s">
        <v>135</v>
      </c>
      <c r="AT132" s="233" t="s">
        <v>130</v>
      </c>
      <c r="AU132" s="233" t="s">
        <v>76</v>
      </c>
      <c r="AY132" s="16" t="s">
        <v>127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6" t="s">
        <v>84</v>
      </c>
      <c r="BK132" s="234">
        <f>ROUND(I132*H132,2)</f>
        <v>0</v>
      </c>
      <c r="BL132" s="16" t="s">
        <v>135</v>
      </c>
      <c r="BM132" s="233" t="s">
        <v>329</v>
      </c>
    </row>
    <row r="133" spans="2:65" s="1" customFormat="1" ht="15.25" customHeight="1">
      <c r="B133" s="37"/>
      <c r="C133" s="268" t="s">
        <v>260</v>
      </c>
      <c r="D133" s="268" t="s">
        <v>165</v>
      </c>
      <c r="E133" s="269" t="s">
        <v>749</v>
      </c>
      <c r="F133" s="270" t="s">
        <v>750</v>
      </c>
      <c r="G133" s="271" t="s">
        <v>165</v>
      </c>
      <c r="H133" s="272">
        <v>1328</v>
      </c>
      <c r="I133" s="273"/>
      <c r="J133" s="274">
        <f>ROUND(I133*H133,2)</f>
        <v>0</v>
      </c>
      <c r="K133" s="270" t="s">
        <v>1</v>
      </c>
      <c r="L133" s="275"/>
      <c r="M133" s="276" t="s">
        <v>1</v>
      </c>
      <c r="N133" s="277" t="s">
        <v>41</v>
      </c>
      <c r="O133" s="85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AR133" s="233" t="s">
        <v>169</v>
      </c>
      <c r="AT133" s="233" t="s">
        <v>165</v>
      </c>
      <c r="AU133" s="233" t="s">
        <v>76</v>
      </c>
      <c r="AY133" s="16" t="s">
        <v>127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6" t="s">
        <v>84</v>
      </c>
      <c r="BK133" s="234">
        <f>ROUND(I133*H133,2)</f>
        <v>0</v>
      </c>
      <c r="BL133" s="16" t="s">
        <v>135</v>
      </c>
      <c r="BM133" s="233" t="s">
        <v>339</v>
      </c>
    </row>
    <row r="134" spans="2:65" s="1" customFormat="1" ht="15.25" customHeight="1">
      <c r="B134" s="37"/>
      <c r="C134" s="268" t="s">
        <v>226</v>
      </c>
      <c r="D134" s="268" t="s">
        <v>165</v>
      </c>
      <c r="E134" s="269" t="s">
        <v>751</v>
      </c>
      <c r="F134" s="270" t="s">
        <v>752</v>
      </c>
      <c r="G134" s="271" t="s">
        <v>721</v>
      </c>
      <c r="H134" s="272">
        <v>16</v>
      </c>
      <c r="I134" s="273"/>
      <c r="J134" s="274">
        <f>ROUND(I134*H134,2)</f>
        <v>0</v>
      </c>
      <c r="K134" s="270" t="s">
        <v>1</v>
      </c>
      <c r="L134" s="275"/>
      <c r="M134" s="276" t="s">
        <v>1</v>
      </c>
      <c r="N134" s="277" t="s">
        <v>41</v>
      </c>
      <c r="O134" s="85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AR134" s="233" t="s">
        <v>169</v>
      </c>
      <c r="AT134" s="233" t="s">
        <v>165</v>
      </c>
      <c r="AU134" s="233" t="s">
        <v>76</v>
      </c>
      <c r="AY134" s="16" t="s">
        <v>127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6" t="s">
        <v>84</v>
      </c>
      <c r="BK134" s="234">
        <f>ROUND(I134*H134,2)</f>
        <v>0</v>
      </c>
      <c r="BL134" s="16" t="s">
        <v>135</v>
      </c>
      <c r="BM134" s="233" t="s">
        <v>349</v>
      </c>
    </row>
    <row r="135" spans="2:65" s="1" customFormat="1" ht="15.25" customHeight="1">
      <c r="B135" s="37"/>
      <c r="C135" s="222" t="s">
        <v>275</v>
      </c>
      <c r="D135" s="222" t="s">
        <v>130</v>
      </c>
      <c r="E135" s="223" t="s">
        <v>753</v>
      </c>
      <c r="F135" s="224" t="s">
        <v>754</v>
      </c>
      <c r="G135" s="225" t="s">
        <v>165</v>
      </c>
      <c r="H135" s="226">
        <v>550</v>
      </c>
      <c r="I135" s="227"/>
      <c r="J135" s="228">
        <f>ROUND(I135*H135,2)</f>
        <v>0</v>
      </c>
      <c r="K135" s="224" t="s">
        <v>1</v>
      </c>
      <c r="L135" s="42"/>
      <c r="M135" s="229" t="s">
        <v>1</v>
      </c>
      <c r="N135" s="230" t="s">
        <v>41</v>
      </c>
      <c r="O135" s="85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AR135" s="233" t="s">
        <v>135</v>
      </c>
      <c r="AT135" s="233" t="s">
        <v>130</v>
      </c>
      <c r="AU135" s="233" t="s">
        <v>76</v>
      </c>
      <c r="AY135" s="16" t="s">
        <v>127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6" t="s">
        <v>84</v>
      </c>
      <c r="BK135" s="234">
        <f>ROUND(I135*H135,2)</f>
        <v>0</v>
      </c>
      <c r="BL135" s="16" t="s">
        <v>135</v>
      </c>
      <c r="BM135" s="233" t="s">
        <v>513</v>
      </c>
    </row>
    <row r="136" spans="2:65" s="1" customFormat="1" ht="15.25" customHeight="1">
      <c r="B136" s="37"/>
      <c r="C136" s="268" t="s">
        <v>176</v>
      </c>
      <c r="D136" s="268" t="s">
        <v>165</v>
      </c>
      <c r="E136" s="269" t="s">
        <v>755</v>
      </c>
      <c r="F136" s="270" t="s">
        <v>756</v>
      </c>
      <c r="G136" s="271" t="s">
        <v>165</v>
      </c>
      <c r="H136" s="272">
        <v>577.5</v>
      </c>
      <c r="I136" s="273"/>
      <c r="J136" s="274">
        <f>ROUND(I136*H136,2)</f>
        <v>0</v>
      </c>
      <c r="K136" s="270" t="s">
        <v>1</v>
      </c>
      <c r="L136" s="275"/>
      <c r="M136" s="276" t="s">
        <v>1</v>
      </c>
      <c r="N136" s="277" t="s">
        <v>41</v>
      </c>
      <c r="O136" s="85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AR136" s="233" t="s">
        <v>169</v>
      </c>
      <c r="AT136" s="233" t="s">
        <v>165</v>
      </c>
      <c r="AU136" s="233" t="s">
        <v>76</v>
      </c>
      <c r="AY136" s="16" t="s">
        <v>127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6" t="s">
        <v>84</v>
      </c>
      <c r="BK136" s="234">
        <f>ROUND(I136*H136,2)</f>
        <v>0</v>
      </c>
      <c r="BL136" s="16" t="s">
        <v>135</v>
      </c>
      <c r="BM136" s="233" t="s">
        <v>309</v>
      </c>
    </row>
    <row r="137" spans="2:51" s="13" customFormat="1" ht="12">
      <c r="B137" s="246"/>
      <c r="C137" s="247"/>
      <c r="D137" s="237" t="s">
        <v>137</v>
      </c>
      <c r="E137" s="248" t="s">
        <v>1</v>
      </c>
      <c r="F137" s="249" t="s">
        <v>757</v>
      </c>
      <c r="G137" s="247"/>
      <c r="H137" s="250">
        <v>577.5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AT137" s="256" t="s">
        <v>137</v>
      </c>
      <c r="AU137" s="256" t="s">
        <v>76</v>
      </c>
      <c r="AV137" s="13" t="s">
        <v>86</v>
      </c>
      <c r="AW137" s="13" t="s">
        <v>32</v>
      </c>
      <c r="AX137" s="13" t="s">
        <v>76</v>
      </c>
      <c r="AY137" s="256" t="s">
        <v>127</v>
      </c>
    </row>
    <row r="138" spans="2:51" s="14" customFormat="1" ht="12">
      <c r="B138" s="257"/>
      <c r="C138" s="258"/>
      <c r="D138" s="237" t="s">
        <v>137</v>
      </c>
      <c r="E138" s="259" t="s">
        <v>1</v>
      </c>
      <c r="F138" s="260" t="s">
        <v>142</v>
      </c>
      <c r="G138" s="258"/>
      <c r="H138" s="261">
        <v>577.5</v>
      </c>
      <c r="I138" s="262"/>
      <c r="J138" s="258"/>
      <c r="K138" s="258"/>
      <c r="L138" s="263"/>
      <c r="M138" s="264"/>
      <c r="N138" s="265"/>
      <c r="O138" s="265"/>
      <c r="P138" s="265"/>
      <c r="Q138" s="265"/>
      <c r="R138" s="265"/>
      <c r="S138" s="265"/>
      <c r="T138" s="266"/>
      <c r="AT138" s="267" t="s">
        <v>137</v>
      </c>
      <c r="AU138" s="267" t="s">
        <v>76</v>
      </c>
      <c r="AV138" s="14" t="s">
        <v>135</v>
      </c>
      <c r="AW138" s="14" t="s">
        <v>32</v>
      </c>
      <c r="AX138" s="14" t="s">
        <v>84</v>
      </c>
      <c r="AY138" s="267" t="s">
        <v>127</v>
      </c>
    </row>
    <row r="139" spans="2:65" s="1" customFormat="1" ht="15.25" customHeight="1">
      <c r="B139" s="37"/>
      <c r="C139" s="268" t="s">
        <v>7</v>
      </c>
      <c r="D139" s="268" t="s">
        <v>165</v>
      </c>
      <c r="E139" s="269" t="s">
        <v>758</v>
      </c>
      <c r="F139" s="270" t="s">
        <v>759</v>
      </c>
      <c r="G139" s="271" t="s">
        <v>721</v>
      </c>
      <c r="H139" s="272">
        <v>17</v>
      </c>
      <c r="I139" s="273"/>
      <c r="J139" s="274">
        <f>ROUND(I139*H139,2)</f>
        <v>0</v>
      </c>
      <c r="K139" s="270" t="s">
        <v>1</v>
      </c>
      <c r="L139" s="275"/>
      <c r="M139" s="276" t="s">
        <v>1</v>
      </c>
      <c r="N139" s="277" t="s">
        <v>41</v>
      </c>
      <c r="O139" s="85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AR139" s="233" t="s">
        <v>169</v>
      </c>
      <c r="AT139" s="233" t="s">
        <v>165</v>
      </c>
      <c r="AU139" s="233" t="s">
        <v>76</v>
      </c>
      <c r="AY139" s="16" t="s">
        <v>127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6" t="s">
        <v>84</v>
      </c>
      <c r="BK139" s="234">
        <f>ROUND(I139*H139,2)</f>
        <v>0</v>
      </c>
      <c r="BL139" s="16" t="s">
        <v>135</v>
      </c>
      <c r="BM139" s="233" t="s">
        <v>129</v>
      </c>
    </row>
    <row r="140" spans="2:65" s="1" customFormat="1" ht="15.25" customHeight="1">
      <c r="B140" s="37"/>
      <c r="C140" s="268" t="s">
        <v>285</v>
      </c>
      <c r="D140" s="268" t="s">
        <v>165</v>
      </c>
      <c r="E140" s="269" t="s">
        <v>760</v>
      </c>
      <c r="F140" s="270" t="s">
        <v>761</v>
      </c>
      <c r="G140" s="271" t="s">
        <v>721</v>
      </c>
      <c r="H140" s="272">
        <v>4</v>
      </c>
      <c r="I140" s="273"/>
      <c r="J140" s="274">
        <f>ROUND(I140*H140,2)</f>
        <v>0</v>
      </c>
      <c r="K140" s="270" t="s">
        <v>1</v>
      </c>
      <c r="L140" s="275"/>
      <c r="M140" s="276" t="s">
        <v>1</v>
      </c>
      <c r="N140" s="277" t="s">
        <v>41</v>
      </c>
      <c r="O140" s="85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AR140" s="233" t="s">
        <v>169</v>
      </c>
      <c r="AT140" s="233" t="s">
        <v>165</v>
      </c>
      <c r="AU140" s="233" t="s">
        <v>76</v>
      </c>
      <c r="AY140" s="16" t="s">
        <v>127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6" t="s">
        <v>84</v>
      </c>
      <c r="BK140" s="234">
        <f>ROUND(I140*H140,2)</f>
        <v>0</v>
      </c>
      <c r="BL140" s="16" t="s">
        <v>135</v>
      </c>
      <c r="BM140" s="233" t="s">
        <v>208</v>
      </c>
    </row>
    <row r="141" spans="2:47" s="1" customFormat="1" ht="12">
      <c r="B141" s="37"/>
      <c r="C141" s="38"/>
      <c r="D141" s="237" t="s">
        <v>184</v>
      </c>
      <c r="E141" s="38"/>
      <c r="F141" s="278" t="s">
        <v>762</v>
      </c>
      <c r="G141" s="38"/>
      <c r="H141" s="38"/>
      <c r="I141" s="138"/>
      <c r="J141" s="38"/>
      <c r="K141" s="38"/>
      <c r="L141" s="42"/>
      <c r="M141" s="279"/>
      <c r="N141" s="85"/>
      <c r="O141" s="85"/>
      <c r="P141" s="85"/>
      <c r="Q141" s="85"/>
      <c r="R141" s="85"/>
      <c r="S141" s="85"/>
      <c r="T141" s="86"/>
      <c r="AT141" s="16" t="s">
        <v>184</v>
      </c>
      <c r="AU141" s="16" t="s">
        <v>76</v>
      </c>
    </row>
    <row r="142" spans="2:65" s="1" customFormat="1" ht="15.25" customHeight="1">
      <c r="B142" s="37"/>
      <c r="C142" s="268" t="s">
        <v>290</v>
      </c>
      <c r="D142" s="268" t="s">
        <v>165</v>
      </c>
      <c r="E142" s="269" t="s">
        <v>763</v>
      </c>
      <c r="F142" s="270" t="s">
        <v>764</v>
      </c>
      <c r="G142" s="271" t="s">
        <v>721</v>
      </c>
      <c r="H142" s="272">
        <v>3</v>
      </c>
      <c r="I142" s="273"/>
      <c r="J142" s="274">
        <f>ROUND(I142*H142,2)</f>
        <v>0</v>
      </c>
      <c r="K142" s="270" t="s">
        <v>1</v>
      </c>
      <c r="L142" s="275"/>
      <c r="M142" s="276" t="s">
        <v>1</v>
      </c>
      <c r="N142" s="277" t="s">
        <v>41</v>
      </c>
      <c r="O142" s="85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AR142" s="233" t="s">
        <v>169</v>
      </c>
      <c r="AT142" s="233" t="s">
        <v>165</v>
      </c>
      <c r="AU142" s="233" t="s">
        <v>76</v>
      </c>
      <c r="AY142" s="16" t="s">
        <v>127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6" t="s">
        <v>84</v>
      </c>
      <c r="BK142" s="234">
        <f>ROUND(I142*H142,2)</f>
        <v>0</v>
      </c>
      <c r="BL142" s="16" t="s">
        <v>135</v>
      </c>
      <c r="BM142" s="233" t="s">
        <v>271</v>
      </c>
    </row>
    <row r="143" spans="2:65" s="1" customFormat="1" ht="15.25" customHeight="1">
      <c r="B143" s="37"/>
      <c r="C143" s="222" t="s">
        <v>155</v>
      </c>
      <c r="D143" s="222" t="s">
        <v>130</v>
      </c>
      <c r="E143" s="223" t="s">
        <v>765</v>
      </c>
      <c r="F143" s="224" t="s">
        <v>766</v>
      </c>
      <c r="G143" s="225" t="s">
        <v>721</v>
      </c>
      <c r="H143" s="226">
        <v>44</v>
      </c>
      <c r="I143" s="227"/>
      <c r="J143" s="228">
        <f>ROUND(I143*H143,2)</f>
        <v>0</v>
      </c>
      <c r="K143" s="224" t="s">
        <v>1</v>
      </c>
      <c r="L143" s="42"/>
      <c r="M143" s="229" t="s">
        <v>1</v>
      </c>
      <c r="N143" s="230" t="s">
        <v>41</v>
      </c>
      <c r="O143" s="85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AR143" s="233" t="s">
        <v>135</v>
      </c>
      <c r="AT143" s="233" t="s">
        <v>130</v>
      </c>
      <c r="AU143" s="233" t="s">
        <v>76</v>
      </c>
      <c r="AY143" s="16" t="s">
        <v>127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6" t="s">
        <v>84</v>
      </c>
      <c r="BK143" s="234">
        <f>ROUND(I143*H143,2)</f>
        <v>0</v>
      </c>
      <c r="BL143" s="16" t="s">
        <v>135</v>
      </c>
      <c r="BM143" s="233" t="s">
        <v>538</v>
      </c>
    </row>
    <row r="144" spans="2:65" s="1" customFormat="1" ht="15.25" customHeight="1">
      <c r="B144" s="37"/>
      <c r="C144" s="222" t="s">
        <v>160</v>
      </c>
      <c r="D144" s="222" t="s">
        <v>130</v>
      </c>
      <c r="E144" s="223" t="s">
        <v>767</v>
      </c>
      <c r="F144" s="224" t="s">
        <v>768</v>
      </c>
      <c r="G144" s="225" t="s">
        <v>721</v>
      </c>
      <c r="H144" s="226">
        <v>2</v>
      </c>
      <c r="I144" s="227"/>
      <c r="J144" s="228">
        <f>ROUND(I144*H144,2)</f>
        <v>0</v>
      </c>
      <c r="K144" s="224" t="s">
        <v>1</v>
      </c>
      <c r="L144" s="42"/>
      <c r="M144" s="229" t="s">
        <v>1</v>
      </c>
      <c r="N144" s="230" t="s">
        <v>41</v>
      </c>
      <c r="O144" s="85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AR144" s="233" t="s">
        <v>135</v>
      </c>
      <c r="AT144" s="233" t="s">
        <v>130</v>
      </c>
      <c r="AU144" s="233" t="s">
        <v>76</v>
      </c>
      <c r="AY144" s="16" t="s">
        <v>127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6" t="s">
        <v>84</v>
      </c>
      <c r="BK144" s="234">
        <f>ROUND(I144*H144,2)</f>
        <v>0</v>
      </c>
      <c r="BL144" s="16" t="s">
        <v>135</v>
      </c>
      <c r="BM144" s="233" t="s">
        <v>200</v>
      </c>
    </row>
    <row r="145" spans="2:65" s="1" customFormat="1" ht="15.25" customHeight="1">
      <c r="B145" s="37"/>
      <c r="C145" s="268" t="s">
        <v>164</v>
      </c>
      <c r="D145" s="268" t="s">
        <v>165</v>
      </c>
      <c r="E145" s="269" t="s">
        <v>769</v>
      </c>
      <c r="F145" s="270" t="s">
        <v>770</v>
      </c>
      <c r="G145" s="271" t="s">
        <v>721</v>
      </c>
      <c r="H145" s="272">
        <v>2</v>
      </c>
      <c r="I145" s="273"/>
      <c r="J145" s="274">
        <f>ROUND(I145*H145,2)</f>
        <v>0</v>
      </c>
      <c r="K145" s="270" t="s">
        <v>1</v>
      </c>
      <c r="L145" s="275"/>
      <c r="M145" s="276" t="s">
        <v>1</v>
      </c>
      <c r="N145" s="277" t="s">
        <v>41</v>
      </c>
      <c r="O145" s="85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AR145" s="233" t="s">
        <v>169</v>
      </c>
      <c r="AT145" s="233" t="s">
        <v>165</v>
      </c>
      <c r="AU145" s="233" t="s">
        <v>76</v>
      </c>
      <c r="AY145" s="16" t="s">
        <v>127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6" t="s">
        <v>84</v>
      </c>
      <c r="BK145" s="234">
        <f>ROUND(I145*H145,2)</f>
        <v>0</v>
      </c>
      <c r="BL145" s="16" t="s">
        <v>135</v>
      </c>
      <c r="BM145" s="233" t="s">
        <v>299</v>
      </c>
    </row>
    <row r="146" spans="2:47" s="1" customFormat="1" ht="12">
      <c r="B146" s="37"/>
      <c r="C146" s="38"/>
      <c r="D146" s="237" t="s">
        <v>184</v>
      </c>
      <c r="E146" s="38"/>
      <c r="F146" s="278" t="s">
        <v>771</v>
      </c>
      <c r="G146" s="38"/>
      <c r="H146" s="38"/>
      <c r="I146" s="138"/>
      <c r="J146" s="38"/>
      <c r="K146" s="38"/>
      <c r="L146" s="42"/>
      <c r="M146" s="279"/>
      <c r="N146" s="85"/>
      <c r="O146" s="85"/>
      <c r="P146" s="85"/>
      <c r="Q146" s="85"/>
      <c r="R146" s="85"/>
      <c r="S146" s="85"/>
      <c r="T146" s="86"/>
      <c r="AT146" s="16" t="s">
        <v>184</v>
      </c>
      <c r="AU146" s="16" t="s">
        <v>76</v>
      </c>
    </row>
    <row r="147" spans="2:65" s="1" customFormat="1" ht="15.25" customHeight="1">
      <c r="B147" s="37"/>
      <c r="C147" s="268" t="s">
        <v>172</v>
      </c>
      <c r="D147" s="268" t="s">
        <v>165</v>
      </c>
      <c r="E147" s="269" t="s">
        <v>772</v>
      </c>
      <c r="F147" s="270" t="s">
        <v>773</v>
      </c>
      <c r="G147" s="271" t="s">
        <v>721</v>
      </c>
      <c r="H147" s="272">
        <v>8</v>
      </c>
      <c r="I147" s="273"/>
      <c r="J147" s="274">
        <f>ROUND(I147*H147,2)</f>
        <v>0</v>
      </c>
      <c r="K147" s="270" t="s">
        <v>1</v>
      </c>
      <c r="L147" s="275"/>
      <c r="M147" s="276" t="s">
        <v>1</v>
      </c>
      <c r="N147" s="277" t="s">
        <v>41</v>
      </c>
      <c r="O147" s="85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AR147" s="233" t="s">
        <v>169</v>
      </c>
      <c r="AT147" s="233" t="s">
        <v>165</v>
      </c>
      <c r="AU147" s="233" t="s">
        <v>76</v>
      </c>
      <c r="AY147" s="16" t="s">
        <v>127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6" t="s">
        <v>84</v>
      </c>
      <c r="BK147" s="234">
        <f>ROUND(I147*H147,2)</f>
        <v>0</v>
      </c>
      <c r="BL147" s="16" t="s">
        <v>135</v>
      </c>
      <c r="BM147" s="233" t="s">
        <v>554</v>
      </c>
    </row>
    <row r="148" spans="2:47" s="1" customFormat="1" ht="12">
      <c r="B148" s="37"/>
      <c r="C148" s="38"/>
      <c r="D148" s="237" t="s">
        <v>184</v>
      </c>
      <c r="E148" s="38"/>
      <c r="F148" s="278" t="s">
        <v>774</v>
      </c>
      <c r="G148" s="38"/>
      <c r="H148" s="38"/>
      <c r="I148" s="138"/>
      <c r="J148" s="38"/>
      <c r="K148" s="38"/>
      <c r="L148" s="42"/>
      <c r="M148" s="279"/>
      <c r="N148" s="85"/>
      <c r="O148" s="85"/>
      <c r="P148" s="85"/>
      <c r="Q148" s="85"/>
      <c r="R148" s="85"/>
      <c r="S148" s="85"/>
      <c r="T148" s="86"/>
      <c r="AT148" s="16" t="s">
        <v>184</v>
      </c>
      <c r="AU148" s="16" t="s">
        <v>76</v>
      </c>
    </row>
    <row r="149" spans="2:51" s="13" customFormat="1" ht="12">
      <c r="B149" s="246"/>
      <c r="C149" s="247"/>
      <c r="D149" s="237" t="s">
        <v>137</v>
      </c>
      <c r="E149" s="248" t="s">
        <v>1</v>
      </c>
      <c r="F149" s="249" t="s">
        <v>775</v>
      </c>
      <c r="G149" s="247"/>
      <c r="H149" s="250">
        <v>8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AT149" s="256" t="s">
        <v>137</v>
      </c>
      <c r="AU149" s="256" t="s">
        <v>76</v>
      </c>
      <c r="AV149" s="13" t="s">
        <v>86</v>
      </c>
      <c r="AW149" s="13" t="s">
        <v>32</v>
      </c>
      <c r="AX149" s="13" t="s">
        <v>76</v>
      </c>
      <c r="AY149" s="256" t="s">
        <v>127</v>
      </c>
    </row>
    <row r="150" spans="2:51" s="14" customFormat="1" ht="12">
      <c r="B150" s="257"/>
      <c r="C150" s="258"/>
      <c r="D150" s="237" t="s">
        <v>137</v>
      </c>
      <c r="E150" s="259" t="s">
        <v>1</v>
      </c>
      <c r="F150" s="260" t="s">
        <v>142</v>
      </c>
      <c r="G150" s="258"/>
      <c r="H150" s="261">
        <v>8</v>
      </c>
      <c r="I150" s="262"/>
      <c r="J150" s="258"/>
      <c r="K150" s="258"/>
      <c r="L150" s="263"/>
      <c r="M150" s="264"/>
      <c r="N150" s="265"/>
      <c r="O150" s="265"/>
      <c r="P150" s="265"/>
      <c r="Q150" s="265"/>
      <c r="R150" s="265"/>
      <c r="S150" s="265"/>
      <c r="T150" s="266"/>
      <c r="AT150" s="267" t="s">
        <v>137</v>
      </c>
      <c r="AU150" s="267" t="s">
        <v>76</v>
      </c>
      <c r="AV150" s="14" t="s">
        <v>135</v>
      </c>
      <c r="AW150" s="14" t="s">
        <v>32</v>
      </c>
      <c r="AX150" s="14" t="s">
        <v>84</v>
      </c>
      <c r="AY150" s="267" t="s">
        <v>127</v>
      </c>
    </row>
    <row r="151" spans="2:65" s="1" customFormat="1" ht="15.25" customHeight="1">
      <c r="B151" s="37"/>
      <c r="C151" s="222" t="s">
        <v>180</v>
      </c>
      <c r="D151" s="222" t="s">
        <v>130</v>
      </c>
      <c r="E151" s="223" t="s">
        <v>776</v>
      </c>
      <c r="F151" s="224" t="s">
        <v>777</v>
      </c>
      <c r="G151" s="225" t="s">
        <v>721</v>
      </c>
      <c r="H151" s="226">
        <v>1</v>
      </c>
      <c r="I151" s="227"/>
      <c r="J151" s="228">
        <f>ROUND(I151*H151,2)</f>
        <v>0</v>
      </c>
      <c r="K151" s="224" t="s">
        <v>1</v>
      </c>
      <c r="L151" s="42"/>
      <c r="M151" s="229" t="s">
        <v>1</v>
      </c>
      <c r="N151" s="230" t="s">
        <v>41</v>
      </c>
      <c r="O151" s="85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AR151" s="233" t="s">
        <v>135</v>
      </c>
      <c r="AT151" s="233" t="s">
        <v>130</v>
      </c>
      <c r="AU151" s="233" t="s">
        <v>76</v>
      </c>
      <c r="AY151" s="16" t="s">
        <v>127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6" t="s">
        <v>84</v>
      </c>
      <c r="BK151" s="234">
        <f>ROUND(I151*H151,2)</f>
        <v>0</v>
      </c>
      <c r="BL151" s="16" t="s">
        <v>135</v>
      </c>
      <c r="BM151" s="233" t="s">
        <v>562</v>
      </c>
    </row>
    <row r="152" spans="2:65" s="1" customFormat="1" ht="15.25" customHeight="1">
      <c r="B152" s="37"/>
      <c r="C152" s="268" t="s">
        <v>187</v>
      </c>
      <c r="D152" s="268" t="s">
        <v>165</v>
      </c>
      <c r="E152" s="269" t="s">
        <v>778</v>
      </c>
      <c r="F152" s="270" t="s">
        <v>779</v>
      </c>
      <c r="G152" s="271" t="s">
        <v>721</v>
      </c>
      <c r="H152" s="272">
        <v>1</v>
      </c>
      <c r="I152" s="273"/>
      <c r="J152" s="274">
        <f>ROUND(I152*H152,2)</f>
        <v>0</v>
      </c>
      <c r="K152" s="270" t="s">
        <v>1</v>
      </c>
      <c r="L152" s="275"/>
      <c r="M152" s="276" t="s">
        <v>1</v>
      </c>
      <c r="N152" s="277" t="s">
        <v>41</v>
      </c>
      <c r="O152" s="85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AR152" s="233" t="s">
        <v>169</v>
      </c>
      <c r="AT152" s="233" t="s">
        <v>165</v>
      </c>
      <c r="AU152" s="233" t="s">
        <v>76</v>
      </c>
      <c r="AY152" s="16" t="s">
        <v>127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6" t="s">
        <v>84</v>
      </c>
      <c r="BK152" s="234">
        <f>ROUND(I152*H152,2)</f>
        <v>0</v>
      </c>
      <c r="BL152" s="16" t="s">
        <v>135</v>
      </c>
      <c r="BM152" s="233" t="s">
        <v>570</v>
      </c>
    </row>
    <row r="153" spans="2:47" s="1" customFormat="1" ht="12">
      <c r="B153" s="37"/>
      <c r="C153" s="38"/>
      <c r="D153" s="237" t="s">
        <v>184</v>
      </c>
      <c r="E153" s="38"/>
      <c r="F153" s="278" t="s">
        <v>771</v>
      </c>
      <c r="G153" s="38"/>
      <c r="H153" s="38"/>
      <c r="I153" s="138"/>
      <c r="J153" s="38"/>
      <c r="K153" s="38"/>
      <c r="L153" s="42"/>
      <c r="M153" s="279"/>
      <c r="N153" s="85"/>
      <c r="O153" s="85"/>
      <c r="P153" s="85"/>
      <c r="Q153" s="85"/>
      <c r="R153" s="85"/>
      <c r="S153" s="85"/>
      <c r="T153" s="86"/>
      <c r="AT153" s="16" t="s">
        <v>184</v>
      </c>
      <c r="AU153" s="16" t="s">
        <v>76</v>
      </c>
    </row>
    <row r="154" spans="2:65" s="1" customFormat="1" ht="15.25" customHeight="1">
      <c r="B154" s="37"/>
      <c r="C154" s="268" t="s">
        <v>481</v>
      </c>
      <c r="D154" s="268" t="s">
        <v>165</v>
      </c>
      <c r="E154" s="269" t="s">
        <v>780</v>
      </c>
      <c r="F154" s="270" t="s">
        <v>781</v>
      </c>
      <c r="G154" s="271" t="s">
        <v>721</v>
      </c>
      <c r="H154" s="272">
        <v>4</v>
      </c>
      <c r="I154" s="273"/>
      <c r="J154" s="274">
        <f>ROUND(I154*H154,2)</f>
        <v>0</v>
      </c>
      <c r="K154" s="270" t="s">
        <v>1</v>
      </c>
      <c r="L154" s="275"/>
      <c r="M154" s="276" t="s">
        <v>1</v>
      </c>
      <c r="N154" s="277" t="s">
        <v>41</v>
      </c>
      <c r="O154" s="85"/>
      <c r="P154" s="231">
        <f>O154*H154</f>
        <v>0</v>
      </c>
      <c r="Q154" s="231">
        <v>0</v>
      </c>
      <c r="R154" s="231">
        <f>Q154*H154</f>
        <v>0</v>
      </c>
      <c r="S154" s="231">
        <v>0</v>
      </c>
      <c r="T154" s="232">
        <f>S154*H154</f>
        <v>0</v>
      </c>
      <c r="AR154" s="233" t="s">
        <v>169</v>
      </c>
      <c r="AT154" s="233" t="s">
        <v>165</v>
      </c>
      <c r="AU154" s="233" t="s">
        <v>76</v>
      </c>
      <c r="AY154" s="16" t="s">
        <v>127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6" t="s">
        <v>84</v>
      </c>
      <c r="BK154" s="234">
        <f>ROUND(I154*H154,2)</f>
        <v>0</v>
      </c>
      <c r="BL154" s="16" t="s">
        <v>135</v>
      </c>
      <c r="BM154" s="233" t="s">
        <v>578</v>
      </c>
    </row>
    <row r="155" spans="2:51" s="13" customFormat="1" ht="12">
      <c r="B155" s="246"/>
      <c r="C155" s="247"/>
      <c r="D155" s="237" t="s">
        <v>137</v>
      </c>
      <c r="E155" s="248" t="s">
        <v>1</v>
      </c>
      <c r="F155" s="249" t="s">
        <v>782</v>
      </c>
      <c r="G155" s="247"/>
      <c r="H155" s="250">
        <v>4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AT155" s="256" t="s">
        <v>137</v>
      </c>
      <c r="AU155" s="256" t="s">
        <v>76</v>
      </c>
      <c r="AV155" s="13" t="s">
        <v>86</v>
      </c>
      <c r="AW155" s="13" t="s">
        <v>32</v>
      </c>
      <c r="AX155" s="13" t="s">
        <v>76</v>
      </c>
      <c r="AY155" s="256" t="s">
        <v>127</v>
      </c>
    </row>
    <row r="156" spans="2:51" s="14" customFormat="1" ht="12">
      <c r="B156" s="257"/>
      <c r="C156" s="258"/>
      <c r="D156" s="237" t="s">
        <v>137</v>
      </c>
      <c r="E156" s="259" t="s">
        <v>1</v>
      </c>
      <c r="F156" s="260" t="s">
        <v>142</v>
      </c>
      <c r="G156" s="258"/>
      <c r="H156" s="261">
        <v>4</v>
      </c>
      <c r="I156" s="262"/>
      <c r="J156" s="258"/>
      <c r="K156" s="258"/>
      <c r="L156" s="263"/>
      <c r="M156" s="264"/>
      <c r="N156" s="265"/>
      <c r="O156" s="265"/>
      <c r="P156" s="265"/>
      <c r="Q156" s="265"/>
      <c r="R156" s="265"/>
      <c r="S156" s="265"/>
      <c r="T156" s="266"/>
      <c r="AT156" s="267" t="s">
        <v>137</v>
      </c>
      <c r="AU156" s="267" t="s">
        <v>76</v>
      </c>
      <c r="AV156" s="14" t="s">
        <v>135</v>
      </c>
      <c r="AW156" s="14" t="s">
        <v>32</v>
      </c>
      <c r="AX156" s="14" t="s">
        <v>84</v>
      </c>
      <c r="AY156" s="267" t="s">
        <v>127</v>
      </c>
    </row>
    <row r="157" spans="2:65" s="1" customFormat="1" ht="15.25" customHeight="1">
      <c r="B157" s="37"/>
      <c r="C157" s="222" t="s">
        <v>321</v>
      </c>
      <c r="D157" s="222" t="s">
        <v>130</v>
      </c>
      <c r="E157" s="223" t="s">
        <v>783</v>
      </c>
      <c r="F157" s="224" t="s">
        <v>784</v>
      </c>
      <c r="G157" s="225" t="s">
        <v>721</v>
      </c>
      <c r="H157" s="226">
        <v>3</v>
      </c>
      <c r="I157" s="227"/>
      <c r="J157" s="228">
        <f>ROUND(I157*H157,2)</f>
        <v>0</v>
      </c>
      <c r="K157" s="224" t="s">
        <v>1</v>
      </c>
      <c r="L157" s="42"/>
      <c r="M157" s="229" t="s">
        <v>1</v>
      </c>
      <c r="N157" s="230" t="s">
        <v>41</v>
      </c>
      <c r="O157" s="85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AR157" s="233" t="s">
        <v>135</v>
      </c>
      <c r="AT157" s="233" t="s">
        <v>130</v>
      </c>
      <c r="AU157" s="233" t="s">
        <v>76</v>
      </c>
      <c r="AY157" s="16" t="s">
        <v>127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6" t="s">
        <v>84</v>
      </c>
      <c r="BK157" s="234">
        <f>ROUND(I157*H157,2)</f>
        <v>0</v>
      </c>
      <c r="BL157" s="16" t="s">
        <v>135</v>
      </c>
      <c r="BM157" s="233" t="s">
        <v>467</v>
      </c>
    </row>
    <row r="158" spans="2:65" s="1" customFormat="1" ht="15.25" customHeight="1">
      <c r="B158" s="37"/>
      <c r="C158" s="222" t="s">
        <v>329</v>
      </c>
      <c r="D158" s="222" t="s">
        <v>130</v>
      </c>
      <c r="E158" s="223" t="s">
        <v>785</v>
      </c>
      <c r="F158" s="224" t="s">
        <v>786</v>
      </c>
      <c r="G158" s="225" t="s">
        <v>721</v>
      </c>
      <c r="H158" s="226">
        <v>3</v>
      </c>
      <c r="I158" s="227"/>
      <c r="J158" s="228">
        <f>ROUND(I158*H158,2)</f>
        <v>0</v>
      </c>
      <c r="K158" s="224" t="s">
        <v>1</v>
      </c>
      <c r="L158" s="42"/>
      <c r="M158" s="229" t="s">
        <v>1</v>
      </c>
      <c r="N158" s="230" t="s">
        <v>41</v>
      </c>
      <c r="O158" s="85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AR158" s="233" t="s">
        <v>135</v>
      </c>
      <c r="AT158" s="233" t="s">
        <v>130</v>
      </c>
      <c r="AU158" s="233" t="s">
        <v>76</v>
      </c>
      <c r="AY158" s="16" t="s">
        <v>127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6" t="s">
        <v>84</v>
      </c>
      <c r="BK158" s="234">
        <f>ROUND(I158*H158,2)</f>
        <v>0</v>
      </c>
      <c r="BL158" s="16" t="s">
        <v>135</v>
      </c>
      <c r="BM158" s="233" t="s">
        <v>598</v>
      </c>
    </row>
    <row r="159" spans="2:65" s="1" customFormat="1" ht="15.25" customHeight="1">
      <c r="B159" s="37"/>
      <c r="C159" s="268" t="s">
        <v>335</v>
      </c>
      <c r="D159" s="268" t="s">
        <v>165</v>
      </c>
      <c r="E159" s="269" t="s">
        <v>787</v>
      </c>
      <c r="F159" s="270" t="s">
        <v>788</v>
      </c>
      <c r="G159" s="271" t="s">
        <v>721</v>
      </c>
      <c r="H159" s="272">
        <v>17</v>
      </c>
      <c r="I159" s="273"/>
      <c r="J159" s="274">
        <f>ROUND(I159*H159,2)</f>
        <v>0</v>
      </c>
      <c r="K159" s="270" t="s">
        <v>1</v>
      </c>
      <c r="L159" s="275"/>
      <c r="M159" s="276" t="s">
        <v>1</v>
      </c>
      <c r="N159" s="277" t="s">
        <v>41</v>
      </c>
      <c r="O159" s="85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AR159" s="233" t="s">
        <v>169</v>
      </c>
      <c r="AT159" s="233" t="s">
        <v>165</v>
      </c>
      <c r="AU159" s="233" t="s">
        <v>76</v>
      </c>
      <c r="AY159" s="16" t="s">
        <v>127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6" t="s">
        <v>84</v>
      </c>
      <c r="BK159" s="234">
        <f>ROUND(I159*H159,2)</f>
        <v>0</v>
      </c>
      <c r="BL159" s="16" t="s">
        <v>135</v>
      </c>
      <c r="BM159" s="233" t="s">
        <v>607</v>
      </c>
    </row>
    <row r="160" spans="2:47" s="1" customFormat="1" ht="12">
      <c r="B160" s="37"/>
      <c r="C160" s="38"/>
      <c r="D160" s="237" t="s">
        <v>184</v>
      </c>
      <c r="E160" s="38"/>
      <c r="F160" s="278" t="s">
        <v>789</v>
      </c>
      <c r="G160" s="38"/>
      <c r="H160" s="38"/>
      <c r="I160" s="138"/>
      <c r="J160" s="38"/>
      <c r="K160" s="38"/>
      <c r="L160" s="42"/>
      <c r="M160" s="279"/>
      <c r="N160" s="85"/>
      <c r="O160" s="85"/>
      <c r="P160" s="85"/>
      <c r="Q160" s="85"/>
      <c r="R160" s="85"/>
      <c r="S160" s="85"/>
      <c r="T160" s="86"/>
      <c r="AT160" s="16" t="s">
        <v>184</v>
      </c>
      <c r="AU160" s="16" t="s">
        <v>76</v>
      </c>
    </row>
    <row r="161" spans="2:65" s="1" customFormat="1" ht="15.25" customHeight="1">
      <c r="B161" s="37"/>
      <c r="C161" s="222" t="s">
        <v>339</v>
      </c>
      <c r="D161" s="222" t="s">
        <v>130</v>
      </c>
      <c r="E161" s="223" t="s">
        <v>790</v>
      </c>
      <c r="F161" s="224" t="s">
        <v>791</v>
      </c>
      <c r="G161" s="225" t="s">
        <v>729</v>
      </c>
      <c r="H161" s="226">
        <v>30</v>
      </c>
      <c r="I161" s="227"/>
      <c r="J161" s="228">
        <f>ROUND(I161*H161,2)</f>
        <v>0</v>
      </c>
      <c r="K161" s="224" t="s">
        <v>1</v>
      </c>
      <c r="L161" s="42"/>
      <c r="M161" s="229" t="s">
        <v>1</v>
      </c>
      <c r="N161" s="230" t="s">
        <v>41</v>
      </c>
      <c r="O161" s="85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AR161" s="233" t="s">
        <v>135</v>
      </c>
      <c r="AT161" s="233" t="s">
        <v>130</v>
      </c>
      <c r="AU161" s="233" t="s">
        <v>76</v>
      </c>
      <c r="AY161" s="16" t="s">
        <v>127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6" t="s">
        <v>84</v>
      </c>
      <c r="BK161" s="234">
        <f>ROUND(I161*H161,2)</f>
        <v>0</v>
      </c>
      <c r="BL161" s="16" t="s">
        <v>135</v>
      </c>
      <c r="BM161" s="233" t="s">
        <v>620</v>
      </c>
    </row>
    <row r="162" spans="2:65" s="1" customFormat="1" ht="15.25" customHeight="1">
      <c r="B162" s="37"/>
      <c r="C162" s="222" t="s">
        <v>345</v>
      </c>
      <c r="D162" s="222" t="s">
        <v>130</v>
      </c>
      <c r="E162" s="223" t="s">
        <v>792</v>
      </c>
      <c r="F162" s="224" t="s">
        <v>793</v>
      </c>
      <c r="G162" s="225" t="s">
        <v>165</v>
      </c>
      <c r="H162" s="226">
        <v>700</v>
      </c>
      <c r="I162" s="227"/>
      <c r="J162" s="228">
        <f>ROUND(I162*H162,2)</f>
        <v>0</v>
      </c>
      <c r="K162" s="224" t="s">
        <v>1</v>
      </c>
      <c r="L162" s="42"/>
      <c r="M162" s="229" t="s">
        <v>1</v>
      </c>
      <c r="N162" s="230" t="s">
        <v>41</v>
      </c>
      <c r="O162" s="85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AR162" s="233" t="s">
        <v>135</v>
      </c>
      <c r="AT162" s="233" t="s">
        <v>130</v>
      </c>
      <c r="AU162" s="233" t="s">
        <v>76</v>
      </c>
      <c r="AY162" s="16" t="s">
        <v>127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6" t="s">
        <v>84</v>
      </c>
      <c r="BK162" s="234">
        <f>ROUND(I162*H162,2)</f>
        <v>0</v>
      </c>
      <c r="BL162" s="16" t="s">
        <v>135</v>
      </c>
      <c r="BM162" s="233" t="s">
        <v>628</v>
      </c>
    </row>
    <row r="163" spans="2:65" s="1" customFormat="1" ht="15.25" customHeight="1">
      <c r="B163" s="37"/>
      <c r="C163" s="222" t="s">
        <v>349</v>
      </c>
      <c r="D163" s="222" t="s">
        <v>130</v>
      </c>
      <c r="E163" s="223" t="s">
        <v>794</v>
      </c>
      <c r="F163" s="224" t="s">
        <v>795</v>
      </c>
      <c r="G163" s="225" t="s">
        <v>165</v>
      </c>
      <c r="H163" s="226">
        <v>700</v>
      </c>
      <c r="I163" s="227"/>
      <c r="J163" s="228">
        <f>ROUND(I163*H163,2)</f>
        <v>0</v>
      </c>
      <c r="K163" s="224" t="s">
        <v>1</v>
      </c>
      <c r="L163" s="42"/>
      <c r="M163" s="229" t="s">
        <v>1</v>
      </c>
      <c r="N163" s="230" t="s">
        <v>41</v>
      </c>
      <c r="O163" s="85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AR163" s="233" t="s">
        <v>135</v>
      </c>
      <c r="AT163" s="233" t="s">
        <v>130</v>
      </c>
      <c r="AU163" s="233" t="s">
        <v>76</v>
      </c>
      <c r="AY163" s="16" t="s">
        <v>127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6" t="s">
        <v>84</v>
      </c>
      <c r="BK163" s="234">
        <f>ROUND(I163*H163,2)</f>
        <v>0</v>
      </c>
      <c r="BL163" s="16" t="s">
        <v>135</v>
      </c>
      <c r="BM163" s="233" t="s">
        <v>637</v>
      </c>
    </row>
    <row r="164" spans="2:65" s="1" customFormat="1" ht="15.25" customHeight="1">
      <c r="B164" s="37"/>
      <c r="C164" s="222" t="s">
        <v>355</v>
      </c>
      <c r="D164" s="222" t="s">
        <v>130</v>
      </c>
      <c r="E164" s="223" t="s">
        <v>796</v>
      </c>
      <c r="F164" s="224" t="s">
        <v>797</v>
      </c>
      <c r="G164" s="225" t="s">
        <v>729</v>
      </c>
      <c r="H164" s="226">
        <v>2</v>
      </c>
      <c r="I164" s="227"/>
      <c r="J164" s="228">
        <f>ROUND(I164*H164,2)</f>
        <v>0</v>
      </c>
      <c r="K164" s="224" t="s">
        <v>1</v>
      </c>
      <c r="L164" s="42"/>
      <c r="M164" s="229" t="s">
        <v>1</v>
      </c>
      <c r="N164" s="230" t="s">
        <v>41</v>
      </c>
      <c r="O164" s="85"/>
      <c r="P164" s="231">
        <f>O164*H164</f>
        <v>0</v>
      </c>
      <c r="Q164" s="231">
        <v>0</v>
      </c>
      <c r="R164" s="231">
        <f>Q164*H164</f>
        <v>0</v>
      </c>
      <c r="S164" s="231">
        <v>0</v>
      </c>
      <c r="T164" s="232">
        <f>S164*H164</f>
        <v>0</v>
      </c>
      <c r="AR164" s="233" t="s">
        <v>135</v>
      </c>
      <c r="AT164" s="233" t="s">
        <v>130</v>
      </c>
      <c r="AU164" s="233" t="s">
        <v>76</v>
      </c>
      <c r="AY164" s="16" t="s">
        <v>127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6" t="s">
        <v>84</v>
      </c>
      <c r="BK164" s="234">
        <f>ROUND(I164*H164,2)</f>
        <v>0</v>
      </c>
      <c r="BL164" s="16" t="s">
        <v>135</v>
      </c>
      <c r="BM164" s="233" t="s">
        <v>645</v>
      </c>
    </row>
    <row r="165" spans="2:65" s="1" customFormat="1" ht="15.25" customHeight="1">
      <c r="B165" s="37"/>
      <c r="C165" s="222" t="s">
        <v>513</v>
      </c>
      <c r="D165" s="222" t="s">
        <v>130</v>
      </c>
      <c r="E165" s="223" t="s">
        <v>798</v>
      </c>
      <c r="F165" s="224" t="s">
        <v>799</v>
      </c>
      <c r="G165" s="225" t="s">
        <v>729</v>
      </c>
      <c r="H165" s="226">
        <v>2</v>
      </c>
      <c r="I165" s="227"/>
      <c r="J165" s="228">
        <f>ROUND(I165*H165,2)</f>
        <v>0</v>
      </c>
      <c r="K165" s="224" t="s">
        <v>1</v>
      </c>
      <c r="L165" s="42"/>
      <c r="M165" s="229" t="s">
        <v>1</v>
      </c>
      <c r="N165" s="230" t="s">
        <v>41</v>
      </c>
      <c r="O165" s="85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AR165" s="233" t="s">
        <v>135</v>
      </c>
      <c r="AT165" s="233" t="s">
        <v>130</v>
      </c>
      <c r="AU165" s="233" t="s">
        <v>76</v>
      </c>
      <c r="AY165" s="16" t="s">
        <v>127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6" t="s">
        <v>84</v>
      </c>
      <c r="BK165" s="234">
        <f>ROUND(I165*H165,2)</f>
        <v>0</v>
      </c>
      <c r="BL165" s="16" t="s">
        <v>135</v>
      </c>
      <c r="BM165" s="233" t="s">
        <v>653</v>
      </c>
    </row>
    <row r="166" spans="2:65" s="1" customFormat="1" ht="15.25" customHeight="1">
      <c r="B166" s="37"/>
      <c r="C166" s="222" t="s">
        <v>517</v>
      </c>
      <c r="D166" s="222" t="s">
        <v>130</v>
      </c>
      <c r="E166" s="223" t="s">
        <v>800</v>
      </c>
      <c r="F166" s="224" t="s">
        <v>801</v>
      </c>
      <c r="G166" s="225" t="s">
        <v>165</v>
      </c>
      <c r="H166" s="226">
        <v>615</v>
      </c>
      <c r="I166" s="227"/>
      <c r="J166" s="228">
        <f>ROUND(I166*H166,2)</f>
        <v>0</v>
      </c>
      <c r="K166" s="224" t="s">
        <v>1</v>
      </c>
      <c r="L166" s="42"/>
      <c r="M166" s="229" t="s">
        <v>1</v>
      </c>
      <c r="N166" s="230" t="s">
        <v>41</v>
      </c>
      <c r="O166" s="85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AR166" s="233" t="s">
        <v>135</v>
      </c>
      <c r="AT166" s="233" t="s">
        <v>130</v>
      </c>
      <c r="AU166" s="233" t="s">
        <v>76</v>
      </c>
      <c r="AY166" s="16" t="s">
        <v>127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6" t="s">
        <v>84</v>
      </c>
      <c r="BK166" s="234">
        <f>ROUND(I166*H166,2)</f>
        <v>0</v>
      </c>
      <c r="BL166" s="16" t="s">
        <v>135</v>
      </c>
      <c r="BM166" s="233" t="s">
        <v>663</v>
      </c>
    </row>
    <row r="167" spans="2:65" s="1" customFormat="1" ht="15.25" customHeight="1">
      <c r="B167" s="37"/>
      <c r="C167" s="222" t="s">
        <v>309</v>
      </c>
      <c r="D167" s="222" t="s">
        <v>130</v>
      </c>
      <c r="E167" s="223" t="s">
        <v>802</v>
      </c>
      <c r="F167" s="224" t="s">
        <v>803</v>
      </c>
      <c r="G167" s="225" t="s">
        <v>165</v>
      </c>
      <c r="H167" s="226">
        <v>615</v>
      </c>
      <c r="I167" s="227"/>
      <c r="J167" s="228">
        <f>ROUND(I167*H167,2)</f>
        <v>0</v>
      </c>
      <c r="K167" s="224" t="s">
        <v>1</v>
      </c>
      <c r="L167" s="42"/>
      <c r="M167" s="229" t="s">
        <v>1</v>
      </c>
      <c r="N167" s="230" t="s">
        <v>41</v>
      </c>
      <c r="O167" s="85"/>
      <c r="P167" s="231">
        <f>O167*H167</f>
        <v>0</v>
      </c>
      <c r="Q167" s="231">
        <v>0</v>
      </c>
      <c r="R167" s="231">
        <f>Q167*H167</f>
        <v>0</v>
      </c>
      <c r="S167" s="231">
        <v>0</v>
      </c>
      <c r="T167" s="232">
        <f>S167*H167</f>
        <v>0</v>
      </c>
      <c r="AR167" s="233" t="s">
        <v>135</v>
      </c>
      <c r="AT167" s="233" t="s">
        <v>130</v>
      </c>
      <c r="AU167" s="233" t="s">
        <v>76</v>
      </c>
      <c r="AY167" s="16" t="s">
        <v>127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6" t="s">
        <v>84</v>
      </c>
      <c r="BK167" s="234">
        <f>ROUND(I167*H167,2)</f>
        <v>0</v>
      </c>
      <c r="BL167" s="16" t="s">
        <v>135</v>
      </c>
      <c r="BM167" s="233" t="s">
        <v>678</v>
      </c>
    </row>
    <row r="168" spans="2:65" s="1" customFormat="1" ht="15.25" customHeight="1">
      <c r="B168" s="37"/>
      <c r="C168" s="222" t="s">
        <v>314</v>
      </c>
      <c r="D168" s="222" t="s">
        <v>130</v>
      </c>
      <c r="E168" s="223" t="s">
        <v>804</v>
      </c>
      <c r="F168" s="224" t="s">
        <v>805</v>
      </c>
      <c r="G168" s="225" t="s">
        <v>165</v>
      </c>
      <c r="H168" s="226">
        <v>639</v>
      </c>
      <c r="I168" s="227"/>
      <c r="J168" s="228">
        <f>ROUND(I168*H168,2)</f>
        <v>0</v>
      </c>
      <c r="K168" s="224" t="s">
        <v>1</v>
      </c>
      <c r="L168" s="42"/>
      <c r="M168" s="229" t="s">
        <v>1</v>
      </c>
      <c r="N168" s="230" t="s">
        <v>41</v>
      </c>
      <c r="O168" s="85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AR168" s="233" t="s">
        <v>135</v>
      </c>
      <c r="AT168" s="233" t="s">
        <v>130</v>
      </c>
      <c r="AU168" s="233" t="s">
        <v>76</v>
      </c>
      <c r="AY168" s="16" t="s">
        <v>127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6" t="s">
        <v>84</v>
      </c>
      <c r="BK168" s="234">
        <f>ROUND(I168*H168,2)</f>
        <v>0</v>
      </c>
      <c r="BL168" s="16" t="s">
        <v>135</v>
      </c>
      <c r="BM168" s="233" t="s">
        <v>689</v>
      </c>
    </row>
    <row r="169" spans="2:65" s="1" customFormat="1" ht="15.25" customHeight="1">
      <c r="B169" s="37"/>
      <c r="C169" s="268" t="s">
        <v>129</v>
      </c>
      <c r="D169" s="268" t="s">
        <v>165</v>
      </c>
      <c r="E169" s="269" t="s">
        <v>806</v>
      </c>
      <c r="F169" s="270" t="s">
        <v>807</v>
      </c>
      <c r="G169" s="271" t="s">
        <v>721</v>
      </c>
      <c r="H169" s="272">
        <v>5.112</v>
      </c>
      <c r="I169" s="273"/>
      <c r="J169" s="274">
        <f>ROUND(I169*H169,2)</f>
        <v>0</v>
      </c>
      <c r="K169" s="270" t="s">
        <v>1</v>
      </c>
      <c r="L169" s="275"/>
      <c r="M169" s="276" t="s">
        <v>1</v>
      </c>
      <c r="N169" s="277" t="s">
        <v>41</v>
      </c>
      <c r="O169" s="85"/>
      <c r="P169" s="231">
        <f>O169*H169</f>
        <v>0</v>
      </c>
      <c r="Q169" s="231">
        <v>0</v>
      </c>
      <c r="R169" s="231">
        <f>Q169*H169</f>
        <v>0</v>
      </c>
      <c r="S169" s="231">
        <v>0</v>
      </c>
      <c r="T169" s="232">
        <f>S169*H169</f>
        <v>0</v>
      </c>
      <c r="AR169" s="233" t="s">
        <v>169</v>
      </c>
      <c r="AT169" s="233" t="s">
        <v>165</v>
      </c>
      <c r="AU169" s="233" t="s">
        <v>76</v>
      </c>
      <c r="AY169" s="16" t="s">
        <v>127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6" t="s">
        <v>84</v>
      </c>
      <c r="BK169" s="234">
        <f>ROUND(I169*H169,2)</f>
        <v>0</v>
      </c>
      <c r="BL169" s="16" t="s">
        <v>135</v>
      </c>
      <c r="BM169" s="233" t="s">
        <v>696</v>
      </c>
    </row>
    <row r="170" spans="2:51" s="13" customFormat="1" ht="12">
      <c r="B170" s="246"/>
      <c r="C170" s="247"/>
      <c r="D170" s="237" t="s">
        <v>137</v>
      </c>
      <c r="E170" s="248" t="s">
        <v>1</v>
      </c>
      <c r="F170" s="249" t="s">
        <v>808</v>
      </c>
      <c r="G170" s="247"/>
      <c r="H170" s="250">
        <v>5.112</v>
      </c>
      <c r="I170" s="251"/>
      <c r="J170" s="247"/>
      <c r="K170" s="247"/>
      <c r="L170" s="252"/>
      <c r="M170" s="253"/>
      <c r="N170" s="254"/>
      <c r="O170" s="254"/>
      <c r="P170" s="254"/>
      <c r="Q170" s="254"/>
      <c r="R170" s="254"/>
      <c r="S170" s="254"/>
      <c r="T170" s="255"/>
      <c r="AT170" s="256" t="s">
        <v>137</v>
      </c>
      <c r="AU170" s="256" t="s">
        <v>76</v>
      </c>
      <c r="AV170" s="13" t="s">
        <v>86</v>
      </c>
      <c r="AW170" s="13" t="s">
        <v>32</v>
      </c>
      <c r="AX170" s="13" t="s">
        <v>76</v>
      </c>
      <c r="AY170" s="256" t="s">
        <v>127</v>
      </c>
    </row>
    <row r="171" spans="2:51" s="14" customFormat="1" ht="12">
      <c r="B171" s="257"/>
      <c r="C171" s="258"/>
      <c r="D171" s="237" t="s">
        <v>137</v>
      </c>
      <c r="E171" s="259" t="s">
        <v>1</v>
      </c>
      <c r="F171" s="260" t="s">
        <v>142</v>
      </c>
      <c r="G171" s="258"/>
      <c r="H171" s="261">
        <v>5.112</v>
      </c>
      <c r="I171" s="262"/>
      <c r="J171" s="258"/>
      <c r="K171" s="258"/>
      <c r="L171" s="263"/>
      <c r="M171" s="264"/>
      <c r="N171" s="265"/>
      <c r="O171" s="265"/>
      <c r="P171" s="265"/>
      <c r="Q171" s="265"/>
      <c r="R171" s="265"/>
      <c r="S171" s="265"/>
      <c r="T171" s="266"/>
      <c r="AT171" s="267" t="s">
        <v>137</v>
      </c>
      <c r="AU171" s="267" t="s">
        <v>76</v>
      </c>
      <c r="AV171" s="14" t="s">
        <v>135</v>
      </c>
      <c r="AW171" s="14" t="s">
        <v>32</v>
      </c>
      <c r="AX171" s="14" t="s">
        <v>84</v>
      </c>
      <c r="AY171" s="267" t="s">
        <v>127</v>
      </c>
    </row>
    <row r="172" spans="2:65" s="1" customFormat="1" ht="15.25" customHeight="1">
      <c r="B172" s="37"/>
      <c r="C172" s="222" t="s">
        <v>191</v>
      </c>
      <c r="D172" s="222" t="s">
        <v>130</v>
      </c>
      <c r="E172" s="223" t="s">
        <v>809</v>
      </c>
      <c r="F172" s="224" t="s">
        <v>810</v>
      </c>
      <c r="G172" s="225" t="s">
        <v>165</v>
      </c>
      <c r="H172" s="226">
        <v>639</v>
      </c>
      <c r="I172" s="227"/>
      <c r="J172" s="228">
        <f>ROUND(I172*H172,2)</f>
        <v>0</v>
      </c>
      <c r="K172" s="224" t="s">
        <v>1</v>
      </c>
      <c r="L172" s="42"/>
      <c r="M172" s="229" t="s">
        <v>1</v>
      </c>
      <c r="N172" s="230" t="s">
        <v>41</v>
      </c>
      <c r="O172" s="85"/>
      <c r="P172" s="231">
        <f>O172*H172</f>
        <v>0</v>
      </c>
      <c r="Q172" s="231">
        <v>0</v>
      </c>
      <c r="R172" s="231">
        <f>Q172*H172</f>
        <v>0</v>
      </c>
      <c r="S172" s="231">
        <v>0</v>
      </c>
      <c r="T172" s="232">
        <f>S172*H172</f>
        <v>0</v>
      </c>
      <c r="AR172" s="233" t="s">
        <v>135</v>
      </c>
      <c r="AT172" s="233" t="s">
        <v>130</v>
      </c>
      <c r="AU172" s="233" t="s">
        <v>76</v>
      </c>
      <c r="AY172" s="16" t="s">
        <v>127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6" t="s">
        <v>84</v>
      </c>
      <c r="BK172" s="234">
        <f>ROUND(I172*H172,2)</f>
        <v>0</v>
      </c>
      <c r="BL172" s="16" t="s">
        <v>135</v>
      </c>
      <c r="BM172" s="233" t="s">
        <v>705</v>
      </c>
    </row>
    <row r="173" spans="2:65" s="1" customFormat="1" ht="15.25" customHeight="1">
      <c r="B173" s="37"/>
      <c r="C173" s="268" t="s">
        <v>208</v>
      </c>
      <c r="D173" s="268" t="s">
        <v>165</v>
      </c>
      <c r="E173" s="269" t="s">
        <v>811</v>
      </c>
      <c r="F173" s="270" t="s">
        <v>812</v>
      </c>
      <c r="G173" s="271" t="s">
        <v>746</v>
      </c>
      <c r="H173" s="272">
        <v>81792</v>
      </c>
      <c r="I173" s="273"/>
      <c r="J173" s="274">
        <f>ROUND(I173*H173,2)</f>
        <v>0</v>
      </c>
      <c r="K173" s="270" t="s">
        <v>1</v>
      </c>
      <c r="L173" s="275"/>
      <c r="M173" s="276" t="s">
        <v>1</v>
      </c>
      <c r="N173" s="277" t="s">
        <v>41</v>
      </c>
      <c r="O173" s="85"/>
      <c r="P173" s="231">
        <f>O173*H173</f>
        <v>0</v>
      </c>
      <c r="Q173" s="231">
        <v>0</v>
      </c>
      <c r="R173" s="231">
        <f>Q173*H173</f>
        <v>0</v>
      </c>
      <c r="S173" s="231">
        <v>0</v>
      </c>
      <c r="T173" s="232">
        <f>S173*H173</f>
        <v>0</v>
      </c>
      <c r="AR173" s="233" t="s">
        <v>169</v>
      </c>
      <c r="AT173" s="233" t="s">
        <v>165</v>
      </c>
      <c r="AU173" s="233" t="s">
        <v>76</v>
      </c>
      <c r="AY173" s="16" t="s">
        <v>127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6" t="s">
        <v>84</v>
      </c>
      <c r="BK173" s="234">
        <f>ROUND(I173*H173,2)</f>
        <v>0</v>
      </c>
      <c r="BL173" s="16" t="s">
        <v>135</v>
      </c>
      <c r="BM173" s="233" t="s">
        <v>710</v>
      </c>
    </row>
    <row r="174" spans="2:51" s="13" customFormat="1" ht="12">
      <c r="B174" s="246"/>
      <c r="C174" s="247"/>
      <c r="D174" s="237" t="s">
        <v>137</v>
      </c>
      <c r="E174" s="248" t="s">
        <v>1</v>
      </c>
      <c r="F174" s="249" t="s">
        <v>813</v>
      </c>
      <c r="G174" s="247"/>
      <c r="H174" s="250">
        <v>81792</v>
      </c>
      <c r="I174" s="251"/>
      <c r="J174" s="247"/>
      <c r="K174" s="247"/>
      <c r="L174" s="252"/>
      <c r="M174" s="253"/>
      <c r="N174" s="254"/>
      <c r="O174" s="254"/>
      <c r="P174" s="254"/>
      <c r="Q174" s="254"/>
      <c r="R174" s="254"/>
      <c r="S174" s="254"/>
      <c r="T174" s="255"/>
      <c r="AT174" s="256" t="s">
        <v>137</v>
      </c>
      <c r="AU174" s="256" t="s">
        <v>76</v>
      </c>
      <c r="AV174" s="13" t="s">
        <v>86</v>
      </c>
      <c r="AW174" s="13" t="s">
        <v>32</v>
      </c>
      <c r="AX174" s="13" t="s">
        <v>76</v>
      </c>
      <c r="AY174" s="256" t="s">
        <v>127</v>
      </c>
    </row>
    <row r="175" spans="2:51" s="14" customFormat="1" ht="12">
      <c r="B175" s="257"/>
      <c r="C175" s="258"/>
      <c r="D175" s="237" t="s">
        <v>137</v>
      </c>
      <c r="E175" s="259" t="s">
        <v>1</v>
      </c>
      <c r="F175" s="260" t="s">
        <v>142</v>
      </c>
      <c r="G175" s="258"/>
      <c r="H175" s="261">
        <v>81792</v>
      </c>
      <c r="I175" s="262"/>
      <c r="J175" s="258"/>
      <c r="K175" s="258"/>
      <c r="L175" s="263"/>
      <c r="M175" s="264"/>
      <c r="N175" s="265"/>
      <c r="O175" s="265"/>
      <c r="P175" s="265"/>
      <c r="Q175" s="265"/>
      <c r="R175" s="265"/>
      <c r="S175" s="265"/>
      <c r="T175" s="266"/>
      <c r="AT175" s="267" t="s">
        <v>137</v>
      </c>
      <c r="AU175" s="267" t="s">
        <v>76</v>
      </c>
      <c r="AV175" s="14" t="s">
        <v>135</v>
      </c>
      <c r="AW175" s="14" t="s">
        <v>32</v>
      </c>
      <c r="AX175" s="14" t="s">
        <v>84</v>
      </c>
      <c r="AY175" s="267" t="s">
        <v>127</v>
      </c>
    </row>
    <row r="176" spans="2:65" s="1" customFormat="1" ht="15.25" customHeight="1">
      <c r="B176" s="37"/>
      <c r="C176" s="222" t="s">
        <v>204</v>
      </c>
      <c r="D176" s="222" t="s">
        <v>130</v>
      </c>
      <c r="E176" s="223" t="s">
        <v>814</v>
      </c>
      <c r="F176" s="224" t="s">
        <v>815</v>
      </c>
      <c r="G176" s="225" t="s">
        <v>165</v>
      </c>
      <c r="H176" s="226">
        <v>24</v>
      </c>
      <c r="I176" s="227"/>
      <c r="J176" s="228">
        <f>ROUND(I176*H176,2)</f>
        <v>0</v>
      </c>
      <c r="K176" s="224" t="s">
        <v>1</v>
      </c>
      <c r="L176" s="42"/>
      <c r="M176" s="229" t="s">
        <v>1</v>
      </c>
      <c r="N176" s="230" t="s">
        <v>41</v>
      </c>
      <c r="O176" s="85"/>
      <c r="P176" s="231">
        <f>O176*H176</f>
        <v>0</v>
      </c>
      <c r="Q176" s="231">
        <v>0</v>
      </c>
      <c r="R176" s="231">
        <f>Q176*H176</f>
        <v>0</v>
      </c>
      <c r="S176" s="231">
        <v>0</v>
      </c>
      <c r="T176" s="232">
        <f>S176*H176</f>
        <v>0</v>
      </c>
      <c r="AR176" s="233" t="s">
        <v>135</v>
      </c>
      <c r="AT176" s="233" t="s">
        <v>130</v>
      </c>
      <c r="AU176" s="233" t="s">
        <v>76</v>
      </c>
      <c r="AY176" s="16" t="s">
        <v>127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6" t="s">
        <v>84</v>
      </c>
      <c r="BK176" s="234">
        <f>ROUND(I176*H176,2)</f>
        <v>0</v>
      </c>
      <c r="BL176" s="16" t="s">
        <v>135</v>
      </c>
      <c r="BM176" s="233" t="s">
        <v>668</v>
      </c>
    </row>
    <row r="177" spans="2:65" s="1" customFormat="1" ht="15.25" customHeight="1">
      <c r="B177" s="37"/>
      <c r="C177" s="222" t="s">
        <v>271</v>
      </c>
      <c r="D177" s="222" t="s">
        <v>130</v>
      </c>
      <c r="E177" s="223" t="s">
        <v>816</v>
      </c>
      <c r="F177" s="224" t="s">
        <v>817</v>
      </c>
      <c r="G177" s="225" t="s">
        <v>165</v>
      </c>
      <c r="H177" s="226">
        <v>24</v>
      </c>
      <c r="I177" s="227"/>
      <c r="J177" s="228">
        <f>ROUND(I177*H177,2)</f>
        <v>0</v>
      </c>
      <c r="K177" s="224" t="s">
        <v>1</v>
      </c>
      <c r="L177" s="42"/>
      <c r="M177" s="229" t="s">
        <v>1</v>
      </c>
      <c r="N177" s="230" t="s">
        <v>41</v>
      </c>
      <c r="O177" s="85"/>
      <c r="P177" s="231">
        <f>O177*H177</f>
        <v>0</v>
      </c>
      <c r="Q177" s="231">
        <v>0</v>
      </c>
      <c r="R177" s="231">
        <f>Q177*H177</f>
        <v>0</v>
      </c>
      <c r="S177" s="231">
        <v>0</v>
      </c>
      <c r="T177" s="232">
        <f>S177*H177</f>
        <v>0</v>
      </c>
      <c r="AR177" s="233" t="s">
        <v>135</v>
      </c>
      <c r="AT177" s="233" t="s">
        <v>130</v>
      </c>
      <c r="AU177" s="233" t="s">
        <v>76</v>
      </c>
      <c r="AY177" s="16" t="s">
        <v>127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6" t="s">
        <v>84</v>
      </c>
      <c r="BK177" s="234">
        <f>ROUND(I177*H177,2)</f>
        <v>0</v>
      </c>
      <c r="BL177" s="16" t="s">
        <v>135</v>
      </c>
      <c r="BM177" s="233" t="s">
        <v>818</v>
      </c>
    </row>
    <row r="178" spans="2:65" s="1" customFormat="1" ht="15.25" customHeight="1">
      <c r="B178" s="37"/>
      <c r="C178" s="268" t="s">
        <v>536</v>
      </c>
      <c r="D178" s="268" t="s">
        <v>165</v>
      </c>
      <c r="E178" s="269" t="s">
        <v>819</v>
      </c>
      <c r="F178" s="270" t="s">
        <v>820</v>
      </c>
      <c r="G178" s="271" t="s">
        <v>746</v>
      </c>
      <c r="H178" s="272">
        <v>10</v>
      </c>
      <c r="I178" s="273"/>
      <c r="J178" s="274">
        <f>ROUND(I178*H178,2)</f>
        <v>0</v>
      </c>
      <c r="K178" s="270" t="s">
        <v>1</v>
      </c>
      <c r="L178" s="275"/>
      <c r="M178" s="276" t="s">
        <v>1</v>
      </c>
      <c r="N178" s="277" t="s">
        <v>41</v>
      </c>
      <c r="O178" s="85"/>
      <c r="P178" s="231">
        <f>O178*H178</f>
        <v>0</v>
      </c>
      <c r="Q178" s="231">
        <v>0</v>
      </c>
      <c r="R178" s="231">
        <f>Q178*H178</f>
        <v>0</v>
      </c>
      <c r="S178" s="231">
        <v>0</v>
      </c>
      <c r="T178" s="232">
        <f>S178*H178</f>
        <v>0</v>
      </c>
      <c r="AR178" s="233" t="s">
        <v>169</v>
      </c>
      <c r="AT178" s="233" t="s">
        <v>165</v>
      </c>
      <c r="AU178" s="233" t="s">
        <v>76</v>
      </c>
      <c r="AY178" s="16" t="s">
        <v>127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6" t="s">
        <v>84</v>
      </c>
      <c r="BK178" s="234">
        <f>ROUND(I178*H178,2)</f>
        <v>0</v>
      </c>
      <c r="BL178" s="16" t="s">
        <v>135</v>
      </c>
      <c r="BM178" s="233" t="s">
        <v>821</v>
      </c>
    </row>
    <row r="179" spans="2:65" s="1" customFormat="1" ht="15.25" customHeight="1">
      <c r="B179" s="37"/>
      <c r="C179" s="222" t="s">
        <v>538</v>
      </c>
      <c r="D179" s="222" t="s">
        <v>130</v>
      </c>
      <c r="E179" s="223" t="s">
        <v>822</v>
      </c>
      <c r="F179" s="224" t="s">
        <v>823</v>
      </c>
      <c r="G179" s="225" t="s">
        <v>729</v>
      </c>
      <c r="H179" s="226">
        <v>10</v>
      </c>
      <c r="I179" s="227"/>
      <c r="J179" s="228">
        <f>ROUND(I179*H179,2)</f>
        <v>0</v>
      </c>
      <c r="K179" s="224" t="s">
        <v>1</v>
      </c>
      <c r="L179" s="42"/>
      <c r="M179" s="229" t="s">
        <v>1</v>
      </c>
      <c r="N179" s="230" t="s">
        <v>41</v>
      </c>
      <c r="O179" s="85"/>
      <c r="P179" s="231">
        <f>O179*H179</f>
        <v>0</v>
      </c>
      <c r="Q179" s="231">
        <v>0</v>
      </c>
      <c r="R179" s="231">
        <f>Q179*H179</f>
        <v>0</v>
      </c>
      <c r="S179" s="231">
        <v>0</v>
      </c>
      <c r="T179" s="232">
        <f>S179*H179</f>
        <v>0</v>
      </c>
      <c r="AR179" s="233" t="s">
        <v>135</v>
      </c>
      <c r="AT179" s="233" t="s">
        <v>130</v>
      </c>
      <c r="AU179" s="233" t="s">
        <v>76</v>
      </c>
      <c r="AY179" s="16" t="s">
        <v>127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6" t="s">
        <v>84</v>
      </c>
      <c r="BK179" s="234">
        <f>ROUND(I179*H179,2)</f>
        <v>0</v>
      </c>
      <c r="BL179" s="16" t="s">
        <v>135</v>
      </c>
      <c r="BM179" s="233" t="s">
        <v>824</v>
      </c>
    </row>
    <row r="180" spans="2:65" s="1" customFormat="1" ht="15.25" customHeight="1">
      <c r="B180" s="37"/>
      <c r="C180" s="268" t="s">
        <v>196</v>
      </c>
      <c r="D180" s="268" t="s">
        <v>165</v>
      </c>
      <c r="E180" s="269" t="s">
        <v>825</v>
      </c>
      <c r="F180" s="270" t="s">
        <v>826</v>
      </c>
      <c r="G180" s="271" t="s">
        <v>729</v>
      </c>
      <c r="H180" s="272">
        <v>10</v>
      </c>
      <c r="I180" s="273"/>
      <c r="J180" s="274">
        <f>ROUND(I180*H180,2)</f>
        <v>0</v>
      </c>
      <c r="K180" s="270" t="s">
        <v>1</v>
      </c>
      <c r="L180" s="275"/>
      <c r="M180" s="276" t="s">
        <v>1</v>
      </c>
      <c r="N180" s="277" t="s">
        <v>41</v>
      </c>
      <c r="O180" s="85"/>
      <c r="P180" s="231">
        <f>O180*H180</f>
        <v>0</v>
      </c>
      <c r="Q180" s="231">
        <v>0</v>
      </c>
      <c r="R180" s="231">
        <f>Q180*H180</f>
        <v>0</v>
      </c>
      <c r="S180" s="231">
        <v>0</v>
      </c>
      <c r="T180" s="232">
        <f>S180*H180</f>
        <v>0</v>
      </c>
      <c r="AR180" s="233" t="s">
        <v>169</v>
      </c>
      <c r="AT180" s="233" t="s">
        <v>165</v>
      </c>
      <c r="AU180" s="233" t="s">
        <v>76</v>
      </c>
      <c r="AY180" s="16" t="s">
        <v>127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6" t="s">
        <v>84</v>
      </c>
      <c r="BK180" s="234">
        <f>ROUND(I180*H180,2)</f>
        <v>0</v>
      </c>
      <c r="BL180" s="16" t="s">
        <v>135</v>
      </c>
      <c r="BM180" s="233" t="s">
        <v>827</v>
      </c>
    </row>
    <row r="181" spans="2:65" s="1" customFormat="1" ht="15.25" customHeight="1">
      <c r="B181" s="37"/>
      <c r="C181" s="268" t="s">
        <v>200</v>
      </c>
      <c r="D181" s="268" t="s">
        <v>165</v>
      </c>
      <c r="E181" s="269" t="s">
        <v>828</v>
      </c>
      <c r="F181" s="270" t="s">
        <v>829</v>
      </c>
      <c r="G181" s="271" t="s">
        <v>721</v>
      </c>
      <c r="H181" s="272">
        <v>18</v>
      </c>
      <c r="I181" s="273"/>
      <c r="J181" s="274">
        <f>ROUND(I181*H181,2)</f>
        <v>0</v>
      </c>
      <c r="K181" s="270" t="s">
        <v>1</v>
      </c>
      <c r="L181" s="275"/>
      <c r="M181" s="276" t="s">
        <v>1</v>
      </c>
      <c r="N181" s="277" t="s">
        <v>41</v>
      </c>
      <c r="O181" s="85"/>
      <c r="P181" s="231">
        <f>O181*H181</f>
        <v>0</v>
      </c>
      <c r="Q181" s="231">
        <v>0</v>
      </c>
      <c r="R181" s="231">
        <f>Q181*H181</f>
        <v>0</v>
      </c>
      <c r="S181" s="231">
        <v>0</v>
      </c>
      <c r="T181" s="232">
        <f>S181*H181</f>
        <v>0</v>
      </c>
      <c r="AR181" s="233" t="s">
        <v>169</v>
      </c>
      <c r="AT181" s="233" t="s">
        <v>165</v>
      </c>
      <c r="AU181" s="233" t="s">
        <v>76</v>
      </c>
      <c r="AY181" s="16" t="s">
        <v>127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6" t="s">
        <v>84</v>
      </c>
      <c r="BK181" s="234">
        <f>ROUND(I181*H181,2)</f>
        <v>0</v>
      </c>
      <c r="BL181" s="16" t="s">
        <v>135</v>
      </c>
      <c r="BM181" s="233" t="s">
        <v>830</v>
      </c>
    </row>
    <row r="182" spans="2:65" s="1" customFormat="1" ht="15.25" customHeight="1">
      <c r="B182" s="37"/>
      <c r="C182" s="268" t="s">
        <v>295</v>
      </c>
      <c r="D182" s="268" t="s">
        <v>165</v>
      </c>
      <c r="E182" s="269" t="s">
        <v>831</v>
      </c>
      <c r="F182" s="270" t="s">
        <v>832</v>
      </c>
      <c r="G182" s="271" t="s">
        <v>721</v>
      </c>
      <c r="H182" s="272">
        <v>18</v>
      </c>
      <c r="I182" s="273"/>
      <c r="J182" s="274">
        <f>ROUND(I182*H182,2)</f>
        <v>0</v>
      </c>
      <c r="K182" s="270" t="s">
        <v>1</v>
      </c>
      <c r="L182" s="275"/>
      <c r="M182" s="276" t="s">
        <v>1</v>
      </c>
      <c r="N182" s="277" t="s">
        <v>41</v>
      </c>
      <c r="O182" s="85"/>
      <c r="P182" s="231">
        <f>O182*H182</f>
        <v>0</v>
      </c>
      <c r="Q182" s="231">
        <v>0</v>
      </c>
      <c r="R182" s="231">
        <f>Q182*H182</f>
        <v>0</v>
      </c>
      <c r="S182" s="231">
        <v>0</v>
      </c>
      <c r="T182" s="232">
        <f>S182*H182</f>
        <v>0</v>
      </c>
      <c r="AR182" s="233" t="s">
        <v>169</v>
      </c>
      <c r="AT182" s="233" t="s">
        <v>165</v>
      </c>
      <c r="AU182" s="233" t="s">
        <v>76</v>
      </c>
      <c r="AY182" s="16" t="s">
        <v>127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6" t="s">
        <v>84</v>
      </c>
      <c r="BK182" s="234">
        <f>ROUND(I182*H182,2)</f>
        <v>0</v>
      </c>
      <c r="BL182" s="16" t="s">
        <v>135</v>
      </c>
      <c r="BM182" s="233" t="s">
        <v>87</v>
      </c>
    </row>
    <row r="183" spans="2:47" s="1" customFormat="1" ht="12">
      <c r="B183" s="37"/>
      <c r="C183" s="38"/>
      <c r="D183" s="237" t="s">
        <v>184</v>
      </c>
      <c r="E183" s="38"/>
      <c r="F183" s="278" t="s">
        <v>833</v>
      </c>
      <c r="G183" s="38"/>
      <c r="H183" s="38"/>
      <c r="I183" s="138"/>
      <c r="J183" s="38"/>
      <c r="K183" s="38"/>
      <c r="L183" s="42"/>
      <c r="M183" s="279"/>
      <c r="N183" s="85"/>
      <c r="O183" s="85"/>
      <c r="P183" s="85"/>
      <c r="Q183" s="85"/>
      <c r="R183" s="85"/>
      <c r="S183" s="85"/>
      <c r="T183" s="86"/>
      <c r="AT183" s="16" t="s">
        <v>184</v>
      </c>
      <c r="AU183" s="16" t="s">
        <v>76</v>
      </c>
    </row>
    <row r="184" spans="2:65" s="1" customFormat="1" ht="15.25" customHeight="1">
      <c r="B184" s="37"/>
      <c r="C184" s="268" t="s">
        <v>299</v>
      </c>
      <c r="D184" s="268" t="s">
        <v>165</v>
      </c>
      <c r="E184" s="269" t="s">
        <v>834</v>
      </c>
      <c r="F184" s="270" t="s">
        <v>835</v>
      </c>
      <c r="G184" s="271" t="s">
        <v>721</v>
      </c>
      <c r="H184" s="272">
        <v>18</v>
      </c>
      <c r="I184" s="273"/>
      <c r="J184" s="274">
        <f>ROUND(I184*H184,2)</f>
        <v>0</v>
      </c>
      <c r="K184" s="270" t="s">
        <v>1</v>
      </c>
      <c r="L184" s="275"/>
      <c r="M184" s="276" t="s">
        <v>1</v>
      </c>
      <c r="N184" s="277" t="s">
        <v>41</v>
      </c>
      <c r="O184" s="85"/>
      <c r="P184" s="231">
        <f>O184*H184</f>
        <v>0</v>
      </c>
      <c r="Q184" s="231">
        <v>0</v>
      </c>
      <c r="R184" s="231">
        <f>Q184*H184</f>
        <v>0</v>
      </c>
      <c r="S184" s="231">
        <v>0</v>
      </c>
      <c r="T184" s="232">
        <f>S184*H184</f>
        <v>0</v>
      </c>
      <c r="AR184" s="233" t="s">
        <v>169</v>
      </c>
      <c r="AT184" s="233" t="s">
        <v>165</v>
      </c>
      <c r="AU184" s="233" t="s">
        <v>76</v>
      </c>
      <c r="AY184" s="16" t="s">
        <v>127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6" t="s">
        <v>84</v>
      </c>
      <c r="BK184" s="234">
        <f>ROUND(I184*H184,2)</f>
        <v>0</v>
      </c>
      <c r="BL184" s="16" t="s">
        <v>135</v>
      </c>
      <c r="BM184" s="233" t="s">
        <v>836</v>
      </c>
    </row>
    <row r="185" spans="2:47" s="1" customFormat="1" ht="12">
      <c r="B185" s="37"/>
      <c r="C185" s="38"/>
      <c r="D185" s="237" t="s">
        <v>184</v>
      </c>
      <c r="E185" s="38"/>
      <c r="F185" s="278" t="s">
        <v>837</v>
      </c>
      <c r="G185" s="38"/>
      <c r="H185" s="38"/>
      <c r="I185" s="138"/>
      <c r="J185" s="38"/>
      <c r="K185" s="38"/>
      <c r="L185" s="42"/>
      <c r="M185" s="279"/>
      <c r="N185" s="85"/>
      <c r="O185" s="85"/>
      <c r="P185" s="85"/>
      <c r="Q185" s="85"/>
      <c r="R185" s="85"/>
      <c r="S185" s="85"/>
      <c r="T185" s="86"/>
      <c r="AT185" s="16" t="s">
        <v>184</v>
      </c>
      <c r="AU185" s="16" t="s">
        <v>76</v>
      </c>
    </row>
    <row r="186" spans="2:65" s="1" customFormat="1" ht="15.25" customHeight="1">
      <c r="B186" s="37"/>
      <c r="C186" s="268" t="s">
        <v>303</v>
      </c>
      <c r="D186" s="268" t="s">
        <v>165</v>
      </c>
      <c r="E186" s="269" t="s">
        <v>838</v>
      </c>
      <c r="F186" s="270" t="s">
        <v>839</v>
      </c>
      <c r="G186" s="271" t="s">
        <v>721</v>
      </c>
      <c r="H186" s="272">
        <v>18</v>
      </c>
      <c r="I186" s="273"/>
      <c r="J186" s="274">
        <f>ROUND(I186*H186,2)</f>
        <v>0</v>
      </c>
      <c r="K186" s="270" t="s">
        <v>1</v>
      </c>
      <c r="L186" s="275"/>
      <c r="M186" s="276" t="s">
        <v>1</v>
      </c>
      <c r="N186" s="277" t="s">
        <v>41</v>
      </c>
      <c r="O186" s="85"/>
      <c r="P186" s="231">
        <f>O186*H186</f>
        <v>0</v>
      </c>
      <c r="Q186" s="231">
        <v>0</v>
      </c>
      <c r="R186" s="231">
        <f>Q186*H186</f>
        <v>0</v>
      </c>
      <c r="S186" s="231">
        <v>0</v>
      </c>
      <c r="T186" s="232">
        <f>S186*H186</f>
        <v>0</v>
      </c>
      <c r="AR186" s="233" t="s">
        <v>169</v>
      </c>
      <c r="AT186" s="233" t="s">
        <v>165</v>
      </c>
      <c r="AU186" s="233" t="s">
        <v>76</v>
      </c>
      <c r="AY186" s="16" t="s">
        <v>127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6" t="s">
        <v>84</v>
      </c>
      <c r="BK186" s="234">
        <f>ROUND(I186*H186,2)</f>
        <v>0</v>
      </c>
      <c r="BL186" s="16" t="s">
        <v>135</v>
      </c>
      <c r="BM186" s="233" t="s">
        <v>840</v>
      </c>
    </row>
    <row r="187" spans="2:47" s="1" customFormat="1" ht="12">
      <c r="B187" s="37"/>
      <c r="C187" s="38"/>
      <c r="D187" s="237" t="s">
        <v>184</v>
      </c>
      <c r="E187" s="38"/>
      <c r="F187" s="278" t="s">
        <v>841</v>
      </c>
      <c r="G187" s="38"/>
      <c r="H187" s="38"/>
      <c r="I187" s="138"/>
      <c r="J187" s="38"/>
      <c r="K187" s="38"/>
      <c r="L187" s="42"/>
      <c r="M187" s="279"/>
      <c r="N187" s="85"/>
      <c r="O187" s="85"/>
      <c r="P187" s="85"/>
      <c r="Q187" s="85"/>
      <c r="R187" s="85"/>
      <c r="S187" s="85"/>
      <c r="T187" s="86"/>
      <c r="AT187" s="16" t="s">
        <v>184</v>
      </c>
      <c r="AU187" s="16" t="s">
        <v>76</v>
      </c>
    </row>
    <row r="188" spans="2:65" s="1" customFormat="1" ht="15.25" customHeight="1">
      <c r="B188" s="37"/>
      <c r="C188" s="222" t="s">
        <v>554</v>
      </c>
      <c r="D188" s="222" t="s">
        <v>130</v>
      </c>
      <c r="E188" s="223" t="s">
        <v>842</v>
      </c>
      <c r="F188" s="224" t="s">
        <v>843</v>
      </c>
      <c r="G188" s="225" t="s">
        <v>844</v>
      </c>
      <c r="H188" s="226">
        <v>12</v>
      </c>
      <c r="I188" s="227"/>
      <c r="J188" s="228">
        <f>ROUND(I188*H188,2)</f>
        <v>0</v>
      </c>
      <c r="K188" s="224" t="s">
        <v>1</v>
      </c>
      <c r="L188" s="42"/>
      <c r="M188" s="229" t="s">
        <v>1</v>
      </c>
      <c r="N188" s="230" t="s">
        <v>41</v>
      </c>
      <c r="O188" s="85"/>
      <c r="P188" s="231">
        <f>O188*H188</f>
        <v>0</v>
      </c>
      <c r="Q188" s="231">
        <v>0</v>
      </c>
      <c r="R188" s="231">
        <f>Q188*H188</f>
        <v>0</v>
      </c>
      <c r="S188" s="231">
        <v>0</v>
      </c>
      <c r="T188" s="232">
        <f>S188*H188</f>
        <v>0</v>
      </c>
      <c r="AR188" s="233" t="s">
        <v>135</v>
      </c>
      <c r="AT188" s="233" t="s">
        <v>130</v>
      </c>
      <c r="AU188" s="233" t="s">
        <v>76</v>
      </c>
      <c r="AY188" s="16" t="s">
        <v>127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6" t="s">
        <v>84</v>
      </c>
      <c r="BK188" s="234">
        <f>ROUND(I188*H188,2)</f>
        <v>0</v>
      </c>
      <c r="BL188" s="16" t="s">
        <v>135</v>
      </c>
      <c r="BM188" s="233" t="s">
        <v>845</v>
      </c>
    </row>
    <row r="189" spans="2:65" s="1" customFormat="1" ht="15.25" customHeight="1">
      <c r="B189" s="37"/>
      <c r="C189" s="268" t="s">
        <v>558</v>
      </c>
      <c r="D189" s="268" t="s">
        <v>165</v>
      </c>
      <c r="E189" s="269" t="s">
        <v>846</v>
      </c>
      <c r="F189" s="270" t="s">
        <v>847</v>
      </c>
      <c r="G189" s="271" t="s">
        <v>729</v>
      </c>
      <c r="H189" s="272">
        <v>0.6</v>
      </c>
      <c r="I189" s="273"/>
      <c r="J189" s="274">
        <f>ROUND(I189*H189,2)</f>
        <v>0</v>
      </c>
      <c r="K189" s="270" t="s">
        <v>1</v>
      </c>
      <c r="L189" s="275"/>
      <c r="M189" s="276" t="s">
        <v>1</v>
      </c>
      <c r="N189" s="277" t="s">
        <v>41</v>
      </c>
      <c r="O189" s="85"/>
      <c r="P189" s="231">
        <f>O189*H189</f>
        <v>0</v>
      </c>
      <c r="Q189" s="231">
        <v>0</v>
      </c>
      <c r="R189" s="231">
        <f>Q189*H189</f>
        <v>0</v>
      </c>
      <c r="S189" s="231">
        <v>0</v>
      </c>
      <c r="T189" s="232">
        <f>S189*H189</f>
        <v>0</v>
      </c>
      <c r="AR189" s="233" t="s">
        <v>169</v>
      </c>
      <c r="AT189" s="233" t="s">
        <v>165</v>
      </c>
      <c r="AU189" s="233" t="s">
        <v>76</v>
      </c>
      <c r="AY189" s="16" t="s">
        <v>127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6" t="s">
        <v>84</v>
      </c>
      <c r="BK189" s="234">
        <f>ROUND(I189*H189,2)</f>
        <v>0</v>
      </c>
      <c r="BL189" s="16" t="s">
        <v>135</v>
      </c>
      <c r="BM189" s="233" t="s">
        <v>848</v>
      </c>
    </row>
    <row r="190" spans="2:51" s="13" customFormat="1" ht="12">
      <c r="B190" s="246"/>
      <c r="C190" s="247"/>
      <c r="D190" s="237" t="s">
        <v>137</v>
      </c>
      <c r="E190" s="248" t="s">
        <v>1</v>
      </c>
      <c r="F190" s="249" t="s">
        <v>849</v>
      </c>
      <c r="G190" s="247"/>
      <c r="H190" s="250">
        <v>0.6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AT190" s="256" t="s">
        <v>137</v>
      </c>
      <c r="AU190" s="256" t="s">
        <v>76</v>
      </c>
      <c r="AV190" s="13" t="s">
        <v>86</v>
      </c>
      <c r="AW190" s="13" t="s">
        <v>32</v>
      </c>
      <c r="AX190" s="13" t="s">
        <v>76</v>
      </c>
      <c r="AY190" s="256" t="s">
        <v>127</v>
      </c>
    </row>
    <row r="191" spans="2:51" s="14" customFormat="1" ht="12">
      <c r="B191" s="257"/>
      <c r="C191" s="258"/>
      <c r="D191" s="237" t="s">
        <v>137</v>
      </c>
      <c r="E191" s="259" t="s">
        <v>1</v>
      </c>
      <c r="F191" s="260" t="s">
        <v>142</v>
      </c>
      <c r="G191" s="258"/>
      <c r="H191" s="261">
        <v>0.6</v>
      </c>
      <c r="I191" s="262"/>
      <c r="J191" s="258"/>
      <c r="K191" s="258"/>
      <c r="L191" s="263"/>
      <c r="M191" s="264"/>
      <c r="N191" s="265"/>
      <c r="O191" s="265"/>
      <c r="P191" s="265"/>
      <c r="Q191" s="265"/>
      <c r="R191" s="265"/>
      <c r="S191" s="265"/>
      <c r="T191" s="266"/>
      <c r="AT191" s="267" t="s">
        <v>137</v>
      </c>
      <c r="AU191" s="267" t="s">
        <v>76</v>
      </c>
      <c r="AV191" s="14" t="s">
        <v>135</v>
      </c>
      <c r="AW191" s="14" t="s">
        <v>32</v>
      </c>
      <c r="AX191" s="14" t="s">
        <v>84</v>
      </c>
      <c r="AY191" s="267" t="s">
        <v>127</v>
      </c>
    </row>
    <row r="192" spans="2:65" s="1" customFormat="1" ht="15.25" customHeight="1">
      <c r="B192" s="37"/>
      <c r="C192" s="268" t="s">
        <v>562</v>
      </c>
      <c r="D192" s="268" t="s">
        <v>165</v>
      </c>
      <c r="E192" s="269" t="s">
        <v>850</v>
      </c>
      <c r="F192" s="270" t="s">
        <v>851</v>
      </c>
      <c r="G192" s="271" t="s">
        <v>729</v>
      </c>
      <c r="H192" s="272">
        <v>1.2</v>
      </c>
      <c r="I192" s="273"/>
      <c r="J192" s="274">
        <f>ROUND(I192*H192,2)</f>
        <v>0</v>
      </c>
      <c r="K192" s="270" t="s">
        <v>1</v>
      </c>
      <c r="L192" s="275"/>
      <c r="M192" s="276" t="s">
        <v>1</v>
      </c>
      <c r="N192" s="277" t="s">
        <v>41</v>
      </c>
      <c r="O192" s="85"/>
      <c r="P192" s="231">
        <f>O192*H192</f>
        <v>0</v>
      </c>
      <c r="Q192" s="231">
        <v>0</v>
      </c>
      <c r="R192" s="231">
        <f>Q192*H192</f>
        <v>0</v>
      </c>
      <c r="S192" s="231">
        <v>0</v>
      </c>
      <c r="T192" s="232">
        <f>S192*H192</f>
        <v>0</v>
      </c>
      <c r="AR192" s="233" t="s">
        <v>169</v>
      </c>
      <c r="AT192" s="233" t="s">
        <v>165</v>
      </c>
      <c r="AU192" s="233" t="s">
        <v>76</v>
      </c>
      <c r="AY192" s="16" t="s">
        <v>127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6" t="s">
        <v>84</v>
      </c>
      <c r="BK192" s="234">
        <f>ROUND(I192*H192,2)</f>
        <v>0</v>
      </c>
      <c r="BL192" s="16" t="s">
        <v>135</v>
      </c>
      <c r="BM192" s="233" t="s">
        <v>852</v>
      </c>
    </row>
    <row r="193" spans="2:51" s="13" customFormat="1" ht="12">
      <c r="B193" s="246"/>
      <c r="C193" s="247"/>
      <c r="D193" s="237" t="s">
        <v>137</v>
      </c>
      <c r="E193" s="248" t="s">
        <v>1</v>
      </c>
      <c r="F193" s="249" t="s">
        <v>853</v>
      </c>
      <c r="G193" s="247"/>
      <c r="H193" s="250">
        <v>1.2</v>
      </c>
      <c r="I193" s="251"/>
      <c r="J193" s="247"/>
      <c r="K193" s="247"/>
      <c r="L193" s="252"/>
      <c r="M193" s="253"/>
      <c r="N193" s="254"/>
      <c r="O193" s="254"/>
      <c r="P193" s="254"/>
      <c r="Q193" s="254"/>
      <c r="R193" s="254"/>
      <c r="S193" s="254"/>
      <c r="T193" s="255"/>
      <c r="AT193" s="256" t="s">
        <v>137</v>
      </c>
      <c r="AU193" s="256" t="s">
        <v>76</v>
      </c>
      <c r="AV193" s="13" t="s">
        <v>86</v>
      </c>
      <c r="AW193" s="13" t="s">
        <v>32</v>
      </c>
      <c r="AX193" s="13" t="s">
        <v>76</v>
      </c>
      <c r="AY193" s="256" t="s">
        <v>127</v>
      </c>
    </row>
    <row r="194" spans="2:51" s="14" customFormat="1" ht="12">
      <c r="B194" s="257"/>
      <c r="C194" s="258"/>
      <c r="D194" s="237" t="s">
        <v>137</v>
      </c>
      <c r="E194" s="259" t="s">
        <v>1</v>
      </c>
      <c r="F194" s="260" t="s">
        <v>142</v>
      </c>
      <c r="G194" s="258"/>
      <c r="H194" s="261">
        <v>1.2</v>
      </c>
      <c r="I194" s="262"/>
      <c r="J194" s="258"/>
      <c r="K194" s="258"/>
      <c r="L194" s="263"/>
      <c r="M194" s="264"/>
      <c r="N194" s="265"/>
      <c r="O194" s="265"/>
      <c r="P194" s="265"/>
      <c r="Q194" s="265"/>
      <c r="R194" s="265"/>
      <c r="S194" s="265"/>
      <c r="T194" s="266"/>
      <c r="AT194" s="267" t="s">
        <v>137</v>
      </c>
      <c r="AU194" s="267" t="s">
        <v>76</v>
      </c>
      <c r="AV194" s="14" t="s">
        <v>135</v>
      </c>
      <c r="AW194" s="14" t="s">
        <v>32</v>
      </c>
      <c r="AX194" s="14" t="s">
        <v>84</v>
      </c>
      <c r="AY194" s="267" t="s">
        <v>127</v>
      </c>
    </row>
    <row r="195" spans="2:65" s="1" customFormat="1" ht="15.25" customHeight="1">
      <c r="B195" s="37"/>
      <c r="C195" s="222" t="s">
        <v>566</v>
      </c>
      <c r="D195" s="222" t="s">
        <v>130</v>
      </c>
      <c r="E195" s="223" t="s">
        <v>854</v>
      </c>
      <c r="F195" s="224" t="s">
        <v>855</v>
      </c>
      <c r="G195" s="225" t="s">
        <v>844</v>
      </c>
      <c r="H195" s="226">
        <v>50</v>
      </c>
      <c r="I195" s="227"/>
      <c r="J195" s="228">
        <f>ROUND(I195*H195,2)</f>
        <v>0</v>
      </c>
      <c r="K195" s="224" t="s">
        <v>1</v>
      </c>
      <c r="L195" s="42"/>
      <c r="M195" s="229" t="s">
        <v>1</v>
      </c>
      <c r="N195" s="230" t="s">
        <v>41</v>
      </c>
      <c r="O195" s="85"/>
      <c r="P195" s="231">
        <f>O195*H195</f>
        <v>0</v>
      </c>
      <c r="Q195" s="231">
        <v>0</v>
      </c>
      <c r="R195" s="231">
        <f>Q195*H195</f>
        <v>0</v>
      </c>
      <c r="S195" s="231">
        <v>0</v>
      </c>
      <c r="T195" s="232">
        <f>S195*H195</f>
        <v>0</v>
      </c>
      <c r="AR195" s="233" t="s">
        <v>135</v>
      </c>
      <c r="AT195" s="233" t="s">
        <v>130</v>
      </c>
      <c r="AU195" s="233" t="s">
        <v>76</v>
      </c>
      <c r="AY195" s="16" t="s">
        <v>127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6" t="s">
        <v>84</v>
      </c>
      <c r="BK195" s="234">
        <f>ROUND(I195*H195,2)</f>
        <v>0</v>
      </c>
      <c r="BL195" s="16" t="s">
        <v>135</v>
      </c>
      <c r="BM195" s="233" t="s">
        <v>856</v>
      </c>
    </row>
    <row r="196" spans="2:65" s="1" customFormat="1" ht="15.25" customHeight="1">
      <c r="B196" s="37"/>
      <c r="C196" s="222" t="s">
        <v>570</v>
      </c>
      <c r="D196" s="222" t="s">
        <v>130</v>
      </c>
      <c r="E196" s="223" t="s">
        <v>857</v>
      </c>
      <c r="F196" s="224" t="s">
        <v>858</v>
      </c>
      <c r="G196" s="225" t="s">
        <v>844</v>
      </c>
      <c r="H196" s="226">
        <v>50</v>
      </c>
      <c r="I196" s="227"/>
      <c r="J196" s="228">
        <f>ROUND(I196*H196,2)</f>
        <v>0</v>
      </c>
      <c r="K196" s="224" t="s">
        <v>1</v>
      </c>
      <c r="L196" s="42"/>
      <c r="M196" s="229" t="s">
        <v>1</v>
      </c>
      <c r="N196" s="230" t="s">
        <v>41</v>
      </c>
      <c r="O196" s="85"/>
      <c r="P196" s="231">
        <f>O196*H196</f>
        <v>0</v>
      </c>
      <c r="Q196" s="231">
        <v>0</v>
      </c>
      <c r="R196" s="231">
        <f>Q196*H196</f>
        <v>0</v>
      </c>
      <c r="S196" s="231">
        <v>0</v>
      </c>
      <c r="T196" s="232">
        <f>S196*H196</f>
        <v>0</v>
      </c>
      <c r="AR196" s="233" t="s">
        <v>135</v>
      </c>
      <c r="AT196" s="233" t="s">
        <v>130</v>
      </c>
      <c r="AU196" s="233" t="s">
        <v>76</v>
      </c>
      <c r="AY196" s="16" t="s">
        <v>127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6" t="s">
        <v>84</v>
      </c>
      <c r="BK196" s="234">
        <f>ROUND(I196*H196,2)</f>
        <v>0</v>
      </c>
      <c r="BL196" s="16" t="s">
        <v>135</v>
      </c>
      <c r="BM196" s="233" t="s">
        <v>859</v>
      </c>
    </row>
    <row r="197" spans="2:65" s="1" customFormat="1" ht="15.25" customHeight="1">
      <c r="B197" s="37"/>
      <c r="C197" s="222" t="s">
        <v>574</v>
      </c>
      <c r="D197" s="222" t="s">
        <v>130</v>
      </c>
      <c r="E197" s="223" t="s">
        <v>860</v>
      </c>
      <c r="F197" s="224" t="s">
        <v>861</v>
      </c>
      <c r="G197" s="225" t="s">
        <v>844</v>
      </c>
      <c r="H197" s="226">
        <v>50</v>
      </c>
      <c r="I197" s="227"/>
      <c r="J197" s="228">
        <f>ROUND(I197*H197,2)</f>
        <v>0</v>
      </c>
      <c r="K197" s="224" t="s">
        <v>1</v>
      </c>
      <c r="L197" s="42"/>
      <c r="M197" s="229" t="s">
        <v>1</v>
      </c>
      <c r="N197" s="230" t="s">
        <v>41</v>
      </c>
      <c r="O197" s="85"/>
      <c r="P197" s="231">
        <f>O197*H197</f>
        <v>0</v>
      </c>
      <c r="Q197" s="231">
        <v>0</v>
      </c>
      <c r="R197" s="231">
        <f>Q197*H197</f>
        <v>0</v>
      </c>
      <c r="S197" s="231">
        <v>0</v>
      </c>
      <c r="T197" s="232">
        <f>S197*H197</f>
        <v>0</v>
      </c>
      <c r="AR197" s="233" t="s">
        <v>135</v>
      </c>
      <c r="AT197" s="233" t="s">
        <v>130</v>
      </c>
      <c r="AU197" s="233" t="s">
        <v>76</v>
      </c>
      <c r="AY197" s="16" t="s">
        <v>127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6" t="s">
        <v>84</v>
      </c>
      <c r="BK197" s="234">
        <f>ROUND(I197*H197,2)</f>
        <v>0</v>
      </c>
      <c r="BL197" s="16" t="s">
        <v>135</v>
      </c>
      <c r="BM197" s="233" t="s">
        <v>862</v>
      </c>
    </row>
    <row r="198" spans="2:65" s="1" customFormat="1" ht="15.25" customHeight="1">
      <c r="B198" s="37"/>
      <c r="C198" s="268" t="s">
        <v>578</v>
      </c>
      <c r="D198" s="268" t="s">
        <v>165</v>
      </c>
      <c r="E198" s="269" t="s">
        <v>863</v>
      </c>
      <c r="F198" s="270" t="s">
        <v>864</v>
      </c>
      <c r="G198" s="271" t="s">
        <v>746</v>
      </c>
      <c r="H198" s="272">
        <v>2</v>
      </c>
      <c r="I198" s="273"/>
      <c r="J198" s="274">
        <f>ROUND(I198*H198,2)</f>
        <v>0</v>
      </c>
      <c r="K198" s="270" t="s">
        <v>1</v>
      </c>
      <c r="L198" s="275"/>
      <c r="M198" s="276" t="s">
        <v>1</v>
      </c>
      <c r="N198" s="277" t="s">
        <v>41</v>
      </c>
      <c r="O198" s="85"/>
      <c r="P198" s="231">
        <f>O198*H198</f>
        <v>0</v>
      </c>
      <c r="Q198" s="231">
        <v>0</v>
      </c>
      <c r="R198" s="231">
        <f>Q198*H198</f>
        <v>0</v>
      </c>
      <c r="S198" s="231">
        <v>0</v>
      </c>
      <c r="T198" s="232">
        <f>S198*H198</f>
        <v>0</v>
      </c>
      <c r="AR198" s="233" t="s">
        <v>169</v>
      </c>
      <c r="AT198" s="233" t="s">
        <v>165</v>
      </c>
      <c r="AU198" s="233" t="s">
        <v>76</v>
      </c>
      <c r="AY198" s="16" t="s">
        <v>127</v>
      </c>
      <c r="BE198" s="234">
        <f>IF(N198="základní",J198,0)</f>
        <v>0</v>
      </c>
      <c r="BF198" s="234">
        <f>IF(N198="snížená",J198,0)</f>
        <v>0</v>
      </c>
      <c r="BG198" s="234">
        <f>IF(N198="zákl. přenesená",J198,0)</f>
        <v>0</v>
      </c>
      <c r="BH198" s="234">
        <f>IF(N198="sníž. přenesená",J198,0)</f>
        <v>0</v>
      </c>
      <c r="BI198" s="234">
        <f>IF(N198="nulová",J198,0)</f>
        <v>0</v>
      </c>
      <c r="BJ198" s="16" t="s">
        <v>84</v>
      </c>
      <c r="BK198" s="234">
        <f>ROUND(I198*H198,2)</f>
        <v>0</v>
      </c>
      <c r="BL198" s="16" t="s">
        <v>135</v>
      </c>
      <c r="BM198" s="233" t="s">
        <v>865</v>
      </c>
    </row>
    <row r="199" spans="2:51" s="13" customFormat="1" ht="12">
      <c r="B199" s="246"/>
      <c r="C199" s="247"/>
      <c r="D199" s="237" t="s">
        <v>137</v>
      </c>
      <c r="E199" s="248" t="s">
        <v>1</v>
      </c>
      <c r="F199" s="249" t="s">
        <v>866</v>
      </c>
      <c r="G199" s="247"/>
      <c r="H199" s="250">
        <v>2</v>
      </c>
      <c r="I199" s="251"/>
      <c r="J199" s="247"/>
      <c r="K199" s="247"/>
      <c r="L199" s="252"/>
      <c r="M199" s="253"/>
      <c r="N199" s="254"/>
      <c r="O199" s="254"/>
      <c r="P199" s="254"/>
      <c r="Q199" s="254"/>
      <c r="R199" s="254"/>
      <c r="S199" s="254"/>
      <c r="T199" s="255"/>
      <c r="AT199" s="256" t="s">
        <v>137</v>
      </c>
      <c r="AU199" s="256" t="s">
        <v>76</v>
      </c>
      <c r="AV199" s="13" t="s">
        <v>86</v>
      </c>
      <c r="AW199" s="13" t="s">
        <v>32</v>
      </c>
      <c r="AX199" s="13" t="s">
        <v>76</v>
      </c>
      <c r="AY199" s="256" t="s">
        <v>127</v>
      </c>
    </row>
    <row r="200" spans="2:51" s="14" customFormat="1" ht="12">
      <c r="B200" s="257"/>
      <c r="C200" s="258"/>
      <c r="D200" s="237" t="s">
        <v>137</v>
      </c>
      <c r="E200" s="259" t="s">
        <v>1</v>
      </c>
      <c r="F200" s="260" t="s">
        <v>142</v>
      </c>
      <c r="G200" s="258"/>
      <c r="H200" s="261">
        <v>2</v>
      </c>
      <c r="I200" s="262"/>
      <c r="J200" s="258"/>
      <c r="K200" s="258"/>
      <c r="L200" s="263"/>
      <c r="M200" s="264"/>
      <c r="N200" s="265"/>
      <c r="O200" s="265"/>
      <c r="P200" s="265"/>
      <c r="Q200" s="265"/>
      <c r="R200" s="265"/>
      <c r="S200" s="265"/>
      <c r="T200" s="266"/>
      <c r="AT200" s="267" t="s">
        <v>137</v>
      </c>
      <c r="AU200" s="267" t="s">
        <v>76</v>
      </c>
      <c r="AV200" s="14" t="s">
        <v>135</v>
      </c>
      <c r="AW200" s="14" t="s">
        <v>32</v>
      </c>
      <c r="AX200" s="14" t="s">
        <v>84</v>
      </c>
      <c r="AY200" s="267" t="s">
        <v>127</v>
      </c>
    </row>
    <row r="201" spans="2:65" s="1" customFormat="1" ht="15.25" customHeight="1">
      <c r="B201" s="37"/>
      <c r="C201" s="222" t="s">
        <v>582</v>
      </c>
      <c r="D201" s="222" t="s">
        <v>130</v>
      </c>
      <c r="E201" s="223" t="s">
        <v>178</v>
      </c>
      <c r="F201" s="224" t="s">
        <v>867</v>
      </c>
      <c r="G201" s="225" t="s">
        <v>868</v>
      </c>
      <c r="H201" s="226">
        <v>800</v>
      </c>
      <c r="I201" s="227"/>
      <c r="J201" s="228">
        <f>ROUND(I201*H201,2)</f>
        <v>0</v>
      </c>
      <c r="K201" s="224" t="s">
        <v>1</v>
      </c>
      <c r="L201" s="42"/>
      <c r="M201" s="229" t="s">
        <v>1</v>
      </c>
      <c r="N201" s="230" t="s">
        <v>41</v>
      </c>
      <c r="O201" s="85"/>
      <c r="P201" s="231">
        <f>O201*H201</f>
        <v>0</v>
      </c>
      <c r="Q201" s="231">
        <v>0</v>
      </c>
      <c r="R201" s="231">
        <f>Q201*H201</f>
        <v>0</v>
      </c>
      <c r="S201" s="231">
        <v>0</v>
      </c>
      <c r="T201" s="232">
        <f>S201*H201</f>
        <v>0</v>
      </c>
      <c r="AR201" s="233" t="s">
        <v>135</v>
      </c>
      <c r="AT201" s="233" t="s">
        <v>130</v>
      </c>
      <c r="AU201" s="233" t="s">
        <v>76</v>
      </c>
      <c r="AY201" s="16" t="s">
        <v>127</v>
      </c>
      <c r="BE201" s="234">
        <f>IF(N201="základní",J201,0)</f>
        <v>0</v>
      </c>
      <c r="BF201" s="234">
        <f>IF(N201="snížená",J201,0)</f>
        <v>0</v>
      </c>
      <c r="BG201" s="234">
        <f>IF(N201="zákl. přenesená",J201,0)</f>
        <v>0</v>
      </c>
      <c r="BH201" s="234">
        <f>IF(N201="sníž. přenesená",J201,0)</f>
        <v>0</v>
      </c>
      <c r="BI201" s="234">
        <f>IF(N201="nulová",J201,0)</f>
        <v>0</v>
      </c>
      <c r="BJ201" s="16" t="s">
        <v>84</v>
      </c>
      <c r="BK201" s="234">
        <f>ROUND(I201*H201,2)</f>
        <v>0</v>
      </c>
      <c r="BL201" s="16" t="s">
        <v>135</v>
      </c>
      <c r="BM201" s="233" t="s">
        <v>869</v>
      </c>
    </row>
    <row r="202" spans="2:65" s="1" customFormat="1" ht="15.25" customHeight="1">
      <c r="B202" s="37"/>
      <c r="C202" s="222" t="s">
        <v>467</v>
      </c>
      <c r="D202" s="222" t="s">
        <v>130</v>
      </c>
      <c r="E202" s="223" t="s">
        <v>222</v>
      </c>
      <c r="F202" s="224" t="s">
        <v>870</v>
      </c>
      <c r="G202" s="225" t="s">
        <v>871</v>
      </c>
      <c r="H202" s="226">
        <v>10</v>
      </c>
      <c r="I202" s="227"/>
      <c r="J202" s="228">
        <f>ROUND(I202*H202,2)</f>
        <v>0</v>
      </c>
      <c r="K202" s="224" t="s">
        <v>1</v>
      </c>
      <c r="L202" s="42"/>
      <c r="M202" s="229" t="s">
        <v>1</v>
      </c>
      <c r="N202" s="230" t="s">
        <v>41</v>
      </c>
      <c r="O202" s="85"/>
      <c r="P202" s="231">
        <f>O202*H202</f>
        <v>0</v>
      </c>
      <c r="Q202" s="231">
        <v>0</v>
      </c>
      <c r="R202" s="231">
        <f>Q202*H202</f>
        <v>0</v>
      </c>
      <c r="S202" s="231">
        <v>0</v>
      </c>
      <c r="T202" s="232">
        <f>S202*H202</f>
        <v>0</v>
      </c>
      <c r="AR202" s="233" t="s">
        <v>135</v>
      </c>
      <c r="AT202" s="233" t="s">
        <v>130</v>
      </c>
      <c r="AU202" s="233" t="s">
        <v>76</v>
      </c>
      <c r="AY202" s="16" t="s">
        <v>127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6" t="s">
        <v>84</v>
      </c>
      <c r="BK202" s="234">
        <f>ROUND(I202*H202,2)</f>
        <v>0</v>
      </c>
      <c r="BL202" s="16" t="s">
        <v>135</v>
      </c>
      <c r="BM202" s="233" t="s">
        <v>872</v>
      </c>
    </row>
    <row r="203" spans="2:65" s="1" customFormat="1" ht="15.25" customHeight="1">
      <c r="B203" s="37"/>
      <c r="C203" s="222" t="s">
        <v>590</v>
      </c>
      <c r="D203" s="222" t="s">
        <v>130</v>
      </c>
      <c r="E203" s="223" t="s">
        <v>169</v>
      </c>
      <c r="F203" s="224" t="s">
        <v>873</v>
      </c>
      <c r="G203" s="225" t="s">
        <v>874</v>
      </c>
      <c r="H203" s="226">
        <v>98</v>
      </c>
      <c r="I203" s="227"/>
      <c r="J203" s="228">
        <f>ROUND(I203*H203,2)</f>
        <v>0</v>
      </c>
      <c r="K203" s="224" t="s">
        <v>1</v>
      </c>
      <c r="L203" s="42"/>
      <c r="M203" s="229" t="s">
        <v>1</v>
      </c>
      <c r="N203" s="230" t="s">
        <v>41</v>
      </c>
      <c r="O203" s="85"/>
      <c r="P203" s="231">
        <f>O203*H203</f>
        <v>0</v>
      </c>
      <c r="Q203" s="231">
        <v>0</v>
      </c>
      <c r="R203" s="231">
        <f>Q203*H203</f>
        <v>0</v>
      </c>
      <c r="S203" s="231">
        <v>0</v>
      </c>
      <c r="T203" s="232">
        <f>S203*H203</f>
        <v>0</v>
      </c>
      <c r="AR203" s="233" t="s">
        <v>135</v>
      </c>
      <c r="AT203" s="233" t="s">
        <v>130</v>
      </c>
      <c r="AU203" s="233" t="s">
        <v>76</v>
      </c>
      <c r="AY203" s="16" t="s">
        <v>127</v>
      </c>
      <c r="BE203" s="234">
        <f>IF(N203="základní",J203,0)</f>
        <v>0</v>
      </c>
      <c r="BF203" s="234">
        <f>IF(N203="snížená",J203,0)</f>
        <v>0</v>
      </c>
      <c r="BG203" s="234">
        <f>IF(N203="zákl. přenesená",J203,0)</f>
        <v>0</v>
      </c>
      <c r="BH203" s="234">
        <f>IF(N203="sníž. přenesená",J203,0)</f>
        <v>0</v>
      </c>
      <c r="BI203" s="234">
        <f>IF(N203="nulová",J203,0)</f>
        <v>0</v>
      </c>
      <c r="BJ203" s="16" t="s">
        <v>84</v>
      </c>
      <c r="BK203" s="234">
        <f>ROUND(I203*H203,2)</f>
        <v>0</v>
      </c>
      <c r="BL203" s="16" t="s">
        <v>135</v>
      </c>
      <c r="BM203" s="233" t="s">
        <v>875</v>
      </c>
    </row>
    <row r="204" spans="2:65" s="1" customFormat="1" ht="15.25" customHeight="1">
      <c r="B204" s="37"/>
      <c r="C204" s="222" t="s">
        <v>598</v>
      </c>
      <c r="D204" s="222" t="s">
        <v>130</v>
      </c>
      <c r="E204" s="223" t="s">
        <v>876</v>
      </c>
      <c r="F204" s="224" t="s">
        <v>877</v>
      </c>
      <c r="G204" s="225" t="s">
        <v>871</v>
      </c>
      <c r="H204" s="226">
        <v>60</v>
      </c>
      <c r="I204" s="227"/>
      <c r="J204" s="228">
        <f>ROUND(I204*H204,2)</f>
        <v>0</v>
      </c>
      <c r="K204" s="224" t="s">
        <v>1</v>
      </c>
      <c r="L204" s="42"/>
      <c r="M204" s="229" t="s">
        <v>1</v>
      </c>
      <c r="N204" s="230" t="s">
        <v>41</v>
      </c>
      <c r="O204" s="85"/>
      <c r="P204" s="231">
        <f>O204*H204</f>
        <v>0</v>
      </c>
      <c r="Q204" s="231">
        <v>0</v>
      </c>
      <c r="R204" s="231">
        <f>Q204*H204</f>
        <v>0</v>
      </c>
      <c r="S204" s="231">
        <v>0</v>
      </c>
      <c r="T204" s="232">
        <f>S204*H204</f>
        <v>0</v>
      </c>
      <c r="AR204" s="233" t="s">
        <v>135</v>
      </c>
      <c r="AT204" s="233" t="s">
        <v>130</v>
      </c>
      <c r="AU204" s="233" t="s">
        <v>76</v>
      </c>
      <c r="AY204" s="16" t="s">
        <v>127</v>
      </c>
      <c r="BE204" s="234">
        <f>IF(N204="základní",J204,0)</f>
        <v>0</v>
      </c>
      <c r="BF204" s="234">
        <f>IF(N204="snížená",J204,0)</f>
        <v>0</v>
      </c>
      <c r="BG204" s="234">
        <f>IF(N204="zákl. přenesená",J204,0)</f>
        <v>0</v>
      </c>
      <c r="BH204" s="234">
        <f>IF(N204="sníž. přenesená",J204,0)</f>
        <v>0</v>
      </c>
      <c r="BI204" s="234">
        <f>IF(N204="nulová",J204,0)</f>
        <v>0</v>
      </c>
      <c r="BJ204" s="16" t="s">
        <v>84</v>
      </c>
      <c r="BK204" s="234">
        <f>ROUND(I204*H204,2)</f>
        <v>0</v>
      </c>
      <c r="BL204" s="16" t="s">
        <v>135</v>
      </c>
      <c r="BM204" s="233" t="s">
        <v>878</v>
      </c>
    </row>
    <row r="205" spans="2:65" s="1" customFormat="1" ht="15.25" customHeight="1">
      <c r="B205" s="37"/>
      <c r="C205" s="222" t="s">
        <v>603</v>
      </c>
      <c r="D205" s="222" t="s">
        <v>130</v>
      </c>
      <c r="E205" s="223" t="s">
        <v>879</v>
      </c>
      <c r="F205" s="224" t="s">
        <v>880</v>
      </c>
      <c r="G205" s="225" t="s">
        <v>871</v>
      </c>
      <c r="H205" s="226">
        <v>8</v>
      </c>
      <c r="I205" s="227"/>
      <c r="J205" s="228">
        <f>ROUND(I205*H205,2)</f>
        <v>0</v>
      </c>
      <c r="K205" s="224" t="s">
        <v>1</v>
      </c>
      <c r="L205" s="42"/>
      <c r="M205" s="229" t="s">
        <v>1</v>
      </c>
      <c r="N205" s="230" t="s">
        <v>41</v>
      </c>
      <c r="O205" s="85"/>
      <c r="P205" s="231">
        <f>O205*H205</f>
        <v>0</v>
      </c>
      <c r="Q205" s="231">
        <v>0</v>
      </c>
      <c r="R205" s="231">
        <f>Q205*H205</f>
        <v>0</v>
      </c>
      <c r="S205" s="231">
        <v>0</v>
      </c>
      <c r="T205" s="232">
        <f>S205*H205</f>
        <v>0</v>
      </c>
      <c r="AR205" s="233" t="s">
        <v>135</v>
      </c>
      <c r="AT205" s="233" t="s">
        <v>130</v>
      </c>
      <c r="AU205" s="233" t="s">
        <v>76</v>
      </c>
      <c r="AY205" s="16" t="s">
        <v>127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6" t="s">
        <v>84</v>
      </c>
      <c r="BK205" s="234">
        <f>ROUND(I205*H205,2)</f>
        <v>0</v>
      </c>
      <c r="BL205" s="16" t="s">
        <v>135</v>
      </c>
      <c r="BM205" s="233" t="s">
        <v>881</v>
      </c>
    </row>
    <row r="206" spans="2:65" s="1" customFormat="1" ht="15.25" customHeight="1">
      <c r="B206" s="37"/>
      <c r="C206" s="222" t="s">
        <v>607</v>
      </c>
      <c r="D206" s="222" t="s">
        <v>130</v>
      </c>
      <c r="E206" s="223" t="s">
        <v>882</v>
      </c>
      <c r="F206" s="224" t="s">
        <v>883</v>
      </c>
      <c r="G206" s="225" t="s">
        <v>165</v>
      </c>
      <c r="H206" s="226">
        <v>610</v>
      </c>
      <c r="I206" s="227"/>
      <c r="J206" s="228">
        <f>ROUND(I206*H206,2)</f>
        <v>0</v>
      </c>
      <c r="K206" s="224" t="s">
        <v>1</v>
      </c>
      <c r="L206" s="42"/>
      <c r="M206" s="229" t="s">
        <v>1</v>
      </c>
      <c r="N206" s="230" t="s">
        <v>41</v>
      </c>
      <c r="O206" s="85"/>
      <c r="P206" s="231">
        <f>O206*H206</f>
        <v>0</v>
      </c>
      <c r="Q206" s="231">
        <v>0</v>
      </c>
      <c r="R206" s="231">
        <f>Q206*H206</f>
        <v>0</v>
      </c>
      <c r="S206" s="231">
        <v>0</v>
      </c>
      <c r="T206" s="232">
        <f>S206*H206</f>
        <v>0</v>
      </c>
      <c r="AR206" s="233" t="s">
        <v>135</v>
      </c>
      <c r="AT206" s="233" t="s">
        <v>130</v>
      </c>
      <c r="AU206" s="233" t="s">
        <v>76</v>
      </c>
      <c r="AY206" s="16" t="s">
        <v>127</v>
      </c>
      <c r="BE206" s="234">
        <f>IF(N206="základní",J206,0)</f>
        <v>0</v>
      </c>
      <c r="BF206" s="234">
        <f>IF(N206="snížená",J206,0)</f>
        <v>0</v>
      </c>
      <c r="BG206" s="234">
        <f>IF(N206="zákl. přenesená",J206,0)</f>
        <v>0</v>
      </c>
      <c r="BH206" s="234">
        <f>IF(N206="sníž. přenesená",J206,0)</f>
        <v>0</v>
      </c>
      <c r="BI206" s="234">
        <f>IF(N206="nulová",J206,0)</f>
        <v>0</v>
      </c>
      <c r="BJ206" s="16" t="s">
        <v>84</v>
      </c>
      <c r="BK206" s="234">
        <f>ROUND(I206*H206,2)</f>
        <v>0</v>
      </c>
      <c r="BL206" s="16" t="s">
        <v>135</v>
      </c>
      <c r="BM206" s="233" t="s">
        <v>884</v>
      </c>
    </row>
    <row r="207" spans="2:65" s="1" customFormat="1" ht="15.25" customHeight="1">
      <c r="B207" s="37"/>
      <c r="C207" s="268" t="s">
        <v>611</v>
      </c>
      <c r="D207" s="268" t="s">
        <v>165</v>
      </c>
      <c r="E207" s="269" t="s">
        <v>885</v>
      </c>
      <c r="F207" s="270" t="s">
        <v>886</v>
      </c>
      <c r="G207" s="271" t="s">
        <v>721</v>
      </c>
      <c r="H207" s="272">
        <v>20</v>
      </c>
      <c r="I207" s="273"/>
      <c r="J207" s="274">
        <f>ROUND(I207*H207,2)</f>
        <v>0</v>
      </c>
      <c r="K207" s="270" t="s">
        <v>1</v>
      </c>
      <c r="L207" s="275"/>
      <c r="M207" s="276" t="s">
        <v>1</v>
      </c>
      <c r="N207" s="277" t="s">
        <v>41</v>
      </c>
      <c r="O207" s="85"/>
      <c r="P207" s="231">
        <f>O207*H207</f>
        <v>0</v>
      </c>
      <c r="Q207" s="231">
        <v>0</v>
      </c>
      <c r="R207" s="231">
        <f>Q207*H207</f>
        <v>0</v>
      </c>
      <c r="S207" s="231">
        <v>0</v>
      </c>
      <c r="T207" s="232">
        <f>S207*H207</f>
        <v>0</v>
      </c>
      <c r="AR207" s="233" t="s">
        <v>169</v>
      </c>
      <c r="AT207" s="233" t="s">
        <v>165</v>
      </c>
      <c r="AU207" s="233" t="s">
        <v>76</v>
      </c>
      <c r="AY207" s="16" t="s">
        <v>127</v>
      </c>
      <c r="BE207" s="234">
        <f>IF(N207="základní",J207,0)</f>
        <v>0</v>
      </c>
      <c r="BF207" s="234">
        <f>IF(N207="snížená",J207,0)</f>
        <v>0</v>
      </c>
      <c r="BG207" s="234">
        <f>IF(N207="zákl. přenesená",J207,0)</f>
        <v>0</v>
      </c>
      <c r="BH207" s="234">
        <f>IF(N207="sníž. přenesená",J207,0)</f>
        <v>0</v>
      </c>
      <c r="BI207" s="234">
        <f>IF(N207="nulová",J207,0)</f>
        <v>0</v>
      </c>
      <c r="BJ207" s="16" t="s">
        <v>84</v>
      </c>
      <c r="BK207" s="234">
        <f>ROUND(I207*H207,2)</f>
        <v>0</v>
      </c>
      <c r="BL207" s="16" t="s">
        <v>135</v>
      </c>
      <c r="BM207" s="233" t="s">
        <v>887</v>
      </c>
    </row>
    <row r="208" spans="2:47" s="1" customFormat="1" ht="12">
      <c r="B208" s="37"/>
      <c r="C208" s="38"/>
      <c r="D208" s="237" t="s">
        <v>184</v>
      </c>
      <c r="E208" s="38"/>
      <c r="F208" s="278" t="s">
        <v>888</v>
      </c>
      <c r="G208" s="38"/>
      <c r="H208" s="38"/>
      <c r="I208" s="138"/>
      <c r="J208" s="38"/>
      <c r="K208" s="38"/>
      <c r="L208" s="42"/>
      <c r="M208" s="279"/>
      <c r="N208" s="85"/>
      <c r="O208" s="85"/>
      <c r="P208" s="85"/>
      <c r="Q208" s="85"/>
      <c r="R208" s="85"/>
      <c r="S208" s="85"/>
      <c r="T208" s="86"/>
      <c r="AT208" s="16" t="s">
        <v>184</v>
      </c>
      <c r="AU208" s="16" t="s">
        <v>76</v>
      </c>
    </row>
    <row r="209" spans="2:65" s="1" customFormat="1" ht="15.25" customHeight="1">
      <c r="B209" s="37"/>
      <c r="C209" s="268" t="s">
        <v>620</v>
      </c>
      <c r="D209" s="268" t="s">
        <v>165</v>
      </c>
      <c r="E209" s="269" t="s">
        <v>889</v>
      </c>
      <c r="F209" s="270" t="s">
        <v>890</v>
      </c>
      <c r="G209" s="271" t="s">
        <v>721</v>
      </c>
      <c r="H209" s="272">
        <v>20</v>
      </c>
      <c r="I209" s="273"/>
      <c r="J209" s="274">
        <f>ROUND(I209*H209,2)</f>
        <v>0</v>
      </c>
      <c r="K209" s="270" t="s">
        <v>1</v>
      </c>
      <c r="L209" s="275"/>
      <c r="M209" s="276" t="s">
        <v>1</v>
      </c>
      <c r="N209" s="277" t="s">
        <v>41</v>
      </c>
      <c r="O209" s="85"/>
      <c r="P209" s="231">
        <f>O209*H209</f>
        <v>0</v>
      </c>
      <c r="Q209" s="231">
        <v>0</v>
      </c>
      <c r="R209" s="231">
        <f>Q209*H209</f>
        <v>0</v>
      </c>
      <c r="S209" s="231">
        <v>0</v>
      </c>
      <c r="T209" s="232">
        <f>S209*H209</f>
        <v>0</v>
      </c>
      <c r="AR209" s="233" t="s">
        <v>169</v>
      </c>
      <c r="AT209" s="233" t="s">
        <v>165</v>
      </c>
      <c r="AU209" s="233" t="s">
        <v>76</v>
      </c>
      <c r="AY209" s="16" t="s">
        <v>127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6" t="s">
        <v>84</v>
      </c>
      <c r="BK209" s="234">
        <f>ROUND(I209*H209,2)</f>
        <v>0</v>
      </c>
      <c r="BL209" s="16" t="s">
        <v>135</v>
      </c>
      <c r="BM209" s="233" t="s">
        <v>891</v>
      </c>
    </row>
    <row r="210" spans="2:65" s="1" customFormat="1" ht="15.25" customHeight="1">
      <c r="B210" s="37"/>
      <c r="C210" s="222" t="s">
        <v>624</v>
      </c>
      <c r="D210" s="222" t="s">
        <v>130</v>
      </c>
      <c r="E210" s="223" t="s">
        <v>233</v>
      </c>
      <c r="F210" s="224" t="s">
        <v>892</v>
      </c>
      <c r="G210" s="225" t="s">
        <v>165</v>
      </c>
      <c r="H210" s="226">
        <v>610</v>
      </c>
      <c r="I210" s="227"/>
      <c r="J210" s="228">
        <f>ROUND(I210*H210,2)</f>
        <v>0</v>
      </c>
      <c r="K210" s="224" t="s">
        <v>1</v>
      </c>
      <c r="L210" s="42"/>
      <c r="M210" s="229" t="s">
        <v>1</v>
      </c>
      <c r="N210" s="230" t="s">
        <v>41</v>
      </c>
      <c r="O210" s="85"/>
      <c r="P210" s="231">
        <f>O210*H210</f>
        <v>0</v>
      </c>
      <c r="Q210" s="231">
        <v>0</v>
      </c>
      <c r="R210" s="231">
        <f>Q210*H210</f>
        <v>0</v>
      </c>
      <c r="S210" s="231">
        <v>0</v>
      </c>
      <c r="T210" s="232">
        <f>S210*H210</f>
        <v>0</v>
      </c>
      <c r="AR210" s="233" t="s">
        <v>135</v>
      </c>
      <c r="AT210" s="233" t="s">
        <v>130</v>
      </c>
      <c r="AU210" s="233" t="s">
        <v>76</v>
      </c>
      <c r="AY210" s="16" t="s">
        <v>127</v>
      </c>
      <c r="BE210" s="234">
        <f>IF(N210="základní",J210,0)</f>
        <v>0</v>
      </c>
      <c r="BF210" s="234">
        <f>IF(N210="snížená",J210,0)</f>
        <v>0</v>
      </c>
      <c r="BG210" s="234">
        <f>IF(N210="zákl. přenesená",J210,0)</f>
        <v>0</v>
      </c>
      <c r="BH210" s="234">
        <f>IF(N210="sníž. přenesená",J210,0)</f>
        <v>0</v>
      </c>
      <c r="BI210" s="234">
        <f>IF(N210="nulová",J210,0)</f>
        <v>0</v>
      </c>
      <c r="BJ210" s="16" t="s">
        <v>84</v>
      </c>
      <c r="BK210" s="234">
        <f>ROUND(I210*H210,2)</f>
        <v>0</v>
      </c>
      <c r="BL210" s="16" t="s">
        <v>135</v>
      </c>
      <c r="BM210" s="233" t="s">
        <v>893</v>
      </c>
    </row>
    <row r="211" spans="2:65" s="1" customFormat="1" ht="15.25" customHeight="1">
      <c r="B211" s="37"/>
      <c r="C211" s="222" t="s">
        <v>628</v>
      </c>
      <c r="D211" s="222" t="s">
        <v>130</v>
      </c>
      <c r="E211" s="223" t="s">
        <v>894</v>
      </c>
      <c r="F211" s="224" t="s">
        <v>895</v>
      </c>
      <c r="G211" s="225" t="s">
        <v>165</v>
      </c>
      <c r="H211" s="226">
        <v>610</v>
      </c>
      <c r="I211" s="227"/>
      <c r="J211" s="228">
        <f>ROUND(I211*H211,2)</f>
        <v>0</v>
      </c>
      <c r="K211" s="224" t="s">
        <v>1</v>
      </c>
      <c r="L211" s="42"/>
      <c r="M211" s="229" t="s">
        <v>1</v>
      </c>
      <c r="N211" s="230" t="s">
        <v>41</v>
      </c>
      <c r="O211" s="85"/>
      <c r="P211" s="231">
        <f>O211*H211</f>
        <v>0</v>
      </c>
      <c r="Q211" s="231">
        <v>0</v>
      </c>
      <c r="R211" s="231">
        <f>Q211*H211</f>
        <v>0</v>
      </c>
      <c r="S211" s="231">
        <v>0</v>
      </c>
      <c r="T211" s="232">
        <f>S211*H211</f>
        <v>0</v>
      </c>
      <c r="AR211" s="233" t="s">
        <v>135</v>
      </c>
      <c r="AT211" s="233" t="s">
        <v>130</v>
      </c>
      <c r="AU211" s="233" t="s">
        <v>76</v>
      </c>
      <c r="AY211" s="16" t="s">
        <v>127</v>
      </c>
      <c r="BE211" s="234">
        <f>IF(N211="základní",J211,0)</f>
        <v>0</v>
      </c>
      <c r="BF211" s="234">
        <f>IF(N211="snížená",J211,0)</f>
        <v>0</v>
      </c>
      <c r="BG211" s="234">
        <f>IF(N211="zákl. přenesená",J211,0)</f>
        <v>0</v>
      </c>
      <c r="BH211" s="234">
        <f>IF(N211="sníž. přenesená",J211,0)</f>
        <v>0</v>
      </c>
      <c r="BI211" s="234">
        <f>IF(N211="nulová",J211,0)</f>
        <v>0</v>
      </c>
      <c r="BJ211" s="16" t="s">
        <v>84</v>
      </c>
      <c r="BK211" s="234">
        <f>ROUND(I211*H211,2)</f>
        <v>0</v>
      </c>
      <c r="BL211" s="16" t="s">
        <v>135</v>
      </c>
      <c r="BM211" s="233" t="s">
        <v>896</v>
      </c>
    </row>
    <row r="212" spans="2:65" s="1" customFormat="1" ht="15.25" customHeight="1">
      <c r="B212" s="37"/>
      <c r="C212" s="222" t="s">
        <v>633</v>
      </c>
      <c r="D212" s="222" t="s">
        <v>130</v>
      </c>
      <c r="E212" s="223" t="s">
        <v>897</v>
      </c>
      <c r="F212" s="224" t="s">
        <v>898</v>
      </c>
      <c r="G212" s="225" t="s">
        <v>721</v>
      </c>
      <c r="H212" s="226">
        <v>4</v>
      </c>
      <c r="I212" s="227"/>
      <c r="J212" s="228">
        <f>ROUND(I212*H212,2)</f>
        <v>0</v>
      </c>
      <c r="K212" s="224" t="s">
        <v>1</v>
      </c>
      <c r="L212" s="42"/>
      <c r="M212" s="229" t="s">
        <v>1</v>
      </c>
      <c r="N212" s="230" t="s">
        <v>41</v>
      </c>
      <c r="O212" s="85"/>
      <c r="P212" s="231">
        <f>O212*H212</f>
        <v>0</v>
      </c>
      <c r="Q212" s="231">
        <v>0</v>
      </c>
      <c r="R212" s="231">
        <f>Q212*H212</f>
        <v>0</v>
      </c>
      <c r="S212" s="231">
        <v>0</v>
      </c>
      <c r="T212" s="232">
        <f>S212*H212</f>
        <v>0</v>
      </c>
      <c r="AR212" s="233" t="s">
        <v>135</v>
      </c>
      <c r="AT212" s="233" t="s">
        <v>130</v>
      </c>
      <c r="AU212" s="233" t="s">
        <v>76</v>
      </c>
      <c r="AY212" s="16" t="s">
        <v>127</v>
      </c>
      <c r="BE212" s="234">
        <f>IF(N212="základní",J212,0)</f>
        <v>0</v>
      </c>
      <c r="BF212" s="234">
        <f>IF(N212="snížená",J212,0)</f>
        <v>0</v>
      </c>
      <c r="BG212" s="234">
        <f>IF(N212="zákl. přenesená",J212,0)</f>
        <v>0</v>
      </c>
      <c r="BH212" s="234">
        <f>IF(N212="sníž. přenesená",J212,0)</f>
        <v>0</v>
      </c>
      <c r="BI212" s="234">
        <f>IF(N212="nulová",J212,0)</f>
        <v>0</v>
      </c>
      <c r="BJ212" s="16" t="s">
        <v>84</v>
      </c>
      <c r="BK212" s="234">
        <f>ROUND(I212*H212,2)</f>
        <v>0</v>
      </c>
      <c r="BL212" s="16" t="s">
        <v>135</v>
      </c>
      <c r="BM212" s="233" t="s">
        <v>899</v>
      </c>
    </row>
    <row r="213" spans="2:65" s="1" customFormat="1" ht="15.25" customHeight="1">
      <c r="B213" s="37"/>
      <c r="C213" s="222" t="s">
        <v>637</v>
      </c>
      <c r="D213" s="222" t="s">
        <v>130</v>
      </c>
      <c r="E213" s="223" t="s">
        <v>900</v>
      </c>
      <c r="F213" s="224" t="s">
        <v>901</v>
      </c>
      <c r="G213" s="225" t="s">
        <v>721</v>
      </c>
      <c r="H213" s="226">
        <v>3</v>
      </c>
      <c r="I213" s="227"/>
      <c r="J213" s="228">
        <f>ROUND(I213*H213,2)</f>
        <v>0</v>
      </c>
      <c r="K213" s="224" t="s">
        <v>1</v>
      </c>
      <c r="L213" s="42"/>
      <c r="M213" s="229" t="s">
        <v>1</v>
      </c>
      <c r="N213" s="230" t="s">
        <v>41</v>
      </c>
      <c r="O213" s="85"/>
      <c r="P213" s="231">
        <f>O213*H213</f>
        <v>0</v>
      </c>
      <c r="Q213" s="231">
        <v>0</v>
      </c>
      <c r="R213" s="231">
        <f>Q213*H213</f>
        <v>0</v>
      </c>
      <c r="S213" s="231">
        <v>0</v>
      </c>
      <c r="T213" s="232">
        <f>S213*H213</f>
        <v>0</v>
      </c>
      <c r="AR213" s="233" t="s">
        <v>135</v>
      </c>
      <c r="AT213" s="233" t="s">
        <v>130</v>
      </c>
      <c r="AU213" s="233" t="s">
        <v>76</v>
      </c>
      <c r="AY213" s="16" t="s">
        <v>127</v>
      </c>
      <c r="BE213" s="234">
        <f>IF(N213="základní",J213,0)</f>
        <v>0</v>
      </c>
      <c r="BF213" s="234">
        <f>IF(N213="snížená",J213,0)</f>
        <v>0</v>
      </c>
      <c r="BG213" s="234">
        <f>IF(N213="zákl. přenesená",J213,0)</f>
        <v>0</v>
      </c>
      <c r="BH213" s="234">
        <f>IF(N213="sníž. přenesená",J213,0)</f>
        <v>0</v>
      </c>
      <c r="BI213" s="234">
        <f>IF(N213="nulová",J213,0)</f>
        <v>0</v>
      </c>
      <c r="BJ213" s="16" t="s">
        <v>84</v>
      </c>
      <c r="BK213" s="234">
        <f>ROUND(I213*H213,2)</f>
        <v>0</v>
      </c>
      <c r="BL213" s="16" t="s">
        <v>135</v>
      </c>
      <c r="BM213" s="233" t="s">
        <v>902</v>
      </c>
    </row>
    <row r="214" spans="2:65" s="1" customFormat="1" ht="15.25" customHeight="1">
      <c r="B214" s="37"/>
      <c r="C214" s="222" t="s">
        <v>641</v>
      </c>
      <c r="D214" s="222" t="s">
        <v>130</v>
      </c>
      <c r="E214" s="223" t="s">
        <v>406</v>
      </c>
      <c r="F214" s="224" t="s">
        <v>903</v>
      </c>
      <c r="G214" s="225" t="s">
        <v>165</v>
      </c>
      <c r="H214" s="226">
        <v>610</v>
      </c>
      <c r="I214" s="227"/>
      <c r="J214" s="228">
        <f>ROUND(I214*H214,2)</f>
        <v>0</v>
      </c>
      <c r="K214" s="224" t="s">
        <v>1</v>
      </c>
      <c r="L214" s="42"/>
      <c r="M214" s="229" t="s">
        <v>1</v>
      </c>
      <c r="N214" s="230" t="s">
        <v>41</v>
      </c>
      <c r="O214" s="85"/>
      <c r="P214" s="231">
        <f>O214*H214</f>
        <v>0</v>
      </c>
      <c r="Q214" s="231">
        <v>0</v>
      </c>
      <c r="R214" s="231">
        <f>Q214*H214</f>
        <v>0</v>
      </c>
      <c r="S214" s="231">
        <v>0</v>
      </c>
      <c r="T214" s="232">
        <f>S214*H214</f>
        <v>0</v>
      </c>
      <c r="AR214" s="233" t="s">
        <v>135</v>
      </c>
      <c r="AT214" s="233" t="s">
        <v>130</v>
      </c>
      <c r="AU214" s="233" t="s">
        <v>76</v>
      </c>
      <c r="AY214" s="16" t="s">
        <v>127</v>
      </c>
      <c r="BE214" s="234">
        <f>IF(N214="základní",J214,0)</f>
        <v>0</v>
      </c>
      <c r="BF214" s="234">
        <f>IF(N214="snížená",J214,0)</f>
        <v>0</v>
      </c>
      <c r="BG214" s="234">
        <f>IF(N214="zákl. přenesená",J214,0)</f>
        <v>0</v>
      </c>
      <c r="BH214" s="234">
        <f>IF(N214="sníž. přenesená",J214,0)</f>
        <v>0</v>
      </c>
      <c r="BI214" s="234">
        <f>IF(N214="nulová",J214,0)</f>
        <v>0</v>
      </c>
      <c r="BJ214" s="16" t="s">
        <v>84</v>
      </c>
      <c r="BK214" s="234">
        <f>ROUND(I214*H214,2)</f>
        <v>0</v>
      </c>
      <c r="BL214" s="16" t="s">
        <v>135</v>
      </c>
      <c r="BM214" s="233" t="s">
        <v>904</v>
      </c>
    </row>
    <row r="215" spans="2:65" s="1" customFormat="1" ht="15.25" customHeight="1">
      <c r="B215" s="37"/>
      <c r="C215" s="222" t="s">
        <v>645</v>
      </c>
      <c r="D215" s="222" t="s">
        <v>130</v>
      </c>
      <c r="E215" s="223" t="s">
        <v>905</v>
      </c>
      <c r="F215" s="224" t="s">
        <v>906</v>
      </c>
      <c r="G215" s="225" t="s">
        <v>721</v>
      </c>
      <c r="H215" s="226">
        <v>20</v>
      </c>
      <c r="I215" s="227"/>
      <c r="J215" s="228">
        <f>ROUND(I215*H215,2)</f>
        <v>0</v>
      </c>
      <c r="K215" s="224" t="s">
        <v>1</v>
      </c>
      <c r="L215" s="42"/>
      <c r="M215" s="229" t="s">
        <v>1</v>
      </c>
      <c r="N215" s="230" t="s">
        <v>41</v>
      </c>
      <c r="O215" s="85"/>
      <c r="P215" s="231">
        <f>O215*H215</f>
        <v>0</v>
      </c>
      <c r="Q215" s="231">
        <v>0</v>
      </c>
      <c r="R215" s="231">
        <f>Q215*H215</f>
        <v>0</v>
      </c>
      <c r="S215" s="231">
        <v>0</v>
      </c>
      <c r="T215" s="232">
        <f>S215*H215</f>
        <v>0</v>
      </c>
      <c r="AR215" s="233" t="s">
        <v>135</v>
      </c>
      <c r="AT215" s="233" t="s">
        <v>130</v>
      </c>
      <c r="AU215" s="233" t="s">
        <v>76</v>
      </c>
      <c r="AY215" s="16" t="s">
        <v>127</v>
      </c>
      <c r="BE215" s="234">
        <f>IF(N215="základní",J215,0)</f>
        <v>0</v>
      </c>
      <c r="BF215" s="234">
        <f>IF(N215="snížená",J215,0)</f>
        <v>0</v>
      </c>
      <c r="BG215" s="234">
        <f>IF(N215="zákl. přenesená",J215,0)</f>
        <v>0</v>
      </c>
      <c r="BH215" s="234">
        <f>IF(N215="sníž. přenesená",J215,0)</f>
        <v>0</v>
      </c>
      <c r="BI215" s="234">
        <f>IF(N215="nulová",J215,0)</f>
        <v>0</v>
      </c>
      <c r="BJ215" s="16" t="s">
        <v>84</v>
      </c>
      <c r="BK215" s="234">
        <f>ROUND(I215*H215,2)</f>
        <v>0</v>
      </c>
      <c r="BL215" s="16" t="s">
        <v>135</v>
      </c>
      <c r="BM215" s="233" t="s">
        <v>907</v>
      </c>
    </row>
    <row r="216" spans="2:65" s="1" customFormat="1" ht="15.25" customHeight="1">
      <c r="B216" s="37"/>
      <c r="C216" s="222" t="s">
        <v>649</v>
      </c>
      <c r="D216" s="222" t="s">
        <v>130</v>
      </c>
      <c r="E216" s="223" t="s">
        <v>908</v>
      </c>
      <c r="F216" s="224" t="s">
        <v>909</v>
      </c>
      <c r="G216" s="225" t="s">
        <v>165</v>
      </c>
      <c r="H216" s="226">
        <v>610</v>
      </c>
      <c r="I216" s="227"/>
      <c r="J216" s="228">
        <f>ROUND(I216*H216,2)</f>
        <v>0</v>
      </c>
      <c r="K216" s="224" t="s">
        <v>1</v>
      </c>
      <c r="L216" s="42"/>
      <c r="M216" s="229" t="s">
        <v>1</v>
      </c>
      <c r="N216" s="230" t="s">
        <v>41</v>
      </c>
      <c r="O216" s="85"/>
      <c r="P216" s="231">
        <f>O216*H216</f>
        <v>0</v>
      </c>
      <c r="Q216" s="231">
        <v>0</v>
      </c>
      <c r="R216" s="231">
        <f>Q216*H216</f>
        <v>0</v>
      </c>
      <c r="S216" s="231">
        <v>0</v>
      </c>
      <c r="T216" s="232">
        <f>S216*H216</f>
        <v>0</v>
      </c>
      <c r="AR216" s="233" t="s">
        <v>135</v>
      </c>
      <c r="AT216" s="233" t="s">
        <v>130</v>
      </c>
      <c r="AU216" s="233" t="s">
        <v>76</v>
      </c>
      <c r="AY216" s="16" t="s">
        <v>127</v>
      </c>
      <c r="BE216" s="234">
        <f>IF(N216="základní",J216,0)</f>
        <v>0</v>
      </c>
      <c r="BF216" s="234">
        <f>IF(N216="snížená",J216,0)</f>
        <v>0</v>
      </c>
      <c r="BG216" s="234">
        <f>IF(N216="zákl. přenesená",J216,0)</f>
        <v>0</v>
      </c>
      <c r="BH216" s="234">
        <f>IF(N216="sníž. přenesená",J216,0)</f>
        <v>0</v>
      </c>
      <c r="BI216" s="234">
        <f>IF(N216="nulová",J216,0)</f>
        <v>0</v>
      </c>
      <c r="BJ216" s="16" t="s">
        <v>84</v>
      </c>
      <c r="BK216" s="234">
        <f>ROUND(I216*H216,2)</f>
        <v>0</v>
      </c>
      <c r="BL216" s="16" t="s">
        <v>135</v>
      </c>
      <c r="BM216" s="233" t="s">
        <v>376</v>
      </c>
    </row>
    <row r="217" spans="2:65" s="1" customFormat="1" ht="15.25" customHeight="1">
      <c r="B217" s="37"/>
      <c r="C217" s="222" t="s">
        <v>653</v>
      </c>
      <c r="D217" s="222" t="s">
        <v>130</v>
      </c>
      <c r="E217" s="223" t="s">
        <v>738</v>
      </c>
      <c r="F217" s="224" t="s">
        <v>739</v>
      </c>
      <c r="G217" s="225" t="s">
        <v>721</v>
      </c>
      <c r="H217" s="226">
        <v>144</v>
      </c>
      <c r="I217" s="227"/>
      <c r="J217" s="228">
        <f>ROUND(I217*H217,2)</f>
        <v>0</v>
      </c>
      <c r="K217" s="224" t="s">
        <v>1</v>
      </c>
      <c r="L217" s="42"/>
      <c r="M217" s="229" t="s">
        <v>1</v>
      </c>
      <c r="N217" s="230" t="s">
        <v>41</v>
      </c>
      <c r="O217" s="85"/>
      <c r="P217" s="231">
        <f>O217*H217</f>
        <v>0</v>
      </c>
      <c r="Q217" s="231">
        <v>0</v>
      </c>
      <c r="R217" s="231">
        <f>Q217*H217</f>
        <v>0</v>
      </c>
      <c r="S217" s="231">
        <v>0</v>
      </c>
      <c r="T217" s="232">
        <f>S217*H217</f>
        <v>0</v>
      </c>
      <c r="AR217" s="233" t="s">
        <v>135</v>
      </c>
      <c r="AT217" s="233" t="s">
        <v>130</v>
      </c>
      <c r="AU217" s="233" t="s">
        <v>76</v>
      </c>
      <c r="AY217" s="16" t="s">
        <v>127</v>
      </c>
      <c r="BE217" s="234">
        <f>IF(N217="základní",J217,0)</f>
        <v>0</v>
      </c>
      <c r="BF217" s="234">
        <f>IF(N217="snížená",J217,0)</f>
        <v>0</v>
      </c>
      <c r="BG217" s="234">
        <f>IF(N217="zákl. přenesená",J217,0)</f>
        <v>0</v>
      </c>
      <c r="BH217" s="234">
        <f>IF(N217="sníž. přenesená",J217,0)</f>
        <v>0</v>
      </c>
      <c r="BI217" s="234">
        <f>IF(N217="nulová",J217,0)</f>
        <v>0</v>
      </c>
      <c r="BJ217" s="16" t="s">
        <v>84</v>
      </c>
      <c r="BK217" s="234">
        <f>ROUND(I217*H217,2)</f>
        <v>0</v>
      </c>
      <c r="BL217" s="16" t="s">
        <v>135</v>
      </c>
      <c r="BM217" s="233" t="s">
        <v>910</v>
      </c>
    </row>
    <row r="218" spans="2:65" s="1" customFormat="1" ht="15.25" customHeight="1">
      <c r="B218" s="37"/>
      <c r="C218" s="222" t="s">
        <v>658</v>
      </c>
      <c r="D218" s="222" t="s">
        <v>130</v>
      </c>
      <c r="E218" s="223" t="s">
        <v>911</v>
      </c>
      <c r="F218" s="224" t="s">
        <v>912</v>
      </c>
      <c r="G218" s="225" t="s">
        <v>729</v>
      </c>
      <c r="H218" s="226">
        <v>69.985</v>
      </c>
      <c r="I218" s="227"/>
      <c r="J218" s="228">
        <f>ROUND(I218*H218,2)</f>
        <v>0</v>
      </c>
      <c r="K218" s="224" t="s">
        <v>1</v>
      </c>
      <c r="L218" s="42"/>
      <c r="M218" s="280" t="s">
        <v>1</v>
      </c>
      <c r="N218" s="281" t="s">
        <v>41</v>
      </c>
      <c r="O218" s="282"/>
      <c r="P218" s="283">
        <f>O218*H218</f>
        <v>0</v>
      </c>
      <c r="Q218" s="283">
        <v>0</v>
      </c>
      <c r="R218" s="283">
        <f>Q218*H218</f>
        <v>0</v>
      </c>
      <c r="S218" s="283">
        <v>0</v>
      </c>
      <c r="T218" s="284">
        <f>S218*H218</f>
        <v>0</v>
      </c>
      <c r="AR218" s="233" t="s">
        <v>135</v>
      </c>
      <c r="AT218" s="233" t="s">
        <v>130</v>
      </c>
      <c r="AU218" s="233" t="s">
        <v>76</v>
      </c>
      <c r="AY218" s="16" t="s">
        <v>127</v>
      </c>
      <c r="BE218" s="234">
        <f>IF(N218="základní",J218,0)</f>
        <v>0</v>
      </c>
      <c r="BF218" s="234">
        <f>IF(N218="snížená",J218,0)</f>
        <v>0</v>
      </c>
      <c r="BG218" s="234">
        <f>IF(N218="zákl. přenesená",J218,0)</f>
        <v>0</v>
      </c>
      <c r="BH218" s="234">
        <f>IF(N218="sníž. přenesená",J218,0)</f>
        <v>0</v>
      </c>
      <c r="BI218" s="234">
        <f>IF(N218="nulová",J218,0)</f>
        <v>0</v>
      </c>
      <c r="BJ218" s="16" t="s">
        <v>84</v>
      </c>
      <c r="BK218" s="234">
        <f>ROUND(I218*H218,2)</f>
        <v>0</v>
      </c>
      <c r="BL218" s="16" t="s">
        <v>135</v>
      </c>
      <c r="BM218" s="233" t="s">
        <v>913</v>
      </c>
    </row>
    <row r="219" spans="2:12" s="1" customFormat="1" ht="6.95" customHeight="1">
      <c r="B219" s="60"/>
      <c r="C219" s="61"/>
      <c r="D219" s="61"/>
      <c r="E219" s="61"/>
      <c r="F219" s="61"/>
      <c r="G219" s="61"/>
      <c r="H219" s="61"/>
      <c r="I219" s="172"/>
      <c r="J219" s="61"/>
      <c r="K219" s="61"/>
      <c r="L219" s="42"/>
    </row>
  </sheetData>
  <sheetProtection password="CC35" sheet="1" objects="1" scenarios="1" formatColumns="0" formatRows="0" autoFilter="0"/>
  <autoFilter ref="C115:K218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TOMAS-PC\Tomas</dc:creator>
  <cp:keywords/>
  <dc:description/>
  <cp:lastModifiedBy>TOMAS-PC\Tomas</cp:lastModifiedBy>
  <dcterms:created xsi:type="dcterms:W3CDTF">2019-05-28T07:09:55Z</dcterms:created>
  <dcterms:modified xsi:type="dcterms:W3CDTF">2019-05-28T07:09:57Z</dcterms:modified>
  <cp:category/>
  <cp:version/>
  <cp:contentType/>
  <cp:contentStatus/>
</cp:coreProperties>
</file>