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2_PROJEKTY_MOJE\OSELCE\ZAMEK\DPS_KOMPLET_REV01_2019_05_20\Rozpočty\"/>
    </mc:Choice>
  </mc:AlternateContent>
  <bookViews>
    <workbookView xWindow="360" yWindow="270" windowWidth="18735" windowHeight="12210" firstSheet="1" activeTab="1"/>
  </bookViews>
  <sheets>
    <sheet name="Pokyny pro vyplnění" sheetId="11" state="hidden" r:id="rId1"/>
    <sheet name="SOUHRNNÝ ROZPOČET" sheetId="13" r:id="rId2"/>
    <sheet name="Stavba" sheetId="1" r:id="rId3"/>
    <sheet name="VzorPolozky" sheetId="10" state="hidden" r:id="rId4"/>
    <sheet name="Rozpočet položkový_1" sheetId="12" r:id="rId5"/>
    <sheet name="Vytápění" sheetId="14" r:id="rId6"/>
    <sheet name="Rozpočet položkový_2" sheetId="15" r:id="rId7"/>
    <sheet name="Plyn" sheetId="16" r:id="rId8"/>
    <sheet name="Rozpočet položkový_3" sheetId="19" r:id="rId9"/>
    <sheet name="Rozpočet položkový_4" sheetId="17" r:id="rId10"/>
    <sheet name="Měření a regulace" sheetId="18" r:id="rId11"/>
  </sheets>
  <externalReferences>
    <externalReference r:id="rId12"/>
    <externalReference r:id="rId13"/>
    <externalReference r:id="rId14"/>
  </externalReferences>
  <definedNames>
    <definedName name="CelkemDPHVypocet" localSheetId="2">Stavba!$H$40</definedName>
    <definedName name="CenaCelkem">Stavba!$G$29</definedName>
    <definedName name="CenaCelkemBezDPH">Stavba!$G$28</definedName>
    <definedName name="CenaCelkemVypocet" localSheetId="2">Stavba!$I$40</definedName>
    <definedName name="cisloobjektu">Stavba!$C$3</definedName>
    <definedName name="CisloRozpoctu">'[1]Krycí list'!$C$2</definedName>
    <definedName name="CisloStavby" localSheetId="2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2">Stavba!$I$12</definedName>
    <definedName name="dmisto">Stavba!$D$13:$G$13</definedName>
    <definedName name="DPHSni">Stavba!$G$24</definedName>
    <definedName name="DPHZakl">Stavba!$G$26</definedName>
    <definedName name="dpsc" localSheetId="2">Stavba!$C$13</definedName>
    <definedName name="IČO" localSheetId="2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2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2">Stavba!$D$5</definedName>
    <definedName name="Objekt" localSheetId="2">Stavba!$B$38</definedName>
    <definedName name="_xlnm.Print_Area" localSheetId="4">'Rozpočet položkový_1'!$A$1:$U$91</definedName>
    <definedName name="_xlnm.Print_Area" localSheetId="2">Stavba!$A$1:$J$71</definedName>
    <definedName name="odic" localSheetId="2">Stavba!$I$6</definedName>
    <definedName name="oico" localSheetId="2">Stavba!$I$5</definedName>
    <definedName name="omisto" localSheetId="2">Stavba!$D$7</definedName>
    <definedName name="onazev" localSheetId="2">Stavba!$D$6</definedName>
    <definedName name="opsc" localSheetId="2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2">Stavba!$E$23</definedName>
    <definedName name="SazbaDPH1">'[1]Krycí list'!$C$30</definedName>
    <definedName name="SazbaDPH2" localSheetId="2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2" hidden="1">Stavba!$A:$A</definedName>
    <definedName name="Z_B7E7C763_C459_487D_8ABA_5CFDDFBD5A84_.wvu.PrintArea" localSheetId="2" hidden="1">Stavba!$B$1:$J$36</definedName>
    <definedName name="ZakladDPHSni">Stavba!$G$23</definedName>
    <definedName name="ZakladDPHSniVypocet" localSheetId="2">Stavba!$F$40</definedName>
    <definedName name="ZakladDPHZakl">Stavba!$G$25</definedName>
    <definedName name="ZakladDPHZaklVypocet" localSheetId="2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9" i="1" l="1"/>
  <c r="I18" i="1"/>
  <c r="J359" i="15" l="1"/>
  <c r="J361" i="15"/>
  <c r="J363" i="15"/>
  <c r="J365" i="15"/>
  <c r="J367" i="15"/>
  <c r="J371" i="15"/>
  <c r="J373" i="15"/>
  <c r="J375" i="15"/>
  <c r="J377" i="15"/>
  <c r="J378" i="15"/>
  <c r="J379" i="15"/>
  <c r="G89" i="12" l="1"/>
  <c r="G88" i="12"/>
  <c r="G86" i="12"/>
  <c r="G84" i="12" s="1"/>
  <c r="G85" i="12"/>
  <c r="G83" i="12"/>
  <c r="G82" i="12"/>
  <c r="G81" i="12" s="1"/>
  <c r="G77" i="12"/>
  <c r="G78" i="12"/>
  <c r="G79" i="12"/>
  <c r="G80" i="12"/>
  <c r="G76" i="12"/>
  <c r="G75" i="12" s="1"/>
  <c r="G73" i="12"/>
  <c r="G71" i="12" s="1"/>
  <c r="G74" i="12"/>
  <c r="G72" i="12"/>
  <c r="G70" i="12"/>
  <c r="G68" i="12" s="1"/>
  <c r="G69" i="12"/>
  <c r="G67" i="12"/>
  <c r="G66" i="12"/>
  <c r="G65" i="12" s="1"/>
  <c r="G59" i="12"/>
  <c r="G60" i="12"/>
  <c r="G61" i="12"/>
  <c r="G62" i="12"/>
  <c r="G63" i="12"/>
  <c r="G64" i="12"/>
  <c r="G58" i="12"/>
  <c r="G57" i="12" s="1"/>
  <c r="G53" i="12"/>
  <c r="G54" i="12"/>
  <c r="G55" i="12"/>
  <c r="G56" i="12"/>
  <c r="G52" i="12"/>
  <c r="G51" i="12" s="1"/>
  <c r="G48" i="12"/>
  <c r="G49" i="12"/>
  <c r="G50" i="12"/>
  <c r="G47" i="12"/>
  <c r="G44" i="12"/>
  <c r="G45" i="12"/>
  <c r="G39" i="12"/>
  <c r="G40" i="12"/>
  <c r="G41" i="12"/>
  <c r="G42" i="12"/>
  <c r="G43" i="12"/>
  <c r="G38" i="12"/>
  <c r="G37" i="12" s="1"/>
  <c r="G33" i="12"/>
  <c r="G34" i="12"/>
  <c r="G35" i="12"/>
  <c r="G36" i="12"/>
  <c r="G32" i="12"/>
  <c r="G30" i="12"/>
  <c r="G27" i="12" s="1"/>
  <c r="G29" i="12"/>
  <c r="G28" i="12"/>
  <c r="G26" i="12"/>
  <c r="G24" i="12" s="1"/>
  <c r="G25" i="12"/>
  <c r="G23" i="12"/>
  <c r="G22" i="12"/>
  <c r="G21" i="12" s="1"/>
  <c r="G20" i="12"/>
  <c r="G19" i="12"/>
  <c r="G18" i="12" s="1"/>
  <c r="G15" i="12"/>
  <c r="G17" i="12"/>
  <c r="G16" i="12"/>
  <c r="G12" i="12"/>
  <c r="G10" i="12"/>
  <c r="G14" i="12"/>
  <c r="G13" i="12"/>
  <c r="G11" i="12"/>
  <c r="G8" i="12"/>
  <c r="G9" i="12"/>
  <c r="G31" i="12" l="1"/>
  <c r="G46" i="12"/>
  <c r="G87" i="12"/>
  <c r="G133" i="18"/>
  <c r="G132" i="18"/>
  <c r="G131" i="18"/>
  <c r="G130" i="18" s="1"/>
  <c r="G125" i="18"/>
  <c r="G124" i="18"/>
  <c r="G123" i="18"/>
  <c r="G119" i="18"/>
  <c r="G118" i="18"/>
  <c r="G117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3" i="18"/>
  <c r="G92" i="18"/>
  <c r="G91" i="18"/>
  <c r="G90" i="18"/>
  <c r="G89" i="18"/>
  <c r="G87" i="18"/>
  <c r="G86" i="18"/>
  <c r="G85" i="18"/>
  <c r="G84" i="18"/>
  <c r="G83" i="18"/>
  <c r="G82" i="18"/>
  <c r="G81" i="18"/>
  <c r="G80" i="18"/>
  <c r="G79" i="18"/>
  <c r="G78" i="18"/>
  <c r="G77" i="18"/>
  <c r="G76" i="18" s="1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16" i="18"/>
  <c r="G15" i="18"/>
  <c r="G14" i="18"/>
  <c r="G13" i="18"/>
  <c r="G12" i="18"/>
  <c r="G11" i="18"/>
  <c r="G10" i="18"/>
  <c r="G9" i="18"/>
  <c r="G8" i="18"/>
  <c r="G7" i="18"/>
  <c r="BK158" i="17"/>
  <c r="BI158" i="17"/>
  <c r="BH158" i="17"/>
  <c r="BG158" i="17"/>
  <c r="BF158" i="17"/>
  <c r="T158" i="17"/>
  <c r="R158" i="17"/>
  <c r="R157" i="17" s="1"/>
  <c r="R156" i="17" s="1"/>
  <c r="P158" i="17"/>
  <c r="J158" i="17"/>
  <c r="BE158" i="17" s="1"/>
  <c r="BK157" i="17"/>
  <c r="J157" i="17" s="1"/>
  <c r="J69" i="17" s="1"/>
  <c r="T157" i="17"/>
  <c r="T156" i="17" s="1"/>
  <c r="P157" i="17"/>
  <c r="P156" i="17" s="1"/>
  <c r="BK155" i="17"/>
  <c r="BI155" i="17"/>
  <c r="BH155" i="17"/>
  <c r="BG155" i="17"/>
  <c r="BF155" i="17"/>
  <c r="T155" i="17"/>
  <c r="R155" i="17"/>
  <c r="R154" i="17" s="1"/>
  <c r="P155" i="17"/>
  <c r="J155" i="17"/>
  <c r="BE155" i="17" s="1"/>
  <c r="BK154" i="17"/>
  <c r="J154" i="17" s="1"/>
  <c r="J67" i="17" s="1"/>
  <c r="T154" i="17"/>
  <c r="P154" i="17"/>
  <c r="BK153" i="17"/>
  <c r="BI153" i="17"/>
  <c r="BH153" i="17"/>
  <c r="BG153" i="17"/>
  <c r="BF153" i="17"/>
  <c r="T153" i="17"/>
  <c r="R153" i="17"/>
  <c r="P153" i="17"/>
  <c r="J153" i="17"/>
  <c r="BE153" i="17" s="1"/>
  <c r="BK152" i="17"/>
  <c r="BI152" i="17"/>
  <c r="BH152" i="17"/>
  <c r="BG152" i="17"/>
  <c r="BF152" i="17"/>
  <c r="T152" i="17"/>
  <c r="R152" i="17"/>
  <c r="P152" i="17"/>
  <c r="J152" i="17"/>
  <c r="BE152" i="17" s="1"/>
  <c r="BK151" i="17"/>
  <c r="BI151" i="17"/>
  <c r="BH151" i="17"/>
  <c r="BG151" i="17"/>
  <c r="BF151" i="17"/>
  <c r="T151" i="17"/>
  <c r="R151" i="17"/>
  <c r="P151" i="17"/>
  <c r="J151" i="17"/>
  <c r="BE151" i="17" s="1"/>
  <c r="BK150" i="17"/>
  <c r="BI150" i="17"/>
  <c r="BH150" i="17"/>
  <c r="BG150" i="17"/>
  <c r="BF150" i="17"/>
  <c r="T150" i="17"/>
  <c r="R150" i="17"/>
  <c r="P150" i="17"/>
  <c r="J150" i="17"/>
  <c r="BE150" i="17" s="1"/>
  <c r="BK149" i="17"/>
  <c r="BI149" i="17"/>
  <c r="BH149" i="17"/>
  <c r="BG149" i="17"/>
  <c r="BF149" i="17"/>
  <c r="T149" i="17"/>
  <c r="R149" i="17"/>
  <c r="P149" i="17"/>
  <c r="J149" i="17"/>
  <c r="BE149" i="17" s="1"/>
  <c r="BK148" i="17"/>
  <c r="BI148" i="17"/>
  <c r="BH148" i="17"/>
  <c r="BG148" i="17"/>
  <c r="BF148" i="17"/>
  <c r="T148" i="17"/>
  <c r="R148" i="17"/>
  <c r="P148" i="17"/>
  <c r="J148" i="17"/>
  <c r="BE148" i="17" s="1"/>
  <c r="BK147" i="17"/>
  <c r="BI147" i="17"/>
  <c r="BH147" i="17"/>
  <c r="BG147" i="17"/>
  <c r="BF147" i="17"/>
  <c r="T147" i="17"/>
  <c r="R147" i="17"/>
  <c r="P147" i="17"/>
  <c r="J147" i="17"/>
  <c r="BE147" i="17" s="1"/>
  <c r="BK146" i="17"/>
  <c r="BI146" i="17"/>
  <c r="BH146" i="17"/>
  <c r="BG146" i="17"/>
  <c r="BF146" i="17"/>
  <c r="T146" i="17"/>
  <c r="R146" i="17"/>
  <c r="P146" i="17"/>
  <c r="J146" i="17"/>
  <c r="BE146" i="17" s="1"/>
  <c r="BK145" i="17"/>
  <c r="BI145" i="17"/>
  <c r="BH145" i="17"/>
  <c r="BG145" i="17"/>
  <c r="BF145" i="17"/>
  <c r="T145" i="17"/>
  <c r="R145" i="17"/>
  <c r="P145" i="17"/>
  <c r="J145" i="17"/>
  <c r="BE145" i="17" s="1"/>
  <c r="BK144" i="17"/>
  <c r="BI144" i="17"/>
  <c r="BH144" i="17"/>
  <c r="BG144" i="17"/>
  <c r="BF144" i="17"/>
  <c r="T144" i="17"/>
  <c r="R144" i="17"/>
  <c r="P144" i="17"/>
  <c r="J144" i="17"/>
  <c r="BE144" i="17" s="1"/>
  <c r="BK143" i="17"/>
  <c r="BI143" i="17"/>
  <c r="BH143" i="17"/>
  <c r="BG143" i="17"/>
  <c r="BF143" i="17"/>
  <c r="T143" i="17"/>
  <c r="R143" i="17"/>
  <c r="P143" i="17"/>
  <c r="J143" i="17"/>
  <c r="BE143" i="17" s="1"/>
  <c r="BK142" i="17"/>
  <c r="BI142" i="17"/>
  <c r="BH142" i="17"/>
  <c r="BG142" i="17"/>
  <c r="BF142" i="17"/>
  <c r="T142" i="17"/>
  <c r="R142" i="17"/>
  <c r="P142" i="17"/>
  <c r="J142" i="17"/>
  <c r="BE142" i="17" s="1"/>
  <c r="BK141" i="17"/>
  <c r="BI141" i="17"/>
  <c r="BH141" i="17"/>
  <c r="BG141" i="17"/>
  <c r="BF141" i="17"/>
  <c r="T141" i="17"/>
  <c r="R141" i="17"/>
  <c r="P141" i="17"/>
  <c r="J141" i="17"/>
  <c r="BE141" i="17" s="1"/>
  <c r="BK140" i="17"/>
  <c r="BI140" i="17"/>
  <c r="BH140" i="17"/>
  <c r="BG140" i="17"/>
  <c r="BF140" i="17"/>
  <c r="T140" i="17"/>
  <c r="R140" i="17"/>
  <c r="P140" i="17"/>
  <c r="J140" i="17"/>
  <c r="BE140" i="17" s="1"/>
  <c r="BK139" i="17"/>
  <c r="BI139" i="17"/>
  <c r="BH139" i="17"/>
  <c r="BG139" i="17"/>
  <c r="BF139" i="17"/>
  <c r="T139" i="17"/>
  <c r="R139" i="17"/>
  <c r="P139" i="17"/>
  <c r="J139" i="17"/>
  <c r="BE139" i="17" s="1"/>
  <c r="BK138" i="17"/>
  <c r="BI138" i="17"/>
  <c r="BH138" i="17"/>
  <c r="BG138" i="17"/>
  <c r="BF138" i="17"/>
  <c r="T138" i="17"/>
  <c r="R138" i="17"/>
  <c r="P138" i="17"/>
  <c r="J138" i="17"/>
  <c r="BE138" i="17" s="1"/>
  <c r="BK137" i="17"/>
  <c r="BI137" i="17"/>
  <c r="BH137" i="17"/>
  <c r="BG137" i="17"/>
  <c r="BF137" i="17"/>
  <c r="T137" i="17"/>
  <c r="R137" i="17"/>
  <c r="P137" i="17"/>
  <c r="J137" i="17"/>
  <c r="BE137" i="17" s="1"/>
  <c r="BK136" i="17"/>
  <c r="BI136" i="17"/>
  <c r="BH136" i="17"/>
  <c r="BG136" i="17"/>
  <c r="BF136" i="17"/>
  <c r="T136" i="17"/>
  <c r="R136" i="17"/>
  <c r="P136" i="17"/>
  <c r="J136" i="17"/>
  <c r="BE136" i="17" s="1"/>
  <c r="BK135" i="17"/>
  <c r="BI135" i="17"/>
  <c r="BH135" i="17"/>
  <c r="BG135" i="17"/>
  <c r="BF135" i="17"/>
  <c r="T135" i="17"/>
  <c r="R135" i="17"/>
  <c r="P135" i="17"/>
  <c r="J135" i="17"/>
  <c r="BE135" i="17" s="1"/>
  <c r="BK134" i="17"/>
  <c r="BI134" i="17"/>
  <c r="BH134" i="17"/>
  <c r="BG134" i="17"/>
  <c r="BF134" i="17"/>
  <c r="T134" i="17"/>
  <c r="R134" i="17"/>
  <c r="P134" i="17"/>
  <c r="J134" i="17"/>
  <c r="BE134" i="17" s="1"/>
  <c r="BK133" i="17"/>
  <c r="BI133" i="17"/>
  <c r="BH133" i="17"/>
  <c r="BG133" i="17"/>
  <c r="BF133" i="17"/>
  <c r="T133" i="17"/>
  <c r="R133" i="17"/>
  <c r="P133" i="17"/>
  <c r="J133" i="17"/>
  <c r="BE133" i="17" s="1"/>
  <c r="BK132" i="17"/>
  <c r="BI132" i="17"/>
  <c r="BH132" i="17"/>
  <c r="BG132" i="17"/>
  <c r="BF132" i="17"/>
  <c r="T132" i="17"/>
  <c r="R132" i="17"/>
  <c r="P132" i="17"/>
  <c r="J132" i="17"/>
  <c r="BE132" i="17" s="1"/>
  <c r="BK131" i="17"/>
  <c r="BI131" i="17"/>
  <c r="BH131" i="17"/>
  <c r="BG131" i="17"/>
  <c r="BF131" i="17"/>
  <c r="T131" i="17"/>
  <c r="R131" i="17"/>
  <c r="P131" i="17"/>
  <c r="J131" i="17"/>
  <c r="BE131" i="17" s="1"/>
  <c r="BK130" i="17"/>
  <c r="BI130" i="17"/>
  <c r="BH130" i="17"/>
  <c r="BG130" i="17"/>
  <c r="BF130" i="17"/>
  <c r="T130" i="17"/>
  <c r="R130" i="17"/>
  <c r="P130" i="17"/>
  <c r="J130" i="17"/>
  <c r="BE130" i="17" s="1"/>
  <c r="BK129" i="17"/>
  <c r="BI129" i="17"/>
  <c r="BH129" i="17"/>
  <c r="BG129" i="17"/>
  <c r="BF129" i="17"/>
  <c r="T129" i="17"/>
  <c r="R129" i="17"/>
  <c r="P129" i="17"/>
  <c r="J129" i="17"/>
  <c r="BE129" i="17" s="1"/>
  <c r="BK128" i="17"/>
  <c r="BI128" i="17"/>
  <c r="BH128" i="17"/>
  <c r="BG128" i="17"/>
  <c r="BF128" i="17"/>
  <c r="T128" i="17"/>
  <c r="R128" i="17"/>
  <c r="P128" i="17"/>
  <c r="J128" i="17"/>
  <c r="BE128" i="17" s="1"/>
  <c r="BK127" i="17"/>
  <c r="BI127" i="17"/>
  <c r="BH127" i="17"/>
  <c r="BG127" i="17"/>
  <c r="BF127" i="17"/>
  <c r="T127" i="17"/>
  <c r="R127" i="17"/>
  <c r="P127" i="17"/>
  <c r="J127" i="17"/>
  <c r="BE127" i="17" s="1"/>
  <c r="BK126" i="17"/>
  <c r="BI126" i="17"/>
  <c r="BH126" i="17"/>
  <c r="BG126" i="17"/>
  <c r="BF126" i="17"/>
  <c r="T126" i="17"/>
  <c r="R126" i="17"/>
  <c r="P126" i="17"/>
  <c r="J126" i="17"/>
  <c r="BE126" i="17" s="1"/>
  <c r="BK125" i="17"/>
  <c r="BI125" i="17"/>
  <c r="BH125" i="17"/>
  <c r="BG125" i="17"/>
  <c r="BF125" i="17"/>
  <c r="T125" i="17"/>
  <c r="R125" i="17"/>
  <c r="P125" i="17"/>
  <c r="J125" i="17"/>
  <c r="BE125" i="17" s="1"/>
  <c r="BK124" i="17"/>
  <c r="BI124" i="17"/>
  <c r="BH124" i="17"/>
  <c r="BG124" i="17"/>
  <c r="BF124" i="17"/>
  <c r="T124" i="17"/>
  <c r="R124" i="17"/>
  <c r="P124" i="17"/>
  <c r="J124" i="17"/>
  <c r="BE124" i="17" s="1"/>
  <c r="BK123" i="17"/>
  <c r="BI123" i="17"/>
  <c r="BH123" i="17"/>
  <c r="BG123" i="17"/>
  <c r="BF123" i="17"/>
  <c r="T123" i="17"/>
  <c r="R123" i="17"/>
  <c r="P123" i="17"/>
  <c r="J123" i="17"/>
  <c r="BE123" i="17" s="1"/>
  <c r="BK122" i="17"/>
  <c r="BI122" i="17"/>
  <c r="BH122" i="17"/>
  <c r="BG122" i="17"/>
  <c r="BF122" i="17"/>
  <c r="T122" i="17"/>
  <c r="R122" i="17"/>
  <c r="P122" i="17"/>
  <c r="J122" i="17"/>
  <c r="BE122" i="17" s="1"/>
  <c r="BK121" i="17"/>
  <c r="BI121" i="17"/>
  <c r="BH121" i="17"/>
  <c r="BG121" i="17"/>
  <c r="BF121" i="17"/>
  <c r="T121" i="17"/>
  <c r="R121" i="17"/>
  <c r="P121" i="17"/>
  <c r="J121" i="17"/>
  <c r="BE121" i="17" s="1"/>
  <c r="BK120" i="17"/>
  <c r="BI120" i="17"/>
  <c r="BH120" i="17"/>
  <c r="BG120" i="17"/>
  <c r="BF120" i="17"/>
  <c r="T120" i="17"/>
  <c r="R120" i="17"/>
  <c r="P120" i="17"/>
  <c r="J120" i="17"/>
  <c r="BE120" i="17" s="1"/>
  <c r="BK119" i="17"/>
  <c r="BI119" i="17"/>
  <c r="BH119" i="17"/>
  <c r="BG119" i="17"/>
  <c r="BF119" i="17"/>
  <c r="T119" i="17"/>
  <c r="R119" i="17"/>
  <c r="P119" i="17"/>
  <c r="J119" i="17"/>
  <c r="BE119" i="17" s="1"/>
  <c r="BK118" i="17"/>
  <c r="BI118" i="17"/>
  <c r="BH118" i="17"/>
  <c r="BG118" i="17"/>
  <c r="BF118" i="17"/>
  <c r="T118" i="17"/>
  <c r="R118" i="17"/>
  <c r="P118" i="17"/>
  <c r="J118" i="17"/>
  <c r="BE118" i="17" s="1"/>
  <c r="BK117" i="17"/>
  <c r="BI117" i="17"/>
  <c r="BH117" i="17"/>
  <c r="BG117" i="17"/>
  <c r="BF117" i="17"/>
  <c r="T117" i="17"/>
  <c r="R117" i="17"/>
  <c r="P117" i="17"/>
  <c r="J117" i="17"/>
  <c r="BE117" i="17" s="1"/>
  <c r="BK116" i="17"/>
  <c r="BI116" i="17"/>
  <c r="BH116" i="17"/>
  <c r="BG116" i="17"/>
  <c r="BF116" i="17"/>
  <c r="T116" i="17"/>
  <c r="R116" i="17"/>
  <c r="P116" i="17"/>
  <c r="J116" i="17"/>
  <c r="BE116" i="17" s="1"/>
  <c r="BK115" i="17"/>
  <c r="BI115" i="17"/>
  <c r="BH115" i="17"/>
  <c r="BG115" i="17"/>
  <c r="BF115" i="17"/>
  <c r="T115" i="17"/>
  <c r="R115" i="17"/>
  <c r="P115" i="17"/>
  <c r="J115" i="17"/>
  <c r="BE115" i="17" s="1"/>
  <c r="BK114" i="17"/>
  <c r="BI114" i="17"/>
  <c r="BH114" i="17"/>
  <c r="BG114" i="17"/>
  <c r="BF114" i="17"/>
  <c r="T114" i="17"/>
  <c r="R114" i="17"/>
  <c r="P114" i="17"/>
  <c r="J114" i="17"/>
  <c r="BE114" i="17" s="1"/>
  <c r="BK113" i="17"/>
  <c r="BI113" i="17"/>
  <c r="BH113" i="17"/>
  <c r="BG113" i="17"/>
  <c r="BF113" i="17"/>
  <c r="T113" i="17"/>
  <c r="R113" i="17"/>
  <c r="P113" i="17"/>
  <c r="J113" i="17"/>
  <c r="BE113" i="17" s="1"/>
  <c r="BK112" i="17"/>
  <c r="BI112" i="17"/>
  <c r="BH112" i="17"/>
  <c r="BG112" i="17"/>
  <c r="BF112" i="17"/>
  <c r="T112" i="17"/>
  <c r="R112" i="17"/>
  <c r="P112" i="17"/>
  <c r="J112" i="17"/>
  <c r="BE112" i="17" s="1"/>
  <c r="BK111" i="17"/>
  <c r="BK109" i="17" s="1"/>
  <c r="BK108" i="17" s="1"/>
  <c r="J108" i="17" s="1"/>
  <c r="J65" i="17" s="1"/>
  <c r="BI111" i="17"/>
  <c r="BH111" i="17"/>
  <c r="BG111" i="17"/>
  <c r="BF111" i="17"/>
  <c r="T111" i="17"/>
  <c r="R111" i="17"/>
  <c r="P111" i="17"/>
  <c r="P109" i="17" s="1"/>
  <c r="P108" i="17" s="1"/>
  <c r="J111" i="17"/>
  <c r="BE111" i="17" s="1"/>
  <c r="BK110" i="17"/>
  <c r="BI110" i="17"/>
  <c r="BH110" i="17"/>
  <c r="BG110" i="17"/>
  <c r="BF110" i="17"/>
  <c r="T110" i="17"/>
  <c r="T109" i="17" s="1"/>
  <c r="T108" i="17" s="1"/>
  <c r="R110" i="17"/>
  <c r="R109" i="17" s="1"/>
  <c r="R108" i="17" s="1"/>
  <c r="P110" i="17"/>
  <c r="J110" i="17"/>
  <c r="BE110" i="17" s="1"/>
  <c r="BK107" i="17"/>
  <c r="BI107" i="17"/>
  <c r="BH107" i="17"/>
  <c r="BG107" i="17"/>
  <c r="BF107" i="17"/>
  <c r="T107" i="17"/>
  <c r="R107" i="17"/>
  <c r="P107" i="17"/>
  <c r="J107" i="17"/>
  <c r="BE107" i="17" s="1"/>
  <c r="BK106" i="17"/>
  <c r="BI106" i="17"/>
  <c r="BH106" i="17"/>
  <c r="BG106" i="17"/>
  <c r="BF106" i="17"/>
  <c r="T106" i="17"/>
  <c r="R106" i="17"/>
  <c r="P106" i="17"/>
  <c r="J106" i="17"/>
  <c r="BE106" i="17" s="1"/>
  <c r="BK105" i="17"/>
  <c r="BI105" i="17"/>
  <c r="BH105" i="17"/>
  <c r="BG105" i="17"/>
  <c r="BF105" i="17"/>
  <c r="T105" i="17"/>
  <c r="T103" i="17" s="1"/>
  <c r="R105" i="17"/>
  <c r="P105" i="17"/>
  <c r="J105" i="17"/>
  <c r="BE105" i="17" s="1"/>
  <c r="BK104" i="17"/>
  <c r="BI104" i="17"/>
  <c r="BH104" i="17"/>
  <c r="BG104" i="17"/>
  <c r="BF104" i="17"/>
  <c r="T104" i="17"/>
  <c r="R104" i="17"/>
  <c r="P104" i="17"/>
  <c r="P103" i="17" s="1"/>
  <c r="J104" i="17"/>
  <c r="BE104" i="17" s="1"/>
  <c r="R103" i="17"/>
  <c r="BK102" i="17"/>
  <c r="BI102" i="17"/>
  <c r="BH102" i="17"/>
  <c r="BG102" i="17"/>
  <c r="BF102" i="17"/>
  <c r="T102" i="17"/>
  <c r="R102" i="17"/>
  <c r="P102" i="17"/>
  <c r="J102" i="17"/>
  <c r="BE102" i="17" s="1"/>
  <c r="BK101" i="17"/>
  <c r="BI101" i="17"/>
  <c r="BH101" i="17"/>
  <c r="BG101" i="17"/>
  <c r="BF101" i="17"/>
  <c r="T101" i="17"/>
  <c r="R101" i="17"/>
  <c r="R100" i="17" s="1"/>
  <c r="P101" i="17"/>
  <c r="P100" i="17" s="1"/>
  <c r="J101" i="17"/>
  <c r="BE101" i="17" s="1"/>
  <c r="T100" i="17"/>
  <c r="BK99" i="17"/>
  <c r="BK98" i="17" s="1"/>
  <c r="J98" i="17" s="1"/>
  <c r="J62" i="17" s="1"/>
  <c r="BI99" i="17"/>
  <c r="BH99" i="17"/>
  <c r="BG99" i="17"/>
  <c r="BF99" i="17"/>
  <c r="T99" i="17"/>
  <c r="R99" i="17"/>
  <c r="P99" i="17"/>
  <c r="P98" i="17" s="1"/>
  <c r="J99" i="17"/>
  <c r="BE99" i="17" s="1"/>
  <c r="T98" i="17"/>
  <c r="R98" i="17"/>
  <c r="BK97" i="17"/>
  <c r="BI97" i="17"/>
  <c r="BH97" i="17"/>
  <c r="BG97" i="17"/>
  <c r="BF97" i="17"/>
  <c r="BE97" i="17"/>
  <c r="T97" i="17"/>
  <c r="R97" i="17"/>
  <c r="P97" i="17"/>
  <c r="J97" i="17"/>
  <c r="BK96" i="17"/>
  <c r="BI96" i="17"/>
  <c r="BH96" i="17"/>
  <c r="BG96" i="17"/>
  <c r="BF96" i="17"/>
  <c r="T96" i="17"/>
  <c r="R96" i="17"/>
  <c r="P96" i="17"/>
  <c r="J96" i="17"/>
  <c r="BE96" i="17" s="1"/>
  <c r="BK95" i="17"/>
  <c r="BI95" i="17"/>
  <c r="BH95" i="17"/>
  <c r="BG95" i="17"/>
  <c r="BF95" i="17"/>
  <c r="T95" i="17"/>
  <c r="R95" i="17"/>
  <c r="P95" i="17"/>
  <c r="J95" i="17"/>
  <c r="BE95" i="17" s="1"/>
  <c r="BK94" i="17"/>
  <c r="BI94" i="17"/>
  <c r="BH94" i="17"/>
  <c r="BG94" i="17"/>
  <c r="BF94" i="17"/>
  <c r="T94" i="17"/>
  <c r="R94" i="17"/>
  <c r="P94" i="17"/>
  <c r="J94" i="17"/>
  <c r="BE94" i="17" s="1"/>
  <c r="BK93" i="17"/>
  <c r="BI93" i="17"/>
  <c r="BH93" i="17"/>
  <c r="BG93" i="17"/>
  <c r="BF93" i="17"/>
  <c r="T93" i="17"/>
  <c r="R93" i="17"/>
  <c r="P93" i="17"/>
  <c r="J93" i="17"/>
  <c r="BE93" i="17" s="1"/>
  <c r="BK92" i="17"/>
  <c r="BI92" i="17"/>
  <c r="BH92" i="17"/>
  <c r="BG92" i="17"/>
  <c r="BF92" i="17"/>
  <c r="T92" i="17"/>
  <c r="R92" i="17"/>
  <c r="R91" i="17" s="1"/>
  <c r="P92" i="17"/>
  <c r="P91" i="17" s="1"/>
  <c r="P90" i="17" s="1"/>
  <c r="P89" i="17" s="1"/>
  <c r="J92" i="17"/>
  <c r="BE92" i="17" s="1"/>
  <c r="T91" i="17"/>
  <c r="J86" i="17"/>
  <c r="J85" i="17"/>
  <c r="F83" i="17"/>
  <c r="E81" i="17"/>
  <c r="J55" i="17"/>
  <c r="J54" i="17"/>
  <c r="F52" i="17"/>
  <c r="E50" i="17"/>
  <c r="J37" i="17"/>
  <c r="J36" i="17"/>
  <c r="J35" i="17"/>
  <c r="J18" i="17"/>
  <c r="E18" i="17"/>
  <c r="F55" i="17" s="1"/>
  <c r="J17" i="17"/>
  <c r="J15" i="17"/>
  <c r="E15" i="17"/>
  <c r="F85" i="17" s="1"/>
  <c r="J14" i="17"/>
  <c r="J12" i="17"/>
  <c r="J52" i="17" s="1"/>
  <c r="E7" i="17"/>
  <c r="E79" i="17" s="1"/>
  <c r="BK165" i="19"/>
  <c r="BK164" i="19" s="1"/>
  <c r="J164" i="19" s="1"/>
  <c r="J71" i="19" s="1"/>
  <c r="BI165" i="19"/>
  <c r="BH165" i="19"/>
  <c r="BG165" i="19"/>
  <c r="BF165" i="19"/>
  <c r="T165" i="19"/>
  <c r="R165" i="19"/>
  <c r="R164" i="19" s="1"/>
  <c r="P165" i="19"/>
  <c r="J165" i="19"/>
  <c r="BE165" i="19" s="1"/>
  <c r="T164" i="19"/>
  <c r="P164" i="19"/>
  <c r="BK163" i="19"/>
  <c r="BI163" i="19"/>
  <c r="BH163" i="19"/>
  <c r="BG163" i="19"/>
  <c r="BF163" i="19"/>
  <c r="T163" i="19"/>
  <c r="R163" i="19"/>
  <c r="P163" i="19"/>
  <c r="J163" i="19"/>
  <c r="BE163" i="19" s="1"/>
  <c r="BK162" i="19"/>
  <c r="BI162" i="19"/>
  <c r="BH162" i="19"/>
  <c r="BG162" i="19"/>
  <c r="BF162" i="19"/>
  <c r="T162" i="19"/>
  <c r="R162" i="19"/>
  <c r="P162" i="19"/>
  <c r="J162" i="19"/>
  <c r="BE162" i="19" s="1"/>
  <c r="BK161" i="19"/>
  <c r="BI161" i="19"/>
  <c r="BH161" i="19"/>
  <c r="BG161" i="19"/>
  <c r="BF161" i="19"/>
  <c r="T161" i="19"/>
  <c r="R161" i="19"/>
  <c r="P161" i="19"/>
  <c r="J161" i="19"/>
  <c r="BE161" i="19" s="1"/>
  <c r="BK160" i="19"/>
  <c r="BI160" i="19"/>
  <c r="BH160" i="19"/>
  <c r="BG160" i="19"/>
  <c r="BF160" i="19"/>
  <c r="T160" i="19"/>
  <c r="R160" i="19"/>
  <c r="P160" i="19"/>
  <c r="J160" i="19"/>
  <c r="BE160" i="19" s="1"/>
  <c r="BK159" i="19"/>
  <c r="BI159" i="19"/>
  <c r="BH159" i="19"/>
  <c r="BG159" i="19"/>
  <c r="BF159" i="19"/>
  <c r="T159" i="19"/>
  <c r="R159" i="19"/>
  <c r="P159" i="19"/>
  <c r="J159" i="19"/>
  <c r="BE159" i="19" s="1"/>
  <c r="BK158" i="19"/>
  <c r="BI158" i="19"/>
  <c r="BH158" i="19"/>
  <c r="BG158" i="19"/>
  <c r="BF158" i="19"/>
  <c r="T158" i="19"/>
  <c r="R158" i="19"/>
  <c r="P158" i="19"/>
  <c r="J158" i="19"/>
  <c r="BE158" i="19" s="1"/>
  <c r="BK157" i="19"/>
  <c r="BI157" i="19"/>
  <c r="BH157" i="19"/>
  <c r="BG157" i="19"/>
  <c r="BF157" i="19"/>
  <c r="T157" i="19"/>
  <c r="R157" i="19"/>
  <c r="P157" i="19"/>
  <c r="J157" i="19"/>
  <c r="BE157" i="19" s="1"/>
  <c r="BK156" i="19"/>
  <c r="BI156" i="19"/>
  <c r="BH156" i="19"/>
  <c r="BG156" i="19"/>
  <c r="BF156" i="19"/>
  <c r="T156" i="19"/>
  <c r="R156" i="19"/>
  <c r="P156" i="19"/>
  <c r="J156" i="19"/>
  <c r="BE156" i="19" s="1"/>
  <c r="BK155" i="19"/>
  <c r="BI155" i="19"/>
  <c r="BH155" i="19"/>
  <c r="BG155" i="19"/>
  <c r="BF155" i="19"/>
  <c r="T155" i="19"/>
  <c r="R155" i="19"/>
  <c r="P155" i="19"/>
  <c r="J155" i="19"/>
  <c r="BE155" i="19" s="1"/>
  <c r="BK154" i="19"/>
  <c r="BI154" i="19"/>
  <c r="BH154" i="19"/>
  <c r="BG154" i="19"/>
  <c r="BF154" i="19"/>
  <c r="T154" i="19"/>
  <c r="R154" i="19"/>
  <c r="P154" i="19"/>
  <c r="J154" i="19"/>
  <c r="BE154" i="19" s="1"/>
  <c r="BK153" i="19"/>
  <c r="BI153" i="19"/>
  <c r="BH153" i="19"/>
  <c r="BG153" i="19"/>
  <c r="BF153" i="19"/>
  <c r="T153" i="19"/>
  <c r="R153" i="19"/>
  <c r="P153" i="19"/>
  <c r="J153" i="19"/>
  <c r="BE153" i="19" s="1"/>
  <c r="BK152" i="19"/>
  <c r="BI152" i="19"/>
  <c r="BH152" i="19"/>
  <c r="BG152" i="19"/>
  <c r="BF152" i="19"/>
  <c r="T152" i="19"/>
  <c r="R152" i="19"/>
  <c r="P152" i="19"/>
  <c r="J152" i="19"/>
  <c r="BE152" i="19" s="1"/>
  <c r="BK151" i="19"/>
  <c r="BI151" i="19"/>
  <c r="BH151" i="19"/>
  <c r="BG151" i="19"/>
  <c r="BF151" i="19"/>
  <c r="T151" i="19"/>
  <c r="R151" i="19"/>
  <c r="P151" i="19"/>
  <c r="J151" i="19"/>
  <c r="BE151" i="19" s="1"/>
  <c r="BK150" i="19"/>
  <c r="BI150" i="19"/>
  <c r="BH150" i="19"/>
  <c r="BG150" i="19"/>
  <c r="BF150" i="19"/>
  <c r="T150" i="19"/>
  <c r="R150" i="19"/>
  <c r="P150" i="19"/>
  <c r="J150" i="19"/>
  <c r="BE150" i="19" s="1"/>
  <c r="BK149" i="19"/>
  <c r="BI149" i="19"/>
  <c r="BH149" i="19"/>
  <c r="BG149" i="19"/>
  <c r="BF149" i="19"/>
  <c r="T149" i="19"/>
  <c r="R149" i="19"/>
  <c r="P149" i="19"/>
  <c r="J149" i="19"/>
  <c r="BE149" i="19" s="1"/>
  <c r="BK148" i="19"/>
  <c r="BI148" i="19"/>
  <c r="BH148" i="19"/>
  <c r="BG148" i="19"/>
  <c r="BF148" i="19"/>
  <c r="T148" i="19"/>
  <c r="R148" i="19"/>
  <c r="P148" i="19"/>
  <c r="J148" i="19"/>
  <c r="BE148" i="19" s="1"/>
  <c r="BK147" i="19"/>
  <c r="BI147" i="19"/>
  <c r="BH147" i="19"/>
  <c r="BG147" i="19"/>
  <c r="BF147" i="19"/>
  <c r="T147" i="19"/>
  <c r="R147" i="19"/>
  <c r="P147" i="19"/>
  <c r="J147" i="19"/>
  <c r="BE147" i="19" s="1"/>
  <c r="BK146" i="19"/>
  <c r="BI146" i="19"/>
  <c r="BH146" i="19"/>
  <c r="BG146" i="19"/>
  <c r="BF146" i="19"/>
  <c r="T146" i="19"/>
  <c r="R146" i="19"/>
  <c r="P146" i="19"/>
  <c r="J146" i="19"/>
  <c r="BE146" i="19" s="1"/>
  <c r="BK145" i="19"/>
  <c r="BI145" i="19"/>
  <c r="BH145" i="19"/>
  <c r="BG145" i="19"/>
  <c r="BF145" i="19"/>
  <c r="T145" i="19"/>
  <c r="R145" i="19"/>
  <c r="P145" i="19"/>
  <c r="J145" i="19"/>
  <c r="BE145" i="19" s="1"/>
  <c r="BK144" i="19"/>
  <c r="BI144" i="19"/>
  <c r="BH144" i="19"/>
  <c r="BG144" i="19"/>
  <c r="BF144" i="19"/>
  <c r="T144" i="19"/>
  <c r="R144" i="19"/>
  <c r="P144" i="19"/>
  <c r="J144" i="19"/>
  <c r="BE144" i="19" s="1"/>
  <c r="BK143" i="19"/>
  <c r="BI143" i="19"/>
  <c r="BH143" i="19"/>
  <c r="BG143" i="19"/>
  <c r="BF143" i="19"/>
  <c r="T143" i="19"/>
  <c r="R143" i="19"/>
  <c r="P143" i="19"/>
  <c r="J143" i="19"/>
  <c r="BE143" i="19" s="1"/>
  <c r="BK142" i="19"/>
  <c r="BI142" i="19"/>
  <c r="BH142" i="19"/>
  <c r="BG142" i="19"/>
  <c r="BF142" i="19"/>
  <c r="T142" i="19"/>
  <c r="R142" i="19"/>
  <c r="P142" i="19"/>
  <c r="J142" i="19"/>
  <c r="BE142" i="19" s="1"/>
  <c r="BK141" i="19"/>
  <c r="BI141" i="19"/>
  <c r="BH141" i="19"/>
  <c r="BG141" i="19"/>
  <c r="BF141" i="19"/>
  <c r="T141" i="19"/>
  <c r="R141" i="19"/>
  <c r="P141" i="19"/>
  <c r="J141" i="19"/>
  <c r="BE141" i="19" s="1"/>
  <c r="BK140" i="19"/>
  <c r="BI140" i="19"/>
  <c r="BH140" i="19"/>
  <c r="BG140" i="19"/>
  <c r="BF140" i="19"/>
  <c r="T140" i="19"/>
  <c r="R140" i="19"/>
  <c r="P140" i="19"/>
  <c r="J140" i="19"/>
  <c r="BE140" i="19" s="1"/>
  <c r="BK139" i="19"/>
  <c r="BI139" i="19"/>
  <c r="BH139" i="19"/>
  <c r="BG139" i="19"/>
  <c r="BF139" i="19"/>
  <c r="T139" i="19"/>
  <c r="R139" i="19"/>
  <c r="P139" i="19"/>
  <c r="J139" i="19"/>
  <c r="BE139" i="19" s="1"/>
  <c r="BK138" i="19"/>
  <c r="BI138" i="19"/>
  <c r="BH138" i="19"/>
  <c r="BG138" i="19"/>
  <c r="BF138" i="19"/>
  <c r="T138" i="19"/>
  <c r="R138" i="19"/>
  <c r="P138" i="19"/>
  <c r="J138" i="19"/>
  <c r="BE138" i="19" s="1"/>
  <c r="BK137" i="19"/>
  <c r="BI137" i="19"/>
  <c r="BH137" i="19"/>
  <c r="BG137" i="19"/>
  <c r="BF137" i="19"/>
  <c r="T137" i="19"/>
  <c r="R137" i="19"/>
  <c r="P137" i="19"/>
  <c r="J137" i="19"/>
  <c r="BE137" i="19" s="1"/>
  <c r="BK136" i="19"/>
  <c r="BI136" i="19"/>
  <c r="BH136" i="19"/>
  <c r="BG136" i="19"/>
  <c r="BF136" i="19"/>
  <c r="T136" i="19"/>
  <c r="R136" i="19"/>
  <c r="P136" i="19"/>
  <c r="J136" i="19"/>
  <c r="BE136" i="19" s="1"/>
  <c r="BK135" i="19"/>
  <c r="BI135" i="19"/>
  <c r="BH135" i="19"/>
  <c r="BG135" i="19"/>
  <c r="BF135" i="19"/>
  <c r="T135" i="19"/>
  <c r="R135" i="19"/>
  <c r="P135" i="19"/>
  <c r="J135" i="19"/>
  <c r="BE135" i="19" s="1"/>
  <c r="BK134" i="19"/>
  <c r="BI134" i="19"/>
  <c r="BH134" i="19"/>
  <c r="BG134" i="19"/>
  <c r="BF134" i="19"/>
  <c r="T134" i="19"/>
  <c r="R134" i="19"/>
  <c r="P134" i="19"/>
  <c r="J134" i="19"/>
  <c r="BE134" i="19" s="1"/>
  <c r="BK133" i="19"/>
  <c r="BI133" i="19"/>
  <c r="BH133" i="19"/>
  <c r="BG133" i="19"/>
  <c r="BF133" i="19"/>
  <c r="T133" i="19"/>
  <c r="R133" i="19"/>
  <c r="P133" i="19"/>
  <c r="J133" i="19"/>
  <c r="BE133" i="19" s="1"/>
  <c r="BK132" i="19"/>
  <c r="BI132" i="19"/>
  <c r="BH132" i="19"/>
  <c r="BG132" i="19"/>
  <c r="BF132" i="19"/>
  <c r="T132" i="19"/>
  <c r="R132" i="19"/>
  <c r="P132" i="19"/>
  <c r="J132" i="19"/>
  <c r="BE132" i="19" s="1"/>
  <c r="BK131" i="19"/>
  <c r="BI131" i="19"/>
  <c r="BH131" i="19"/>
  <c r="BG131" i="19"/>
  <c r="BF131" i="19"/>
  <c r="T131" i="19"/>
  <c r="R131" i="19"/>
  <c r="P131" i="19"/>
  <c r="J131" i="19"/>
  <c r="BE131" i="19" s="1"/>
  <c r="BK130" i="19"/>
  <c r="BI130" i="19"/>
  <c r="BH130" i="19"/>
  <c r="BG130" i="19"/>
  <c r="BF130" i="19"/>
  <c r="T130" i="19"/>
  <c r="R130" i="19"/>
  <c r="P130" i="19"/>
  <c r="J130" i="19"/>
  <c r="BE130" i="19" s="1"/>
  <c r="BK129" i="19"/>
  <c r="BI129" i="19"/>
  <c r="BH129" i="19"/>
  <c r="BG129" i="19"/>
  <c r="BF129" i="19"/>
  <c r="T129" i="19"/>
  <c r="R129" i="19"/>
  <c r="P129" i="19"/>
  <c r="P127" i="19" s="1"/>
  <c r="P126" i="19" s="1"/>
  <c r="J129" i="19"/>
  <c r="BE129" i="19" s="1"/>
  <c r="BK128" i="19"/>
  <c r="BI128" i="19"/>
  <c r="BH128" i="19"/>
  <c r="BG128" i="19"/>
  <c r="BF128" i="19"/>
  <c r="T128" i="19"/>
  <c r="T127" i="19" s="1"/>
  <c r="T126" i="19" s="1"/>
  <c r="R128" i="19"/>
  <c r="R127" i="19" s="1"/>
  <c r="R126" i="19" s="1"/>
  <c r="P128" i="19"/>
  <c r="J128" i="19"/>
  <c r="BE128" i="19" s="1"/>
  <c r="BK125" i="19"/>
  <c r="BI125" i="19"/>
  <c r="BH125" i="19"/>
  <c r="BG125" i="19"/>
  <c r="BF125" i="19"/>
  <c r="T125" i="19"/>
  <c r="R125" i="19"/>
  <c r="P125" i="19"/>
  <c r="J125" i="19"/>
  <c r="BE125" i="19" s="1"/>
  <c r="BK124" i="19"/>
  <c r="BI124" i="19"/>
  <c r="BH124" i="19"/>
  <c r="BG124" i="19"/>
  <c r="BF124" i="19"/>
  <c r="T124" i="19"/>
  <c r="R124" i="19"/>
  <c r="P124" i="19"/>
  <c r="J124" i="19"/>
  <c r="BE124" i="19" s="1"/>
  <c r="BK123" i="19"/>
  <c r="BI123" i="19"/>
  <c r="BH123" i="19"/>
  <c r="BG123" i="19"/>
  <c r="BF123" i="19"/>
  <c r="T123" i="19"/>
  <c r="T121" i="19" s="1"/>
  <c r="R123" i="19"/>
  <c r="P123" i="19"/>
  <c r="J123" i="19"/>
  <c r="BE123" i="19" s="1"/>
  <c r="BK122" i="19"/>
  <c r="BK121" i="19" s="1"/>
  <c r="J121" i="19" s="1"/>
  <c r="J68" i="19" s="1"/>
  <c r="BI122" i="19"/>
  <c r="BH122" i="19"/>
  <c r="BG122" i="19"/>
  <c r="BF122" i="19"/>
  <c r="T122" i="19"/>
  <c r="R122" i="19"/>
  <c r="P122" i="19"/>
  <c r="P121" i="19" s="1"/>
  <c r="J122" i="19"/>
  <c r="BE122" i="19" s="1"/>
  <c r="R121" i="19"/>
  <c r="BK120" i="19"/>
  <c r="BI120" i="19"/>
  <c r="BH120" i="19"/>
  <c r="BG120" i="19"/>
  <c r="BF120" i="19"/>
  <c r="T120" i="19"/>
  <c r="R120" i="19"/>
  <c r="P120" i="19"/>
  <c r="J120" i="19"/>
  <c r="BE120" i="19" s="1"/>
  <c r="BK119" i="19"/>
  <c r="BK118" i="19" s="1"/>
  <c r="J118" i="19" s="1"/>
  <c r="J67" i="19" s="1"/>
  <c r="BI119" i="19"/>
  <c r="BH119" i="19"/>
  <c r="BG119" i="19"/>
  <c r="BF119" i="19"/>
  <c r="T119" i="19"/>
  <c r="R119" i="19"/>
  <c r="R118" i="19" s="1"/>
  <c r="P119" i="19"/>
  <c r="P118" i="19" s="1"/>
  <c r="J119" i="19"/>
  <c r="BE119" i="19" s="1"/>
  <c r="T118" i="19"/>
  <c r="J117" i="19"/>
  <c r="J66" i="19" s="1"/>
  <c r="BK116" i="19"/>
  <c r="BK115" i="19" s="1"/>
  <c r="J115" i="19" s="1"/>
  <c r="J65" i="19" s="1"/>
  <c r="BI116" i="19"/>
  <c r="BH116" i="19"/>
  <c r="BG116" i="19"/>
  <c r="BF116" i="19"/>
  <c r="T116" i="19"/>
  <c r="R116" i="19"/>
  <c r="R115" i="19" s="1"/>
  <c r="P116" i="19"/>
  <c r="P115" i="19" s="1"/>
  <c r="J116" i="19"/>
  <c r="BE116" i="19" s="1"/>
  <c r="T115" i="19"/>
  <c r="BK114" i="19"/>
  <c r="BI114" i="19"/>
  <c r="BH114" i="19"/>
  <c r="BG114" i="19"/>
  <c r="BF114" i="19"/>
  <c r="T114" i="19"/>
  <c r="R114" i="19"/>
  <c r="P114" i="19"/>
  <c r="J114" i="19"/>
  <c r="BE114" i="19" s="1"/>
  <c r="BK113" i="19"/>
  <c r="BI113" i="19"/>
  <c r="BH113" i="19"/>
  <c r="BG113" i="19"/>
  <c r="BF113" i="19"/>
  <c r="T113" i="19"/>
  <c r="R113" i="19"/>
  <c r="P113" i="19"/>
  <c r="J113" i="19"/>
  <c r="BE113" i="19" s="1"/>
  <c r="BK112" i="19"/>
  <c r="BI112" i="19"/>
  <c r="BH112" i="19"/>
  <c r="BG112" i="19"/>
  <c r="BF112" i="19"/>
  <c r="T112" i="19"/>
  <c r="R112" i="19"/>
  <c r="P112" i="19"/>
  <c r="J112" i="19"/>
  <c r="BE112" i="19" s="1"/>
  <c r="BK111" i="19"/>
  <c r="BI111" i="19"/>
  <c r="BH111" i="19"/>
  <c r="BG111" i="19"/>
  <c r="BF111" i="19"/>
  <c r="T111" i="19"/>
  <c r="R111" i="19"/>
  <c r="P111" i="19"/>
  <c r="J111" i="19"/>
  <c r="BE111" i="19" s="1"/>
  <c r="BK110" i="19"/>
  <c r="BI110" i="19"/>
  <c r="BH110" i="19"/>
  <c r="BG110" i="19"/>
  <c r="BF110" i="19"/>
  <c r="T110" i="19"/>
  <c r="R110" i="19"/>
  <c r="P110" i="19"/>
  <c r="J110" i="19"/>
  <c r="BE110" i="19" s="1"/>
  <c r="BK109" i="19"/>
  <c r="BI109" i="19"/>
  <c r="BH109" i="19"/>
  <c r="BG109" i="19"/>
  <c r="BF109" i="19"/>
  <c r="T109" i="19"/>
  <c r="R109" i="19"/>
  <c r="P109" i="19"/>
  <c r="J109" i="19"/>
  <c r="BE109" i="19" s="1"/>
  <c r="BK108" i="19"/>
  <c r="BI108" i="19"/>
  <c r="BH108" i="19"/>
  <c r="BG108" i="19"/>
  <c r="BF108" i="19"/>
  <c r="T108" i="19"/>
  <c r="R108" i="19"/>
  <c r="P108" i="19"/>
  <c r="J108" i="19"/>
  <c r="BE108" i="19" s="1"/>
  <c r="BK107" i="19"/>
  <c r="BI107" i="19"/>
  <c r="BH107" i="19"/>
  <c r="BG107" i="19"/>
  <c r="BF107" i="19"/>
  <c r="T107" i="19"/>
  <c r="R107" i="19"/>
  <c r="P107" i="19"/>
  <c r="J107" i="19"/>
  <c r="BE107" i="19" s="1"/>
  <c r="BK106" i="19"/>
  <c r="BI106" i="19"/>
  <c r="BH106" i="19"/>
  <c r="BG106" i="19"/>
  <c r="BF106" i="19"/>
  <c r="T106" i="19"/>
  <c r="R106" i="19"/>
  <c r="P106" i="19"/>
  <c r="J106" i="19"/>
  <c r="BE106" i="19" s="1"/>
  <c r="BK105" i="19"/>
  <c r="BI105" i="19"/>
  <c r="BH105" i="19"/>
  <c r="BG105" i="19"/>
  <c r="BF105" i="19"/>
  <c r="T105" i="19"/>
  <c r="T103" i="19" s="1"/>
  <c r="T102" i="19" s="1"/>
  <c r="R105" i="19"/>
  <c r="P105" i="19"/>
  <c r="J105" i="19"/>
  <c r="BE105" i="19" s="1"/>
  <c r="BK104" i="19"/>
  <c r="BI104" i="19"/>
  <c r="BH104" i="19"/>
  <c r="BG104" i="19"/>
  <c r="BF104" i="19"/>
  <c r="T104" i="19"/>
  <c r="R104" i="19"/>
  <c r="P104" i="19"/>
  <c r="P103" i="19" s="1"/>
  <c r="J104" i="19"/>
  <c r="BE104" i="19" s="1"/>
  <c r="R103" i="19"/>
  <c r="R102" i="19" s="1"/>
  <c r="BK101" i="19"/>
  <c r="BI101" i="19"/>
  <c r="BH101" i="19"/>
  <c r="BG101" i="19"/>
  <c r="BF101" i="19"/>
  <c r="T101" i="19"/>
  <c r="R101" i="19"/>
  <c r="P101" i="19"/>
  <c r="J101" i="19"/>
  <c r="BE101" i="19" s="1"/>
  <c r="BK100" i="19"/>
  <c r="BI100" i="19"/>
  <c r="BH100" i="19"/>
  <c r="BG100" i="19"/>
  <c r="BF100" i="19"/>
  <c r="T100" i="19"/>
  <c r="T98" i="19" s="1"/>
  <c r="R100" i="19"/>
  <c r="P100" i="19"/>
  <c r="J100" i="19"/>
  <c r="BE100" i="19" s="1"/>
  <c r="BK99" i="19"/>
  <c r="BI99" i="19"/>
  <c r="BH99" i="19"/>
  <c r="BG99" i="19"/>
  <c r="BF99" i="19"/>
  <c r="T99" i="19"/>
  <c r="R99" i="19"/>
  <c r="P99" i="19"/>
  <c r="P98" i="19" s="1"/>
  <c r="J99" i="19"/>
  <c r="BE99" i="19" s="1"/>
  <c r="R98" i="19"/>
  <c r="BK97" i="19"/>
  <c r="BI97" i="19"/>
  <c r="BH97" i="19"/>
  <c r="BG97" i="19"/>
  <c r="BF97" i="19"/>
  <c r="T97" i="19"/>
  <c r="R97" i="19"/>
  <c r="P97" i="19"/>
  <c r="J97" i="19"/>
  <c r="BE97" i="19" s="1"/>
  <c r="BK96" i="19"/>
  <c r="BI96" i="19"/>
  <c r="BH96" i="19"/>
  <c r="BG96" i="19"/>
  <c r="BF96" i="19"/>
  <c r="T96" i="19"/>
  <c r="R96" i="19"/>
  <c r="P96" i="19"/>
  <c r="J96" i="19"/>
  <c r="BE96" i="19" s="1"/>
  <c r="BK95" i="19"/>
  <c r="BI95" i="19"/>
  <c r="BH95" i="19"/>
  <c r="BG95" i="19"/>
  <c r="BF95" i="19"/>
  <c r="T95" i="19"/>
  <c r="R95" i="19"/>
  <c r="P95" i="19"/>
  <c r="J95" i="19"/>
  <c r="BE95" i="19" s="1"/>
  <c r="BK94" i="19"/>
  <c r="BI94" i="19"/>
  <c r="BH94" i="19"/>
  <c r="BG94" i="19"/>
  <c r="BF94" i="19"/>
  <c r="T94" i="19"/>
  <c r="R94" i="19"/>
  <c r="R93" i="19" s="1"/>
  <c r="R92" i="19" s="1"/>
  <c r="R91" i="19" s="1"/>
  <c r="P94" i="19"/>
  <c r="P93" i="19" s="1"/>
  <c r="P92" i="19" s="1"/>
  <c r="J94" i="19"/>
  <c r="BE94" i="19" s="1"/>
  <c r="T93" i="19"/>
  <c r="T92" i="19" s="1"/>
  <c r="T91" i="19" s="1"/>
  <c r="J88" i="19"/>
  <c r="J87" i="19"/>
  <c r="F85" i="19"/>
  <c r="E83" i="19"/>
  <c r="J55" i="19"/>
  <c r="J54" i="19"/>
  <c r="F52" i="19"/>
  <c r="E50" i="19"/>
  <c r="J37" i="19"/>
  <c r="J36" i="19"/>
  <c r="J35" i="19"/>
  <c r="J18" i="19"/>
  <c r="E18" i="19"/>
  <c r="F88" i="19" s="1"/>
  <c r="J17" i="19"/>
  <c r="J15" i="19"/>
  <c r="E15" i="19"/>
  <c r="F87" i="19" s="1"/>
  <c r="J14" i="19"/>
  <c r="J12" i="19"/>
  <c r="J85" i="19" s="1"/>
  <c r="E7" i="19"/>
  <c r="E48" i="19" s="1"/>
  <c r="BD56" i="16"/>
  <c r="BC56" i="16"/>
  <c r="BC54" i="16" s="1"/>
  <c r="AY54" i="16" s="1"/>
  <c r="BB56" i="16"/>
  <c r="BA56" i="16"/>
  <c r="AZ56" i="16"/>
  <c r="AY56" i="16"/>
  <c r="AX56" i="16"/>
  <c r="AW56" i="16"/>
  <c r="AV56" i="16"/>
  <c r="AU56" i="16"/>
  <c r="BD55" i="16"/>
  <c r="BC55" i="16"/>
  <c r="BB55" i="16"/>
  <c r="BA55" i="16"/>
  <c r="AZ55" i="16"/>
  <c r="AY55" i="16"/>
  <c r="AX55" i="16"/>
  <c r="AW55" i="16"/>
  <c r="AV55" i="16"/>
  <c r="AU55" i="16"/>
  <c r="AS54" i="16"/>
  <c r="AM50" i="16"/>
  <c r="L50" i="16"/>
  <c r="AM49" i="16"/>
  <c r="L49" i="16"/>
  <c r="AM47" i="16"/>
  <c r="L47" i="16"/>
  <c r="L45" i="16"/>
  <c r="L44" i="16"/>
  <c r="BK641" i="15"/>
  <c r="BI641" i="15"/>
  <c r="BH641" i="15"/>
  <c r="BG641" i="15"/>
  <c r="BF641" i="15"/>
  <c r="T641" i="15"/>
  <c r="R641" i="15"/>
  <c r="P641" i="15"/>
  <c r="J641" i="15"/>
  <c r="BE641" i="15" s="1"/>
  <c r="BK640" i="15"/>
  <c r="BI640" i="15"/>
  <c r="BH640" i="15"/>
  <c r="BG640" i="15"/>
  <c r="BF640" i="15"/>
  <c r="T640" i="15"/>
  <c r="R640" i="15"/>
  <c r="P640" i="15"/>
  <c r="J640" i="15"/>
  <c r="BE640" i="15" s="1"/>
  <c r="BK638" i="15"/>
  <c r="BK633" i="15" s="1"/>
  <c r="J633" i="15" s="1"/>
  <c r="J70" i="15" s="1"/>
  <c r="BI638" i="15"/>
  <c r="BH638" i="15"/>
  <c r="BG638" i="15"/>
  <c r="BF638" i="15"/>
  <c r="T638" i="15"/>
  <c r="R638" i="15"/>
  <c r="P638" i="15"/>
  <c r="J638" i="15"/>
  <c r="BE638" i="15" s="1"/>
  <c r="BK636" i="15"/>
  <c r="BI636" i="15"/>
  <c r="BH636" i="15"/>
  <c r="BG636" i="15"/>
  <c r="BF636" i="15"/>
  <c r="T636" i="15"/>
  <c r="R636" i="15"/>
  <c r="P636" i="15"/>
  <c r="J636" i="15"/>
  <c r="BE636" i="15" s="1"/>
  <c r="BK634" i="15"/>
  <c r="BI634" i="15"/>
  <c r="BH634" i="15"/>
  <c r="BG634" i="15"/>
  <c r="BF634" i="15"/>
  <c r="T634" i="15"/>
  <c r="R634" i="15"/>
  <c r="P634" i="15"/>
  <c r="J634" i="15"/>
  <c r="BE634" i="15" s="1"/>
  <c r="T633" i="15"/>
  <c r="P633" i="15"/>
  <c r="BK631" i="15"/>
  <c r="BI631" i="15"/>
  <c r="BH631" i="15"/>
  <c r="BG631" i="15"/>
  <c r="BF631" i="15"/>
  <c r="T631" i="15"/>
  <c r="R631" i="15"/>
  <c r="P631" i="15"/>
  <c r="J631" i="15"/>
  <c r="BE631" i="15" s="1"/>
  <c r="BK629" i="15"/>
  <c r="BI629" i="15"/>
  <c r="BH629" i="15"/>
  <c r="BG629" i="15"/>
  <c r="BF629" i="15"/>
  <c r="T629" i="15"/>
  <c r="R629" i="15"/>
  <c r="P629" i="15"/>
  <c r="J629" i="15"/>
  <c r="BE629" i="15" s="1"/>
  <c r="BK627" i="15"/>
  <c r="BI627" i="15"/>
  <c r="BH627" i="15"/>
  <c r="BG627" i="15"/>
  <c r="BF627" i="15"/>
  <c r="T627" i="15"/>
  <c r="R627" i="15"/>
  <c r="P627" i="15"/>
  <c r="J627" i="15"/>
  <c r="BE627" i="15" s="1"/>
  <c r="BK623" i="15"/>
  <c r="BI623" i="15"/>
  <c r="BH623" i="15"/>
  <c r="BG623" i="15"/>
  <c r="BF623" i="15"/>
  <c r="T623" i="15"/>
  <c r="R623" i="15"/>
  <c r="P623" i="15"/>
  <c r="J623" i="15"/>
  <c r="BE623" i="15" s="1"/>
  <c r="BK619" i="15"/>
  <c r="BI619" i="15"/>
  <c r="BH619" i="15"/>
  <c r="BG619" i="15"/>
  <c r="BF619" i="15"/>
  <c r="T619" i="15"/>
  <c r="R619" i="15"/>
  <c r="P619" i="15"/>
  <c r="J619" i="15"/>
  <c r="BE619" i="15" s="1"/>
  <c r="BK617" i="15"/>
  <c r="BI617" i="15"/>
  <c r="BH617" i="15"/>
  <c r="BG617" i="15"/>
  <c r="BF617" i="15"/>
  <c r="T617" i="15"/>
  <c r="R617" i="15"/>
  <c r="P617" i="15"/>
  <c r="J617" i="15"/>
  <c r="BE617" i="15" s="1"/>
  <c r="BK613" i="15"/>
  <c r="BI613" i="15"/>
  <c r="BH613" i="15"/>
  <c r="BG613" i="15"/>
  <c r="BF613" i="15"/>
  <c r="T613" i="15"/>
  <c r="R613" i="15"/>
  <c r="P613" i="15"/>
  <c r="J613" i="15"/>
  <c r="BE613" i="15" s="1"/>
  <c r="BK608" i="15"/>
  <c r="BI608" i="15"/>
  <c r="BH608" i="15"/>
  <c r="BG608" i="15"/>
  <c r="BF608" i="15"/>
  <c r="T608" i="15"/>
  <c r="R608" i="15"/>
  <c r="P608" i="15"/>
  <c r="J608" i="15"/>
  <c r="BE608" i="15" s="1"/>
  <c r="BK606" i="15"/>
  <c r="BI606" i="15"/>
  <c r="BH606" i="15"/>
  <c r="BG606" i="15"/>
  <c r="BF606" i="15"/>
  <c r="T606" i="15"/>
  <c r="R606" i="15"/>
  <c r="P606" i="15"/>
  <c r="J606" i="15"/>
  <c r="BE606" i="15" s="1"/>
  <c r="BK604" i="15"/>
  <c r="BI604" i="15"/>
  <c r="BH604" i="15"/>
  <c r="BG604" i="15"/>
  <c r="BF604" i="15"/>
  <c r="T604" i="15"/>
  <c r="R604" i="15"/>
  <c r="P604" i="15"/>
  <c r="J604" i="15"/>
  <c r="BE604" i="15" s="1"/>
  <c r="BK600" i="15"/>
  <c r="BK597" i="15" s="1"/>
  <c r="J597" i="15" s="1"/>
  <c r="J69" i="15" s="1"/>
  <c r="BI600" i="15"/>
  <c r="BH600" i="15"/>
  <c r="BG600" i="15"/>
  <c r="BF600" i="15"/>
  <c r="T600" i="15"/>
  <c r="R600" i="15"/>
  <c r="P600" i="15"/>
  <c r="J600" i="15"/>
  <c r="BE600" i="15" s="1"/>
  <c r="BK598" i="15"/>
  <c r="BI598" i="15"/>
  <c r="BH598" i="15"/>
  <c r="BG598" i="15"/>
  <c r="BF598" i="15"/>
  <c r="T598" i="15"/>
  <c r="T597" i="15" s="1"/>
  <c r="R598" i="15"/>
  <c r="P598" i="15"/>
  <c r="P597" i="15" s="1"/>
  <c r="J598" i="15"/>
  <c r="BE598" i="15" s="1"/>
  <c r="R597" i="15"/>
  <c r="BK596" i="15"/>
  <c r="BI596" i="15"/>
  <c r="BH596" i="15"/>
  <c r="BG596" i="15"/>
  <c r="BF596" i="15"/>
  <c r="T596" i="15"/>
  <c r="R596" i="15"/>
  <c r="P596" i="15"/>
  <c r="J596" i="15"/>
  <c r="BE596" i="15" s="1"/>
  <c r="BK595" i="15"/>
  <c r="BI595" i="15"/>
  <c r="BH595" i="15"/>
  <c r="BG595" i="15"/>
  <c r="BF595" i="15"/>
  <c r="T595" i="15"/>
  <c r="R595" i="15"/>
  <c r="P595" i="15"/>
  <c r="J595" i="15"/>
  <c r="BE595" i="15" s="1"/>
  <c r="BK593" i="15"/>
  <c r="BI593" i="15"/>
  <c r="BH593" i="15"/>
  <c r="BG593" i="15"/>
  <c r="BF593" i="15"/>
  <c r="T593" i="15"/>
  <c r="R593" i="15"/>
  <c r="P593" i="15"/>
  <c r="J593" i="15"/>
  <c r="BE593" i="15" s="1"/>
  <c r="BK591" i="15"/>
  <c r="BI591" i="15"/>
  <c r="BH591" i="15"/>
  <c r="BG591" i="15"/>
  <c r="BF591" i="15"/>
  <c r="BE591" i="15"/>
  <c r="T591" i="15"/>
  <c r="R591" i="15"/>
  <c r="P591" i="15"/>
  <c r="J591" i="15"/>
  <c r="T590" i="15"/>
  <c r="P590" i="15"/>
  <c r="BK589" i="15"/>
  <c r="BI589" i="15"/>
  <c r="BH589" i="15"/>
  <c r="BG589" i="15"/>
  <c r="BF589" i="15"/>
  <c r="T589" i="15"/>
  <c r="R589" i="15"/>
  <c r="P589" i="15"/>
  <c r="J589" i="15"/>
  <c r="BE589" i="15" s="1"/>
  <c r="BK588" i="15"/>
  <c r="BI588" i="15"/>
  <c r="BH588" i="15"/>
  <c r="BG588" i="15"/>
  <c r="BF588" i="15"/>
  <c r="T588" i="15"/>
  <c r="R588" i="15"/>
  <c r="P588" i="15"/>
  <c r="J588" i="15"/>
  <c r="BE588" i="15" s="1"/>
  <c r="BK585" i="15"/>
  <c r="BI585" i="15"/>
  <c r="BH585" i="15"/>
  <c r="BG585" i="15"/>
  <c r="BF585" i="15"/>
  <c r="T585" i="15"/>
  <c r="R585" i="15"/>
  <c r="P585" i="15"/>
  <c r="J585" i="15"/>
  <c r="BE585" i="15" s="1"/>
  <c r="BK582" i="15"/>
  <c r="BI582" i="15"/>
  <c r="BH582" i="15"/>
  <c r="BG582" i="15"/>
  <c r="BF582" i="15"/>
  <c r="T582" i="15"/>
  <c r="R582" i="15"/>
  <c r="P582" i="15"/>
  <c r="J582" i="15"/>
  <c r="BE582" i="15" s="1"/>
  <c r="R581" i="15"/>
  <c r="BK580" i="15"/>
  <c r="BI580" i="15"/>
  <c r="BH580" i="15"/>
  <c r="BG580" i="15"/>
  <c r="BF580" i="15"/>
  <c r="T580" i="15"/>
  <c r="R580" i="15"/>
  <c r="P580" i="15"/>
  <c r="J580" i="15"/>
  <c r="BE580" i="15" s="1"/>
  <c r="BK579" i="15"/>
  <c r="BI579" i="15"/>
  <c r="BH579" i="15"/>
  <c r="BG579" i="15"/>
  <c r="BF579" i="15"/>
  <c r="T579" i="15"/>
  <c r="R579" i="15"/>
  <c r="P579" i="15"/>
  <c r="J579" i="15"/>
  <c r="BE579" i="15" s="1"/>
  <c r="BK578" i="15"/>
  <c r="BI578" i="15"/>
  <c r="BH578" i="15"/>
  <c r="BG578" i="15"/>
  <c r="BF578" i="15"/>
  <c r="T578" i="15"/>
  <c r="R578" i="15"/>
  <c r="P578" i="15"/>
  <c r="J578" i="15"/>
  <c r="BE578" i="15" s="1"/>
  <c r="BK577" i="15"/>
  <c r="BI577" i="15"/>
  <c r="BH577" i="15"/>
  <c r="BG577" i="15"/>
  <c r="BF577" i="15"/>
  <c r="T577" i="15"/>
  <c r="R577" i="15"/>
  <c r="P577" i="15"/>
  <c r="J577" i="15"/>
  <c r="BE577" i="15" s="1"/>
  <c r="BK575" i="15"/>
  <c r="BI575" i="15"/>
  <c r="BH575" i="15"/>
  <c r="BG575" i="15"/>
  <c r="BF575" i="15"/>
  <c r="T575" i="15"/>
  <c r="R575" i="15"/>
  <c r="P575" i="15"/>
  <c r="J575" i="15"/>
  <c r="BE575" i="15" s="1"/>
  <c r="BK574" i="15"/>
  <c r="BI574" i="15"/>
  <c r="BH574" i="15"/>
  <c r="BG574" i="15"/>
  <c r="BF574" i="15"/>
  <c r="T574" i="15"/>
  <c r="R574" i="15"/>
  <c r="P574" i="15"/>
  <c r="J574" i="15"/>
  <c r="BE574" i="15" s="1"/>
  <c r="BK573" i="15"/>
  <c r="BI573" i="15"/>
  <c r="BH573" i="15"/>
  <c r="BG573" i="15"/>
  <c r="BF573" i="15"/>
  <c r="T573" i="15"/>
  <c r="R573" i="15"/>
  <c r="P573" i="15"/>
  <c r="J573" i="15"/>
  <c r="BE573" i="15" s="1"/>
  <c r="BK571" i="15"/>
  <c r="BI571" i="15"/>
  <c r="BH571" i="15"/>
  <c r="BG571" i="15"/>
  <c r="BF571" i="15"/>
  <c r="T571" i="15"/>
  <c r="R571" i="15"/>
  <c r="P571" i="15"/>
  <c r="J571" i="15"/>
  <c r="BE571" i="15" s="1"/>
  <c r="BK569" i="15"/>
  <c r="BI569" i="15"/>
  <c r="BH569" i="15"/>
  <c r="BG569" i="15"/>
  <c r="BF569" i="15"/>
  <c r="T569" i="15"/>
  <c r="R569" i="15"/>
  <c r="P569" i="15"/>
  <c r="J569" i="15"/>
  <c r="BE569" i="15" s="1"/>
  <c r="BK568" i="15"/>
  <c r="BI568" i="15"/>
  <c r="BH568" i="15"/>
  <c r="BG568" i="15"/>
  <c r="BF568" i="15"/>
  <c r="T568" i="15"/>
  <c r="R568" i="15"/>
  <c r="P568" i="15"/>
  <c r="J568" i="15"/>
  <c r="BE568" i="15" s="1"/>
  <c r="BK566" i="15"/>
  <c r="BI566" i="15"/>
  <c r="BH566" i="15"/>
  <c r="BG566" i="15"/>
  <c r="BF566" i="15"/>
  <c r="T566" i="15"/>
  <c r="R566" i="15"/>
  <c r="P566" i="15"/>
  <c r="J566" i="15"/>
  <c r="BE566" i="15" s="1"/>
  <c r="BK564" i="15"/>
  <c r="BI564" i="15"/>
  <c r="BH564" i="15"/>
  <c r="BG564" i="15"/>
  <c r="BF564" i="15"/>
  <c r="T564" i="15"/>
  <c r="R564" i="15"/>
  <c r="P564" i="15"/>
  <c r="J564" i="15"/>
  <c r="BE564" i="15" s="1"/>
  <c r="BK562" i="15"/>
  <c r="BI562" i="15"/>
  <c r="BH562" i="15"/>
  <c r="BG562" i="15"/>
  <c r="BF562" i="15"/>
  <c r="T562" i="15"/>
  <c r="R562" i="15"/>
  <c r="P562" i="15"/>
  <c r="J562" i="15"/>
  <c r="BE562" i="15" s="1"/>
  <c r="BK560" i="15"/>
  <c r="BI560" i="15"/>
  <c r="BH560" i="15"/>
  <c r="BG560" i="15"/>
  <c r="BF560" i="15"/>
  <c r="T560" i="15"/>
  <c r="R560" i="15"/>
  <c r="P560" i="15"/>
  <c r="J560" i="15"/>
  <c r="BE560" i="15" s="1"/>
  <c r="BK559" i="15"/>
  <c r="BI559" i="15"/>
  <c r="BH559" i="15"/>
  <c r="BG559" i="15"/>
  <c r="BF559" i="15"/>
  <c r="T559" i="15"/>
  <c r="R559" i="15"/>
  <c r="P559" i="15"/>
  <c r="J559" i="15"/>
  <c r="BE559" i="15" s="1"/>
  <c r="BK557" i="15"/>
  <c r="BI557" i="15"/>
  <c r="BH557" i="15"/>
  <c r="BG557" i="15"/>
  <c r="BF557" i="15"/>
  <c r="T557" i="15"/>
  <c r="R557" i="15"/>
  <c r="P557" i="15"/>
  <c r="J557" i="15"/>
  <c r="BE557" i="15" s="1"/>
  <c r="BK556" i="15"/>
  <c r="BI556" i="15"/>
  <c r="BH556" i="15"/>
  <c r="BG556" i="15"/>
  <c r="BF556" i="15"/>
  <c r="T556" i="15"/>
  <c r="R556" i="15"/>
  <c r="P556" i="15"/>
  <c r="J556" i="15"/>
  <c r="BE556" i="15" s="1"/>
  <c r="BK554" i="15"/>
  <c r="BI554" i="15"/>
  <c r="BH554" i="15"/>
  <c r="BG554" i="15"/>
  <c r="BF554" i="15"/>
  <c r="T554" i="15"/>
  <c r="R554" i="15"/>
  <c r="P554" i="15"/>
  <c r="J554" i="15"/>
  <c r="BE554" i="15" s="1"/>
  <c r="BK552" i="15"/>
  <c r="BI552" i="15"/>
  <c r="BH552" i="15"/>
  <c r="BG552" i="15"/>
  <c r="BF552" i="15"/>
  <c r="T552" i="15"/>
  <c r="R552" i="15"/>
  <c r="P552" i="15"/>
  <c r="J552" i="15"/>
  <c r="BE552" i="15" s="1"/>
  <c r="BK550" i="15"/>
  <c r="BI550" i="15"/>
  <c r="BH550" i="15"/>
  <c r="BG550" i="15"/>
  <c r="BF550" i="15"/>
  <c r="T550" i="15"/>
  <c r="R550" i="15"/>
  <c r="P550" i="15"/>
  <c r="J550" i="15"/>
  <c r="BE550" i="15" s="1"/>
  <c r="BK548" i="15"/>
  <c r="BI548" i="15"/>
  <c r="BH548" i="15"/>
  <c r="BG548" i="15"/>
  <c r="BF548" i="15"/>
  <c r="T548" i="15"/>
  <c r="R548" i="15"/>
  <c r="P548" i="15"/>
  <c r="J548" i="15"/>
  <c r="BE548" i="15" s="1"/>
  <c r="BK546" i="15"/>
  <c r="BI546" i="15"/>
  <c r="BH546" i="15"/>
  <c r="BG546" i="15"/>
  <c r="BF546" i="15"/>
  <c r="T546" i="15"/>
  <c r="R546" i="15"/>
  <c r="P546" i="15"/>
  <c r="J546" i="15"/>
  <c r="BE546" i="15" s="1"/>
  <c r="BK543" i="15"/>
  <c r="BI543" i="15"/>
  <c r="BH543" i="15"/>
  <c r="BG543" i="15"/>
  <c r="BF543" i="15"/>
  <c r="T543" i="15"/>
  <c r="R543" i="15"/>
  <c r="P543" i="15"/>
  <c r="J543" i="15"/>
  <c r="BE543" i="15" s="1"/>
  <c r="BK542" i="15"/>
  <c r="BI542" i="15"/>
  <c r="BH542" i="15"/>
  <c r="BG542" i="15"/>
  <c r="BF542" i="15"/>
  <c r="T542" i="15"/>
  <c r="R542" i="15"/>
  <c r="P542" i="15"/>
  <c r="J542" i="15"/>
  <c r="BE542" i="15" s="1"/>
  <c r="BK540" i="15"/>
  <c r="BI540" i="15"/>
  <c r="BH540" i="15"/>
  <c r="BG540" i="15"/>
  <c r="BF540" i="15"/>
  <c r="T540" i="15"/>
  <c r="R540" i="15"/>
  <c r="P540" i="15"/>
  <c r="J540" i="15"/>
  <c r="BE540" i="15" s="1"/>
  <c r="BK538" i="15"/>
  <c r="BI538" i="15"/>
  <c r="BH538" i="15"/>
  <c r="BG538" i="15"/>
  <c r="BF538" i="15"/>
  <c r="T538" i="15"/>
  <c r="R538" i="15"/>
  <c r="P538" i="15"/>
  <c r="J538" i="15"/>
  <c r="BE538" i="15" s="1"/>
  <c r="BK536" i="15"/>
  <c r="BI536" i="15"/>
  <c r="BH536" i="15"/>
  <c r="BG536" i="15"/>
  <c r="BF536" i="15"/>
  <c r="T536" i="15"/>
  <c r="R536" i="15"/>
  <c r="P536" i="15"/>
  <c r="J536" i="15"/>
  <c r="BE536" i="15" s="1"/>
  <c r="BK534" i="15"/>
  <c r="BI534" i="15"/>
  <c r="BH534" i="15"/>
  <c r="BG534" i="15"/>
  <c r="BF534" i="15"/>
  <c r="T534" i="15"/>
  <c r="R534" i="15"/>
  <c r="P534" i="15"/>
  <c r="J534" i="15"/>
  <c r="BE534" i="15" s="1"/>
  <c r="BK532" i="15"/>
  <c r="BI532" i="15"/>
  <c r="BH532" i="15"/>
  <c r="BG532" i="15"/>
  <c r="BF532" i="15"/>
  <c r="T532" i="15"/>
  <c r="R532" i="15"/>
  <c r="P532" i="15"/>
  <c r="J532" i="15"/>
  <c r="BE532" i="15" s="1"/>
  <c r="BK530" i="15"/>
  <c r="BI530" i="15"/>
  <c r="BH530" i="15"/>
  <c r="BG530" i="15"/>
  <c r="BF530" i="15"/>
  <c r="T530" i="15"/>
  <c r="R530" i="15"/>
  <c r="P530" i="15"/>
  <c r="J530" i="15"/>
  <c r="BE530" i="15" s="1"/>
  <c r="BK528" i="15"/>
  <c r="BI528" i="15"/>
  <c r="BH528" i="15"/>
  <c r="BG528" i="15"/>
  <c r="BF528" i="15"/>
  <c r="T528" i="15"/>
  <c r="R528" i="15"/>
  <c r="R527" i="15" s="1"/>
  <c r="P528" i="15"/>
  <c r="J528" i="15"/>
  <c r="BE528" i="15" s="1"/>
  <c r="T527" i="15"/>
  <c r="P527" i="15"/>
  <c r="BK526" i="15"/>
  <c r="BI526" i="15"/>
  <c r="BH526" i="15"/>
  <c r="BG526" i="15"/>
  <c r="BF526" i="15"/>
  <c r="T526" i="15"/>
  <c r="R526" i="15"/>
  <c r="P526" i="15"/>
  <c r="J526" i="15"/>
  <c r="BE526" i="15" s="1"/>
  <c r="BK525" i="15"/>
  <c r="BI525" i="15"/>
  <c r="BH525" i="15"/>
  <c r="BG525" i="15"/>
  <c r="BF525" i="15"/>
  <c r="T525" i="15"/>
  <c r="R525" i="15"/>
  <c r="P525" i="15"/>
  <c r="J525" i="15"/>
  <c r="BE525" i="15" s="1"/>
  <c r="BK524" i="15"/>
  <c r="BI524" i="15"/>
  <c r="BH524" i="15"/>
  <c r="BG524" i="15"/>
  <c r="BF524" i="15"/>
  <c r="T524" i="15"/>
  <c r="R524" i="15"/>
  <c r="P524" i="15"/>
  <c r="J524" i="15"/>
  <c r="BE524" i="15" s="1"/>
  <c r="BK523" i="15"/>
  <c r="BI523" i="15"/>
  <c r="BH523" i="15"/>
  <c r="BG523" i="15"/>
  <c r="BF523" i="15"/>
  <c r="T523" i="15"/>
  <c r="R523" i="15"/>
  <c r="P523" i="15"/>
  <c r="J523" i="15"/>
  <c r="BE523" i="15" s="1"/>
  <c r="BK522" i="15"/>
  <c r="BI522" i="15"/>
  <c r="BH522" i="15"/>
  <c r="BG522" i="15"/>
  <c r="BF522" i="15"/>
  <c r="T522" i="15"/>
  <c r="R522" i="15"/>
  <c r="P522" i="15"/>
  <c r="J522" i="15"/>
  <c r="BE522" i="15" s="1"/>
  <c r="BK520" i="15"/>
  <c r="BI520" i="15"/>
  <c r="BH520" i="15"/>
  <c r="BG520" i="15"/>
  <c r="BF520" i="15"/>
  <c r="T520" i="15"/>
  <c r="R520" i="15"/>
  <c r="P520" i="15"/>
  <c r="J520" i="15"/>
  <c r="BE520" i="15" s="1"/>
  <c r="BK518" i="15"/>
  <c r="BI518" i="15"/>
  <c r="BH518" i="15"/>
  <c r="BG518" i="15"/>
  <c r="BF518" i="15"/>
  <c r="T518" i="15"/>
  <c r="R518" i="15"/>
  <c r="P518" i="15"/>
  <c r="J518" i="15"/>
  <c r="BE518" i="15" s="1"/>
  <c r="BK517" i="15"/>
  <c r="BI517" i="15"/>
  <c r="BH517" i="15"/>
  <c r="BG517" i="15"/>
  <c r="BF517" i="15"/>
  <c r="T517" i="15"/>
  <c r="R517" i="15"/>
  <c r="P517" i="15"/>
  <c r="J517" i="15"/>
  <c r="BE517" i="15" s="1"/>
  <c r="BK515" i="15"/>
  <c r="BI515" i="15"/>
  <c r="BH515" i="15"/>
  <c r="BG515" i="15"/>
  <c r="BF515" i="15"/>
  <c r="T515" i="15"/>
  <c r="R515" i="15"/>
  <c r="P515" i="15"/>
  <c r="J515" i="15"/>
  <c r="BE515" i="15" s="1"/>
  <c r="BK514" i="15"/>
  <c r="BI514" i="15"/>
  <c r="BH514" i="15"/>
  <c r="BG514" i="15"/>
  <c r="BF514" i="15"/>
  <c r="T514" i="15"/>
  <c r="R514" i="15"/>
  <c r="P514" i="15"/>
  <c r="J514" i="15"/>
  <c r="BE514" i="15" s="1"/>
  <c r="BK513" i="15"/>
  <c r="BI513" i="15"/>
  <c r="BH513" i="15"/>
  <c r="BG513" i="15"/>
  <c r="BF513" i="15"/>
  <c r="T513" i="15"/>
  <c r="R513" i="15"/>
  <c r="P513" i="15"/>
  <c r="J513" i="15"/>
  <c r="BE513" i="15" s="1"/>
  <c r="BK511" i="15"/>
  <c r="BI511" i="15"/>
  <c r="BH511" i="15"/>
  <c r="BG511" i="15"/>
  <c r="BF511" i="15"/>
  <c r="T511" i="15"/>
  <c r="R511" i="15"/>
  <c r="P511" i="15"/>
  <c r="J511" i="15"/>
  <c r="BE511" i="15" s="1"/>
  <c r="BK509" i="15"/>
  <c r="BI509" i="15"/>
  <c r="BH509" i="15"/>
  <c r="BG509" i="15"/>
  <c r="BF509" i="15"/>
  <c r="T509" i="15"/>
  <c r="R509" i="15"/>
  <c r="P509" i="15"/>
  <c r="J509" i="15"/>
  <c r="BE509" i="15" s="1"/>
  <c r="BK507" i="15"/>
  <c r="BI507" i="15"/>
  <c r="BH507" i="15"/>
  <c r="BG507" i="15"/>
  <c r="BF507" i="15"/>
  <c r="T507" i="15"/>
  <c r="R507" i="15"/>
  <c r="P507" i="15"/>
  <c r="J507" i="15"/>
  <c r="BE507" i="15" s="1"/>
  <c r="BK506" i="15"/>
  <c r="BI506" i="15"/>
  <c r="BH506" i="15"/>
  <c r="BG506" i="15"/>
  <c r="BF506" i="15"/>
  <c r="T506" i="15"/>
  <c r="R506" i="15"/>
  <c r="P506" i="15"/>
  <c r="J506" i="15"/>
  <c r="BE506" i="15" s="1"/>
  <c r="BK504" i="15"/>
  <c r="BI504" i="15"/>
  <c r="BH504" i="15"/>
  <c r="BG504" i="15"/>
  <c r="BF504" i="15"/>
  <c r="T504" i="15"/>
  <c r="R504" i="15"/>
  <c r="P504" i="15"/>
  <c r="J504" i="15"/>
  <c r="BE504" i="15" s="1"/>
  <c r="BK503" i="15"/>
  <c r="BI503" i="15"/>
  <c r="BH503" i="15"/>
  <c r="BG503" i="15"/>
  <c r="BF503" i="15"/>
  <c r="T503" i="15"/>
  <c r="R503" i="15"/>
  <c r="P503" i="15"/>
  <c r="J503" i="15"/>
  <c r="BE503" i="15" s="1"/>
  <c r="BK501" i="15"/>
  <c r="BI501" i="15"/>
  <c r="BH501" i="15"/>
  <c r="BG501" i="15"/>
  <c r="BF501" i="15"/>
  <c r="T501" i="15"/>
  <c r="R501" i="15"/>
  <c r="P501" i="15"/>
  <c r="J501" i="15"/>
  <c r="BE501" i="15" s="1"/>
  <c r="BK500" i="15"/>
  <c r="BI500" i="15"/>
  <c r="BH500" i="15"/>
  <c r="BG500" i="15"/>
  <c r="BF500" i="15"/>
  <c r="T500" i="15"/>
  <c r="R500" i="15"/>
  <c r="P500" i="15"/>
  <c r="J500" i="15"/>
  <c r="BE500" i="15" s="1"/>
  <c r="BK499" i="15"/>
  <c r="BI499" i="15"/>
  <c r="BH499" i="15"/>
  <c r="BG499" i="15"/>
  <c r="BF499" i="15"/>
  <c r="T499" i="15"/>
  <c r="R499" i="15"/>
  <c r="P499" i="15"/>
  <c r="J499" i="15"/>
  <c r="BE499" i="15" s="1"/>
  <c r="BK498" i="15"/>
  <c r="BI498" i="15"/>
  <c r="BH498" i="15"/>
  <c r="BG498" i="15"/>
  <c r="BF498" i="15"/>
  <c r="T498" i="15"/>
  <c r="R498" i="15"/>
  <c r="P498" i="15"/>
  <c r="J498" i="15"/>
  <c r="BE498" i="15" s="1"/>
  <c r="BK497" i="15"/>
  <c r="BI497" i="15"/>
  <c r="BH497" i="15"/>
  <c r="BG497" i="15"/>
  <c r="BF497" i="15"/>
  <c r="T497" i="15"/>
  <c r="R497" i="15"/>
  <c r="P497" i="15"/>
  <c r="J497" i="15"/>
  <c r="BE497" i="15" s="1"/>
  <c r="BK495" i="15"/>
  <c r="BI495" i="15"/>
  <c r="BH495" i="15"/>
  <c r="BG495" i="15"/>
  <c r="BF495" i="15"/>
  <c r="T495" i="15"/>
  <c r="R495" i="15"/>
  <c r="P495" i="15"/>
  <c r="J495" i="15"/>
  <c r="BE495" i="15" s="1"/>
  <c r="BK494" i="15"/>
  <c r="BI494" i="15"/>
  <c r="BH494" i="15"/>
  <c r="BG494" i="15"/>
  <c r="BF494" i="15"/>
  <c r="T494" i="15"/>
  <c r="R494" i="15"/>
  <c r="P494" i="15"/>
  <c r="J494" i="15"/>
  <c r="BE494" i="15" s="1"/>
  <c r="BK493" i="15"/>
  <c r="BI493" i="15"/>
  <c r="BH493" i="15"/>
  <c r="BG493" i="15"/>
  <c r="BF493" i="15"/>
  <c r="T493" i="15"/>
  <c r="R493" i="15"/>
  <c r="P493" i="15"/>
  <c r="J493" i="15"/>
  <c r="BE493" i="15" s="1"/>
  <c r="BK492" i="15"/>
  <c r="BI492" i="15"/>
  <c r="BH492" i="15"/>
  <c r="BG492" i="15"/>
  <c r="BF492" i="15"/>
  <c r="T492" i="15"/>
  <c r="R492" i="15"/>
  <c r="P492" i="15"/>
  <c r="J492" i="15"/>
  <c r="BE492" i="15" s="1"/>
  <c r="BK491" i="15"/>
  <c r="BI491" i="15"/>
  <c r="BH491" i="15"/>
  <c r="BG491" i="15"/>
  <c r="BF491" i="15"/>
  <c r="T491" i="15"/>
  <c r="R491" i="15"/>
  <c r="P491" i="15"/>
  <c r="J491" i="15"/>
  <c r="BE491" i="15" s="1"/>
  <c r="BK489" i="15"/>
  <c r="BI489" i="15"/>
  <c r="BH489" i="15"/>
  <c r="BG489" i="15"/>
  <c r="BF489" i="15"/>
  <c r="T489" i="15"/>
  <c r="R489" i="15"/>
  <c r="P489" i="15"/>
  <c r="J489" i="15"/>
  <c r="BE489" i="15" s="1"/>
  <c r="BK488" i="15"/>
  <c r="BI488" i="15"/>
  <c r="BH488" i="15"/>
  <c r="BG488" i="15"/>
  <c r="BF488" i="15"/>
  <c r="T488" i="15"/>
  <c r="R488" i="15"/>
  <c r="P488" i="15"/>
  <c r="J488" i="15"/>
  <c r="BE488" i="15" s="1"/>
  <c r="BK486" i="15"/>
  <c r="BI486" i="15"/>
  <c r="BH486" i="15"/>
  <c r="BG486" i="15"/>
  <c r="BF486" i="15"/>
  <c r="T486" i="15"/>
  <c r="R486" i="15"/>
  <c r="P486" i="15"/>
  <c r="J486" i="15"/>
  <c r="BE486" i="15" s="1"/>
  <c r="BK485" i="15"/>
  <c r="BI485" i="15"/>
  <c r="BH485" i="15"/>
  <c r="BG485" i="15"/>
  <c r="BF485" i="15"/>
  <c r="T485" i="15"/>
  <c r="R485" i="15"/>
  <c r="P485" i="15"/>
  <c r="J485" i="15"/>
  <c r="BE485" i="15" s="1"/>
  <c r="BK484" i="15"/>
  <c r="BI484" i="15"/>
  <c r="BH484" i="15"/>
  <c r="BG484" i="15"/>
  <c r="BF484" i="15"/>
  <c r="T484" i="15"/>
  <c r="R484" i="15"/>
  <c r="P484" i="15"/>
  <c r="J484" i="15"/>
  <c r="BE484" i="15" s="1"/>
  <c r="BK483" i="15"/>
  <c r="BI483" i="15"/>
  <c r="BH483" i="15"/>
  <c r="BG483" i="15"/>
  <c r="BF483" i="15"/>
  <c r="T483" i="15"/>
  <c r="R483" i="15"/>
  <c r="P483" i="15"/>
  <c r="J483" i="15"/>
  <c r="BE483" i="15" s="1"/>
  <c r="BK481" i="15"/>
  <c r="BI481" i="15"/>
  <c r="BH481" i="15"/>
  <c r="BG481" i="15"/>
  <c r="BF481" i="15"/>
  <c r="T481" i="15"/>
  <c r="R481" i="15"/>
  <c r="P481" i="15"/>
  <c r="J481" i="15"/>
  <c r="BE481" i="15" s="1"/>
  <c r="BK480" i="15"/>
  <c r="BI480" i="15"/>
  <c r="BH480" i="15"/>
  <c r="BG480" i="15"/>
  <c r="BF480" i="15"/>
  <c r="T480" i="15"/>
  <c r="R480" i="15"/>
  <c r="P480" i="15"/>
  <c r="J480" i="15"/>
  <c r="BE480" i="15" s="1"/>
  <c r="BK479" i="15"/>
  <c r="BI479" i="15"/>
  <c r="BH479" i="15"/>
  <c r="BG479" i="15"/>
  <c r="BF479" i="15"/>
  <c r="T479" i="15"/>
  <c r="R479" i="15"/>
  <c r="P479" i="15"/>
  <c r="J479" i="15"/>
  <c r="BE479" i="15" s="1"/>
  <c r="BK478" i="15"/>
  <c r="BI478" i="15"/>
  <c r="BH478" i="15"/>
  <c r="BG478" i="15"/>
  <c r="BF478" i="15"/>
  <c r="T478" i="15"/>
  <c r="R478" i="15"/>
  <c r="P478" i="15"/>
  <c r="J478" i="15"/>
  <c r="BE478" i="15" s="1"/>
  <c r="BK477" i="15"/>
  <c r="BI477" i="15"/>
  <c r="BH477" i="15"/>
  <c r="BG477" i="15"/>
  <c r="BF477" i="15"/>
  <c r="T477" i="15"/>
  <c r="R477" i="15"/>
  <c r="P477" i="15"/>
  <c r="J477" i="15"/>
  <c r="BE477" i="15" s="1"/>
  <c r="BK476" i="15"/>
  <c r="BI476" i="15"/>
  <c r="BH476" i="15"/>
  <c r="BG476" i="15"/>
  <c r="BF476" i="15"/>
  <c r="T476" i="15"/>
  <c r="R476" i="15"/>
  <c r="P476" i="15"/>
  <c r="J476" i="15"/>
  <c r="BE476" i="15" s="1"/>
  <c r="BK475" i="15"/>
  <c r="BI475" i="15"/>
  <c r="BH475" i="15"/>
  <c r="BG475" i="15"/>
  <c r="BF475" i="15"/>
  <c r="T475" i="15"/>
  <c r="R475" i="15"/>
  <c r="P475" i="15"/>
  <c r="J475" i="15"/>
  <c r="BE475" i="15" s="1"/>
  <c r="BK474" i="15"/>
  <c r="BI474" i="15"/>
  <c r="BH474" i="15"/>
  <c r="BG474" i="15"/>
  <c r="BF474" i="15"/>
  <c r="T474" i="15"/>
  <c r="R474" i="15"/>
  <c r="P474" i="15"/>
  <c r="J474" i="15"/>
  <c r="BE474" i="15" s="1"/>
  <c r="BK472" i="15"/>
  <c r="BI472" i="15"/>
  <c r="BH472" i="15"/>
  <c r="BG472" i="15"/>
  <c r="BF472" i="15"/>
  <c r="T472" i="15"/>
  <c r="R472" i="15"/>
  <c r="P472" i="15"/>
  <c r="J472" i="15"/>
  <c r="BE472" i="15" s="1"/>
  <c r="BK471" i="15"/>
  <c r="BI471" i="15"/>
  <c r="BH471" i="15"/>
  <c r="BG471" i="15"/>
  <c r="BF471" i="15"/>
  <c r="T471" i="15"/>
  <c r="R471" i="15"/>
  <c r="P471" i="15"/>
  <c r="J471" i="15"/>
  <c r="BE471" i="15" s="1"/>
  <c r="BK470" i="15"/>
  <c r="BI470" i="15"/>
  <c r="BH470" i="15"/>
  <c r="BG470" i="15"/>
  <c r="BF470" i="15"/>
  <c r="T470" i="15"/>
  <c r="R470" i="15"/>
  <c r="P470" i="15"/>
  <c r="J470" i="15"/>
  <c r="BE470" i="15" s="1"/>
  <c r="BK469" i="15"/>
  <c r="BI469" i="15"/>
  <c r="BH469" i="15"/>
  <c r="BG469" i="15"/>
  <c r="BF469" i="15"/>
  <c r="T469" i="15"/>
  <c r="R469" i="15"/>
  <c r="P469" i="15"/>
  <c r="J469" i="15"/>
  <c r="BE469" i="15" s="1"/>
  <c r="BK468" i="15"/>
  <c r="BI468" i="15"/>
  <c r="BH468" i="15"/>
  <c r="BG468" i="15"/>
  <c r="BF468" i="15"/>
  <c r="T468" i="15"/>
  <c r="R468" i="15"/>
  <c r="P468" i="15"/>
  <c r="J468" i="15"/>
  <c r="BE468" i="15" s="1"/>
  <c r="BK467" i="15"/>
  <c r="BI467" i="15"/>
  <c r="BH467" i="15"/>
  <c r="BG467" i="15"/>
  <c r="BF467" i="15"/>
  <c r="T467" i="15"/>
  <c r="R467" i="15"/>
  <c r="P467" i="15"/>
  <c r="J467" i="15"/>
  <c r="BE467" i="15" s="1"/>
  <c r="BK466" i="15"/>
  <c r="BI466" i="15"/>
  <c r="BH466" i="15"/>
  <c r="BG466" i="15"/>
  <c r="BF466" i="15"/>
  <c r="T466" i="15"/>
  <c r="R466" i="15"/>
  <c r="P466" i="15"/>
  <c r="J466" i="15"/>
  <c r="BE466" i="15" s="1"/>
  <c r="BK465" i="15"/>
  <c r="BI465" i="15"/>
  <c r="BH465" i="15"/>
  <c r="BG465" i="15"/>
  <c r="BF465" i="15"/>
  <c r="T465" i="15"/>
  <c r="R465" i="15"/>
  <c r="P465" i="15"/>
  <c r="J465" i="15"/>
  <c r="BE465" i="15" s="1"/>
  <c r="BK464" i="15"/>
  <c r="BI464" i="15"/>
  <c r="BH464" i="15"/>
  <c r="BG464" i="15"/>
  <c r="BF464" i="15"/>
  <c r="T464" i="15"/>
  <c r="R464" i="15"/>
  <c r="P464" i="15"/>
  <c r="J464" i="15"/>
  <c r="BE464" i="15" s="1"/>
  <c r="BK462" i="15"/>
  <c r="BI462" i="15"/>
  <c r="BH462" i="15"/>
  <c r="BG462" i="15"/>
  <c r="BF462" i="15"/>
  <c r="T462" i="15"/>
  <c r="R462" i="15"/>
  <c r="P462" i="15"/>
  <c r="J462" i="15"/>
  <c r="BE462" i="15" s="1"/>
  <c r="BK461" i="15"/>
  <c r="BI461" i="15"/>
  <c r="BH461" i="15"/>
  <c r="BG461" i="15"/>
  <c r="BF461" i="15"/>
  <c r="T461" i="15"/>
  <c r="R461" i="15"/>
  <c r="P461" i="15"/>
  <c r="J461" i="15"/>
  <c r="BE461" i="15" s="1"/>
  <c r="BK460" i="15"/>
  <c r="BI460" i="15"/>
  <c r="BH460" i="15"/>
  <c r="BG460" i="15"/>
  <c r="BF460" i="15"/>
  <c r="T460" i="15"/>
  <c r="R460" i="15"/>
  <c r="P460" i="15"/>
  <c r="J460" i="15"/>
  <c r="BE460" i="15" s="1"/>
  <c r="BK459" i="15"/>
  <c r="BI459" i="15"/>
  <c r="BH459" i="15"/>
  <c r="BG459" i="15"/>
  <c r="BF459" i="15"/>
  <c r="T459" i="15"/>
  <c r="R459" i="15"/>
  <c r="P459" i="15"/>
  <c r="J459" i="15"/>
  <c r="BE459" i="15" s="1"/>
  <c r="BK458" i="15"/>
  <c r="BI458" i="15"/>
  <c r="BH458" i="15"/>
  <c r="BG458" i="15"/>
  <c r="BF458" i="15"/>
  <c r="T458" i="15"/>
  <c r="R458" i="15"/>
  <c r="P458" i="15"/>
  <c r="J458" i="15"/>
  <c r="BE458" i="15" s="1"/>
  <c r="BK456" i="15"/>
  <c r="BI456" i="15"/>
  <c r="BH456" i="15"/>
  <c r="BG456" i="15"/>
  <c r="BF456" i="15"/>
  <c r="T456" i="15"/>
  <c r="R456" i="15"/>
  <c r="P456" i="15"/>
  <c r="J456" i="15"/>
  <c r="BE456" i="15" s="1"/>
  <c r="BK455" i="15"/>
  <c r="BI455" i="15"/>
  <c r="BH455" i="15"/>
  <c r="BG455" i="15"/>
  <c r="BF455" i="15"/>
  <c r="T455" i="15"/>
  <c r="R455" i="15"/>
  <c r="P455" i="15"/>
  <c r="J455" i="15"/>
  <c r="BE455" i="15" s="1"/>
  <c r="BK453" i="15"/>
  <c r="BI453" i="15"/>
  <c r="BH453" i="15"/>
  <c r="BG453" i="15"/>
  <c r="BF453" i="15"/>
  <c r="T453" i="15"/>
  <c r="R453" i="15"/>
  <c r="P453" i="15"/>
  <c r="J453" i="15"/>
  <c r="BE453" i="15" s="1"/>
  <c r="BK452" i="15"/>
  <c r="BI452" i="15"/>
  <c r="BH452" i="15"/>
  <c r="BG452" i="15"/>
  <c r="BF452" i="15"/>
  <c r="T452" i="15"/>
  <c r="R452" i="15"/>
  <c r="P452" i="15"/>
  <c r="J452" i="15"/>
  <c r="BE452" i="15" s="1"/>
  <c r="BK451" i="15"/>
  <c r="BI451" i="15"/>
  <c r="BH451" i="15"/>
  <c r="BG451" i="15"/>
  <c r="BF451" i="15"/>
  <c r="T451" i="15"/>
  <c r="R451" i="15"/>
  <c r="P451" i="15"/>
  <c r="J451" i="15"/>
  <c r="BE451" i="15" s="1"/>
  <c r="BK449" i="15"/>
  <c r="BI449" i="15"/>
  <c r="BH449" i="15"/>
  <c r="BG449" i="15"/>
  <c r="BF449" i="15"/>
  <c r="T449" i="15"/>
  <c r="R449" i="15"/>
  <c r="P449" i="15"/>
  <c r="J449" i="15"/>
  <c r="BE449" i="15" s="1"/>
  <c r="BK448" i="15"/>
  <c r="BI448" i="15"/>
  <c r="BH448" i="15"/>
  <c r="BG448" i="15"/>
  <c r="BF448" i="15"/>
  <c r="T448" i="15"/>
  <c r="R448" i="15"/>
  <c r="P448" i="15"/>
  <c r="J448" i="15"/>
  <c r="BE448" i="15" s="1"/>
  <c r="BK446" i="15"/>
  <c r="BI446" i="15"/>
  <c r="BH446" i="15"/>
  <c r="BG446" i="15"/>
  <c r="BF446" i="15"/>
  <c r="T446" i="15"/>
  <c r="R446" i="15"/>
  <c r="P446" i="15"/>
  <c r="J446" i="15"/>
  <c r="BE446" i="15" s="1"/>
  <c r="BK444" i="15"/>
  <c r="BI444" i="15"/>
  <c r="BH444" i="15"/>
  <c r="BG444" i="15"/>
  <c r="BF444" i="15"/>
  <c r="T444" i="15"/>
  <c r="R444" i="15"/>
  <c r="P444" i="15"/>
  <c r="J444" i="15"/>
  <c r="BE444" i="15" s="1"/>
  <c r="BK442" i="15"/>
  <c r="BI442" i="15"/>
  <c r="BH442" i="15"/>
  <c r="BG442" i="15"/>
  <c r="BF442" i="15"/>
  <c r="T442" i="15"/>
  <c r="R442" i="15"/>
  <c r="P442" i="15"/>
  <c r="J442" i="15"/>
  <c r="BE442" i="15" s="1"/>
  <c r="BK440" i="15"/>
  <c r="BI440" i="15"/>
  <c r="BH440" i="15"/>
  <c r="BG440" i="15"/>
  <c r="BF440" i="15"/>
  <c r="T440" i="15"/>
  <c r="R440" i="15"/>
  <c r="P440" i="15"/>
  <c r="J440" i="15"/>
  <c r="BE440" i="15" s="1"/>
  <c r="BK438" i="15"/>
  <c r="BI438" i="15"/>
  <c r="BH438" i="15"/>
  <c r="BG438" i="15"/>
  <c r="BF438" i="15"/>
  <c r="T438" i="15"/>
  <c r="R438" i="15"/>
  <c r="P438" i="15"/>
  <c r="J438" i="15"/>
  <c r="BE438" i="15" s="1"/>
  <c r="BK436" i="15"/>
  <c r="BI436" i="15"/>
  <c r="BH436" i="15"/>
  <c r="BG436" i="15"/>
  <c r="BF436" i="15"/>
  <c r="T436" i="15"/>
  <c r="R436" i="15"/>
  <c r="P436" i="15"/>
  <c r="J436" i="15"/>
  <c r="BE436" i="15" s="1"/>
  <c r="BK435" i="15"/>
  <c r="BI435" i="15"/>
  <c r="BH435" i="15"/>
  <c r="BG435" i="15"/>
  <c r="BF435" i="15"/>
  <c r="T435" i="15"/>
  <c r="R435" i="15"/>
  <c r="P435" i="15"/>
  <c r="J435" i="15"/>
  <c r="BE435" i="15" s="1"/>
  <c r="BK434" i="15"/>
  <c r="BI434" i="15"/>
  <c r="BH434" i="15"/>
  <c r="BG434" i="15"/>
  <c r="BF434" i="15"/>
  <c r="T434" i="15"/>
  <c r="R434" i="15"/>
  <c r="P434" i="15"/>
  <c r="J434" i="15"/>
  <c r="BE434" i="15" s="1"/>
  <c r="BK433" i="15"/>
  <c r="BI433" i="15"/>
  <c r="BH433" i="15"/>
  <c r="BG433" i="15"/>
  <c r="BF433" i="15"/>
  <c r="T433" i="15"/>
  <c r="R433" i="15"/>
  <c r="P433" i="15"/>
  <c r="J433" i="15"/>
  <c r="BE433" i="15" s="1"/>
  <c r="BK432" i="15"/>
  <c r="BI432" i="15"/>
  <c r="BH432" i="15"/>
  <c r="BG432" i="15"/>
  <c r="BF432" i="15"/>
  <c r="T432" i="15"/>
  <c r="R432" i="15"/>
  <c r="P432" i="15"/>
  <c r="J432" i="15"/>
  <c r="BE432" i="15" s="1"/>
  <c r="BK431" i="15"/>
  <c r="BI431" i="15"/>
  <c r="BH431" i="15"/>
  <c r="BG431" i="15"/>
  <c r="BF431" i="15"/>
  <c r="T431" i="15"/>
  <c r="R431" i="15"/>
  <c r="P431" i="15"/>
  <c r="J431" i="15"/>
  <c r="BE431" i="15" s="1"/>
  <c r="BK430" i="15"/>
  <c r="BI430" i="15"/>
  <c r="BH430" i="15"/>
  <c r="BG430" i="15"/>
  <c r="BF430" i="15"/>
  <c r="T430" i="15"/>
  <c r="R430" i="15"/>
  <c r="P430" i="15"/>
  <c r="J430" i="15"/>
  <c r="BE430" i="15" s="1"/>
  <c r="BK429" i="15"/>
  <c r="BI429" i="15"/>
  <c r="BH429" i="15"/>
  <c r="BG429" i="15"/>
  <c r="BF429" i="15"/>
  <c r="T429" i="15"/>
  <c r="R429" i="15"/>
  <c r="P429" i="15"/>
  <c r="J429" i="15"/>
  <c r="BE429" i="15" s="1"/>
  <c r="BK428" i="15"/>
  <c r="BI428" i="15"/>
  <c r="BH428" i="15"/>
  <c r="BG428" i="15"/>
  <c r="BF428" i="15"/>
  <c r="T428" i="15"/>
  <c r="R428" i="15"/>
  <c r="P428" i="15"/>
  <c r="J428" i="15"/>
  <c r="BE428" i="15" s="1"/>
  <c r="BK427" i="15"/>
  <c r="BI427" i="15"/>
  <c r="BH427" i="15"/>
  <c r="BG427" i="15"/>
  <c r="BF427" i="15"/>
  <c r="T427" i="15"/>
  <c r="R427" i="15"/>
  <c r="P427" i="15"/>
  <c r="J427" i="15"/>
  <c r="BE427" i="15" s="1"/>
  <c r="BK426" i="15"/>
  <c r="BI426" i="15"/>
  <c r="BH426" i="15"/>
  <c r="BG426" i="15"/>
  <c r="BF426" i="15"/>
  <c r="T426" i="15"/>
  <c r="R426" i="15"/>
  <c r="P426" i="15"/>
  <c r="J426" i="15"/>
  <c r="BE426" i="15" s="1"/>
  <c r="BK425" i="15"/>
  <c r="BI425" i="15"/>
  <c r="BH425" i="15"/>
  <c r="BG425" i="15"/>
  <c r="BF425" i="15"/>
  <c r="T425" i="15"/>
  <c r="R425" i="15"/>
  <c r="P425" i="15"/>
  <c r="J425" i="15"/>
  <c r="BE425" i="15" s="1"/>
  <c r="BK424" i="15"/>
  <c r="BI424" i="15"/>
  <c r="BH424" i="15"/>
  <c r="BG424" i="15"/>
  <c r="BF424" i="15"/>
  <c r="T424" i="15"/>
  <c r="R424" i="15"/>
  <c r="P424" i="15"/>
  <c r="J424" i="15"/>
  <c r="BE424" i="15" s="1"/>
  <c r="BK422" i="15"/>
  <c r="BI422" i="15"/>
  <c r="BH422" i="15"/>
  <c r="BG422" i="15"/>
  <c r="BF422" i="15"/>
  <c r="T422" i="15"/>
  <c r="R422" i="15"/>
  <c r="P422" i="15"/>
  <c r="J422" i="15"/>
  <c r="BE422" i="15" s="1"/>
  <c r="BK420" i="15"/>
  <c r="BI420" i="15"/>
  <c r="BH420" i="15"/>
  <c r="BG420" i="15"/>
  <c r="BF420" i="15"/>
  <c r="T420" i="15"/>
  <c r="R420" i="15"/>
  <c r="P420" i="15"/>
  <c r="J420" i="15"/>
  <c r="BE420" i="15" s="1"/>
  <c r="BK418" i="15"/>
  <c r="BI418" i="15"/>
  <c r="BH418" i="15"/>
  <c r="BG418" i="15"/>
  <c r="BF418" i="15"/>
  <c r="T418" i="15"/>
  <c r="R418" i="15"/>
  <c r="P418" i="15"/>
  <c r="J418" i="15"/>
  <c r="BE418" i="15" s="1"/>
  <c r="BK416" i="15"/>
  <c r="BI416" i="15"/>
  <c r="BH416" i="15"/>
  <c r="BG416" i="15"/>
  <c r="BF416" i="15"/>
  <c r="T416" i="15"/>
  <c r="R416" i="15"/>
  <c r="P416" i="15"/>
  <c r="J416" i="15"/>
  <c r="BE416" i="15" s="1"/>
  <c r="BK415" i="15"/>
  <c r="BI415" i="15"/>
  <c r="BH415" i="15"/>
  <c r="BG415" i="15"/>
  <c r="BF415" i="15"/>
  <c r="T415" i="15"/>
  <c r="R415" i="15"/>
  <c r="P415" i="15"/>
  <c r="J415" i="15"/>
  <c r="BE415" i="15" s="1"/>
  <c r="BK413" i="15"/>
  <c r="BI413" i="15"/>
  <c r="BH413" i="15"/>
  <c r="BG413" i="15"/>
  <c r="BF413" i="15"/>
  <c r="T413" i="15"/>
  <c r="R413" i="15"/>
  <c r="P413" i="15"/>
  <c r="J413" i="15"/>
  <c r="BE413" i="15" s="1"/>
  <c r="BK412" i="15"/>
  <c r="BI412" i="15"/>
  <c r="BH412" i="15"/>
  <c r="BG412" i="15"/>
  <c r="BF412" i="15"/>
  <c r="T412" i="15"/>
  <c r="R412" i="15"/>
  <c r="P412" i="15"/>
  <c r="J412" i="15"/>
  <c r="BE412" i="15" s="1"/>
  <c r="BK411" i="15"/>
  <c r="BI411" i="15"/>
  <c r="BH411" i="15"/>
  <c r="BG411" i="15"/>
  <c r="BF411" i="15"/>
  <c r="T411" i="15"/>
  <c r="R411" i="15"/>
  <c r="P411" i="15"/>
  <c r="J411" i="15"/>
  <c r="BE411" i="15" s="1"/>
  <c r="BK409" i="15"/>
  <c r="BI409" i="15"/>
  <c r="BH409" i="15"/>
  <c r="BG409" i="15"/>
  <c r="BF409" i="15"/>
  <c r="T409" i="15"/>
  <c r="R409" i="15"/>
  <c r="P409" i="15"/>
  <c r="J409" i="15"/>
  <c r="BE409" i="15" s="1"/>
  <c r="BK408" i="15"/>
  <c r="BI408" i="15"/>
  <c r="BH408" i="15"/>
  <c r="BG408" i="15"/>
  <c r="BF408" i="15"/>
  <c r="T408" i="15"/>
  <c r="R408" i="15"/>
  <c r="P408" i="15"/>
  <c r="J408" i="15"/>
  <c r="BE408" i="15" s="1"/>
  <c r="BK407" i="15"/>
  <c r="BI407" i="15"/>
  <c r="BH407" i="15"/>
  <c r="BG407" i="15"/>
  <c r="BF407" i="15"/>
  <c r="T407" i="15"/>
  <c r="R407" i="15"/>
  <c r="P407" i="15"/>
  <c r="J407" i="15"/>
  <c r="BE407" i="15" s="1"/>
  <c r="BK406" i="15"/>
  <c r="BI406" i="15"/>
  <c r="BH406" i="15"/>
  <c r="BG406" i="15"/>
  <c r="BF406" i="15"/>
  <c r="T406" i="15"/>
  <c r="R406" i="15"/>
  <c r="P406" i="15"/>
  <c r="J406" i="15"/>
  <c r="BE406" i="15" s="1"/>
  <c r="BK404" i="15"/>
  <c r="BI404" i="15"/>
  <c r="BH404" i="15"/>
  <c r="BG404" i="15"/>
  <c r="BF404" i="15"/>
  <c r="T404" i="15"/>
  <c r="R404" i="15"/>
  <c r="P404" i="15"/>
  <c r="J404" i="15"/>
  <c r="BE404" i="15" s="1"/>
  <c r="BK403" i="15"/>
  <c r="BI403" i="15"/>
  <c r="BH403" i="15"/>
  <c r="BG403" i="15"/>
  <c r="BF403" i="15"/>
  <c r="T403" i="15"/>
  <c r="R403" i="15"/>
  <c r="P403" i="15"/>
  <c r="J403" i="15"/>
  <c r="BE403" i="15" s="1"/>
  <c r="BK402" i="15"/>
  <c r="BI402" i="15"/>
  <c r="BH402" i="15"/>
  <c r="BG402" i="15"/>
  <c r="BF402" i="15"/>
  <c r="T402" i="15"/>
  <c r="R402" i="15"/>
  <c r="P402" i="15"/>
  <c r="J402" i="15"/>
  <c r="BE402" i="15" s="1"/>
  <c r="BK401" i="15"/>
  <c r="BI401" i="15"/>
  <c r="BH401" i="15"/>
  <c r="BG401" i="15"/>
  <c r="BF401" i="15"/>
  <c r="T401" i="15"/>
  <c r="R401" i="15"/>
  <c r="P401" i="15"/>
  <c r="J401" i="15"/>
  <c r="BE401" i="15" s="1"/>
  <c r="BK400" i="15"/>
  <c r="BI400" i="15"/>
  <c r="BH400" i="15"/>
  <c r="BG400" i="15"/>
  <c r="BF400" i="15"/>
  <c r="T400" i="15"/>
  <c r="R400" i="15"/>
  <c r="P400" i="15"/>
  <c r="J400" i="15"/>
  <c r="BE400" i="15" s="1"/>
  <c r="BK398" i="15"/>
  <c r="BI398" i="15"/>
  <c r="BH398" i="15"/>
  <c r="BG398" i="15"/>
  <c r="BF398" i="15"/>
  <c r="T398" i="15"/>
  <c r="R398" i="15"/>
  <c r="P398" i="15"/>
  <c r="J398" i="15"/>
  <c r="BE398" i="15" s="1"/>
  <c r="BK397" i="15"/>
  <c r="BI397" i="15"/>
  <c r="BH397" i="15"/>
  <c r="BG397" i="15"/>
  <c r="BF397" i="15"/>
  <c r="T397" i="15"/>
  <c r="R397" i="15"/>
  <c r="P397" i="15"/>
  <c r="J397" i="15"/>
  <c r="BE397" i="15" s="1"/>
  <c r="BK396" i="15"/>
  <c r="BI396" i="15"/>
  <c r="BH396" i="15"/>
  <c r="BG396" i="15"/>
  <c r="BF396" i="15"/>
  <c r="T396" i="15"/>
  <c r="R396" i="15"/>
  <c r="P396" i="15"/>
  <c r="J396" i="15"/>
  <c r="BE396" i="15" s="1"/>
  <c r="BK395" i="15"/>
  <c r="BI395" i="15"/>
  <c r="BH395" i="15"/>
  <c r="BG395" i="15"/>
  <c r="BF395" i="15"/>
  <c r="T395" i="15"/>
  <c r="R395" i="15"/>
  <c r="P395" i="15"/>
  <c r="J395" i="15"/>
  <c r="BE395" i="15" s="1"/>
  <c r="BK393" i="15"/>
  <c r="BI393" i="15"/>
  <c r="BH393" i="15"/>
  <c r="BG393" i="15"/>
  <c r="BF393" i="15"/>
  <c r="T393" i="15"/>
  <c r="R393" i="15"/>
  <c r="P393" i="15"/>
  <c r="J393" i="15"/>
  <c r="BE393" i="15" s="1"/>
  <c r="BK389" i="15"/>
  <c r="BI389" i="15"/>
  <c r="BH389" i="15"/>
  <c r="BG389" i="15"/>
  <c r="BF389" i="15"/>
  <c r="T389" i="15"/>
  <c r="R389" i="15"/>
  <c r="P389" i="15"/>
  <c r="J389" i="15"/>
  <c r="BE389" i="15" s="1"/>
  <c r="BK385" i="15"/>
  <c r="BK380" i="15" s="1"/>
  <c r="J380" i="15" s="1"/>
  <c r="J65" i="15" s="1"/>
  <c r="BI385" i="15"/>
  <c r="BH385" i="15"/>
  <c r="BG385" i="15"/>
  <c r="BF385" i="15"/>
  <c r="T385" i="15"/>
  <c r="R385" i="15"/>
  <c r="P385" i="15"/>
  <c r="P380" i="15" s="1"/>
  <c r="J385" i="15"/>
  <c r="BE385" i="15" s="1"/>
  <c r="BK381" i="15"/>
  <c r="BI381" i="15"/>
  <c r="BH381" i="15"/>
  <c r="BG381" i="15"/>
  <c r="BF381" i="15"/>
  <c r="T381" i="15"/>
  <c r="R381" i="15"/>
  <c r="R380" i="15" s="1"/>
  <c r="P381" i="15"/>
  <c r="J381" i="15"/>
  <c r="BE381" i="15" s="1"/>
  <c r="BK379" i="15"/>
  <c r="BI379" i="15"/>
  <c r="BH379" i="15"/>
  <c r="BG379" i="15"/>
  <c r="BF379" i="15"/>
  <c r="T379" i="15"/>
  <c r="R379" i="15"/>
  <c r="P379" i="15"/>
  <c r="BE379" i="15"/>
  <c r="BK378" i="15"/>
  <c r="BI378" i="15"/>
  <c r="BH378" i="15"/>
  <c r="BG378" i="15"/>
  <c r="BF378" i="15"/>
  <c r="T378" i="15"/>
  <c r="R378" i="15"/>
  <c r="P378" i="15"/>
  <c r="BE378" i="15"/>
  <c r="BK377" i="15"/>
  <c r="BI377" i="15"/>
  <c r="BH377" i="15"/>
  <c r="BG377" i="15"/>
  <c r="BF377" i="15"/>
  <c r="T377" i="15"/>
  <c r="R377" i="15"/>
  <c r="P377" i="15"/>
  <c r="BE377" i="15"/>
  <c r="BK375" i="15"/>
  <c r="BI375" i="15"/>
  <c r="BH375" i="15"/>
  <c r="BG375" i="15"/>
  <c r="BF375" i="15"/>
  <c r="T375" i="15"/>
  <c r="R375" i="15"/>
  <c r="P375" i="15"/>
  <c r="BE375" i="15"/>
  <c r="BK373" i="15"/>
  <c r="BI373" i="15"/>
  <c r="BH373" i="15"/>
  <c r="BG373" i="15"/>
  <c r="BF373" i="15"/>
  <c r="T373" i="15"/>
  <c r="R373" i="15"/>
  <c r="P373" i="15"/>
  <c r="BE373" i="15"/>
  <c r="BK371" i="15"/>
  <c r="BI371" i="15"/>
  <c r="BH371" i="15"/>
  <c r="BG371" i="15"/>
  <c r="BF371" i="15"/>
  <c r="BE371" i="15"/>
  <c r="T371" i="15"/>
  <c r="R371" i="15"/>
  <c r="P371" i="15"/>
  <c r="BK367" i="15"/>
  <c r="BI367" i="15"/>
  <c r="BH367" i="15"/>
  <c r="BG367" i="15"/>
  <c r="BF367" i="15"/>
  <c r="T367" i="15"/>
  <c r="R367" i="15"/>
  <c r="P367" i="15"/>
  <c r="BE367" i="15"/>
  <c r="BK365" i="15"/>
  <c r="BI365" i="15"/>
  <c r="BH365" i="15"/>
  <c r="BG365" i="15"/>
  <c r="BF365" i="15"/>
  <c r="T365" i="15"/>
  <c r="R365" i="15"/>
  <c r="P365" i="15"/>
  <c r="BE365" i="15"/>
  <c r="BK363" i="15"/>
  <c r="BI363" i="15"/>
  <c r="BH363" i="15"/>
  <c r="BG363" i="15"/>
  <c r="BF363" i="15"/>
  <c r="T363" i="15"/>
  <c r="R363" i="15"/>
  <c r="P363" i="15"/>
  <c r="BE363" i="15"/>
  <c r="BK361" i="15"/>
  <c r="BI361" i="15"/>
  <c r="BH361" i="15"/>
  <c r="BG361" i="15"/>
  <c r="BF361" i="15"/>
  <c r="T361" i="15"/>
  <c r="R361" i="15"/>
  <c r="P361" i="15"/>
  <c r="BE361" i="15"/>
  <c r="BK359" i="15"/>
  <c r="BI359" i="15"/>
  <c r="BH359" i="15"/>
  <c r="BG359" i="15"/>
  <c r="BF359" i="15"/>
  <c r="T359" i="15"/>
  <c r="R359" i="15"/>
  <c r="P359" i="15"/>
  <c r="BE359" i="15"/>
  <c r="BK357" i="15"/>
  <c r="BI357" i="15"/>
  <c r="BH357" i="15"/>
  <c r="BG357" i="15"/>
  <c r="BF357" i="15"/>
  <c r="T357" i="15"/>
  <c r="R357" i="15"/>
  <c r="P357" i="15"/>
  <c r="J357" i="15"/>
  <c r="BE357" i="15" s="1"/>
  <c r="BK355" i="15"/>
  <c r="BI355" i="15"/>
  <c r="BH355" i="15"/>
  <c r="BG355" i="15"/>
  <c r="BF355" i="15"/>
  <c r="T355" i="15"/>
  <c r="R355" i="15"/>
  <c r="P355" i="15"/>
  <c r="J355" i="15"/>
  <c r="BE355" i="15" s="1"/>
  <c r="BK353" i="15"/>
  <c r="BI353" i="15"/>
  <c r="BH353" i="15"/>
  <c r="BG353" i="15"/>
  <c r="BF353" i="15"/>
  <c r="T353" i="15"/>
  <c r="R353" i="15"/>
  <c r="P353" i="15"/>
  <c r="J353" i="15"/>
  <c r="BE353" i="15" s="1"/>
  <c r="BK352" i="15"/>
  <c r="BI352" i="15"/>
  <c r="BH352" i="15"/>
  <c r="BG352" i="15"/>
  <c r="BF352" i="15"/>
  <c r="T352" i="15"/>
  <c r="R352" i="15"/>
  <c r="P352" i="15"/>
  <c r="J352" i="15"/>
  <c r="BE352" i="15" s="1"/>
  <c r="BK351" i="15"/>
  <c r="BI351" i="15"/>
  <c r="BH351" i="15"/>
  <c r="BG351" i="15"/>
  <c r="BF351" i="15"/>
  <c r="T351" i="15"/>
  <c r="R351" i="15"/>
  <c r="P351" i="15"/>
  <c r="J351" i="15"/>
  <c r="BE351" i="15" s="1"/>
  <c r="BK350" i="15"/>
  <c r="BI350" i="15"/>
  <c r="BH350" i="15"/>
  <c r="BG350" i="15"/>
  <c r="BF350" i="15"/>
  <c r="T350" i="15"/>
  <c r="R350" i="15"/>
  <c r="P350" i="15"/>
  <c r="J350" i="15"/>
  <c r="BE350" i="15" s="1"/>
  <c r="BK349" i="15"/>
  <c r="BI349" i="15"/>
  <c r="BH349" i="15"/>
  <c r="BG349" i="15"/>
  <c r="BF349" i="15"/>
  <c r="T349" i="15"/>
  <c r="R349" i="15"/>
  <c r="P349" i="15"/>
  <c r="J349" i="15"/>
  <c r="BE349" i="15" s="1"/>
  <c r="BK348" i="15"/>
  <c r="BI348" i="15"/>
  <c r="BH348" i="15"/>
  <c r="BG348" i="15"/>
  <c r="BF348" i="15"/>
  <c r="T348" i="15"/>
  <c r="R348" i="15"/>
  <c r="P348" i="15"/>
  <c r="J348" i="15"/>
  <c r="BE348" i="15" s="1"/>
  <c r="BK346" i="15"/>
  <c r="BI346" i="15"/>
  <c r="BH346" i="15"/>
  <c r="BG346" i="15"/>
  <c r="BF346" i="15"/>
  <c r="T346" i="15"/>
  <c r="R346" i="15"/>
  <c r="P346" i="15"/>
  <c r="J346" i="15"/>
  <c r="BE346" i="15" s="1"/>
  <c r="BK344" i="15"/>
  <c r="BI344" i="15"/>
  <c r="BH344" i="15"/>
  <c r="BG344" i="15"/>
  <c r="BF344" i="15"/>
  <c r="T344" i="15"/>
  <c r="R344" i="15"/>
  <c r="P344" i="15"/>
  <c r="J344" i="15"/>
  <c r="BE344" i="15" s="1"/>
  <c r="BK340" i="15"/>
  <c r="BI340" i="15"/>
  <c r="BH340" i="15"/>
  <c r="BG340" i="15"/>
  <c r="BF340" i="15"/>
  <c r="T340" i="15"/>
  <c r="R340" i="15"/>
  <c r="P340" i="15"/>
  <c r="J340" i="15"/>
  <c r="BE340" i="15" s="1"/>
  <c r="BK338" i="15"/>
  <c r="BI338" i="15"/>
  <c r="BH338" i="15"/>
  <c r="BG338" i="15"/>
  <c r="BF338" i="15"/>
  <c r="T338" i="15"/>
  <c r="R338" i="15"/>
  <c r="P338" i="15"/>
  <c r="J338" i="15"/>
  <c r="BE338" i="15" s="1"/>
  <c r="BK336" i="15"/>
  <c r="BI336" i="15"/>
  <c r="BH336" i="15"/>
  <c r="BG336" i="15"/>
  <c r="BF336" i="15"/>
  <c r="T336" i="15"/>
  <c r="R336" i="15"/>
  <c r="P336" i="15"/>
  <c r="J336" i="15"/>
  <c r="BE336" i="15" s="1"/>
  <c r="BK334" i="15"/>
  <c r="BI334" i="15"/>
  <c r="BH334" i="15"/>
  <c r="BG334" i="15"/>
  <c r="BF334" i="15"/>
  <c r="T334" i="15"/>
  <c r="R334" i="15"/>
  <c r="P334" i="15"/>
  <c r="J334" i="15"/>
  <c r="BE334" i="15" s="1"/>
  <c r="BK332" i="15"/>
  <c r="BI332" i="15"/>
  <c r="BH332" i="15"/>
  <c r="BG332" i="15"/>
  <c r="BF332" i="15"/>
  <c r="T332" i="15"/>
  <c r="R332" i="15"/>
  <c r="P332" i="15"/>
  <c r="J332" i="15"/>
  <c r="BE332" i="15" s="1"/>
  <c r="BK330" i="15"/>
  <c r="BI330" i="15"/>
  <c r="BH330" i="15"/>
  <c r="BG330" i="15"/>
  <c r="BF330" i="15"/>
  <c r="T330" i="15"/>
  <c r="R330" i="15"/>
  <c r="P330" i="15"/>
  <c r="J330" i="15"/>
  <c r="BE330" i="15" s="1"/>
  <c r="BK328" i="15"/>
  <c r="BI328" i="15"/>
  <c r="BH328" i="15"/>
  <c r="BG328" i="15"/>
  <c r="BF328" i="15"/>
  <c r="T328" i="15"/>
  <c r="R328" i="15"/>
  <c r="P328" i="15"/>
  <c r="J328" i="15"/>
  <c r="BE328" i="15" s="1"/>
  <c r="BK326" i="15"/>
  <c r="BI326" i="15"/>
  <c r="BH326" i="15"/>
  <c r="BG326" i="15"/>
  <c r="BF326" i="15"/>
  <c r="T326" i="15"/>
  <c r="R326" i="15"/>
  <c r="P326" i="15"/>
  <c r="J326" i="15"/>
  <c r="BE326" i="15" s="1"/>
  <c r="BK322" i="15"/>
  <c r="BI322" i="15"/>
  <c r="BH322" i="15"/>
  <c r="BG322" i="15"/>
  <c r="BF322" i="15"/>
  <c r="T322" i="15"/>
  <c r="R322" i="15"/>
  <c r="P322" i="15"/>
  <c r="J322" i="15"/>
  <c r="BE322" i="15" s="1"/>
  <c r="BK318" i="15"/>
  <c r="BI318" i="15"/>
  <c r="BH318" i="15"/>
  <c r="BG318" i="15"/>
  <c r="BF318" i="15"/>
  <c r="T318" i="15"/>
  <c r="R318" i="15"/>
  <c r="P318" i="15"/>
  <c r="J318" i="15"/>
  <c r="BE318" i="15" s="1"/>
  <c r="BK314" i="15"/>
  <c r="BI314" i="15"/>
  <c r="BH314" i="15"/>
  <c r="BG314" i="15"/>
  <c r="BF314" i="15"/>
  <c r="T314" i="15"/>
  <c r="R314" i="15"/>
  <c r="P314" i="15"/>
  <c r="J314" i="15"/>
  <c r="BE314" i="15" s="1"/>
  <c r="BK312" i="15"/>
  <c r="BI312" i="15"/>
  <c r="BH312" i="15"/>
  <c r="BG312" i="15"/>
  <c r="BF312" i="15"/>
  <c r="T312" i="15"/>
  <c r="R312" i="15"/>
  <c r="P312" i="15"/>
  <c r="J312" i="15"/>
  <c r="BE312" i="15" s="1"/>
  <c r="BK310" i="15"/>
  <c r="BI310" i="15"/>
  <c r="BH310" i="15"/>
  <c r="BG310" i="15"/>
  <c r="BF310" i="15"/>
  <c r="T310" i="15"/>
  <c r="R310" i="15"/>
  <c r="P310" i="15"/>
  <c r="J310" i="15"/>
  <c r="BE310" i="15" s="1"/>
  <c r="BK308" i="15"/>
  <c r="BI308" i="15"/>
  <c r="BH308" i="15"/>
  <c r="BG308" i="15"/>
  <c r="BF308" i="15"/>
  <c r="T308" i="15"/>
  <c r="R308" i="15"/>
  <c r="P308" i="15"/>
  <c r="J308" i="15"/>
  <c r="BE308" i="15" s="1"/>
  <c r="BK306" i="15"/>
  <c r="BI306" i="15"/>
  <c r="BH306" i="15"/>
  <c r="BG306" i="15"/>
  <c r="BF306" i="15"/>
  <c r="T306" i="15"/>
  <c r="R306" i="15"/>
  <c r="P306" i="15"/>
  <c r="J306" i="15"/>
  <c r="BE306" i="15" s="1"/>
  <c r="BK304" i="15"/>
  <c r="BI304" i="15"/>
  <c r="BH304" i="15"/>
  <c r="BG304" i="15"/>
  <c r="BF304" i="15"/>
  <c r="T304" i="15"/>
  <c r="R304" i="15"/>
  <c r="R299" i="15" s="1"/>
  <c r="P304" i="15"/>
  <c r="J304" i="15"/>
  <c r="BE304" i="15" s="1"/>
  <c r="BK300" i="15"/>
  <c r="BI300" i="15"/>
  <c r="BH300" i="15"/>
  <c r="BG300" i="15"/>
  <c r="BF300" i="15"/>
  <c r="T300" i="15"/>
  <c r="T299" i="15" s="1"/>
  <c r="R300" i="15"/>
  <c r="P300" i="15"/>
  <c r="J300" i="15"/>
  <c r="BE300" i="15" s="1"/>
  <c r="P299" i="15"/>
  <c r="BK298" i="15"/>
  <c r="BI298" i="15"/>
  <c r="BH298" i="15"/>
  <c r="BG298" i="15"/>
  <c r="BF298" i="15"/>
  <c r="T298" i="15"/>
  <c r="R298" i="15"/>
  <c r="P298" i="15"/>
  <c r="J298" i="15"/>
  <c r="BE298" i="15" s="1"/>
  <c r="BK297" i="15"/>
  <c r="BI297" i="15"/>
  <c r="BH297" i="15"/>
  <c r="BG297" i="15"/>
  <c r="BF297" i="15"/>
  <c r="T297" i="15"/>
  <c r="R297" i="15"/>
  <c r="P297" i="15"/>
  <c r="J297" i="15"/>
  <c r="BE297" i="15" s="1"/>
  <c r="BK296" i="15"/>
  <c r="BI296" i="15"/>
  <c r="BH296" i="15"/>
  <c r="BG296" i="15"/>
  <c r="BF296" i="15"/>
  <c r="T296" i="15"/>
  <c r="R296" i="15"/>
  <c r="P296" i="15"/>
  <c r="J296" i="15"/>
  <c r="BE296" i="15" s="1"/>
  <c r="BK294" i="15"/>
  <c r="BI294" i="15"/>
  <c r="BH294" i="15"/>
  <c r="BG294" i="15"/>
  <c r="BF294" i="15"/>
  <c r="T294" i="15"/>
  <c r="R294" i="15"/>
  <c r="P294" i="15"/>
  <c r="J294" i="15"/>
  <c r="BE294" i="15" s="1"/>
  <c r="BK292" i="15"/>
  <c r="BI292" i="15"/>
  <c r="BH292" i="15"/>
  <c r="BG292" i="15"/>
  <c r="BF292" i="15"/>
  <c r="T292" i="15"/>
  <c r="R292" i="15"/>
  <c r="P292" i="15"/>
  <c r="J292" i="15"/>
  <c r="BE292" i="15" s="1"/>
  <c r="BK290" i="15"/>
  <c r="BI290" i="15"/>
  <c r="BH290" i="15"/>
  <c r="BG290" i="15"/>
  <c r="BF290" i="15"/>
  <c r="T290" i="15"/>
  <c r="R290" i="15"/>
  <c r="P290" i="15"/>
  <c r="J290" i="15"/>
  <c r="BE290" i="15" s="1"/>
  <c r="BK288" i="15"/>
  <c r="BI288" i="15"/>
  <c r="BH288" i="15"/>
  <c r="BG288" i="15"/>
  <c r="BF288" i="15"/>
  <c r="T288" i="15"/>
  <c r="R288" i="15"/>
  <c r="P288" i="15"/>
  <c r="J288" i="15"/>
  <c r="BE288" i="15" s="1"/>
  <c r="BK286" i="15"/>
  <c r="BI286" i="15"/>
  <c r="BH286" i="15"/>
  <c r="BG286" i="15"/>
  <c r="BF286" i="15"/>
  <c r="T286" i="15"/>
  <c r="R286" i="15"/>
  <c r="P286" i="15"/>
  <c r="J286" i="15"/>
  <c r="BE286" i="15" s="1"/>
  <c r="BK284" i="15"/>
  <c r="BI284" i="15"/>
  <c r="BH284" i="15"/>
  <c r="BG284" i="15"/>
  <c r="BF284" i="15"/>
  <c r="T284" i="15"/>
  <c r="R284" i="15"/>
  <c r="P284" i="15"/>
  <c r="J284" i="15"/>
  <c r="BE284" i="15" s="1"/>
  <c r="BK282" i="15"/>
  <c r="BI282" i="15"/>
  <c r="BH282" i="15"/>
  <c r="BG282" i="15"/>
  <c r="BF282" i="15"/>
  <c r="T282" i="15"/>
  <c r="R282" i="15"/>
  <c r="P282" i="15"/>
  <c r="J282" i="15"/>
  <c r="BE282" i="15" s="1"/>
  <c r="BK280" i="15"/>
  <c r="BI280" i="15"/>
  <c r="BH280" i="15"/>
  <c r="BG280" i="15"/>
  <c r="BF280" i="15"/>
  <c r="T280" i="15"/>
  <c r="R280" i="15"/>
  <c r="P280" i="15"/>
  <c r="J280" i="15"/>
  <c r="BE280" i="15" s="1"/>
  <c r="BK275" i="15"/>
  <c r="BI275" i="15"/>
  <c r="BH275" i="15"/>
  <c r="BG275" i="15"/>
  <c r="BF275" i="15"/>
  <c r="T275" i="15"/>
  <c r="R275" i="15"/>
  <c r="P275" i="15"/>
  <c r="J275" i="15"/>
  <c r="BE275" i="15" s="1"/>
  <c r="BK274" i="15"/>
  <c r="BI274" i="15"/>
  <c r="BH274" i="15"/>
  <c r="BG274" i="15"/>
  <c r="BF274" i="15"/>
  <c r="T274" i="15"/>
  <c r="R274" i="15"/>
  <c r="P274" i="15"/>
  <c r="J274" i="15"/>
  <c r="BE274" i="15" s="1"/>
  <c r="BK270" i="15"/>
  <c r="BI270" i="15"/>
  <c r="BH270" i="15"/>
  <c r="BG270" i="15"/>
  <c r="BF270" i="15"/>
  <c r="T270" i="15"/>
  <c r="R270" i="15"/>
  <c r="P270" i="15"/>
  <c r="J270" i="15"/>
  <c r="BE270" i="15" s="1"/>
  <c r="BK268" i="15"/>
  <c r="BI268" i="15"/>
  <c r="BH268" i="15"/>
  <c r="BG268" i="15"/>
  <c r="BF268" i="15"/>
  <c r="T268" i="15"/>
  <c r="R268" i="15"/>
  <c r="P268" i="15"/>
  <c r="J268" i="15"/>
  <c r="BE268" i="15" s="1"/>
  <c r="BK254" i="15"/>
  <c r="BI254" i="15"/>
  <c r="BH254" i="15"/>
  <c r="BG254" i="15"/>
  <c r="BF254" i="15"/>
  <c r="T254" i="15"/>
  <c r="R254" i="15"/>
  <c r="P254" i="15"/>
  <c r="J254" i="15"/>
  <c r="BE254" i="15" s="1"/>
  <c r="BK252" i="15"/>
  <c r="BI252" i="15"/>
  <c r="BH252" i="15"/>
  <c r="BG252" i="15"/>
  <c r="BF252" i="15"/>
  <c r="T252" i="15"/>
  <c r="R252" i="15"/>
  <c r="P252" i="15"/>
  <c r="J252" i="15"/>
  <c r="BE252" i="15" s="1"/>
  <c r="BK250" i="15"/>
  <c r="BI250" i="15"/>
  <c r="BH250" i="15"/>
  <c r="BG250" i="15"/>
  <c r="BF250" i="15"/>
  <c r="T250" i="15"/>
  <c r="R250" i="15"/>
  <c r="P250" i="15"/>
  <c r="J250" i="15"/>
  <c r="BE250" i="15" s="1"/>
  <c r="BK248" i="15"/>
  <c r="BI248" i="15"/>
  <c r="BH248" i="15"/>
  <c r="BG248" i="15"/>
  <c r="BF248" i="15"/>
  <c r="T248" i="15"/>
  <c r="R248" i="15"/>
  <c r="P248" i="15"/>
  <c r="J248" i="15"/>
  <c r="BE248" i="15" s="1"/>
  <c r="BK246" i="15"/>
  <c r="BI246" i="15"/>
  <c r="BH246" i="15"/>
  <c r="BG246" i="15"/>
  <c r="BF246" i="15"/>
  <c r="T246" i="15"/>
  <c r="R246" i="15"/>
  <c r="P246" i="15"/>
  <c r="J246" i="15"/>
  <c r="BE246" i="15" s="1"/>
  <c r="BK244" i="15"/>
  <c r="BI244" i="15"/>
  <c r="BH244" i="15"/>
  <c r="BG244" i="15"/>
  <c r="BF244" i="15"/>
  <c r="T244" i="15"/>
  <c r="R244" i="15"/>
  <c r="P244" i="15"/>
  <c r="J244" i="15"/>
  <c r="BE244" i="15" s="1"/>
  <c r="BK242" i="15"/>
  <c r="BI242" i="15"/>
  <c r="BH242" i="15"/>
  <c r="BG242" i="15"/>
  <c r="BF242" i="15"/>
  <c r="T242" i="15"/>
  <c r="R242" i="15"/>
  <c r="P242" i="15"/>
  <c r="J242" i="15"/>
  <c r="BE242" i="15" s="1"/>
  <c r="BK238" i="15"/>
  <c r="BI238" i="15"/>
  <c r="BH238" i="15"/>
  <c r="BG238" i="15"/>
  <c r="BF238" i="15"/>
  <c r="T238" i="15"/>
  <c r="R238" i="15"/>
  <c r="P238" i="15"/>
  <c r="J238" i="15"/>
  <c r="BE238" i="15" s="1"/>
  <c r="BK236" i="15"/>
  <c r="BI236" i="15"/>
  <c r="BH236" i="15"/>
  <c r="BG236" i="15"/>
  <c r="BF236" i="15"/>
  <c r="T236" i="15"/>
  <c r="R236" i="15"/>
  <c r="P236" i="15"/>
  <c r="J236" i="15"/>
  <c r="BE236" i="15" s="1"/>
  <c r="BK234" i="15"/>
  <c r="BI234" i="15"/>
  <c r="BH234" i="15"/>
  <c r="BG234" i="15"/>
  <c r="BF234" i="15"/>
  <c r="T234" i="15"/>
  <c r="R234" i="15"/>
  <c r="P234" i="15"/>
  <c r="J234" i="15"/>
  <c r="BE234" i="15" s="1"/>
  <c r="BK233" i="15"/>
  <c r="BI233" i="15"/>
  <c r="BH233" i="15"/>
  <c r="BG233" i="15"/>
  <c r="BF233" i="15"/>
  <c r="T233" i="15"/>
  <c r="R233" i="15"/>
  <c r="P233" i="15"/>
  <c r="J233" i="15"/>
  <c r="BE233" i="15" s="1"/>
  <c r="BK232" i="15"/>
  <c r="BI232" i="15"/>
  <c r="BH232" i="15"/>
  <c r="BG232" i="15"/>
  <c r="BF232" i="15"/>
  <c r="T232" i="15"/>
  <c r="R232" i="15"/>
  <c r="P232" i="15"/>
  <c r="J232" i="15"/>
  <c r="BE232" i="15" s="1"/>
  <c r="BK230" i="15"/>
  <c r="BI230" i="15"/>
  <c r="BH230" i="15"/>
  <c r="BG230" i="15"/>
  <c r="BF230" i="15"/>
  <c r="T230" i="15"/>
  <c r="R230" i="15"/>
  <c r="P230" i="15"/>
  <c r="P193" i="15" s="1"/>
  <c r="J230" i="15"/>
  <c r="BE230" i="15" s="1"/>
  <c r="BK229" i="15"/>
  <c r="BI229" i="15"/>
  <c r="BH229" i="15"/>
  <c r="BG229" i="15"/>
  <c r="BF229" i="15"/>
  <c r="T229" i="15"/>
  <c r="R229" i="15"/>
  <c r="P229" i="15"/>
  <c r="J229" i="15"/>
  <c r="BE229" i="15" s="1"/>
  <c r="BK228" i="15"/>
  <c r="BI228" i="15"/>
  <c r="BH228" i="15"/>
  <c r="BG228" i="15"/>
  <c r="BF228" i="15"/>
  <c r="T228" i="15"/>
  <c r="R228" i="15"/>
  <c r="P228" i="15"/>
  <c r="J228" i="15"/>
  <c r="BE228" i="15" s="1"/>
  <c r="BK226" i="15"/>
  <c r="BI226" i="15"/>
  <c r="BH226" i="15"/>
  <c r="BG226" i="15"/>
  <c r="BF226" i="15"/>
  <c r="T226" i="15"/>
  <c r="R226" i="15"/>
  <c r="P226" i="15"/>
  <c r="J226" i="15"/>
  <c r="BE226" i="15" s="1"/>
  <c r="BK224" i="15"/>
  <c r="BI224" i="15"/>
  <c r="BH224" i="15"/>
  <c r="BG224" i="15"/>
  <c r="BF224" i="15"/>
  <c r="T224" i="15"/>
  <c r="R224" i="15"/>
  <c r="P224" i="15"/>
  <c r="J224" i="15"/>
  <c r="BE224" i="15" s="1"/>
  <c r="BK222" i="15"/>
  <c r="BI222" i="15"/>
  <c r="BH222" i="15"/>
  <c r="BG222" i="15"/>
  <c r="BF222" i="15"/>
  <c r="T222" i="15"/>
  <c r="R222" i="15"/>
  <c r="P222" i="15"/>
  <c r="J222" i="15"/>
  <c r="BE222" i="15" s="1"/>
  <c r="BK220" i="15"/>
  <c r="BI220" i="15"/>
  <c r="BH220" i="15"/>
  <c r="BG220" i="15"/>
  <c r="BF220" i="15"/>
  <c r="T220" i="15"/>
  <c r="R220" i="15"/>
  <c r="P220" i="15"/>
  <c r="J220" i="15"/>
  <c r="BE220" i="15" s="1"/>
  <c r="BK218" i="15"/>
  <c r="BI218" i="15"/>
  <c r="BH218" i="15"/>
  <c r="BG218" i="15"/>
  <c r="BF218" i="15"/>
  <c r="T218" i="15"/>
  <c r="R218" i="15"/>
  <c r="P218" i="15"/>
  <c r="J218" i="15"/>
  <c r="BE218" i="15" s="1"/>
  <c r="BK216" i="15"/>
  <c r="BI216" i="15"/>
  <c r="BH216" i="15"/>
  <c r="BG216" i="15"/>
  <c r="BF216" i="15"/>
  <c r="T216" i="15"/>
  <c r="R216" i="15"/>
  <c r="P216" i="15"/>
  <c r="J216" i="15"/>
  <c r="BE216" i="15" s="1"/>
  <c r="BK214" i="15"/>
  <c r="BI214" i="15"/>
  <c r="BH214" i="15"/>
  <c r="BG214" i="15"/>
  <c r="BF214" i="15"/>
  <c r="T214" i="15"/>
  <c r="R214" i="15"/>
  <c r="P214" i="15"/>
  <c r="J214" i="15"/>
  <c r="BE214" i="15" s="1"/>
  <c r="BK212" i="15"/>
  <c r="BI212" i="15"/>
  <c r="BH212" i="15"/>
  <c r="BG212" i="15"/>
  <c r="BF212" i="15"/>
  <c r="T212" i="15"/>
  <c r="R212" i="15"/>
  <c r="P212" i="15"/>
  <c r="J212" i="15"/>
  <c r="BE212" i="15" s="1"/>
  <c r="BK210" i="15"/>
  <c r="BI210" i="15"/>
  <c r="BH210" i="15"/>
  <c r="BG210" i="15"/>
  <c r="BF210" i="15"/>
  <c r="T210" i="15"/>
  <c r="R210" i="15"/>
  <c r="P210" i="15"/>
  <c r="J210" i="15"/>
  <c r="BE210" i="15" s="1"/>
  <c r="BK208" i="15"/>
  <c r="BI208" i="15"/>
  <c r="BH208" i="15"/>
  <c r="BG208" i="15"/>
  <c r="BF208" i="15"/>
  <c r="T208" i="15"/>
  <c r="R208" i="15"/>
  <c r="P208" i="15"/>
  <c r="J208" i="15"/>
  <c r="BE208" i="15" s="1"/>
  <c r="BK206" i="15"/>
  <c r="BI206" i="15"/>
  <c r="BH206" i="15"/>
  <c r="BG206" i="15"/>
  <c r="BF206" i="15"/>
  <c r="T206" i="15"/>
  <c r="R206" i="15"/>
  <c r="P206" i="15"/>
  <c r="J206" i="15"/>
  <c r="BE206" i="15" s="1"/>
  <c r="BK204" i="15"/>
  <c r="BI204" i="15"/>
  <c r="BH204" i="15"/>
  <c r="BG204" i="15"/>
  <c r="BF204" i="15"/>
  <c r="T204" i="15"/>
  <c r="R204" i="15"/>
  <c r="P204" i="15"/>
  <c r="J204" i="15"/>
  <c r="BE204" i="15" s="1"/>
  <c r="BK202" i="15"/>
  <c r="BI202" i="15"/>
  <c r="BH202" i="15"/>
  <c r="BG202" i="15"/>
  <c r="BF202" i="15"/>
  <c r="T202" i="15"/>
  <c r="R202" i="15"/>
  <c r="P202" i="15"/>
  <c r="J202" i="15"/>
  <c r="BE202" i="15" s="1"/>
  <c r="BK200" i="15"/>
  <c r="BI200" i="15"/>
  <c r="BH200" i="15"/>
  <c r="BG200" i="15"/>
  <c r="BF200" i="15"/>
  <c r="T200" i="15"/>
  <c r="R200" i="15"/>
  <c r="P200" i="15"/>
  <c r="J200" i="15"/>
  <c r="BE200" i="15" s="1"/>
  <c r="BK198" i="15"/>
  <c r="BI198" i="15"/>
  <c r="BH198" i="15"/>
  <c r="BG198" i="15"/>
  <c r="BF198" i="15"/>
  <c r="T198" i="15"/>
  <c r="R198" i="15"/>
  <c r="R193" i="15" s="1"/>
  <c r="P198" i="15"/>
  <c r="J198" i="15"/>
  <c r="BE198" i="15" s="1"/>
  <c r="BK194" i="15"/>
  <c r="BI194" i="15"/>
  <c r="BH194" i="15"/>
  <c r="BG194" i="15"/>
  <c r="BF194" i="15"/>
  <c r="T194" i="15"/>
  <c r="R194" i="15"/>
  <c r="P194" i="15"/>
  <c r="J194" i="15"/>
  <c r="BE194" i="15" s="1"/>
  <c r="T193" i="15"/>
  <c r="BK192" i="15"/>
  <c r="BI192" i="15"/>
  <c r="BH192" i="15"/>
  <c r="BG192" i="15"/>
  <c r="BF192" i="15"/>
  <c r="T192" i="15"/>
  <c r="R192" i="15"/>
  <c r="P192" i="15"/>
  <c r="J192" i="15"/>
  <c r="BE192" i="15" s="1"/>
  <c r="BK191" i="15"/>
  <c r="BI191" i="15"/>
  <c r="BH191" i="15"/>
  <c r="BG191" i="15"/>
  <c r="BF191" i="15"/>
  <c r="T191" i="15"/>
  <c r="R191" i="15"/>
  <c r="P191" i="15"/>
  <c r="J191" i="15"/>
  <c r="BE191" i="15" s="1"/>
  <c r="BK190" i="15"/>
  <c r="BI190" i="15"/>
  <c r="BH190" i="15"/>
  <c r="BG190" i="15"/>
  <c r="BF190" i="15"/>
  <c r="BE190" i="15"/>
  <c r="T190" i="15"/>
  <c r="R190" i="15"/>
  <c r="P190" i="15"/>
  <c r="J190" i="15"/>
  <c r="BK188" i="15"/>
  <c r="BI188" i="15"/>
  <c r="BH188" i="15"/>
  <c r="BG188" i="15"/>
  <c r="BF188" i="15"/>
  <c r="T188" i="15"/>
  <c r="R188" i="15"/>
  <c r="P188" i="15"/>
  <c r="J188" i="15"/>
  <c r="BE188" i="15" s="1"/>
  <c r="BK185" i="15"/>
  <c r="BI185" i="15"/>
  <c r="BH185" i="15"/>
  <c r="BG185" i="15"/>
  <c r="BF185" i="15"/>
  <c r="T185" i="15"/>
  <c r="R185" i="15"/>
  <c r="P185" i="15"/>
  <c r="J185" i="15"/>
  <c r="BE185" i="15" s="1"/>
  <c r="BK184" i="15"/>
  <c r="BI184" i="15"/>
  <c r="BH184" i="15"/>
  <c r="BG184" i="15"/>
  <c r="BF184" i="15"/>
  <c r="T184" i="15"/>
  <c r="R184" i="15"/>
  <c r="P184" i="15"/>
  <c r="J184" i="15"/>
  <c r="BE184" i="15" s="1"/>
  <c r="BK181" i="15"/>
  <c r="BI181" i="15"/>
  <c r="BH181" i="15"/>
  <c r="BG181" i="15"/>
  <c r="BF181" i="15"/>
  <c r="T181" i="15"/>
  <c r="R181" i="15"/>
  <c r="P181" i="15"/>
  <c r="J181" i="15"/>
  <c r="BE181" i="15" s="1"/>
  <c r="BK179" i="15"/>
  <c r="BI179" i="15"/>
  <c r="BH179" i="15"/>
  <c r="BG179" i="15"/>
  <c r="BF179" i="15"/>
  <c r="T179" i="15"/>
  <c r="R179" i="15"/>
  <c r="P179" i="15"/>
  <c r="J179" i="15"/>
  <c r="BE179" i="15" s="1"/>
  <c r="BK159" i="15"/>
  <c r="BI159" i="15"/>
  <c r="BH159" i="15"/>
  <c r="BG159" i="15"/>
  <c r="BF159" i="15"/>
  <c r="BE159" i="15"/>
  <c r="T159" i="15"/>
  <c r="R159" i="15"/>
  <c r="P159" i="15"/>
  <c r="J159" i="15"/>
  <c r="BK157" i="15"/>
  <c r="BI157" i="15"/>
  <c r="BH157" i="15"/>
  <c r="BG157" i="15"/>
  <c r="BF157" i="15"/>
  <c r="T157" i="15"/>
  <c r="R157" i="15"/>
  <c r="P157" i="15"/>
  <c r="J157" i="15"/>
  <c r="BE157" i="15" s="1"/>
  <c r="BK155" i="15"/>
  <c r="BI155" i="15"/>
  <c r="BH155" i="15"/>
  <c r="BG155" i="15"/>
  <c r="BF155" i="15"/>
  <c r="T155" i="15"/>
  <c r="R155" i="15"/>
  <c r="P155" i="15"/>
  <c r="J155" i="15"/>
  <c r="BE155" i="15" s="1"/>
  <c r="BK153" i="15"/>
  <c r="BI153" i="15"/>
  <c r="BH153" i="15"/>
  <c r="BG153" i="15"/>
  <c r="BF153" i="15"/>
  <c r="T153" i="15"/>
  <c r="R153" i="15"/>
  <c r="R152" i="15" s="1"/>
  <c r="P153" i="15"/>
  <c r="J153" i="15"/>
  <c r="BE153" i="15" s="1"/>
  <c r="T152" i="15"/>
  <c r="P152" i="15"/>
  <c r="BK151" i="15"/>
  <c r="BI151" i="15"/>
  <c r="BH151" i="15"/>
  <c r="BG151" i="15"/>
  <c r="BF151" i="15"/>
  <c r="T151" i="15"/>
  <c r="R151" i="15"/>
  <c r="P151" i="15"/>
  <c r="J151" i="15"/>
  <c r="BE151" i="15" s="1"/>
  <c r="BK150" i="15"/>
  <c r="BI150" i="15"/>
  <c r="BH150" i="15"/>
  <c r="BG150" i="15"/>
  <c r="BF150" i="15"/>
  <c r="T150" i="15"/>
  <c r="R150" i="15"/>
  <c r="P150" i="15"/>
  <c r="J150" i="15"/>
  <c r="BE150" i="15" s="1"/>
  <c r="BK148" i="15"/>
  <c r="BI148" i="15"/>
  <c r="BH148" i="15"/>
  <c r="BG148" i="15"/>
  <c r="BF148" i="15"/>
  <c r="T148" i="15"/>
  <c r="R148" i="15"/>
  <c r="P148" i="15"/>
  <c r="J148" i="15"/>
  <c r="BE148" i="15" s="1"/>
  <c r="BK146" i="15"/>
  <c r="BI146" i="15"/>
  <c r="BH146" i="15"/>
  <c r="BG146" i="15"/>
  <c r="BF146" i="15"/>
  <c r="T146" i="15"/>
  <c r="R146" i="15"/>
  <c r="P146" i="15"/>
  <c r="J146" i="15"/>
  <c r="BE146" i="15" s="1"/>
  <c r="BK144" i="15"/>
  <c r="BI144" i="15"/>
  <c r="BH144" i="15"/>
  <c r="BG144" i="15"/>
  <c r="BF144" i="15"/>
  <c r="T144" i="15"/>
  <c r="R144" i="15"/>
  <c r="P144" i="15"/>
  <c r="J144" i="15"/>
  <c r="BE144" i="15" s="1"/>
  <c r="BK142" i="15"/>
  <c r="BI142" i="15"/>
  <c r="BH142" i="15"/>
  <c r="BG142" i="15"/>
  <c r="BF142" i="15"/>
  <c r="T142" i="15"/>
  <c r="R142" i="15"/>
  <c r="P142" i="15"/>
  <c r="J142" i="15"/>
  <c r="BE142" i="15" s="1"/>
  <c r="BK140" i="15"/>
  <c r="BI140" i="15"/>
  <c r="BH140" i="15"/>
  <c r="BG140" i="15"/>
  <c r="BF140" i="15"/>
  <c r="T140" i="15"/>
  <c r="R140" i="15"/>
  <c r="P140" i="15"/>
  <c r="J140" i="15"/>
  <c r="BE140" i="15" s="1"/>
  <c r="BK139" i="15"/>
  <c r="BI139" i="15"/>
  <c r="BH139" i="15"/>
  <c r="BG139" i="15"/>
  <c r="BF139" i="15"/>
  <c r="T139" i="15"/>
  <c r="R139" i="15"/>
  <c r="P139" i="15"/>
  <c r="J139" i="15"/>
  <c r="BE139" i="15" s="1"/>
  <c r="BK137" i="15"/>
  <c r="BI137" i="15"/>
  <c r="BH137" i="15"/>
  <c r="BG137" i="15"/>
  <c r="BF137" i="15"/>
  <c r="T137" i="15"/>
  <c r="R137" i="15"/>
  <c r="P137" i="15"/>
  <c r="J137" i="15"/>
  <c r="BE137" i="15" s="1"/>
  <c r="BK133" i="15"/>
  <c r="BI133" i="15"/>
  <c r="BH133" i="15"/>
  <c r="BG133" i="15"/>
  <c r="BF133" i="15"/>
  <c r="T133" i="15"/>
  <c r="R133" i="15"/>
  <c r="P133" i="15"/>
  <c r="J133" i="15"/>
  <c r="BE133" i="15" s="1"/>
  <c r="BK129" i="15"/>
  <c r="BI129" i="15"/>
  <c r="BH129" i="15"/>
  <c r="BG129" i="15"/>
  <c r="BF129" i="15"/>
  <c r="T129" i="15"/>
  <c r="R129" i="15"/>
  <c r="P129" i="15"/>
  <c r="J129" i="15"/>
  <c r="BE129" i="15" s="1"/>
  <c r="BK125" i="15"/>
  <c r="BI125" i="15"/>
  <c r="BH125" i="15"/>
  <c r="BG125" i="15"/>
  <c r="BF125" i="15"/>
  <c r="T125" i="15"/>
  <c r="R125" i="15"/>
  <c r="P125" i="15"/>
  <c r="J125" i="15"/>
  <c r="BE125" i="15" s="1"/>
  <c r="BK121" i="15"/>
  <c r="BI121" i="15"/>
  <c r="BH121" i="15"/>
  <c r="BG121" i="15"/>
  <c r="BF121" i="15"/>
  <c r="T121" i="15"/>
  <c r="R121" i="15"/>
  <c r="P121" i="15"/>
  <c r="J121" i="15"/>
  <c r="BE121" i="15" s="1"/>
  <c r="BK117" i="15"/>
  <c r="BI117" i="15"/>
  <c r="BH117" i="15"/>
  <c r="BG117" i="15"/>
  <c r="BF117" i="15"/>
  <c r="T117" i="15"/>
  <c r="R117" i="15"/>
  <c r="P117" i="15"/>
  <c r="J117" i="15"/>
  <c r="BE117" i="15" s="1"/>
  <c r="BK113" i="15"/>
  <c r="BI113" i="15"/>
  <c r="BH113" i="15"/>
  <c r="BG113" i="15"/>
  <c r="BF113" i="15"/>
  <c r="T113" i="15"/>
  <c r="R113" i="15"/>
  <c r="P113" i="15"/>
  <c r="J113" i="15"/>
  <c r="BE113" i="15" s="1"/>
  <c r="BK111" i="15"/>
  <c r="BI111" i="15"/>
  <c r="BH111" i="15"/>
  <c r="BG111" i="15"/>
  <c r="BF111" i="15"/>
  <c r="T111" i="15"/>
  <c r="R111" i="15"/>
  <c r="P111" i="15"/>
  <c r="J111" i="15"/>
  <c r="BE111" i="15" s="1"/>
  <c r="BK109" i="15"/>
  <c r="BI109" i="15"/>
  <c r="BH109" i="15"/>
  <c r="BG109" i="15"/>
  <c r="BF109" i="15"/>
  <c r="T109" i="15"/>
  <c r="R109" i="15"/>
  <c r="P109" i="15"/>
  <c r="J109" i="15"/>
  <c r="BE109" i="15" s="1"/>
  <c r="BK105" i="15"/>
  <c r="BI105" i="15"/>
  <c r="BH105" i="15"/>
  <c r="BG105" i="15"/>
  <c r="BF105" i="15"/>
  <c r="T105" i="15"/>
  <c r="R105" i="15"/>
  <c r="P105" i="15"/>
  <c r="J105" i="15"/>
  <c r="BE105" i="15" s="1"/>
  <c r="BK103" i="15"/>
  <c r="BI103" i="15"/>
  <c r="BH103" i="15"/>
  <c r="BG103" i="15"/>
  <c r="BF103" i="15"/>
  <c r="T103" i="15"/>
  <c r="R103" i="15"/>
  <c r="P103" i="15"/>
  <c r="J103" i="15"/>
  <c r="BE103" i="15" s="1"/>
  <c r="BK101" i="15"/>
  <c r="BI101" i="15"/>
  <c r="BH101" i="15"/>
  <c r="BG101" i="15"/>
  <c r="BF101" i="15"/>
  <c r="T101" i="15"/>
  <c r="R101" i="15"/>
  <c r="P101" i="15"/>
  <c r="J101" i="15"/>
  <c r="BE101" i="15" s="1"/>
  <c r="BK99" i="15"/>
  <c r="BI99" i="15"/>
  <c r="BH99" i="15"/>
  <c r="BG99" i="15"/>
  <c r="BF99" i="15"/>
  <c r="T99" i="15"/>
  <c r="R99" i="15"/>
  <c r="P99" i="15"/>
  <c r="J99" i="15"/>
  <c r="BE99" i="15" s="1"/>
  <c r="BK97" i="15"/>
  <c r="BI97" i="15"/>
  <c r="BH97" i="15"/>
  <c r="BG97" i="15"/>
  <c r="BF97" i="15"/>
  <c r="T97" i="15"/>
  <c r="R97" i="15"/>
  <c r="P97" i="15"/>
  <c r="J97" i="15"/>
  <c r="BE97" i="15" s="1"/>
  <c r="BK93" i="15"/>
  <c r="BI93" i="15"/>
  <c r="BH93" i="15"/>
  <c r="BG93" i="15"/>
  <c r="BF93" i="15"/>
  <c r="T93" i="15"/>
  <c r="T92" i="15" s="1"/>
  <c r="R93" i="15"/>
  <c r="P93" i="15"/>
  <c r="P92" i="15" s="1"/>
  <c r="J93" i="15"/>
  <c r="BE93" i="15" s="1"/>
  <c r="R92" i="15"/>
  <c r="J87" i="15"/>
  <c r="J86" i="15"/>
  <c r="F86" i="15"/>
  <c r="F84" i="15"/>
  <c r="E82" i="15"/>
  <c r="J55" i="15"/>
  <c r="J54" i="15"/>
  <c r="F54" i="15"/>
  <c r="F52" i="15"/>
  <c r="E50" i="15"/>
  <c r="J37" i="15"/>
  <c r="J36" i="15"/>
  <c r="J35" i="15"/>
  <c r="J18" i="15"/>
  <c r="E18" i="15"/>
  <c r="F55" i="15" s="1"/>
  <c r="J17" i="15"/>
  <c r="J84" i="15"/>
  <c r="E7" i="15"/>
  <c r="E80" i="15" s="1"/>
  <c r="BD55" i="14"/>
  <c r="BC55" i="14"/>
  <c r="BC54" i="14" s="1"/>
  <c r="BB55" i="14"/>
  <c r="BB54" i="14" s="1"/>
  <c r="W31" i="14" s="1"/>
  <c r="BA55" i="14"/>
  <c r="BA54" i="14" s="1"/>
  <c r="AZ55" i="14"/>
  <c r="AZ54" i="14" s="1"/>
  <c r="AY55" i="14"/>
  <c r="AX55" i="14"/>
  <c r="AW55" i="14"/>
  <c r="AV55" i="14"/>
  <c r="AU55" i="14"/>
  <c r="AU54" i="14" s="1"/>
  <c r="BD54" i="14"/>
  <c r="W33" i="14" s="1"/>
  <c r="AS54" i="14"/>
  <c r="AM50" i="14"/>
  <c r="L50" i="14"/>
  <c r="AM49" i="14"/>
  <c r="L49" i="14"/>
  <c r="AM47" i="14"/>
  <c r="L47" i="14"/>
  <c r="L45" i="14"/>
  <c r="L44" i="14"/>
  <c r="U89" i="12"/>
  <c r="Q89" i="12"/>
  <c r="O89" i="12"/>
  <c r="M89" i="12"/>
  <c r="K89" i="12"/>
  <c r="I89" i="12"/>
  <c r="U88" i="12"/>
  <c r="U87" i="12" s="1"/>
  <c r="Q88" i="12"/>
  <c r="Q87" i="12" s="1"/>
  <c r="O88" i="12"/>
  <c r="M88" i="12"/>
  <c r="K88" i="12"/>
  <c r="I88" i="12"/>
  <c r="O87" i="12"/>
  <c r="I70" i="1"/>
  <c r="U86" i="12"/>
  <c r="Q86" i="12"/>
  <c r="O86" i="12"/>
  <c r="M86" i="12"/>
  <c r="K86" i="12"/>
  <c r="I86" i="12"/>
  <c r="U85" i="12"/>
  <c r="Q85" i="12"/>
  <c r="Q84" i="12" s="1"/>
  <c r="O85" i="12"/>
  <c r="O84" i="12" s="1"/>
  <c r="M85" i="12"/>
  <c r="K85" i="12"/>
  <c r="I85" i="12"/>
  <c r="U84" i="12"/>
  <c r="K84" i="12"/>
  <c r="H69" i="1" s="1"/>
  <c r="G18" i="1" s="1"/>
  <c r="I69" i="1"/>
  <c r="U83" i="12"/>
  <c r="Q83" i="12"/>
  <c r="O83" i="12"/>
  <c r="M83" i="12"/>
  <c r="K83" i="12"/>
  <c r="I83" i="12"/>
  <c r="U82" i="12"/>
  <c r="Q82" i="12"/>
  <c r="Q81" i="12" s="1"/>
  <c r="O82" i="12"/>
  <c r="O81" i="12" s="1"/>
  <c r="M82" i="12"/>
  <c r="K82" i="12"/>
  <c r="K81" i="12" s="1"/>
  <c r="H68" i="1" s="1"/>
  <c r="I82" i="12"/>
  <c r="U81" i="12"/>
  <c r="M81" i="12"/>
  <c r="I68" i="1"/>
  <c r="U80" i="12"/>
  <c r="Q80" i="12"/>
  <c r="O80" i="12"/>
  <c r="M80" i="12"/>
  <c r="K80" i="12"/>
  <c r="I80" i="12"/>
  <c r="U79" i="12"/>
  <c r="Q79" i="12"/>
  <c r="O79" i="12"/>
  <c r="M79" i="12"/>
  <c r="K79" i="12"/>
  <c r="I79" i="12"/>
  <c r="U78" i="12"/>
  <c r="Q78" i="12"/>
  <c r="O78" i="12"/>
  <c r="M78" i="12"/>
  <c r="K78" i="12"/>
  <c r="I78" i="12"/>
  <c r="U77" i="12"/>
  <c r="Q77" i="12"/>
  <c r="O77" i="12"/>
  <c r="O75" i="12" s="1"/>
  <c r="M77" i="12"/>
  <c r="K77" i="12"/>
  <c r="I77" i="12"/>
  <c r="U76" i="12"/>
  <c r="U75" i="12" s="1"/>
  <c r="Q76" i="12"/>
  <c r="Q75" i="12" s="1"/>
  <c r="O76" i="12"/>
  <c r="M76" i="12"/>
  <c r="K76" i="12"/>
  <c r="I76" i="12"/>
  <c r="I75" i="12" s="1"/>
  <c r="G67" i="1" s="1"/>
  <c r="M75" i="12"/>
  <c r="I67" i="1"/>
  <c r="U74" i="12"/>
  <c r="Q74" i="12"/>
  <c r="O74" i="12"/>
  <c r="M74" i="12"/>
  <c r="K74" i="12"/>
  <c r="I74" i="12"/>
  <c r="U73" i="12"/>
  <c r="Q73" i="12"/>
  <c r="O73" i="12"/>
  <c r="M73" i="12"/>
  <c r="K73" i="12"/>
  <c r="I73" i="12"/>
  <c r="U72" i="12"/>
  <c r="U71" i="12" s="1"/>
  <c r="Q72" i="12"/>
  <c r="O72" i="12"/>
  <c r="M72" i="12"/>
  <c r="K72" i="12"/>
  <c r="I72" i="12"/>
  <c r="I71" i="12" s="1"/>
  <c r="G66" i="1" s="1"/>
  <c r="Q71" i="12"/>
  <c r="O71" i="12"/>
  <c r="I66" i="1"/>
  <c r="U70" i="12"/>
  <c r="Q70" i="12"/>
  <c r="O70" i="12"/>
  <c r="M70" i="12"/>
  <c r="M68" i="12" s="1"/>
  <c r="K70" i="12"/>
  <c r="I70" i="12"/>
  <c r="U69" i="12"/>
  <c r="U68" i="12" s="1"/>
  <c r="Q69" i="12"/>
  <c r="Q68" i="12" s="1"/>
  <c r="O69" i="12"/>
  <c r="M69" i="12"/>
  <c r="K69" i="12"/>
  <c r="I69" i="12"/>
  <c r="I68" i="12" s="1"/>
  <c r="G65" i="1" s="1"/>
  <c r="O68" i="12"/>
  <c r="I65" i="1"/>
  <c r="U67" i="12"/>
  <c r="Q67" i="12"/>
  <c r="O67" i="12"/>
  <c r="M67" i="12"/>
  <c r="K67" i="12"/>
  <c r="I67" i="12"/>
  <c r="U66" i="12"/>
  <c r="Q66" i="12"/>
  <c r="Q65" i="12" s="1"/>
  <c r="O66" i="12"/>
  <c r="O65" i="12" s="1"/>
  <c r="M66" i="12"/>
  <c r="K66" i="12"/>
  <c r="I66" i="12"/>
  <c r="U65" i="12"/>
  <c r="M65" i="12"/>
  <c r="K65" i="12"/>
  <c r="H64" i="1" s="1"/>
  <c r="I64" i="1"/>
  <c r="U64" i="12"/>
  <c r="Q64" i="12"/>
  <c r="O64" i="12"/>
  <c r="M64" i="12"/>
  <c r="K64" i="12"/>
  <c r="I64" i="12"/>
  <c r="U63" i="12"/>
  <c r="Q63" i="12"/>
  <c r="O63" i="12"/>
  <c r="M63" i="12"/>
  <c r="K63" i="12"/>
  <c r="I63" i="12"/>
  <c r="U62" i="12"/>
  <c r="Q62" i="12"/>
  <c r="O62" i="12"/>
  <c r="M62" i="12"/>
  <c r="K62" i="12"/>
  <c r="I62" i="12"/>
  <c r="U61" i="12"/>
  <c r="Q61" i="12"/>
  <c r="O61" i="12"/>
  <c r="M61" i="12"/>
  <c r="K61" i="12"/>
  <c r="I61" i="12"/>
  <c r="U60" i="12"/>
  <c r="Q60" i="12"/>
  <c r="O60" i="12"/>
  <c r="M60" i="12"/>
  <c r="K60" i="12"/>
  <c r="I60" i="12"/>
  <c r="U59" i="12"/>
  <c r="Q59" i="12"/>
  <c r="O59" i="12"/>
  <c r="O57" i="12" s="1"/>
  <c r="M59" i="12"/>
  <c r="K59" i="12"/>
  <c r="I59" i="12"/>
  <c r="U58" i="12"/>
  <c r="U57" i="12" s="1"/>
  <c r="Q58" i="12"/>
  <c r="Q57" i="12" s="1"/>
  <c r="O58" i="12"/>
  <c r="M58" i="12"/>
  <c r="K58" i="12"/>
  <c r="I58" i="12"/>
  <c r="I57" i="12" s="1"/>
  <c r="G63" i="1" s="1"/>
  <c r="I63" i="1"/>
  <c r="U56" i="12"/>
  <c r="Q56" i="12"/>
  <c r="O56" i="12"/>
  <c r="M56" i="12"/>
  <c r="K56" i="12"/>
  <c r="I56" i="12"/>
  <c r="U55" i="12"/>
  <c r="Q55" i="12"/>
  <c r="O55" i="12"/>
  <c r="M55" i="12"/>
  <c r="K55" i="12"/>
  <c r="I55" i="12"/>
  <c r="U54" i="12"/>
  <c r="Q54" i="12"/>
  <c r="O54" i="12"/>
  <c r="M54" i="12"/>
  <c r="K54" i="12"/>
  <c r="I54" i="12"/>
  <c r="U53" i="12"/>
  <c r="Q53" i="12"/>
  <c r="O53" i="12"/>
  <c r="M53" i="12"/>
  <c r="K53" i="12"/>
  <c r="I53" i="12"/>
  <c r="I51" i="12" s="1"/>
  <c r="G62" i="1" s="1"/>
  <c r="U52" i="12"/>
  <c r="U51" i="12" s="1"/>
  <c r="Q52" i="12"/>
  <c r="O52" i="12"/>
  <c r="M52" i="12"/>
  <c r="K52" i="12"/>
  <c r="K51" i="12" s="1"/>
  <c r="H62" i="1" s="1"/>
  <c r="I52" i="12"/>
  <c r="Q51" i="12"/>
  <c r="O51" i="12"/>
  <c r="I62" i="1"/>
  <c r="U50" i="12"/>
  <c r="Q50" i="12"/>
  <c r="O50" i="12"/>
  <c r="M50" i="12"/>
  <c r="K50" i="12"/>
  <c r="I50" i="12"/>
  <c r="U49" i="12"/>
  <c r="Q49" i="12"/>
  <c r="O49" i="12"/>
  <c r="M49" i="12"/>
  <c r="K49" i="12"/>
  <c r="I49" i="12"/>
  <c r="U48" i="12"/>
  <c r="Q48" i="12"/>
  <c r="O48" i="12"/>
  <c r="M48" i="12"/>
  <c r="K48" i="12"/>
  <c r="I48" i="12"/>
  <c r="U47" i="12"/>
  <c r="U46" i="12" s="1"/>
  <c r="Q47" i="12"/>
  <c r="Q46" i="12" s="1"/>
  <c r="O47" i="12"/>
  <c r="M47" i="12"/>
  <c r="K47" i="12"/>
  <c r="K46" i="12" s="1"/>
  <c r="H61" i="1" s="1"/>
  <c r="I47" i="12"/>
  <c r="O46" i="12"/>
  <c r="I61" i="1"/>
  <c r="I17" i="1" s="1"/>
  <c r="U45" i="12"/>
  <c r="U44" i="12" s="1"/>
  <c r="Q45" i="12"/>
  <c r="O45" i="12"/>
  <c r="M45" i="12"/>
  <c r="M44" i="12" s="1"/>
  <c r="K45" i="12"/>
  <c r="K44" i="12" s="1"/>
  <c r="H60" i="1" s="1"/>
  <c r="I45" i="12"/>
  <c r="Q44" i="12"/>
  <c r="O44" i="12"/>
  <c r="I44" i="12"/>
  <c r="G60" i="1" s="1"/>
  <c r="I60" i="1"/>
  <c r="U43" i="12"/>
  <c r="Q43" i="12"/>
  <c r="O43" i="12"/>
  <c r="M43" i="12"/>
  <c r="K43" i="12"/>
  <c r="I43" i="12"/>
  <c r="U42" i="12"/>
  <c r="Q42" i="12"/>
  <c r="O42" i="12"/>
  <c r="M42" i="12"/>
  <c r="K42" i="12"/>
  <c r="I42" i="12"/>
  <c r="U41" i="12"/>
  <c r="Q41" i="12"/>
  <c r="O41" i="12"/>
  <c r="M41" i="12"/>
  <c r="K41" i="12"/>
  <c r="I41" i="12"/>
  <c r="U40" i="12"/>
  <c r="Q40" i="12"/>
  <c r="O40" i="12"/>
  <c r="M40" i="12"/>
  <c r="K40" i="12"/>
  <c r="I40" i="12"/>
  <c r="U39" i="12"/>
  <c r="Q39" i="12"/>
  <c r="O39" i="12"/>
  <c r="M39" i="12"/>
  <c r="K39" i="12"/>
  <c r="I39" i="12"/>
  <c r="U38" i="12"/>
  <c r="U37" i="12" s="1"/>
  <c r="Q38" i="12"/>
  <c r="Q37" i="12" s="1"/>
  <c r="O38" i="12"/>
  <c r="M38" i="12"/>
  <c r="K38" i="12"/>
  <c r="K37" i="12" s="1"/>
  <c r="H59" i="1" s="1"/>
  <c r="I38" i="12"/>
  <c r="O37" i="12"/>
  <c r="M37" i="12"/>
  <c r="I59" i="1"/>
  <c r="U36" i="12"/>
  <c r="Q36" i="12"/>
  <c r="O36" i="12"/>
  <c r="M36" i="12"/>
  <c r="K36" i="12"/>
  <c r="I36" i="12"/>
  <c r="U35" i="12"/>
  <c r="Q35" i="12"/>
  <c r="O35" i="12"/>
  <c r="M35" i="12"/>
  <c r="K35" i="12"/>
  <c r="I35" i="12"/>
  <c r="U34" i="12"/>
  <c r="Q34" i="12"/>
  <c r="O34" i="12"/>
  <c r="M34" i="12"/>
  <c r="K34" i="12"/>
  <c r="I34" i="12"/>
  <c r="U33" i="12"/>
  <c r="Q33" i="12"/>
  <c r="O33" i="12"/>
  <c r="M33" i="12"/>
  <c r="K33" i="12"/>
  <c r="I33" i="12"/>
  <c r="U32" i="12"/>
  <c r="U31" i="12" s="1"/>
  <c r="Q32" i="12"/>
  <c r="O32" i="12"/>
  <c r="M32" i="12"/>
  <c r="K32" i="12"/>
  <c r="K31" i="12" s="1"/>
  <c r="H58" i="1" s="1"/>
  <c r="I32" i="12"/>
  <c r="I31" i="12" s="1"/>
  <c r="G58" i="1" s="1"/>
  <c r="Q31" i="12"/>
  <c r="O31" i="12"/>
  <c r="I58" i="1"/>
  <c r="I16" i="1" s="1"/>
  <c r="U30" i="12"/>
  <c r="Q30" i="12"/>
  <c r="O30" i="12"/>
  <c r="M30" i="12"/>
  <c r="K30" i="12"/>
  <c r="I30" i="12"/>
  <c r="U29" i="12"/>
  <c r="Q29" i="12"/>
  <c r="O29" i="12"/>
  <c r="M29" i="12"/>
  <c r="K29" i="12"/>
  <c r="K27" i="12" s="1"/>
  <c r="H57" i="1" s="1"/>
  <c r="I29" i="12"/>
  <c r="I27" i="12" s="1"/>
  <c r="G57" i="1" s="1"/>
  <c r="U28" i="12"/>
  <c r="Q28" i="12"/>
  <c r="O28" i="12"/>
  <c r="O27" i="12" s="1"/>
  <c r="M28" i="12"/>
  <c r="K28" i="12"/>
  <c r="I28" i="12"/>
  <c r="U27" i="12"/>
  <c r="Q27" i="12"/>
  <c r="I57" i="1"/>
  <c r="U26" i="12"/>
  <c r="Q26" i="12"/>
  <c r="O26" i="12"/>
  <c r="M26" i="12"/>
  <c r="K26" i="12"/>
  <c r="I26" i="12"/>
  <c r="I24" i="12" s="1"/>
  <c r="G56" i="1" s="1"/>
  <c r="U25" i="12"/>
  <c r="U24" i="12" s="1"/>
  <c r="Q25" i="12"/>
  <c r="O25" i="12"/>
  <c r="M25" i="12"/>
  <c r="M24" i="12" s="1"/>
  <c r="K25" i="12"/>
  <c r="I25" i="12"/>
  <c r="Q24" i="12"/>
  <c r="O24" i="12"/>
  <c r="I56" i="1"/>
  <c r="U23" i="12"/>
  <c r="Q23" i="12"/>
  <c r="O23" i="12"/>
  <c r="M23" i="12"/>
  <c r="K23" i="12"/>
  <c r="I23" i="12"/>
  <c r="U22" i="12"/>
  <c r="U21" i="12" s="1"/>
  <c r="Q22" i="12"/>
  <c r="Q21" i="12" s="1"/>
  <c r="O22" i="12"/>
  <c r="M22" i="12"/>
  <c r="K22" i="12"/>
  <c r="K21" i="12" s="1"/>
  <c r="H55" i="1" s="1"/>
  <c r="I22" i="12"/>
  <c r="O21" i="12"/>
  <c r="M21" i="12"/>
  <c r="I55" i="1"/>
  <c r="U20" i="12"/>
  <c r="Q20" i="12"/>
  <c r="O20" i="12"/>
  <c r="M20" i="12"/>
  <c r="K20" i="12"/>
  <c r="I20" i="12"/>
  <c r="U19" i="12"/>
  <c r="Q19" i="12"/>
  <c r="Q18" i="12" s="1"/>
  <c r="O19" i="12"/>
  <c r="O18" i="12" s="1"/>
  <c r="M19" i="12"/>
  <c r="K19" i="12"/>
  <c r="K18" i="12" s="1"/>
  <c r="H54" i="1" s="1"/>
  <c r="I19" i="12"/>
  <c r="U18" i="12"/>
  <c r="I54" i="1"/>
  <c r="U17" i="12"/>
  <c r="Q17" i="12"/>
  <c r="O17" i="12"/>
  <c r="M17" i="12"/>
  <c r="K17" i="12"/>
  <c r="K15" i="12" s="1"/>
  <c r="H53" i="1" s="1"/>
  <c r="I17" i="12"/>
  <c r="U16" i="12"/>
  <c r="Q16" i="12"/>
  <c r="O16" i="12"/>
  <c r="O15" i="12" s="1"/>
  <c r="M16" i="12"/>
  <c r="K16" i="12"/>
  <c r="I16" i="12"/>
  <c r="U15" i="12"/>
  <c r="Q15" i="12"/>
  <c r="I15" i="12"/>
  <c r="G53" i="1" s="1"/>
  <c r="I53" i="1"/>
  <c r="U14" i="12"/>
  <c r="Q14" i="12"/>
  <c r="O14" i="12"/>
  <c r="M14" i="12"/>
  <c r="K14" i="12"/>
  <c r="I14" i="12"/>
  <c r="U13" i="12"/>
  <c r="U12" i="12" s="1"/>
  <c r="Q13" i="12"/>
  <c r="O13" i="12"/>
  <c r="M13" i="12"/>
  <c r="K13" i="12"/>
  <c r="K12" i="12" s="1"/>
  <c r="H52" i="1" s="1"/>
  <c r="I13" i="12"/>
  <c r="Q12" i="12"/>
  <c r="O12" i="12"/>
  <c r="I12" i="12"/>
  <c r="G52" i="1" s="1"/>
  <c r="I52" i="1"/>
  <c r="U11" i="12"/>
  <c r="Q11" i="12"/>
  <c r="O11" i="12"/>
  <c r="O10" i="12" s="1"/>
  <c r="M11" i="12"/>
  <c r="M10" i="12" s="1"/>
  <c r="K11" i="12"/>
  <c r="I11" i="12"/>
  <c r="U10" i="12"/>
  <c r="Q10" i="12"/>
  <c r="K10" i="12"/>
  <c r="H51" i="1" s="1"/>
  <c r="I10" i="12"/>
  <c r="G51" i="1" s="1"/>
  <c r="I51" i="1"/>
  <c r="U9" i="12"/>
  <c r="Q9" i="12"/>
  <c r="Q8" i="12" s="1"/>
  <c r="O9" i="12"/>
  <c r="O8" i="12" s="1"/>
  <c r="M9" i="12"/>
  <c r="M8" i="12" s="1"/>
  <c r="K9" i="12"/>
  <c r="K8" i="12" s="1"/>
  <c r="H50" i="1" s="1"/>
  <c r="I9" i="12"/>
  <c r="I8" i="12" s="1"/>
  <c r="G50" i="1" s="1"/>
  <c r="U8" i="12"/>
  <c r="I50" i="1"/>
  <c r="AZ44" i="1"/>
  <c r="AZ43" i="1"/>
  <c r="J40" i="1"/>
  <c r="I40" i="1"/>
  <c r="H40" i="1"/>
  <c r="G40" i="1"/>
  <c r="F40" i="1"/>
  <c r="J39" i="1"/>
  <c r="G38" i="1"/>
  <c r="F38" i="1"/>
  <c r="H32" i="1"/>
  <c r="J28" i="1"/>
  <c r="J27" i="1"/>
  <c r="J26" i="1"/>
  <c r="E26" i="1"/>
  <c r="J25" i="1"/>
  <c r="J24" i="1"/>
  <c r="E24" i="1"/>
  <c r="J23" i="1"/>
  <c r="K71" i="12" l="1"/>
  <c r="H66" i="1" s="1"/>
  <c r="K75" i="12"/>
  <c r="H67" i="1" s="1"/>
  <c r="K24" i="12"/>
  <c r="H56" i="1" s="1"/>
  <c r="G16" i="1" s="1"/>
  <c r="K57" i="12"/>
  <c r="H63" i="1" s="1"/>
  <c r="G17" i="1" s="1"/>
  <c r="K68" i="12"/>
  <c r="H65" i="1" s="1"/>
  <c r="I21" i="12"/>
  <c r="G55" i="1" s="1"/>
  <c r="I37" i="12"/>
  <c r="G59" i="1" s="1"/>
  <c r="I46" i="12"/>
  <c r="G61" i="1" s="1"/>
  <c r="I84" i="12"/>
  <c r="G69" i="1" s="1"/>
  <c r="E18" i="1" s="1"/>
  <c r="I18" i="12"/>
  <c r="G54" i="1" s="1"/>
  <c r="E16" i="1" s="1"/>
  <c r="I65" i="12"/>
  <c r="G64" i="1" s="1"/>
  <c r="I81" i="12"/>
  <c r="G68" i="1" s="1"/>
  <c r="M46" i="12"/>
  <c r="M84" i="12"/>
  <c r="I71" i="1"/>
  <c r="M87" i="12"/>
  <c r="M18" i="12"/>
  <c r="M31" i="12"/>
  <c r="M71" i="12"/>
  <c r="BK590" i="15"/>
  <c r="J590" i="15" s="1"/>
  <c r="J68" i="15" s="1"/>
  <c r="BK527" i="15"/>
  <c r="J527" i="15" s="1"/>
  <c r="J66" i="15" s="1"/>
  <c r="BK299" i="15"/>
  <c r="J299" i="15" s="1"/>
  <c r="J64" i="15" s="1"/>
  <c r="BK193" i="15"/>
  <c r="J193" i="15" s="1"/>
  <c r="J63" i="15" s="1"/>
  <c r="BK152" i="15"/>
  <c r="J152" i="15" s="1"/>
  <c r="J62" i="15" s="1"/>
  <c r="J34" i="15"/>
  <c r="BK92" i="15"/>
  <c r="F34" i="15"/>
  <c r="F37" i="15"/>
  <c r="F36" i="15"/>
  <c r="F54" i="17"/>
  <c r="BK127" i="19"/>
  <c r="BK103" i="19"/>
  <c r="F37" i="19"/>
  <c r="BK98" i="19"/>
  <c r="J98" i="19" s="1"/>
  <c r="J62" i="19" s="1"/>
  <c r="J34" i="17"/>
  <c r="BK91" i="17"/>
  <c r="J91" i="17" s="1"/>
  <c r="J61" i="17" s="1"/>
  <c r="F37" i="17"/>
  <c r="BK100" i="17"/>
  <c r="J100" i="17" s="1"/>
  <c r="J63" i="17" s="1"/>
  <c r="BK103" i="17"/>
  <c r="J103" i="17" s="1"/>
  <c r="J64" i="17" s="1"/>
  <c r="F34" i="17"/>
  <c r="G146" i="18"/>
  <c r="G122" i="18"/>
  <c r="G147" i="18" s="1"/>
  <c r="G116" i="18"/>
  <c r="G54" i="18"/>
  <c r="G145" i="18" s="1"/>
  <c r="G21" i="18"/>
  <c r="G6" i="18"/>
  <c r="BD54" i="16"/>
  <c r="W33" i="16" s="1"/>
  <c r="BB54" i="16"/>
  <c r="AX54" i="16" s="1"/>
  <c r="F36" i="19"/>
  <c r="F35" i="19"/>
  <c r="F34" i="19"/>
  <c r="J34" i="19"/>
  <c r="BK93" i="19"/>
  <c r="J93" i="19" s="1"/>
  <c r="J61" i="19" s="1"/>
  <c r="AU54" i="16"/>
  <c r="BA54" i="16"/>
  <c r="W30" i="16" s="1"/>
  <c r="AT55" i="16"/>
  <c r="AZ54" i="16"/>
  <c r="AV54" i="16" s="1"/>
  <c r="AY54" i="14"/>
  <c r="W32" i="14"/>
  <c r="AT55" i="14"/>
  <c r="M57" i="12"/>
  <c r="M51" i="12"/>
  <c r="M27" i="12"/>
  <c r="M15" i="12"/>
  <c r="M12" i="12"/>
  <c r="I87" i="12"/>
  <c r="G70" i="1" s="1"/>
  <c r="K87" i="12"/>
  <c r="H70" i="1" s="1"/>
  <c r="F35" i="15"/>
  <c r="F35" i="17"/>
  <c r="BK156" i="17"/>
  <c r="J156" i="17" s="1"/>
  <c r="J68" i="17" s="1"/>
  <c r="F36" i="17"/>
  <c r="F86" i="17"/>
  <c r="E48" i="15"/>
  <c r="E81" i="19"/>
  <c r="AT56" i="16"/>
  <c r="AV54" i="14"/>
  <c r="AX54" i="14"/>
  <c r="R90" i="17"/>
  <c r="R89" i="17" s="1"/>
  <c r="T90" i="17"/>
  <c r="T89" i="17" s="1"/>
  <c r="J33" i="17"/>
  <c r="F33" i="17"/>
  <c r="J83" i="17"/>
  <c r="E48" i="17"/>
  <c r="J109" i="17"/>
  <c r="J66" i="17" s="1"/>
  <c r="F33" i="19"/>
  <c r="J33" i="19"/>
  <c r="P102" i="19"/>
  <c r="J103" i="19"/>
  <c r="J64" i="19" s="1"/>
  <c r="BK102" i="19"/>
  <c r="J102" i="19" s="1"/>
  <c r="J63" i="19" s="1"/>
  <c r="P91" i="19"/>
  <c r="BK126" i="19"/>
  <c r="J126" i="19" s="1"/>
  <c r="J69" i="19" s="1"/>
  <c r="J127" i="19"/>
  <c r="J70" i="19" s="1"/>
  <c r="F55" i="19"/>
  <c r="J52" i="19"/>
  <c r="F54" i="19"/>
  <c r="AW54" i="16"/>
  <c r="AK30" i="16" s="1"/>
  <c r="W32" i="16"/>
  <c r="J92" i="15"/>
  <c r="J61" i="15" s="1"/>
  <c r="J33" i="15"/>
  <c r="F33" i="15"/>
  <c r="T581" i="15"/>
  <c r="F87" i="15"/>
  <c r="T380" i="15"/>
  <c r="T91" i="15" s="1"/>
  <c r="T90" i="15" s="1"/>
  <c r="BK581" i="15"/>
  <c r="J581" i="15" s="1"/>
  <c r="J67" i="15" s="1"/>
  <c r="R590" i="15"/>
  <c r="R91" i="15" s="1"/>
  <c r="R90" i="15" s="1"/>
  <c r="J52" i="15"/>
  <c r="P581" i="15"/>
  <c r="P91" i="15" s="1"/>
  <c r="P90" i="15" s="1"/>
  <c r="R633" i="15"/>
  <c r="AW54" i="14"/>
  <c r="AK30" i="14" s="1"/>
  <c r="W30" i="14"/>
  <c r="W31" i="16" l="1"/>
  <c r="BK90" i="17"/>
  <c r="BK89" i="17" s="1"/>
  <c r="J89" i="17" s="1"/>
  <c r="E17" i="1"/>
  <c r="BK91" i="15"/>
  <c r="J91" i="15" s="1"/>
  <c r="J60" i="15" s="1"/>
  <c r="BK92" i="19"/>
  <c r="J92" i="19" s="1"/>
  <c r="J60" i="19" s="1"/>
  <c r="AT54" i="16"/>
  <c r="G71" i="1"/>
  <c r="E19" i="1"/>
  <c r="H71" i="1"/>
  <c r="G19" i="1"/>
  <c r="G148" i="18"/>
  <c r="G149" i="18" s="1"/>
  <c r="D11" i="13" s="1"/>
  <c r="AT54" i="14"/>
  <c r="J90" i="17" l="1"/>
  <c r="J60" i="17" s="1"/>
  <c r="E21" i="1"/>
  <c r="BK90" i="15"/>
  <c r="J90" i="15" s="1"/>
  <c r="J59" i="15" s="1"/>
  <c r="BK91" i="19"/>
  <c r="J91" i="19" s="1"/>
  <c r="J59" i="19" s="1"/>
  <c r="I21" i="1"/>
  <c r="G21" i="1"/>
  <c r="C11" i="13"/>
  <c r="J59" i="17"/>
  <c r="J30" i="17"/>
  <c r="J30" i="15" l="1"/>
  <c r="G25" i="1"/>
  <c r="G26" i="1" s="1"/>
  <c r="C8" i="13"/>
  <c r="J30" i="19"/>
  <c r="J39" i="19" s="1"/>
  <c r="AN55" i="16" s="1"/>
  <c r="AN54" i="16" s="1"/>
  <c r="J39" i="15"/>
  <c r="AN55" i="14" s="1"/>
  <c r="AN54" i="14" s="1"/>
  <c r="AG55" i="14"/>
  <c r="AG54" i="14" s="1"/>
  <c r="J39" i="17"/>
  <c r="AN56" i="16" s="1"/>
  <c r="AG56" i="16"/>
  <c r="C9" i="13" l="1"/>
  <c r="W29" i="14"/>
  <c r="AK29" i="14" s="1"/>
  <c r="AG55" i="16"/>
  <c r="AG54" i="16" s="1"/>
  <c r="W29" i="16" s="1"/>
  <c r="AK29" i="16" s="1"/>
  <c r="AK26" i="14"/>
  <c r="D9" i="13"/>
  <c r="AK35" i="14" l="1"/>
  <c r="C10" i="13"/>
  <c r="C13" i="13" s="1"/>
  <c r="D10" i="13"/>
  <c r="AK26" i="16"/>
  <c r="AK35" i="16" s="1"/>
  <c r="G29" i="1"/>
  <c r="D8" i="13" s="1"/>
  <c r="D13" i="13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<sst xmlns="http://schemas.openxmlformats.org/spreadsheetml/2006/main" count="10192" uniqueCount="2254">
  <si>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</si>
  <si>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</si>
  <si>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</si>
  <si>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</si>
  <si>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</si>
  <si>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</si>
  <si>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</si>
  <si>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</si>
  <si>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</si>
  <si>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</si>
  <si>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</si>
  <si>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</si>
  <si>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</si>
  <si>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</si>
  <si>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</si>
  <si>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</si>
  <si>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</si>
  <si>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</si>
  <si>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</si>
  <si>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</si>
  <si>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</si>
  <si>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</si>
  <si>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</si>
  <si>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</si>
  <si>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</si>
  <si>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</si>
  <si>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</si>
  <si>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</si>
  <si>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</si>
  <si>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</si>
  <si>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</si>
  <si>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</si>
  <si>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</si>
  <si>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</si>
  <si>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</si>
  <si>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</si>
  <si>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</si>
  <si>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</si>
  <si>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</si>
  <si>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</si>
  <si>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</si>
  <si>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</si>
  <si>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</si>
  <si>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Oselce</t>
  </si>
  <si>
    <t>Rozpočet:</t>
  </si>
  <si>
    <t>Misto</t>
  </si>
  <si>
    <t>Stavební úpravy - změna zdroje vytápění areálu SŠ a ZŠ Oselce</t>
  </si>
  <si>
    <t>Radek Knobloch</t>
  </si>
  <si>
    <t>Rozpočet</t>
  </si>
  <si>
    <t>Celkem za stavbu</t>
  </si>
  <si>
    <t>CZK</t>
  </si>
  <si>
    <t xml:space="preserve">Popis rozpočtu:  - </t>
  </si>
  <si>
    <t>Architektonicko stavební řešení vč. ZTI</t>
  </si>
  <si>
    <t>Rekapitulace dílů</t>
  </si>
  <si>
    <t>Typ dílu</t>
  </si>
  <si>
    <t>1</t>
  </si>
  <si>
    <t>Komíny</t>
  </si>
  <si>
    <t>2</t>
  </si>
  <si>
    <t>Základy,zvláštní zakládání</t>
  </si>
  <si>
    <t>60</t>
  </si>
  <si>
    <t>Úpravy povrchů, omítky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</si>
  <si>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</si>
  <si>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</si>
  <si>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</si>
  <si>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</si>
  <si>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</si>
  <si>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</si>
  <si>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</si>
  <si>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</si>
  <si>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</si>
  <si>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</si>
  <si>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</si>
  <si>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</si>
  <si>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</si>
  <si>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</si>
  <si>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</si>
  <si>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</si>
  <si>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713</t>
  </si>
  <si>
    <t>Izolace tepelné</t>
  </si>
  <si>
    <t>721</t>
  </si>
  <si>
    <t>Vnitřní kanalizace</t>
  </si>
  <si>
    <t>722</t>
  </si>
  <si>
    <t>Vnitřní vodovod</t>
  </si>
  <si>
    <t>728</t>
  </si>
  <si>
    <t>Vzduchotechnika</t>
  </si>
  <si>
    <t>764</t>
  </si>
  <si>
    <t>Konstrukce klempířské</t>
  </si>
  <si>
    <t>766</t>
  </si>
  <si>
    <t>Konstrukce truhlářské</t>
  </si>
  <si>
    <t>767</t>
  </si>
  <si>
    <t>Konstrukce zámečnické</t>
  </si>
  <si>
    <t>784</t>
  </si>
  <si>
    <t>Malby</t>
  </si>
  <si>
    <t>M23</t>
  </si>
  <si>
    <t>Trouba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</si>
  <si>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</si>
  <si>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</si>
  <si>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</si>
  <si>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</si>
  <si>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</si>
  <si>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</si>
  <si>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</si>
  <si>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</si>
  <si>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</si>
  <si>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</si>
  <si>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</si>
  <si>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</si>
  <si>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</si>
  <si>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</si>
  <si>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</si>
  <si>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</si>
  <si>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</si>
  <si>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</si>
  <si>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</si>
  <si>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</si>
  <si>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</si>
  <si>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</si>
  <si>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</si>
  <si>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</si>
  <si>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</si>
  <si>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</si>
  <si>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</si>
  <si>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</si>
  <si>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</si>
  <si>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073881111R00</t>
  </si>
  <si>
    <t>Vyčištění vysokých komínů jakékoliv výšky</t>
  </si>
  <si>
    <t>m3</t>
  </si>
  <si>
    <t>POL1_0</t>
  </si>
  <si>
    <t>278382652R00</t>
  </si>
  <si>
    <t>602021151R00</t>
  </si>
  <si>
    <t>m2</t>
  </si>
  <si>
    <t>602021116RT1</t>
  </si>
  <si>
    <t>Omítka jádrová lehčená sanační, ručně, tloušťka vrstvy 30 mm</t>
  </si>
  <si>
    <t>612421311R00</t>
  </si>
  <si>
    <t>612425931RT2</t>
  </si>
  <si>
    <t>Omítka vápenná vnitřního ostění - štuková, s použitím suché maltové směsi</t>
  </si>
  <si>
    <t>631312511R00</t>
  </si>
  <si>
    <t>631313711R00</t>
  </si>
  <si>
    <t>553407074R</t>
  </si>
  <si>
    <t>Dveře ocel atyp 1000x2000, s tepel. izolací a větrací mřížkou</t>
  </si>
  <si>
    <t>kus</t>
  </si>
  <si>
    <t>POL3_0</t>
  </si>
  <si>
    <t>642942111RT8</t>
  </si>
  <si>
    <t>Osazení zárubní dveřních ocelových, pl. do 2,5 m2, včetně zárubně</t>
  </si>
  <si>
    <t>941955002R00</t>
  </si>
  <si>
    <t>Lešení lehké pomocné, výška podlahy do 1,9 m</t>
  </si>
  <si>
    <t>949942101R00</t>
  </si>
  <si>
    <t>Nájem za hydraulickou zvedací plošinu, H do 27 m</t>
  </si>
  <si>
    <t>h</t>
  </si>
  <si>
    <t>953941312R00</t>
  </si>
  <si>
    <t>Osazení hasicího přístroje na stěnu</t>
  </si>
  <si>
    <t>44984142R</t>
  </si>
  <si>
    <t>Přístroj hasicí 55B</t>
  </si>
  <si>
    <t>Přístroj hasicí 113B</t>
  </si>
  <si>
    <t>968072455R00</t>
  </si>
  <si>
    <t>Vybourání kovových dveřních zárubní pl. do 2 m2</t>
  </si>
  <si>
    <t>965042241RT3</t>
  </si>
  <si>
    <t>962032241R00</t>
  </si>
  <si>
    <t>967031734R00</t>
  </si>
  <si>
    <t>968072244R00</t>
  </si>
  <si>
    <t>Vybourání kovových rámů oken jednod. pl. 1 m2</t>
  </si>
  <si>
    <t>970031300R00</t>
  </si>
  <si>
    <t>Vrtání jádrové do zdiva cihelného do D 300 mm</t>
  </si>
  <si>
    <t>m</t>
  </si>
  <si>
    <t>970034300R00</t>
  </si>
  <si>
    <t>Příp. za jádr. vrt. vod. ve stěně cihel do D 300mm</t>
  </si>
  <si>
    <t>970031060R00</t>
  </si>
  <si>
    <t>Vrtání jádrové do zdiva cihelného do D 60 mm</t>
  </si>
  <si>
    <t>970031100R00</t>
  </si>
  <si>
    <t>Vrtání jádrové do zdiva cihelného do D 100 mm</t>
  </si>
  <si>
    <t>970036060R00</t>
  </si>
  <si>
    <t>Příp. jádr. vrt. stropu cihelného do D 60 mm</t>
  </si>
  <si>
    <t>970033060R00</t>
  </si>
  <si>
    <t>Příp. za jádr. vrt. ve H nad 1,5 m cihel do D 60mm</t>
  </si>
  <si>
    <t>998011001R00</t>
  </si>
  <si>
    <t>Přesun hmot pro budovy zděné výšky do 6 m</t>
  </si>
  <si>
    <t>t</t>
  </si>
  <si>
    <t>713582127RT2</t>
  </si>
  <si>
    <t>Revizní dvířka do masivních stěn,600x700 mm, požární odolnost EI 30</t>
  </si>
  <si>
    <t>713571111R00</t>
  </si>
  <si>
    <t>Požárně ochranná manžeta hl. 60 mm, EI 45, D 50 mm</t>
  </si>
  <si>
    <t>713571115RT2</t>
  </si>
  <si>
    <t>Požárně ochranná manžeta hl. 60mm, EI 45, D 110 mm</t>
  </si>
  <si>
    <t>713481111R00</t>
  </si>
  <si>
    <t>Izolace potrubí provazci a drátem 1vrstvá</t>
  </si>
  <si>
    <t>721 17-1</t>
  </si>
  <si>
    <t>Kondenzační sifon s vodní zápachovou, a mechanickou uzávěrkou DN 32</t>
  </si>
  <si>
    <t>28612120R</t>
  </si>
  <si>
    <t>Hadice PVC PN 21/501/93 d 12,5/17 mm</t>
  </si>
  <si>
    <t>721176102R00</t>
  </si>
  <si>
    <t>Potrubí HT připojovací D 40 x 1,8 mm</t>
  </si>
  <si>
    <t>721171803R00</t>
  </si>
  <si>
    <t>Demontáž potrubí z PVC do D 75 mm</t>
  </si>
  <si>
    <t>721290111R00</t>
  </si>
  <si>
    <t xml:space="preserve">Zkouška těsnosti kanalizace vodou </t>
  </si>
  <si>
    <t>722171213R00</t>
  </si>
  <si>
    <t>Potrubí z PEHD, D 32 x 3,0 mm</t>
  </si>
  <si>
    <t>722176114R00</t>
  </si>
  <si>
    <t>Montáž rozvodů z plastů polyfúz. svařováním D 32mm</t>
  </si>
  <si>
    <t>722179191R00</t>
  </si>
  <si>
    <t>Příplatek za malý rozsah do 20 m rozvodu</t>
  </si>
  <si>
    <t>soubor</t>
  </si>
  <si>
    <t>722182004RT1</t>
  </si>
  <si>
    <t>Montáž izol.skruží na potrubí přímé DN 40,sam.spoj, samolepicí spoj nebo rychlouzávěr</t>
  </si>
  <si>
    <t>722181211RU2</t>
  </si>
  <si>
    <t>Izolace návleková tl. stěny 6 mm, vnitřní průměr 35 mm</t>
  </si>
  <si>
    <t>722202414R00</t>
  </si>
  <si>
    <t>Kohout kulový nerozebíratelný PP-R D 32,  se šroubením na hadici</t>
  </si>
  <si>
    <t>722174211R00</t>
  </si>
  <si>
    <t>Montáž potr PVC D 16 mm, kondenzát</t>
  </si>
  <si>
    <t>728314113R00</t>
  </si>
  <si>
    <t>Montáž protidešť. žaluzie čtyřhranné do 0,45 m2</t>
  </si>
  <si>
    <t>728311</t>
  </si>
  <si>
    <t>Větrací žaluzie kovová 400 x 400 mm</t>
  </si>
  <si>
    <t>764211921R00</t>
  </si>
  <si>
    <t>Oprava krytiny hladké Cu 2 x 1 m, do 25 m2, do 45°</t>
  </si>
  <si>
    <t>61141144R</t>
  </si>
  <si>
    <t>Okno střešní - výlez atyp 70 x 90 cm</t>
  </si>
  <si>
    <t>766601114R00</t>
  </si>
  <si>
    <t>Montáž těsnění připoj. spáry, ostění, tmel+páska</t>
  </si>
  <si>
    <t>766624042R00</t>
  </si>
  <si>
    <t>Montáž střešních oken rozměr 78/98 - 118 cm</t>
  </si>
  <si>
    <t>28395202R</t>
  </si>
  <si>
    <t>Pěna polyuretanová pistol 750 ml</t>
  </si>
  <si>
    <t>767591230R00</t>
  </si>
  <si>
    <t>Montáž úhelníku</t>
  </si>
  <si>
    <t>767851103R00</t>
  </si>
  <si>
    <t>Montáž komínových lávek-kompletní lávka</t>
  </si>
  <si>
    <t>767851</t>
  </si>
  <si>
    <t>Systémová komínová lávka, barva</t>
  </si>
  <si>
    <t>13890101R</t>
  </si>
  <si>
    <t>Přirážka za pozinkování ocelových výrobků</t>
  </si>
  <si>
    <t>133301600000R</t>
  </si>
  <si>
    <t>Úhelník rovnoramenný L jakost S235  60x60x6 mm</t>
  </si>
  <si>
    <t>kg</t>
  </si>
  <si>
    <t>784191301R00</t>
  </si>
  <si>
    <t>784195222R00</t>
  </si>
  <si>
    <t>230011120R00</t>
  </si>
  <si>
    <t>230011</t>
  </si>
  <si>
    <t>004111010R</t>
  </si>
  <si>
    <t>Soubor</t>
  </si>
  <si>
    <t>004111020R</t>
  </si>
  <si>
    <t/>
  </si>
  <si>
    <t>END</t>
  </si>
  <si>
    <t>STAVBA</t>
  </si>
  <si>
    <t>VYTÁPĚNÍ</t>
  </si>
  <si>
    <t>PLYN</t>
  </si>
  <si>
    <t>EL.-MĚŘ. A REGULACE</t>
  </si>
  <si>
    <t>PROFESE</t>
  </si>
  <si>
    <t>CENA BEZ DPH</t>
  </si>
  <si>
    <t>CENA S DPH 21%</t>
  </si>
  <si>
    <t>CELKEM</t>
  </si>
  <si>
    <t>Kč</t>
  </si>
  <si>
    <t>2.0</t>
  </si>
  <si>
    <t>False</t>
  </si>
  <si>
    <t>True</t>
  </si>
  <si>
    <t>&gt;&gt;  skryté sloupce  &lt;&lt;</t>
  </si>
  <si>
    <t>21</t>
  </si>
  <si>
    <t>15</t>
  </si>
  <si>
    <t>v ---  níže se nacházejí doplnkové a pomocné údaje k sestavám  --- v</t>
  </si>
  <si>
    <t>Kód:</t>
  </si>
  <si>
    <t>18ZK039</t>
  </si>
  <si>
    <t>Stavba:</t>
  </si>
  <si>
    <t>Stavební úpravy - změna zdroje tepla</t>
  </si>
  <si>
    <t>CC-CZ:</t>
  </si>
  <si>
    <t>Místo:</t>
  </si>
  <si>
    <t>Datum:</t>
  </si>
  <si>
    <t>SŠ a ZŠ Oselce</t>
  </si>
  <si>
    <t xml:space="preserve"> </t>
  </si>
  <si>
    <t>Ing. Jiří Kojzar</t>
  </si>
  <si>
    <t>Zpracovatel:</t>
  </si>
  <si>
    <t>Poznámka:</t>
  </si>
  <si>
    <t>Náklady z rozpočtů</t>
  </si>
  <si>
    <t>Cena bez DPH</t>
  </si>
  <si>
    <t>základní</t>
  </si>
  <si>
    <t>snížená</t>
  </si>
  <si>
    <t>zákl. přenesená</t>
  </si>
  <si>
    <t>sníž. přenesená</t>
  </si>
  <si>
    <t>nulová</t>
  </si>
  <si>
    <t>Cena s DPH</t>
  </si>
  <si>
    <t>Informatívní údaje z listů zakázek</t>
  </si>
  <si>
    <t>Kód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</si>
  <si>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</si>
  <si>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</si>
  <si>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</si>
  <si>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</si>
  <si>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</si>
  <si>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</si>
  <si>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</si>
  <si>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</si>
  <si>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</si>
  <si>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</si>
  <si>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</si>
  <si>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</si>
  <si>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</si>
  <si>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</si>
  <si>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D</t>
  </si>
  <si>
    <t>0</t>
  </si>
  <si>
    <t>###NOIMPORT###</t>
  </si>
  <si>
    <t>IMPORT</t>
  </si>
  <si>
    <t>{6d3094bc-dd20-440d-bfad-e9fa38d37650}</t>
  </si>
  <si>
    <t>{00000000-0000-0000-0000-000000000000}</t>
  </si>
  <si>
    <t>/</t>
  </si>
  <si>
    <t>Stavební úpravy - změna zdroje tepla - VYTÁPĚNÍ</t>
  </si>
  <si>
    <t>{23ff44bd-9daf-43d1-baa4-966059523e96}</t>
  </si>
  <si>
    <t>Objekt:</t>
  </si>
  <si>
    <t>18ZK039 - Stavební úpravy - změna zdroje tepla - VYTÁPĚNÍ</t>
  </si>
  <si>
    <t>Cena celkem [CZK]</t>
  </si>
  <si>
    <t>-1</t>
  </si>
  <si>
    <t>PSV - Práce a dodávky PSV</t>
  </si>
  <si>
    <t xml:space="preserve">    713 - Izolace tepelné</t>
  </si>
  <si>
    <t xml:space="preserve">    731 - Ústřední vytápění - kotelny</t>
  </si>
  <si>
    <t xml:space="preserve">    732 - Ústřední vytápění - strojovny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</si>
  <si>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</si>
  <si>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</si>
  <si>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</si>
  <si>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 xml:space="preserve">    767 - Konstrukce zámečnické</t>
  </si>
  <si>
    <t xml:space="preserve">    783 - Dokončovací práce - nátěry</t>
  </si>
  <si>
    <t>HZS - Hodinové zúčtovací sazby</t>
  </si>
  <si>
    <t>PČ</t>
  </si>
  <si>
    <t>Typ</t>
  </si>
  <si>
    <t>Popis</t>
  </si>
  <si>
    <t>Množství</t>
  </si>
  <si>
    <t>J.cena [CZK]</t>
  </si>
  <si>
    <t>J. Nh [h]</t>
  </si>
  <si>
    <t>Nh celkem [h]</t>
  </si>
  <si>
    <t>J. suť [t]</t>
  </si>
  <si>
    <t>Suť Celkem [t]</t>
  </si>
  <si>
    <t>ROZPOCET</t>
  </si>
  <si>
    <t>87</t>
  </si>
  <si>
    <t>K</t>
  </si>
  <si>
    <t>713410843</t>
  </si>
  <si>
    <t>Odstanění izolace tepelné ohybů pásy nebo rohožemi s AL fólií staženými drátem tl přes 50 mm</t>
  </si>
  <si>
    <t>16</t>
  </si>
  <si>
    <t>-1029093543</t>
  </si>
  <si>
    <t>76</t>
  </si>
  <si>
    <t>713460811</t>
  </si>
  <si>
    <t>Odstanění izolace tepelné potrubí a ohybů skružemi na tmel tl do 50 mm</t>
  </si>
  <si>
    <t>1323440616</t>
  </si>
  <si>
    <t>77</t>
  </si>
  <si>
    <t>713460813</t>
  </si>
  <si>
    <t>Odstanění izolace tepelné potrubí a ohybů skružemi na tmel tl přes 50 mm</t>
  </si>
  <si>
    <t>1429400690</t>
  </si>
  <si>
    <t>78</t>
  </si>
  <si>
    <t>713460821</t>
  </si>
  <si>
    <t>Odstanění izolace tepelné armatur skružemi na tmel tl do 50 mm</t>
  </si>
  <si>
    <t>930453485</t>
  </si>
  <si>
    <t>79</t>
  </si>
  <si>
    <t>713460823</t>
  </si>
  <si>
    <t>Odstanění izolace tepelné armatur skružemi na tmel tl přes 50 mm</t>
  </si>
  <si>
    <t>2125849674</t>
  </si>
  <si>
    <t>713463211</t>
  </si>
  <si>
    <t>Montáž izolace tepelné potrubí potrubními pouzdry s Al fólií staženými Al páskou 1x D do 50 mm</t>
  </si>
  <si>
    <t>-874182544</t>
  </si>
  <si>
    <t>111</t>
  </si>
  <si>
    <t>M</t>
  </si>
  <si>
    <t>631545000_R</t>
  </si>
  <si>
    <t>pouzdro potrubní izolační s Al folií 22/30 mm</t>
  </si>
  <si>
    <t>32</t>
  </si>
  <si>
    <t>-1961256360</t>
  </si>
  <si>
    <t>112</t>
  </si>
  <si>
    <t>631545001_R</t>
  </si>
  <si>
    <t>pouzdro potrubní izolační  s Al folií 28/30 mm</t>
  </si>
  <si>
    <t>-304987558</t>
  </si>
  <si>
    <t>113</t>
  </si>
  <si>
    <t>631545002_R</t>
  </si>
  <si>
    <t>pouzdro potrubní izolační s Al folií 35/30 mm</t>
  </si>
  <si>
    <t>-176137715</t>
  </si>
  <si>
    <t>114</t>
  </si>
  <si>
    <t>631545003_r</t>
  </si>
  <si>
    <t>pouzdro potrubní izolační s Al folií 42/40 mm</t>
  </si>
  <si>
    <t>-872096928</t>
  </si>
  <si>
    <t>115</t>
  </si>
  <si>
    <t>631545004_R</t>
  </si>
  <si>
    <t>pouzdro potrubní izolační s Al folií 49/40 mm</t>
  </si>
  <si>
    <t>-114084240</t>
  </si>
  <si>
    <t>103</t>
  </si>
  <si>
    <t>713463212</t>
  </si>
  <si>
    <t>Montáž izolace tepelné potrubí potrubními pouzdry s Al fólií staženými Al páskou 1x D do 100 mm</t>
  </si>
  <si>
    <t>1378154922</t>
  </si>
  <si>
    <t>116</t>
  </si>
  <si>
    <t>631546005_R</t>
  </si>
  <si>
    <t>pouzdro potrubní izolační s Al folií 60/50 mm</t>
  </si>
  <si>
    <t>1669117361</t>
  </si>
  <si>
    <t>117</t>
  </si>
  <si>
    <t>631546006_R</t>
  </si>
  <si>
    <t>pouzdro potrubní izolační s Al folií 76/60 mm</t>
  </si>
  <si>
    <t>-1220785377</t>
  </si>
  <si>
    <t>118</t>
  </si>
  <si>
    <t>631546007_R</t>
  </si>
  <si>
    <t>pouzdro potrubní izolační s Al folií 89/60 mm</t>
  </si>
  <si>
    <t>1339479135</t>
  </si>
  <si>
    <t>107</t>
  </si>
  <si>
    <t>631546200</t>
  </si>
  <si>
    <t>páska samolepící ALS šířka 50 mm, délka 50 m</t>
  </si>
  <si>
    <t>747594886</t>
  </si>
  <si>
    <t>108</t>
  </si>
  <si>
    <t>713463213</t>
  </si>
  <si>
    <t>Montáž izolace tepelné potrubí potrubními pouzdry s Al fólií staženými Al páskou 1x D do 150 mm</t>
  </si>
  <si>
    <t>-1414140862</t>
  </si>
  <si>
    <t>119</t>
  </si>
  <si>
    <t>631546008_R</t>
  </si>
  <si>
    <t>pouzdro potrubní izolační s Al folií 108/80 mm</t>
  </si>
  <si>
    <t>232130795</t>
  </si>
  <si>
    <t>120</t>
  </si>
  <si>
    <t>631546009_R</t>
  </si>
  <si>
    <t>pouzdro potrubní izolační s Al folií 133/80 mm</t>
  </si>
  <si>
    <t>-1587856684</t>
  </si>
  <si>
    <t>322</t>
  </si>
  <si>
    <t>631546010_R</t>
  </si>
  <si>
    <t>pouzdro potrubní izolační s Al folií 159/80 mm</t>
  </si>
  <si>
    <t>-1434639295</t>
  </si>
  <si>
    <t>123</t>
  </si>
  <si>
    <t>7135000_R</t>
  </si>
  <si>
    <t>Montáž a dodávka izolace tepelné protipožárním obkladem potrubí a tmelem</t>
  </si>
  <si>
    <t>1506313396</t>
  </si>
  <si>
    <t>121</t>
  </si>
  <si>
    <t>998713103</t>
  </si>
  <si>
    <t>Přesun hmot tonážní pro izolace tepelné v objektech v do 24 m</t>
  </si>
  <si>
    <t>1204207953</t>
  </si>
  <si>
    <t>122</t>
  </si>
  <si>
    <t>998713181</t>
  </si>
  <si>
    <t>Příplatek k přesunu hmot tonážní 713 prováděný bez použití mechanizace</t>
  </si>
  <si>
    <t>-2127397746</t>
  </si>
  <si>
    <t>731100870</t>
  </si>
  <si>
    <t>Demontáž kotle litinového VSB IV 15 článků</t>
  </si>
  <si>
    <t>-258676566</t>
  </si>
  <si>
    <t>731200826</t>
  </si>
  <si>
    <t>Demontáž kotle ocelového na plynná nebo kapalná paliva výkon do 60 kW</t>
  </si>
  <si>
    <t>-1611461654</t>
  </si>
  <si>
    <t>93</t>
  </si>
  <si>
    <t>731239000_R</t>
  </si>
  <si>
    <t>Montáž kotle kondenzačního 225 kW</t>
  </si>
  <si>
    <t>-1651388980</t>
  </si>
  <si>
    <t>91</t>
  </si>
  <si>
    <t>484176000_R</t>
  </si>
  <si>
    <t>Kaskáda 2ks kondenzačních kotlů (225 kW-80/60°C) s velkoobjemovými nerez výměníky a dvěma zpátečkami, vč. příslušenství</t>
  </si>
  <si>
    <t>1746273676</t>
  </si>
  <si>
    <t>"LON-modul s propojovacím kabelem"1</t>
  </si>
  <si>
    <t>VV</t>
  </si>
  <si>
    <t>"Pružné uložení pod kotel"2</t>
  </si>
  <si>
    <t>"Hrdlo bezp. skupiny DN50/PN6"2</t>
  </si>
  <si>
    <t>"Hrdlo bezp. skupiny DN50/PN6 s 2. připojkou zpátečky"2</t>
  </si>
  <si>
    <t>"Armatury pro manostaty s manometrem"2</t>
  </si>
  <si>
    <t>"KM-Bus adaptér ext. poj. zařízení"1</t>
  </si>
  <si>
    <t>"Hydr.syst.propojení dvou kotlů DN 65/80 s uzavíracimi klapkami a pohony na výstupu"1</t>
  </si>
  <si>
    <t>"Spalin.kask. pro 2 kotle se spalinovými klapkami"1</t>
  </si>
  <si>
    <t>"Plynový filtr DN32"2</t>
  </si>
  <si>
    <t>"Kontrola před uvedením do provozu-UDP"1</t>
  </si>
  <si>
    <t>"UDP kotle"2</t>
  </si>
  <si>
    <t>"UDP hořáku"2</t>
  </si>
  <si>
    <t>"UDP regulace kotle"2</t>
  </si>
  <si>
    <t>"Sazba na 1km technika"130</t>
  </si>
  <si>
    <t>"2 ks kotle s nerez výměníkem a dvěma zpátečkami  225 kW-80/60°C s kaskádovou regulací"1</t>
  </si>
  <si>
    <t>4</t>
  </si>
  <si>
    <t>731292812</t>
  </si>
  <si>
    <t>Demontáž hořáku na plynné nebo kapalné palivo výkon do 300 kW</t>
  </si>
  <si>
    <t>-17478828</t>
  </si>
  <si>
    <t>3</t>
  </si>
  <si>
    <t>731321816</t>
  </si>
  <si>
    <t>Demontáž pojišťovacího zařízení přetlakového parních kotlů s jednou nádobou obsahu 120 litrů DN 100</t>
  </si>
  <si>
    <t>1158577847</t>
  </si>
  <si>
    <t>6</t>
  </si>
  <si>
    <t>731391814</t>
  </si>
  <si>
    <t>Vypuštění vody z kotle samospádem plocha kotle do 50 m2</t>
  </si>
  <si>
    <t>311532471</t>
  </si>
  <si>
    <t>88</t>
  </si>
  <si>
    <t>731810003_R</t>
  </si>
  <si>
    <t>Nucený odtah spalin pro kond. kotel-nafukovací kompozitní vložka DN250 (20 m+2 m), AK atyp systém. komponenty na osazení ústí a do paty komín. vložky,přetlak. patní koleno 87° DN250 s konzolí,přetlak trubka 0,5m s těsněním DN250,přetlak koleno 45° DN250</t>
  </si>
  <si>
    <t>-1626718431</t>
  </si>
  <si>
    <t>89</t>
  </si>
  <si>
    <t>731810004_R</t>
  </si>
  <si>
    <t>Demontáž odtahu spalin DN150,celková délka 15m, třísložkový  nerez komín</t>
  </si>
  <si>
    <t>16685250</t>
  </si>
  <si>
    <t>7</t>
  </si>
  <si>
    <t>731890801</t>
  </si>
  <si>
    <t>Přemístění demontovaných kotelen umístěných ve výšce nebo hloubce objektu do 6 m</t>
  </si>
  <si>
    <t>359356906</t>
  </si>
  <si>
    <t>90</t>
  </si>
  <si>
    <t>998731101</t>
  </si>
  <si>
    <t>Přesun hmot tonážní pro kotelny v objektech v do 6 m</t>
  </si>
  <si>
    <t>-234061406</t>
  </si>
  <si>
    <t>317</t>
  </si>
  <si>
    <t>998731181</t>
  </si>
  <si>
    <t>Příplatek k přesunu hmot tonážní 731 prováděný bez použití mechanizace</t>
  </si>
  <si>
    <t>299317875</t>
  </si>
  <si>
    <t>8</t>
  </si>
  <si>
    <t>732110812</t>
  </si>
  <si>
    <t>Demontáž rozdělovače nebo sběrače do DN 200</t>
  </si>
  <si>
    <t>-896179422</t>
  </si>
  <si>
    <t>158</t>
  </si>
  <si>
    <t>732111000_R</t>
  </si>
  <si>
    <t>Trubková hrdla rozdělovačů a sběračů s přírubou DN 65</t>
  </si>
  <si>
    <t>15678906</t>
  </si>
  <si>
    <t>159</t>
  </si>
  <si>
    <t>732111001_R</t>
  </si>
  <si>
    <t>Trubková hrdla rozdělovačů a sběračů s přírubou DN 80</t>
  </si>
  <si>
    <t>-118840509</t>
  </si>
  <si>
    <t>160</t>
  </si>
  <si>
    <t>732111002_R</t>
  </si>
  <si>
    <t>Trubková hrdla rozdělovačů a sběračů s přírubou DN 100</t>
  </si>
  <si>
    <t>-100247205</t>
  </si>
  <si>
    <t>161</t>
  </si>
  <si>
    <t>732111003_R</t>
  </si>
  <si>
    <t>Trubková hrdla rozdělovačů a sběračů s přírubou DN 125</t>
  </si>
  <si>
    <t>-1694432577</t>
  </si>
  <si>
    <t>146</t>
  </si>
  <si>
    <t>732111125</t>
  </si>
  <si>
    <t>Tělesa rozdělovačů a sběračů DN 80 z trub ocelových bezešvých</t>
  </si>
  <si>
    <t>205602566</t>
  </si>
  <si>
    <t>147</t>
  </si>
  <si>
    <t>732111132</t>
  </si>
  <si>
    <t>Tělesa rozdělovačů a sběračů DN 125 z trub ocelových bezešvých</t>
  </si>
  <si>
    <t>845227530</t>
  </si>
  <si>
    <t>148</t>
  </si>
  <si>
    <t>732111135</t>
  </si>
  <si>
    <t>Tělesa rozdělovačů a sběračů DN 150 z trub ocelových bezešvých</t>
  </si>
  <si>
    <t>1674537582</t>
  </si>
  <si>
    <t>149</t>
  </si>
  <si>
    <t>732111225</t>
  </si>
  <si>
    <t>Příplatek k rozdělovačům a sběračům za každých dalších 0,5 m tělesa DN 80</t>
  </si>
  <si>
    <t>-1311041686</t>
  </si>
  <si>
    <t>150</t>
  </si>
  <si>
    <t>732111232</t>
  </si>
  <si>
    <t>Příplatek k rozdělovačům a sběračům za každých dalších 0,5 m tělesa DN 125</t>
  </si>
  <si>
    <t>-1978917699</t>
  </si>
  <si>
    <t>151</t>
  </si>
  <si>
    <t>732111233</t>
  </si>
  <si>
    <t>Příplatek k rozdělovačům a sběračům za každých dalších 0,5 m tělesa DN 150</t>
  </si>
  <si>
    <t>-1927456067</t>
  </si>
  <si>
    <t>152</t>
  </si>
  <si>
    <t>732111312</t>
  </si>
  <si>
    <t>Trubková hrdla rozdělovačů a sběračů bez přírub DN 20</t>
  </si>
  <si>
    <t>985885987</t>
  </si>
  <si>
    <t>153</t>
  </si>
  <si>
    <t>732111314</t>
  </si>
  <si>
    <t>Trubková hrdla rozdělovačů a sběračů bez přírub DN 25</t>
  </si>
  <si>
    <t>183543121</t>
  </si>
  <si>
    <t>155</t>
  </si>
  <si>
    <t>732111316</t>
  </si>
  <si>
    <t>Trubková hrdla rozdělovačů a sběračů bez přírub DN 40</t>
  </si>
  <si>
    <t>-1912409472</t>
  </si>
  <si>
    <t>154</t>
  </si>
  <si>
    <t>732111318</t>
  </si>
  <si>
    <t>Trubková hrdla rozdělovačů a sběračů bez přírub DN 50</t>
  </si>
  <si>
    <t>-642642171</t>
  </si>
  <si>
    <t>9</t>
  </si>
  <si>
    <t>732211813</t>
  </si>
  <si>
    <t>Demontáž ohříváku zásobníkového ležatého obsah do 630 litrů</t>
  </si>
  <si>
    <t>1608843254</t>
  </si>
  <si>
    <t>10</t>
  </si>
  <si>
    <t>732213813</t>
  </si>
  <si>
    <t>Rozřezání demontovaného ohříváku obsah do 630 litrů</t>
  </si>
  <si>
    <t>-1526727602</t>
  </si>
  <si>
    <t>11</t>
  </si>
  <si>
    <t>732214813</t>
  </si>
  <si>
    <t>Vypuštění vody z ohříváku obsah do 630 litrů</t>
  </si>
  <si>
    <t>-934318873</t>
  </si>
  <si>
    <t>732221814</t>
  </si>
  <si>
    <t>Demontáž výměníku tepla protiproudového s vložkou tvaru U plocha výměníku do 40,0 m2</t>
  </si>
  <si>
    <t>-168572303</t>
  </si>
  <si>
    <t>13</t>
  </si>
  <si>
    <t>732223814</t>
  </si>
  <si>
    <t>Rozřezání demontovaného výměníku tepla s vložkou tvaru U plocha výměníku do 40 m2</t>
  </si>
  <si>
    <t>1661012468</t>
  </si>
  <si>
    <t>732224814</t>
  </si>
  <si>
    <t>Vypuštění vody z výměníku tepla s vložkou tvaru U plocha výměníku do 40,0 m2</t>
  </si>
  <si>
    <t>1170969234</t>
  </si>
  <si>
    <t>17</t>
  </si>
  <si>
    <t>732292810</t>
  </si>
  <si>
    <t>Rozřezání konstrukcí podpěrných ohříváků TUV</t>
  </si>
  <si>
    <t>2142715325</t>
  </si>
  <si>
    <t>18</t>
  </si>
  <si>
    <t>732292820</t>
  </si>
  <si>
    <t>Rozřezání konstrukcí podpěrných výměníků tepla</t>
  </si>
  <si>
    <t>-1488928524</t>
  </si>
  <si>
    <t>19</t>
  </si>
  <si>
    <t>732293810</t>
  </si>
  <si>
    <t>Rozřezání konstrukcí podpěrných nádrží a nádob</t>
  </si>
  <si>
    <t>-1373220699</t>
  </si>
  <si>
    <t>732320815</t>
  </si>
  <si>
    <t>Demontáž nádrže beztlaké nebo tlakové odpojení od rozvodů potrubí obsah do 1000 litrů</t>
  </si>
  <si>
    <t>-29541976</t>
  </si>
  <si>
    <t>28</t>
  </si>
  <si>
    <t>732320818</t>
  </si>
  <si>
    <t>Demontáž nádrže beztlaké nebo tlakové odpojení od rozvodů potrubí obsah do 5000 litrů</t>
  </si>
  <si>
    <t>850426591</t>
  </si>
  <si>
    <t>23</t>
  </si>
  <si>
    <t>732324815</t>
  </si>
  <si>
    <t>Demontáž nádrže beztlaké nebo tlakové vypuštění vody z nádrže obsah do 1000 litrů</t>
  </si>
  <si>
    <t>-186773199</t>
  </si>
  <si>
    <t>29</t>
  </si>
  <si>
    <t>732324818</t>
  </si>
  <si>
    <t>Demontáž nádrže beztlaké nebo tlakové vypuštění vody z nádrže obsah do 5000 litrů</t>
  </si>
  <si>
    <t>-722956743</t>
  </si>
  <si>
    <t>732331001_R</t>
  </si>
  <si>
    <t>Montáž a dod. - expanzní automat s aut. doplnováním a odplyněním-zákl. nádoba 500l + 2xtlak. exp. nádoba 50 l, vč. úpravy vody</t>
  </si>
  <si>
    <t>-772472352</t>
  </si>
  <si>
    <t>"Tlaková expanzní nádoba s butylovým vakem-50l,PN10"2</t>
  </si>
  <si>
    <t>"Kulový kohout MK 3/4"2</t>
  </si>
  <si>
    <t>"Jednočerpadlový expanzní automat skládající se z řídící jednotky se základním ovládáním, zákl. nádoba 500l a připojovací souprava"1</t>
  </si>
  <si>
    <t>"Uvedení do provozu jednočerpadlového automatu"1</t>
  </si>
  <si>
    <t>"Oddělovací člen dimenze 3/4 bez vodoměru" 1</t>
  </si>
  <si>
    <t>"Mosazný vířivý filtr hrubých nečistot 1"1</t>
  </si>
  <si>
    <t>"Sada napojovacích hadic 600 mm, 1, nerez opletení"1</t>
  </si>
  <si>
    <t>"Montážní blok s obtokem a vzorkovacím kohoutem pro jednoduchou montáž zařízení"1</t>
  </si>
  <si>
    <t>"Plněautomatické změkčovací zařízení, řízení objemové elektronické, výkon 2,0 m3/hod, objem 15l, připojení DN1"1</t>
  </si>
  <si>
    <t>"Měřící sada pro stanovení celkové tvrdosti vody"1</t>
  </si>
  <si>
    <t>"Dávkovací zařízení chemikálií, plast. zás 50l, připojení 3/4"1</t>
  </si>
  <si>
    <t>"Náplň do dávkovacího zařízení chemikáliíí, směsný inhibitor koroze a stabilizátor tvrdosti pro teplovodní soustavy, kanystr 25 l"1</t>
  </si>
  <si>
    <t>732331002_R</t>
  </si>
  <si>
    <t>Montáž a dod. - automat. tlak stanice, zvýšení tlaku o 2,5 baru při průtoku max 3 m3/h</t>
  </si>
  <si>
    <t>287659107</t>
  </si>
  <si>
    <t>24</t>
  </si>
  <si>
    <t>25</t>
  </si>
  <si>
    <t>732420814</t>
  </si>
  <si>
    <t>Demontáž čerpadla oběhového spirálního DN 65</t>
  </si>
  <si>
    <t>-47326040</t>
  </si>
  <si>
    <t>246</t>
  </si>
  <si>
    <t>732421000_R</t>
  </si>
  <si>
    <t xml:space="preserve">Čerpadlo teplovodní mokroběžné závitové oběhové DN 25 výtlak do 4,0 m </t>
  </si>
  <si>
    <t>2063621228</t>
  </si>
  <si>
    <t>247</t>
  </si>
  <si>
    <t>732421001_R</t>
  </si>
  <si>
    <t xml:space="preserve">Čerpadlo teplovodní mokroběžné závitové oběhové DN 32 výtlak do 8,0 m </t>
  </si>
  <si>
    <t>-253339618</t>
  </si>
  <si>
    <t>248</t>
  </si>
  <si>
    <t>732421002_R</t>
  </si>
  <si>
    <t>Čerpadlo teplovodní mokroběžné závitové oběhové DN 25 výtlak do 8,0 m</t>
  </si>
  <si>
    <t>1878679048</t>
  </si>
  <si>
    <t>249</t>
  </si>
  <si>
    <t>732422003_R</t>
  </si>
  <si>
    <t>Čerpadlo teplovodní mokroběžné přírubové DN 40 výtlak do 12 m  (1 ks - rezerva)</t>
  </si>
  <si>
    <t>1810985695</t>
  </si>
  <si>
    <t>26</t>
  </si>
  <si>
    <t>732493810</t>
  </si>
  <si>
    <t>Demontáž zařízení plovákového spínacího</t>
  </si>
  <si>
    <t>170046120</t>
  </si>
  <si>
    <t>27</t>
  </si>
  <si>
    <t>732890801</t>
  </si>
  <si>
    <t>Přesun demontovaných strojoven vodorovně 100 m v objektech výšky do 6 m</t>
  </si>
  <si>
    <t>244328144</t>
  </si>
  <si>
    <t>313</t>
  </si>
  <si>
    <t>998732101</t>
  </si>
  <si>
    <t>Přesun hmot tonážní pro strojovny v objektech v do 6 m</t>
  </si>
  <si>
    <t>1474729579</t>
  </si>
  <si>
    <t>316</t>
  </si>
  <si>
    <t>998732181</t>
  </si>
  <si>
    <t>Příplatek k přesunu hmot tonážní 732 prováděný bez použití mechanizace</t>
  </si>
  <si>
    <t>1263844028</t>
  </si>
  <si>
    <t>33</t>
  </si>
  <si>
    <t>733110808</t>
  </si>
  <si>
    <t>Demontáž potrubí ocelového závitového do DN 50</t>
  </si>
  <si>
    <t>-1449737619</t>
  </si>
  <si>
    <t>124</t>
  </si>
  <si>
    <t>733111114</t>
  </si>
  <si>
    <t>Potrubí ocelové závitové bezešvé běžné v kotelnách nebo strojovnách DN 20</t>
  </si>
  <si>
    <t>2099532538</t>
  </si>
  <si>
    <t>125</t>
  </si>
  <si>
    <t>733111115</t>
  </si>
  <si>
    <t>Potrubí ocelové závitové bezešvé běžné v kotelnách nebo strojovnách DN 25</t>
  </si>
  <si>
    <t>138185963</t>
  </si>
  <si>
    <t>126</t>
  </si>
  <si>
    <t>733111116</t>
  </si>
  <si>
    <t>Potrubí ocelové závitové bezešvé běžné v kotelnách nebo strojovnách DN 32</t>
  </si>
  <si>
    <t>-2042818381</t>
  </si>
  <si>
    <t>156</t>
  </si>
  <si>
    <t>733111117</t>
  </si>
  <si>
    <t>Potrubí ocelové závitové bezešvé běžné v kotelnách nebo strojovnách DN 40</t>
  </si>
  <si>
    <t>-445695540</t>
  </si>
  <si>
    <t>127</t>
  </si>
  <si>
    <t>733111118</t>
  </si>
  <si>
    <t>Potrubí ocelové závitové bezešvé běžné v kotelnách nebo strojovnách DN 50</t>
  </si>
  <si>
    <t>-391998756</t>
  </si>
  <si>
    <t>733120826</t>
  </si>
  <si>
    <t>Demontáž potrubí ocelového hladkého do D 89</t>
  </si>
  <si>
    <t>-719220879</t>
  </si>
  <si>
    <t>31</t>
  </si>
  <si>
    <t>733120832</t>
  </si>
  <si>
    <t>Demontáž potrubí ocelového hladkého do D 133</t>
  </si>
  <si>
    <t>1773658855</t>
  </si>
  <si>
    <t>30</t>
  </si>
  <si>
    <t>733120836</t>
  </si>
  <si>
    <t>Demontáž potrubí ocelového hladkého do D 159</t>
  </si>
  <si>
    <t>821077444</t>
  </si>
  <si>
    <t>144</t>
  </si>
  <si>
    <t>733121222</t>
  </si>
  <si>
    <t>Potrubí ocelové hladké bezešvé v kotelnách nebo strojovnách D 76x3,2</t>
  </si>
  <si>
    <t>-608757033</t>
  </si>
  <si>
    <t>129</t>
  </si>
  <si>
    <t>733121228</t>
  </si>
  <si>
    <t>Potrubí ocelové hladké bezešvé v kotelnách nebo strojovnách D 108x4,0</t>
  </si>
  <si>
    <t>-85298771</t>
  </si>
  <si>
    <t>130</t>
  </si>
  <si>
    <t>733121232</t>
  </si>
  <si>
    <t>Potrubí ocelové hladké bezešvé v kotelnách nebo strojovnách D 133x4,5</t>
  </si>
  <si>
    <t>-97957404</t>
  </si>
  <si>
    <t>131</t>
  </si>
  <si>
    <t>733122203</t>
  </si>
  <si>
    <t>Potrubí z uhlíkové oceli hladké spojované lisováním DN 15</t>
  </si>
  <si>
    <t>-1758320795</t>
  </si>
  <si>
    <t>132</t>
  </si>
  <si>
    <t>733122205</t>
  </si>
  <si>
    <t>Potrubí z uhlíkové oceli hladké spojované lisováním DN 25</t>
  </si>
  <si>
    <t>-1279553096</t>
  </si>
  <si>
    <t>133</t>
  </si>
  <si>
    <t>733122206</t>
  </si>
  <si>
    <t>Potrubí z uhlíkové oceli hladké spojované lisováním DN 32</t>
  </si>
  <si>
    <t>805397613</t>
  </si>
  <si>
    <t>134</t>
  </si>
  <si>
    <t>733122207</t>
  </si>
  <si>
    <t>Potrubí z uhlíkové oceli hladké spojované lisováním DN 40</t>
  </si>
  <si>
    <t>-224109202</t>
  </si>
  <si>
    <t>135</t>
  </si>
  <si>
    <t>733122208</t>
  </si>
  <si>
    <t>Potrubí z uhlíkové oceli hladké spojované lisováním DN 50</t>
  </si>
  <si>
    <t>-250488968</t>
  </si>
  <si>
    <t>34</t>
  </si>
  <si>
    <t>733140811</t>
  </si>
  <si>
    <t>Odřezání nádoby odvzdušňovací</t>
  </si>
  <si>
    <t>-1439181010</t>
  </si>
  <si>
    <t>145</t>
  </si>
  <si>
    <t>733141102</t>
  </si>
  <si>
    <t>Odvzdušňovací nádoba z trubek ocelových do DN 50</t>
  </si>
  <si>
    <t>-1933349863</t>
  </si>
  <si>
    <t>140</t>
  </si>
  <si>
    <t>733190107</t>
  </si>
  <si>
    <t>Zkouška těsnosti potrubí ocelové závitové do DN 40</t>
  </si>
  <si>
    <t>-66252788</t>
  </si>
  <si>
    <t>141</t>
  </si>
  <si>
    <t>733190108</t>
  </si>
  <si>
    <t>Zkouška těsnosti potrubí ocelové závitové do DN 50</t>
  </si>
  <si>
    <t>-1951419315</t>
  </si>
  <si>
    <t>142</t>
  </si>
  <si>
    <t>733190225</t>
  </si>
  <si>
    <t>Zkouška těsnosti potrubí ocelové hladké přes D 60,3x2,9 do D 89x5,0</t>
  </si>
  <si>
    <t>-1723757312</t>
  </si>
  <si>
    <t>143</t>
  </si>
  <si>
    <t>733190232</t>
  </si>
  <si>
    <t>Zkouška těsnosti potrubí ocelové hladké přes D 89x5,0 do D 133x5,0</t>
  </si>
  <si>
    <t>-879641205</t>
  </si>
  <si>
    <t>35</t>
  </si>
  <si>
    <t>733190801</t>
  </si>
  <si>
    <t>Odřezání objímky dvojité do DN 50</t>
  </si>
  <si>
    <t>-1897386432</t>
  </si>
  <si>
    <t>36</t>
  </si>
  <si>
    <t>733191836</t>
  </si>
  <si>
    <t>Odřezání držáku potrubí třmenového do D 159 bez demontáže podpěr, konzol nebo výložníků</t>
  </si>
  <si>
    <t>2024957138</t>
  </si>
  <si>
    <t>274</t>
  </si>
  <si>
    <t>733191923</t>
  </si>
  <si>
    <t>Navaření odbočky na potrubí ocelové závitové DN 15</t>
  </si>
  <si>
    <t>-134227502</t>
  </si>
  <si>
    <t>37</t>
  </si>
  <si>
    <t>733193820</t>
  </si>
  <si>
    <t>Rozřezání konzoly, podpěry nebo výložníku pro potrubí z L profilu do 80x80x8 mm</t>
  </si>
  <si>
    <t>-924645664</t>
  </si>
  <si>
    <t>38</t>
  </si>
  <si>
    <t>733194830</t>
  </si>
  <si>
    <t>Rozřezání konzoly, podpěry nebo výložníku pro potrubí z U profilu do U 14</t>
  </si>
  <si>
    <t>-1822492526</t>
  </si>
  <si>
    <t>276</t>
  </si>
  <si>
    <t>733291000_R</t>
  </si>
  <si>
    <t>Propojení potrubí ocelového pomocí lisování</t>
  </si>
  <si>
    <t>865802963</t>
  </si>
  <si>
    <t>136</t>
  </si>
  <si>
    <t>733321203</t>
  </si>
  <si>
    <t>Potrubí plastové z PVC nebo PE spojované svařováním D 25x2,3</t>
  </si>
  <si>
    <t>-1702081958</t>
  </si>
  <si>
    <t>137</t>
  </si>
  <si>
    <t>733321204</t>
  </si>
  <si>
    <t>Potrubí plastové z PVC nebo PE spojované svařováním D 32x2,9</t>
  </si>
  <si>
    <t>-1760919956</t>
  </si>
  <si>
    <t>220</t>
  </si>
  <si>
    <t>733324001_R</t>
  </si>
  <si>
    <t>pancéřová tlaková hadice DN25 - oplet nerez, l=500mm</t>
  </si>
  <si>
    <t>ks</t>
  </si>
  <si>
    <t>791635670</t>
  </si>
  <si>
    <t>39</t>
  </si>
  <si>
    <t>733890803</t>
  </si>
  <si>
    <t>Přemístění potrubí demontovaného vodorovně do 100 m v objektech výšky přes 6 do 24 m</t>
  </si>
  <si>
    <t>1523522021</t>
  </si>
  <si>
    <t>138</t>
  </si>
  <si>
    <t>998733103</t>
  </si>
  <si>
    <t>Přesun hmot tonážní pro rozvody potrubí v objektech v do 24 m</t>
  </si>
  <si>
    <t>-682451612</t>
  </si>
  <si>
    <t>139</t>
  </si>
  <si>
    <t>998733181</t>
  </si>
  <si>
    <t>Příplatek k přesunu hmot tonážní 733 prováděný bez použití mechanizace</t>
  </si>
  <si>
    <t>356585857</t>
  </si>
  <si>
    <t>40</t>
  </si>
  <si>
    <t>734100811</t>
  </si>
  <si>
    <t>Demontáž armatury přírubové se dvěma přírubami do DN 50</t>
  </si>
  <si>
    <t>1447909392</t>
  </si>
  <si>
    <t>41</t>
  </si>
  <si>
    <t>734100812</t>
  </si>
  <si>
    <t>Demontáž armatury přírubové se dvěma přírubami do DN 100</t>
  </si>
  <si>
    <t>993920956</t>
  </si>
  <si>
    <t>42</t>
  </si>
  <si>
    <t>734100813</t>
  </si>
  <si>
    <t>Demontáž armatury přírubové se dvěma přírubami do DN 150</t>
  </si>
  <si>
    <t>-1995774961</t>
  </si>
  <si>
    <t>209</t>
  </si>
  <si>
    <t>734109115</t>
  </si>
  <si>
    <t>Montáž armatury přírubové se dvěma přírubami PN 6 DN 65</t>
  </si>
  <si>
    <t>-1214914547</t>
  </si>
  <si>
    <t>210</t>
  </si>
  <si>
    <t>551280880</t>
  </si>
  <si>
    <t>klapka uzavírací mezipřírubová  disk nerez, DN 65</t>
  </si>
  <si>
    <t>-475911896</t>
  </si>
  <si>
    <t>211</t>
  </si>
  <si>
    <t>551287030</t>
  </si>
  <si>
    <t>kompenzátor pryžový DN 65</t>
  </si>
  <si>
    <t>819170144</t>
  </si>
  <si>
    <t>221</t>
  </si>
  <si>
    <t>551287001_R</t>
  </si>
  <si>
    <t>Odlučovač kalu DN65 s magnetickou vložkou</t>
  </si>
  <si>
    <t>-1689082222</t>
  </si>
  <si>
    <t>216</t>
  </si>
  <si>
    <t>734109116</t>
  </si>
  <si>
    <t>Montáž armatury přírubové se dvěma přírubami PN 6 DN 80</t>
  </si>
  <si>
    <t>-694490326</t>
  </si>
  <si>
    <t>217</t>
  </si>
  <si>
    <t>551280890</t>
  </si>
  <si>
    <t>klapka uzavírací mezipřírubová disk nerez, DN 80</t>
  </si>
  <si>
    <t>-1401068887</t>
  </si>
  <si>
    <t>218</t>
  </si>
  <si>
    <t>551280490</t>
  </si>
  <si>
    <t>klapka zpětná mezipřírubová  DN 80</t>
  </si>
  <si>
    <t>-2135096843</t>
  </si>
  <si>
    <t>219</t>
  </si>
  <si>
    <t>551280001_R</t>
  </si>
  <si>
    <t>přírubový filtr DN 80</t>
  </si>
  <si>
    <t>-1375439890</t>
  </si>
  <si>
    <t>229</t>
  </si>
  <si>
    <t>551280002_R</t>
  </si>
  <si>
    <t>vyvažovací ventil DN80</t>
  </si>
  <si>
    <t>1874351255</t>
  </si>
  <si>
    <t>222</t>
  </si>
  <si>
    <t>734109117</t>
  </si>
  <si>
    <t>Montáž armatury přírubové se dvěma přírubami PN 6 DN 100</t>
  </si>
  <si>
    <t>-2029047163</t>
  </si>
  <si>
    <t>223</t>
  </si>
  <si>
    <t>551280900</t>
  </si>
  <si>
    <t>klapka uzavírací mezipřírubová  disk nerez, DN 100</t>
  </si>
  <si>
    <t>-1195469892</t>
  </si>
  <si>
    <t>224</t>
  </si>
  <si>
    <t>551287050</t>
  </si>
  <si>
    <t>kompenzátor pryžový  DN 100</t>
  </si>
  <si>
    <t>-812603333</t>
  </si>
  <si>
    <t>225</t>
  </si>
  <si>
    <t>551287002_R</t>
  </si>
  <si>
    <t>Odlučovač kalu DN100 s magnetickou vložkou</t>
  </si>
  <si>
    <t>1862426499</t>
  </si>
  <si>
    <t>226</t>
  </si>
  <si>
    <t>734109118</t>
  </si>
  <si>
    <t>Montáž armatury přírubové se dvěma přírubami PN 6 DN 125</t>
  </si>
  <si>
    <t>-1147307635</t>
  </si>
  <si>
    <t>227</t>
  </si>
  <si>
    <t>551280910</t>
  </si>
  <si>
    <t>klapka uzavírací mezipřírubová  disk nerez, DN 125</t>
  </si>
  <si>
    <t>480586881</t>
  </si>
  <si>
    <t>228</t>
  </si>
  <si>
    <t>551287060</t>
  </si>
  <si>
    <t>kompenzátor pryžový  DN 125</t>
  </si>
  <si>
    <t>-552705557</t>
  </si>
  <si>
    <t>213</t>
  </si>
  <si>
    <t>734109415</t>
  </si>
  <si>
    <t>Montáž armatury přírubové se třemi přírubami PN 16 DN 65</t>
  </si>
  <si>
    <t>712856482</t>
  </si>
  <si>
    <t>212</t>
  </si>
  <si>
    <t>422153020_R</t>
  </si>
  <si>
    <t>trojcestný ventil směšovací DN65, kvs 50 + pohon 24V, 0-10V</t>
  </si>
  <si>
    <t>-758958596</t>
  </si>
  <si>
    <t>43</t>
  </si>
  <si>
    <t>734160814</t>
  </si>
  <si>
    <t>Demontáž odvaděče kondenzátu do DN 50</t>
  </si>
  <si>
    <t>2039792191</t>
  </si>
  <si>
    <t>325</t>
  </si>
  <si>
    <t>734172114</t>
  </si>
  <si>
    <t>Mezikus přírubový bez protipřírub z ocelových trubek hladkých jednoznačný DN 50</t>
  </si>
  <si>
    <t>492983223</t>
  </si>
  <si>
    <t>235</t>
  </si>
  <si>
    <t>734172116</t>
  </si>
  <si>
    <t>Mezikus přírubový bez protipřírub z ocelových trubek hladkých jednoznačný DN 65</t>
  </si>
  <si>
    <t>1688153814</t>
  </si>
  <si>
    <t>237</t>
  </si>
  <si>
    <t>734173213</t>
  </si>
  <si>
    <t>Spoj přírubový PN 6/I do 200°C DN 40</t>
  </si>
  <si>
    <t>-1425070126</t>
  </si>
  <si>
    <t>326</t>
  </si>
  <si>
    <t>734173214</t>
  </si>
  <si>
    <t>Spoj přírubový PN 6/I do 200°C DN 50</t>
  </si>
  <si>
    <t>-2120281202</t>
  </si>
  <si>
    <t>238</t>
  </si>
  <si>
    <t>734173216</t>
  </si>
  <si>
    <t>Spoj přírubový PN 6/I do 200°C DN 65</t>
  </si>
  <si>
    <t>-1266779173</t>
  </si>
  <si>
    <t>239</t>
  </si>
  <si>
    <t>734173217</t>
  </si>
  <si>
    <t>Spoj přírubový PN 6/I do 200°C DN 80</t>
  </si>
  <si>
    <t>66568229</t>
  </si>
  <si>
    <t>240</t>
  </si>
  <si>
    <t>734173218</t>
  </si>
  <si>
    <t>Spoj přírubový PN 6/I do 200°C DN 100</t>
  </si>
  <si>
    <t>-277941271</t>
  </si>
  <si>
    <t>241</t>
  </si>
  <si>
    <t>734173221</t>
  </si>
  <si>
    <t>Spoj přírubový PN 6/I do 200°C DN 125</t>
  </si>
  <si>
    <t>2094390764</t>
  </si>
  <si>
    <t>44</t>
  </si>
  <si>
    <t>734190814</t>
  </si>
  <si>
    <t>Rozpojení přírubového spoje do DN 50</t>
  </si>
  <si>
    <t>-499156549</t>
  </si>
  <si>
    <t>45</t>
  </si>
  <si>
    <t>734190818</t>
  </si>
  <si>
    <t>Rozpojení přírubového spoje do DN 100</t>
  </si>
  <si>
    <t>-1763921354</t>
  </si>
  <si>
    <t>46</t>
  </si>
  <si>
    <t>734190822</t>
  </si>
  <si>
    <t>Rozpojení přírubového spoje do DN 150</t>
  </si>
  <si>
    <t>1595532996</t>
  </si>
  <si>
    <t>47</t>
  </si>
  <si>
    <t>734191821</t>
  </si>
  <si>
    <t>Odřezání příruby bez rozpojení přírubového spoje do DN 50</t>
  </si>
  <si>
    <t>-579974775</t>
  </si>
  <si>
    <t>48</t>
  </si>
  <si>
    <t>734191822</t>
  </si>
  <si>
    <t>Odřezání příruby bez rozpojení přírubového spoje do DN 100</t>
  </si>
  <si>
    <t>1062721590</t>
  </si>
  <si>
    <t>49</t>
  </si>
  <si>
    <t>734191823</t>
  </si>
  <si>
    <t>Odřezání příruby bez rozpojení přírubového spoje do DN 150</t>
  </si>
  <si>
    <t>142611811</t>
  </si>
  <si>
    <t>50</t>
  </si>
  <si>
    <t>734200811</t>
  </si>
  <si>
    <t>Demontáž armatury závitové s jedním závitem do G 1/2</t>
  </si>
  <si>
    <t>446566212</t>
  </si>
  <si>
    <t>51</t>
  </si>
  <si>
    <t>734200812</t>
  </si>
  <si>
    <t>Demontáž armatury závitové s jedním závitem do G 1</t>
  </si>
  <si>
    <t>1804189149</t>
  </si>
  <si>
    <t>52</t>
  </si>
  <si>
    <t>734200821</t>
  </si>
  <si>
    <t>Demontáž armatury závitové se dvěma závity do G 1/2</t>
  </si>
  <si>
    <t>-1566516761</t>
  </si>
  <si>
    <t>53</t>
  </si>
  <si>
    <t>734200822</t>
  </si>
  <si>
    <t>Demontáž armatury závitové se dvěma závity do G 1</t>
  </si>
  <si>
    <t>-1147629354</t>
  </si>
  <si>
    <t>54</t>
  </si>
  <si>
    <t>734200823</t>
  </si>
  <si>
    <t>Demontáž armatury závitové se dvěma závity do G 6/4</t>
  </si>
  <si>
    <t>-1991654902</t>
  </si>
  <si>
    <t>184</t>
  </si>
  <si>
    <t>734209102</t>
  </si>
  <si>
    <t>Montáž armatury závitové s jedním závitem G 3/8</t>
  </si>
  <si>
    <t>1586105379</t>
  </si>
  <si>
    <t>186</t>
  </si>
  <si>
    <t>551243000_R</t>
  </si>
  <si>
    <t>kohout vypouštěcí kulový, s hadicovou vývodkou a zátkou, PN 10, T 110°C 3/8"</t>
  </si>
  <si>
    <t>-2008415271</t>
  </si>
  <si>
    <t>162</t>
  </si>
  <si>
    <t>734209103</t>
  </si>
  <si>
    <t>Montáž armatury závitové s jedním závitem G 1/2</t>
  </si>
  <si>
    <t>1464446261</t>
  </si>
  <si>
    <t>163</t>
  </si>
  <si>
    <t>551212000_R</t>
  </si>
  <si>
    <t>ventil automatický odvzdušňovací 1/2"</t>
  </si>
  <si>
    <t>370341782</t>
  </si>
  <si>
    <t>187</t>
  </si>
  <si>
    <t>551243001_R</t>
  </si>
  <si>
    <t>kohout vypouštěcí  kulový, s hadicovou vývodkou a zátkou, PN 10, T 110°C 1/2"</t>
  </si>
  <si>
    <t>267530990</t>
  </si>
  <si>
    <t>188</t>
  </si>
  <si>
    <t>734209104</t>
  </si>
  <si>
    <t>Montáž armatury závitové s jedním závitem G 3/4</t>
  </si>
  <si>
    <t>-961706813</t>
  </si>
  <si>
    <t>190</t>
  </si>
  <si>
    <t>551243003_R</t>
  </si>
  <si>
    <t>kohout vypouštěcí kulový, s hadicovou vývodkou a zátkou, PN 10, T 110°C  3/4"</t>
  </si>
  <si>
    <t>-1985592901</t>
  </si>
  <si>
    <t>258</t>
  </si>
  <si>
    <t>734209112</t>
  </si>
  <si>
    <t>Montáž armatury závitové s dvěma závity G 3/8</t>
  </si>
  <si>
    <t>1170977302</t>
  </si>
  <si>
    <t>252</t>
  </si>
  <si>
    <t>551282012_R</t>
  </si>
  <si>
    <t>termostatický ventil s automatickým omezením průtoku, přímý DN10, zkrácený, průtok do 150 l/h</t>
  </si>
  <si>
    <t>1067458366</t>
  </si>
  <si>
    <t>259</t>
  </si>
  <si>
    <t>551282020_R</t>
  </si>
  <si>
    <t>termostatický ventil s automatickým omezením průtoku, rohový DN10, zkrácený, průtok do 150 l/h</t>
  </si>
  <si>
    <t>-1347572766</t>
  </si>
  <si>
    <t>165</t>
  </si>
  <si>
    <t>734209113</t>
  </si>
  <si>
    <t>Montáž armatury závitové s dvěma závity G 1/2</t>
  </si>
  <si>
    <t>1381767632</t>
  </si>
  <si>
    <t>267</t>
  </si>
  <si>
    <t>551282000_R</t>
  </si>
  <si>
    <t>šroubení regulační radiátorové, přímé, chrom, 1/2"</t>
  </si>
  <si>
    <t>-575733090</t>
  </si>
  <si>
    <t>260</t>
  </si>
  <si>
    <t>551282030_R</t>
  </si>
  <si>
    <t>termostatický ventil s automatickým omezením průtoku, přímý DN15, zkrácený, průtok do 150 l/h</t>
  </si>
  <si>
    <t>-2093893884</t>
  </si>
  <si>
    <t>261</t>
  </si>
  <si>
    <t>551282031_R</t>
  </si>
  <si>
    <t>termostatický ventil s automatickým omezením průtoku, rohový DN15, zkrácený, průtok do 150 l/h</t>
  </si>
  <si>
    <t>-917958354</t>
  </si>
  <si>
    <t>262</t>
  </si>
  <si>
    <t>551282032_R</t>
  </si>
  <si>
    <t>termostatický ventil s automatickým omezením průtoku, přímý DN15, zkrácený, průtok do 339 l/h</t>
  </si>
  <si>
    <t>-618377101</t>
  </si>
  <si>
    <t>263</t>
  </si>
  <si>
    <t>551282033_R</t>
  </si>
  <si>
    <t>termostatický ventil s automatickým omezením průtoku, rohový DN15, dle DIN, průtok do 339 l/h</t>
  </si>
  <si>
    <t>-1160946179</t>
  </si>
  <si>
    <t>191</t>
  </si>
  <si>
    <t>551141004_R</t>
  </si>
  <si>
    <t>kohout kulový, PN 42, T 185 C, chromovaný 1/2"</t>
  </si>
  <si>
    <t>1924755721</t>
  </si>
  <si>
    <t>167</t>
  </si>
  <si>
    <t>734209114</t>
  </si>
  <si>
    <t>Montáž armatury závitové s dvěma závity G 3/4</t>
  </si>
  <si>
    <t>-296262357</t>
  </si>
  <si>
    <t>264</t>
  </si>
  <si>
    <t>551282040_R</t>
  </si>
  <si>
    <t>termostatický ventil s automatickým omezením průtoku, přímý DN20, zkrácený, průtok do 150 l/h</t>
  </si>
  <si>
    <t>2001772169</t>
  </si>
  <si>
    <t>265</t>
  </si>
  <si>
    <t>551282041_R</t>
  </si>
  <si>
    <t>termostatický ventil s automatickým omezením průtoku, rohový DN20, zkrácený, průtok do 150 l/h</t>
  </si>
  <si>
    <t>1148708018</t>
  </si>
  <si>
    <t>193</t>
  </si>
  <si>
    <t>551141005_R</t>
  </si>
  <si>
    <t>kohout kulový, PN 42, T 185 C, chromovaný  3/4"</t>
  </si>
  <si>
    <t>-1377203065</t>
  </si>
  <si>
    <t>194</t>
  </si>
  <si>
    <t>551200006_R</t>
  </si>
  <si>
    <t>ventil vyvažovací stoupačkový dvouregulační  DN20, vč. izolace a šroubení</t>
  </si>
  <si>
    <t>-1046325439</t>
  </si>
  <si>
    <t>251</t>
  </si>
  <si>
    <t>388212000_R</t>
  </si>
  <si>
    <t>vodoměr na studenou  vodu Qn 2,5 R 3/4"</t>
  </si>
  <si>
    <t>-265947671</t>
  </si>
  <si>
    <t>169</t>
  </si>
  <si>
    <t>734209115</t>
  </si>
  <si>
    <t>Montáž armatury závitové s dvěma závity G 1</t>
  </si>
  <si>
    <t>833144134</t>
  </si>
  <si>
    <t>195</t>
  </si>
  <si>
    <t>551141007_R</t>
  </si>
  <si>
    <t>kulový kohout, PN 35, T 185 C, chromovaný 1"</t>
  </si>
  <si>
    <t>-1343741528</t>
  </si>
  <si>
    <t>171</t>
  </si>
  <si>
    <t>551294940</t>
  </si>
  <si>
    <t>filtr 2x vnitřní závit, PN16, T 130°C  1"</t>
  </si>
  <si>
    <t>-1586155096</t>
  </si>
  <si>
    <t>196</t>
  </si>
  <si>
    <t>551211990</t>
  </si>
  <si>
    <t>závitový zpětný ventil  1"</t>
  </si>
  <si>
    <t>243911732</t>
  </si>
  <si>
    <t>173</t>
  </si>
  <si>
    <t>734209116</t>
  </si>
  <si>
    <t>Montáž armatury závitové s dvěma závity G 5/4</t>
  </si>
  <si>
    <t>861530742</t>
  </si>
  <si>
    <t>198</t>
  </si>
  <si>
    <t>551141010_R</t>
  </si>
  <si>
    <t xml:space="preserve">kohout kulový, PN 35, T 185 C, chromovaný 1"1/4 </t>
  </si>
  <si>
    <t>-1697571921</t>
  </si>
  <si>
    <t>200</t>
  </si>
  <si>
    <t>734209117</t>
  </si>
  <si>
    <t>Montáž armatury závitové s dvěma závity G 6/4</t>
  </si>
  <si>
    <t>-1739870625</t>
  </si>
  <si>
    <t>201</t>
  </si>
  <si>
    <t>551212010</t>
  </si>
  <si>
    <t>závitový zpětný ventil 1"1/2</t>
  </si>
  <si>
    <t>1833108897</t>
  </si>
  <si>
    <t>202</t>
  </si>
  <si>
    <t>551294980</t>
  </si>
  <si>
    <t>filtr 2x vnitřní závit, PN16, T 130°C  1"1/2</t>
  </si>
  <si>
    <t>-85053269</t>
  </si>
  <si>
    <t>203</t>
  </si>
  <si>
    <t>551141320</t>
  </si>
  <si>
    <t>kohout kulový, PN 35, T 185 C, chromovaný 1"1/2</t>
  </si>
  <si>
    <t>1534242607</t>
  </si>
  <si>
    <t>204</t>
  </si>
  <si>
    <t>551200012_R</t>
  </si>
  <si>
    <t>ventil vyvažovací stoupačkový dvouregulační  DN40, vč. izolace a šroubení</t>
  </si>
  <si>
    <t>1108224611</t>
  </si>
  <si>
    <t>175</t>
  </si>
  <si>
    <t>734209118</t>
  </si>
  <si>
    <t>Montáž armatury závitové s dvěma závity G 2</t>
  </si>
  <si>
    <t>-401929906</t>
  </si>
  <si>
    <t>205</t>
  </si>
  <si>
    <t>551141340</t>
  </si>
  <si>
    <t>kohout kulový, PN 35, T 185 C, chromovaný 2" červený</t>
  </si>
  <si>
    <t>-2041772499</t>
  </si>
  <si>
    <t>206</t>
  </si>
  <si>
    <t>551295000</t>
  </si>
  <si>
    <t>filtr 2x vnitřní závit, PN16, T 130°C 2"</t>
  </si>
  <si>
    <t>1241190169</t>
  </si>
  <si>
    <t>207</t>
  </si>
  <si>
    <t>551212020</t>
  </si>
  <si>
    <t>závitový zpětný ventil  2"</t>
  </si>
  <si>
    <t>-965693128</t>
  </si>
  <si>
    <t>208</t>
  </si>
  <si>
    <t>551200013_R</t>
  </si>
  <si>
    <t>ventil vyvažovací stoupačkový dvouregulační  DN50, vč. izolace a šroubení</t>
  </si>
  <si>
    <t>774133464</t>
  </si>
  <si>
    <t>215</t>
  </si>
  <si>
    <t>734209125</t>
  </si>
  <si>
    <t>Montáž armatury závitové s třemi závity G 1</t>
  </si>
  <si>
    <t>1182949297</t>
  </si>
  <si>
    <t>172</t>
  </si>
  <si>
    <t>422153000_R</t>
  </si>
  <si>
    <t>trojcestný ventil směšovací DN25, kvs 10 + pohon 24V, 0-10V</t>
  </si>
  <si>
    <t>151590868</t>
  </si>
  <si>
    <t>214</t>
  </si>
  <si>
    <t>734209126</t>
  </si>
  <si>
    <t>Montáž armatury závitové s třemi závity G 5/4</t>
  </si>
  <si>
    <t>2020044600</t>
  </si>
  <si>
    <t>199</t>
  </si>
  <si>
    <t>422153011_R</t>
  </si>
  <si>
    <t>trojcestný ventil směšovací DN32, kvs 12,5 + pohon 24V, 0-10V</t>
  </si>
  <si>
    <t>-1279736650</t>
  </si>
  <si>
    <t>256</t>
  </si>
  <si>
    <t>734221000_R</t>
  </si>
  <si>
    <t>Termostatická hlavice kapalinová PN 10 do 110°C s vestavěným čidlem, typ: K</t>
  </si>
  <si>
    <t>-1813260136</t>
  </si>
  <si>
    <t>257</t>
  </si>
  <si>
    <t>734221001_R</t>
  </si>
  <si>
    <t>Termostatická hlavice kapalinová PN 10 do 110°C s vestavěným čidlem, se zabezpečením proti vandalismu a odcizení, typ: B</t>
  </si>
  <si>
    <t>926748964</t>
  </si>
  <si>
    <t>178</t>
  </si>
  <si>
    <t>734251214</t>
  </si>
  <si>
    <t>Ventil závitový pojistný rohový G 5/4 provozní tlak od 2,5 do 6 barů</t>
  </si>
  <si>
    <t>-1382177366</t>
  </si>
  <si>
    <t>56</t>
  </si>
  <si>
    <t>734410821</t>
  </si>
  <si>
    <t>Demontáž teploměru dvojkovového s ochranným pouzdrem</t>
  </si>
  <si>
    <t>-1712391902</t>
  </si>
  <si>
    <t>179</t>
  </si>
  <si>
    <t>734411001_R</t>
  </si>
  <si>
    <t>Ochranná jímka se závitem G 1/2" (d=80 mm)</t>
  </si>
  <si>
    <t>-1592352001</t>
  </si>
  <si>
    <t>180</t>
  </si>
  <si>
    <t>734411102</t>
  </si>
  <si>
    <t>Teploměr technický s pevným stonkem a jímkou zadní připojení průměr 63 mm délky 75 mm</t>
  </si>
  <si>
    <t>-1834692297</t>
  </si>
  <si>
    <t>57</t>
  </si>
  <si>
    <t>734420822</t>
  </si>
  <si>
    <t>Demontáž tlakoměru kontaktního</t>
  </si>
  <si>
    <t>-728055089</t>
  </si>
  <si>
    <t>181</t>
  </si>
  <si>
    <t>734421000_R</t>
  </si>
  <si>
    <t>Tlakoměr s pevným stonkem a zpětnou klapkou tlak 0-6 bar průměr 63 mm spodní připojení</t>
  </si>
  <si>
    <t>-2086078372</t>
  </si>
  <si>
    <t>182</t>
  </si>
  <si>
    <t>734421100_R</t>
  </si>
  <si>
    <t>Tlakoměrový ventil 3 cestný, G 1/2 ", do 120°C (pro připojení  tlakových snímačů-3 ks a tlakoměrů-10ks)</t>
  </si>
  <si>
    <t>-1970049070</t>
  </si>
  <si>
    <t>58</t>
  </si>
  <si>
    <t>734430831</t>
  </si>
  <si>
    <t>Demontáž termostatu stonkového</t>
  </si>
  <si>
    <t>-1828348909</t>
  </si>
  <si>
    <t>183</t>
  </si>
  <si>
    <t>734494213</t>
  </si>
  <si>
    <t>Návarek s trubkovým vnitřním závitem G 1/2</t>
  </si>
  <si>
    <t>1966575396</t>
  </si>
  <si>
    <t>59</t>
  </si>
  <si>
    <t>734890803</t>
  </si>
  <si>
    <t>Přemístění demontovaných armatur vodorovně do 100 m v objektech výšky přes 6 do 24 m</t>
  </si>
  <si>
    <t>-1484332236</t>
  </si>
  <si>
    <t>314</t>
  </si>
  <si>
    <t>998734103</t>
  </si>
  <si>
    <t>Přesun hmot tonážní pro armatury v objektech v do 24 m</t>
  </si>
  <si>
    <t>1514686656</t>
  </si>
  <si>
    <t>315</t>
  </si>
  <si>
    <t>998734181</t>
  </si>
  <si>
    <t>Příplatek k přesunu hmot tonážní 734 prováděný bez použití mechanizace</t>
  </si>
  <si>
    <t>-1547164758</t>
  </si>
  <si>
    <t>296</t>
  </si>
  <si>
    <t>735000000_R</t>
  </si>
  <si>
    <t>Hydraulické vyvážení otopné soustavy pomocí vyvažovacího přístroje</t>
  </si>
  <si>
    <t>-1454746004</t>
  </si>
  <si>
    <t>"hydraulické vyregulování vyvažovacích armatur, vč. měřícího protokolu u zaregulování soustavy"5</t>
  </si>
  <si>
    <t>309</t>
  </si>
  <si>
    <t>735000912</t>
  </si>
  <si>
    <t>Vyregulování ventilu nebo kohoutu dvojregulačního s termostatickým ovládáním</t>
  </si>
  <si>
    <t>1174956130</t>
  </si>
  <si>
    <t>271</t>
  </si>
  <si>
    <t>735110911</t>
  </si>
  <si>
    <t>Přetěsnění růžice radiátorové otopných těles litinových článkových</t>
  </si>
  <si>
    <t>743472660</t>
  </si>
  <si>
    <t>273</t>
  </si>
  <si>
    <t>484060700</t>
  </si>
  <si>
    <t>růžice litinová vrtaná G 1 1/4"x1/2"</t>
  </si>
  <si>
    <t>-113991081</t>
  </si>
  <si>
    <t>281</t>
  </si>
  <si>
    <t>735151000_R</t>
  </si>
  <si>
    <t>Otopné těleso panelové třídeskové 3 přídavné přestupní plochy výška/délka 500/700 mm výkon 1455 W</t>
  </si>
  <si>
    <t>1591514045</t>
  </si>
  <si>
    <t>278</t>
  </si>
  <si>
    <t>735151656</t>
  </si>
  <si>
    <t>Otopné těleso panelové třídeskové 3 přídavné přestupní plochy výška/délka 500/900 mm výkon 1871 W</t>
  </si>
  <si>
    <t>-312455871</t>
  </si>
  <si>
    <t>279</t>
  </si>
  <si>
    <t>735151671</t>
  </si>
  <si>
    <t>Otopné těleso panelové třídeskové 3 přídavné přestupní plochy výška/délka 600/400 mm výkon 962 W</t>
  </si>
  <si>
    <t>1200221860</t>
  </si>
  <si>
    <t>280</t>
  </si>
  <si>
    <t>735151693</t>
  </si>
  <si>
    <t>Otopné těleso panelové třídeskové 3 přídavné přestupní plochy výška/délka 900/600 mm výkon 1997 W</t>
  </si>
  <si>
    <t>-1578600503</t>
  </si>
  <si>
    <t>283</t>
  </si>
  <si>
    <t>735164001_R</t>
  </si>
  <si>
    <t>Otopné těleso trubkové  výška/délka 1500/600 mm</t>
  </si>
  <si>
    <t>-1998674406</t>
  </si>
  <si>
    <t>269</t>
  </si>
  <si>
    <t>735191905</t>
  </si>
  <si>
    <t>Odvzdušnění otopných těles</t>
  </si>
  <si>
    <t>-259018800</t>
  </si>
  <si>
    <t>268</t>
  </si>
  <si>
    <t>735191910</t>
  </si>
  <si>
    <t>Napuštění vody do otopných těles</t>
  </si>
  <si>
    <t>1700967167</t>
  </si>
  <si>
    <t>62</t>
  </si>
  <si>
    <t>735211821</t>
  </si>
  <si>
    <t>Demontáž registru trubkového žebrového 76/156 délka do 6 m jednopramenný</t>
  </si>
  <si>
    <t>2037618935</t>
  </si>
  <si>
    <t>735211830</t>
  </si>
  <si>
    <t>Rozřezání demontovaného registru žebrového pramen D 76/3/156 mm</t>
  </si>
  <si>
    <t>-500543194</t>
  </si>
  <si>
    <t>735221832</t>
  </si>
  <si>
    <t>Demontáž registru trubkového hladkého DN 80 délka do 3 m dvoupramenný</t>
  </si>
  <si>
    <t>-145725165</t>
  </si>
  <si>
    <t>69</t>
  </si>
  <si>
    <t>735221833</t>
  </si>
  <si>
    <t>Demontáž registru trubkového hladkého DN 80 délka do 3 m třípramenný</t>
  </si>
  <si>
    <t>-884745446</t>
  </si>
  <si>
    <t>65</t>
  </si>
  <si>
    <t>735221860</t>
  </si>
  <si>
    <t>Rozřezání demontovaného registru pramen DN 65 nebo 80</t>
  </si>
  <si>
    <t>-1427887061</t>
  </si>
  <si>
    <t>66</t>
  </si>
  <si>
    <t>735291800</t>
  </si>
  <si>
    <t>Demontáž konzoly nebo držáku otopných těles, registrů nebo konvektorů do odpadu</t>
  </si>
  <si>
    <t>-1110487242</t>
  </si>
  <si>
    <t>735411000_R</t>
  </si>
  <si>
    <t xml:space="preserve">Nástěnná cirkulační teplovzdušná jednotka, výkon 11 kW (80/60 °C), vč. konzole, ovl. skříňky </t>
  </si>
  <si>
    <t>1981958574</t>
  </si>
  <si>
    <t>67</t>
  </si>
  <si>
    <t>735494811</t>
  </si>
  <si>
    <t>Vypuštění vody z otopných těles</t>
  </si>
  <si>
    <t>-336130771</t>
  </si>
  <si>
    <t>68</t>
  </si>
  <si>
    <t>735890802</t>
  </si>
  <si>
    <t>Přemístění demontovaného otopného tělesa vodorovně 100 m v objektech výšky přes 6 do 12 m</t>
  </si>
  <si>
    <t>2145597023</t>
  </si>
  <si>
    <t>318</t>
  </si>
  <si>
    <t>998735102</t>
  </si>
  <si>
    <t>Přesun hmot tonážní pro otopná tělesa v objektech v do 12 m</t>
  </si>
  <si>
    <t>1376329363</t>
  </si>
  <si>
    <t>319</t>
  </si>
  <si>
    <t>998735181</t>
  </si>
  <si>
    <t>Příplatek k přesunu hmot tonážní 735 prováděný bez použití mechanizace</t>
  </si>
  <si>
    <t>295533823</t>
  </si>
  <si>
    <t>311</t>
  </si>
  <si>
    <t>751398052</t>
  </si>
  <si>
    <t>Mtž protidešťové žaluzie potrubí do 0,300 m2</t>
  </si>
  <si>
    <t>-18556398</t>
  </si>
  <si>
    <t>"Ti Zn žaluzie 400x400 mm se sítí pri ptactvu"2</t>
  </si>
  <si>
    <t>310</t>
  </si>
  <si>
    <t>751510044</t>
  </si>
  <si>
    <t>Vzduchotechnické potrubí pozink kruhové spirálně vinuté D do 400 mm</t>
  </si>
  <si>
    <t>1652639443</t>
  </si>
  <si>
    <t>"vč. kolena 90°, kolena 45°a přechodu na žaluzii 400x400"6</t>
  </si>
  <si>
    <t>301</t>
  </si>
  <si>
    <t>998751101</t>
  </si>
  <si>
    <t>Přesun hmot tonážní pro vzduchotechniku v objektech v do 12 m</t>
  </si>
  <si>
    <t>906462170</t>
  </si>
  <si>
    <t>321</t>
  </si>
  <si>
    <t>998751181</t>
  </si>
  <si>
    <t>Příplatek k přesunu hmot tonážní 751 prováděný bez použití mechanizace</t>
  </si>
  <si>
    <t>806373602</t>
  </si>
  <si>
    <t>324</t>
  </si>
  <si>
    <t>767995001_R</t>
  </si>
  <si>
    <t>Montáž atypických zámečnických konstrukcí (uchycení rozdělovače-sběrače)</t>
  </si>
  <si>
    <t>-1893950335</t>
  </si>
  <si>
    <t>303</t>
  </si>
  <si>
    <t>767995111_R</t>
  </si>
  <si>
    <t>Montáž ostatních atypických zámečnických konstrukcí hmotnosti do 5 kg (objímky, konzole, závit. tyče)</t>
  </si>
  <si>
    <t>-1530868531</t>
  </si>
  <si>
    <t>312</t>
  </si>
  <si>
    <t>998767103</t>
  </si>
  <si>
    <t>Přesun hmot tonážní pro zámečnické konstrukce v objektech v do 24 m</t>
  </si>
  <si>
    <t>1865506387</t>
  </si>
  <si>
    <t>320</t>
  </si>
  <si>
    <t>998767181</t>
  </si>
  <si>
    <t>Příplatek k přesunu hmot tonážní 767 prováděný bez použití mechanizace</t>
  </si>
  <si>
    <t>-1196885454</t>
  </si>
  <si>
    <t>284</t>
  </si>
  <si>
    <t>783601341</t>
  </si>
  <si>
    <t>Odrezivění litinových otopných těles před provedením nátěru</t>
  </si>
  <si>
    <t>-233512222</t>
  </si>
  <si>
    <t>288</t>
  </si>
  <si>
    <t>783601711</t>
  </si>
  <si>
    <t>Bezoplachové odrezivění potrubí DN do 50 mm</t>
  </si>
  <si>
    <t>449416399</t>
  </si>
  <si>
    <t>295</t>
  </si>
  <si>
    <t>783601729</t>
  </si>
  <si>
    <t>Bezoplachové odrezivění potrubí DN do 100 mm</t>
  </si>
  <si>
    <t>-482120411</t>
  </si>
  <si>
    <t>286</t>
  </si>
  <si>
    <t>783614141</t>
  </si>
  <si>
    <t>Základní jednonásobný syntetický nátěr litinových otopných těles</t>
  </si>
  <si>
    <t>-1924364631</t>
  </si>
  <si>
    <t>289</t>
  </si>
  <si>
    <t>783614653</t>
  </si>
  <si>
    <t>Základní antikorozní jednonásobný syntetický samozákladující potrubí DN do 50 mm</t>
  </si>
  <si>
    <t>-800351832</t>
  </si>
  <si>
    <t>290</t>
  </si>
  <si>
    <t>783614663</t>
  </si>
  <si>
    <t>Základní antikorozní jednonásobný syntetický samozákladující potrubí DN do 100 mm</t>
  </si>
  <si>
    <t>-1502617025</t>
  </si>
  <si>
    <t>291</t>
  </si>
  <si>
    <t>783615551</t>
  </si>
  <si>
    <t>Mezinátěr jednonásobný syntetický nátěr potrubí DN do 50 mm</t>
  </si>
  <si>
    <t>-219263319</t>
  </si>
  <si>
    <t>292</t>
  </si>
  <si>
    <t>783615561</t>
  </si>
  <si>
    <t>Mezinátěr jednonásobný syntetický nátěr potrubí DN do 100 mm</t>
  </si>
  <si>
    <t>763699617</t>
  </si>
  <si>
    <t>287</t>
  </si>
  <si>
    <t>783617147</t>
  </si>
  <si>
    <t>Krycí dvojnásobný syntetický nátěr litinových otopných těles</t>
  </si>
  <si>
    <t>-944967968</t>
  </si>
  <si>
    <t>294</t>
  </si>
  <si>
    <t>783617611</t>
  </si>
  <si>
    <t>Krycí dvojnásobný syntetický nátěr potrubí DN do 50 mm</t>
  </si>
  <si>
    <t>598573588</t>
  </si>
  <si>
    <t>304</t>
  </si>
  <si>
    <t>HZS2000_R</t>
  </si>
  <si>
    <t>Hodinová zúčtovací sazba instalatér odborný (proplach systému)</t>
  </si>
  <si>
    <t>hod</t>
  </si>
  <si>
    <t>512</t>
  </si>
  <si>
    <t>2068015771</t>
  </si>
  <si>
    <t>"proplach systému, předpokládaná nutná přítomnost instalatéra cca 24h"24</t>
  </si>
  <si>
    <t>305</t>
  </si>
  <si>
    <t>HZS2001_R</t>
  </si>
  <si>
    <t>Hodinová zúčtovací sazba instalatér odborný (topná zkouška)</t>
  </si>
  <si>
    <t>2124579732</t>
  </si>
  <si>
    <t>306</t>
  </si>
  <si>
    <t>HZS2002_R</t>
  </si>
  <si>
    <t>Hodinová zúčtovací sazba - projektant (zhotovení dokumentace skut. provedení)</t>
  </si>
  <si>
    <t>1617705558</t>
  </si>
  <si>
    <t>"zhotovení dokumentace skut. provedení"64</t>
  </si>
  <si>
    <t>307</t>
  </si>
  <si>
    <t>HZS2491</t>
  </si>
  <si>
    <t>Hodinová zúčtovací sazba dělník zednických výpomocí</t>
  </si>
  <si>
    <t>2061300185</t>
  </si>
  <si>
    <t>308</t>
  </si>
  <si>
    <t>HZS3003_R</t>
  </si>
  <si>
    <t xml:space="preserve">Hodinová zúčtovací sazba - pomoc při montáži a demontáži měřících a regulačních zařízení </t>
  </si>
  <si>
    <t>-305127146</t>
  </si>
  <si>
    <t>Zakázka: Stavební úpravy - změna zdroje vytápění areálu SŠ a ZŠ Oselce</t>
  </si>
  <si>
    <t>Milan David</t>
  </si>
  <si>
    <t>Poř.</t>
  </si>
  <si>
    <t>Alter. kód</t>
  </si>
  <si>
    <t>výměra</t>
  </si>
  <si>
    <t>J.cena</t>
  </si>
  <si>
    <t>Cena</t>
  </si>
  <si>
    <t>SŠ a ZŠ Oselce 1</t>
  </si>
  <si>
    <t>PŘÍSTROJE MIMO ROZVÁDĚČ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</si>
  <si>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</si>
  <si>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</si>
  <si>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</si>
  <si>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</si>
  <si>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</si>
  <si>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</si>
  <si>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</si>
  <si>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</si>
  <si>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</si>
  <si>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</si>
  <si>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Čidlo kouře S65</t>
  </si>
  <si>
    <t>11.</t>
  </si>
  <si>
    <t>12.</t>
  </si>
  <si>
    <t>21.</t>
  </si>
  <si>
    <t>ROZVÁDĚČ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</si>
  <si>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</si>
  <si>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</si>
  <si>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</si>
  <si>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</si>
  <si>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</si>
  <si>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</si>
  <si>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</si>
  <si>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</si>
  <si>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</si>
  <si>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bm</t>
  </si>
  <si>
    <t>31.</t>
  </si>
  <si>
    <t>32.</t>
  </si>
  <si>
    <t>33.</t>
  </si>
  <si>
    <t>34.</t>
  </si>
  <si>
    <t>35.</t>
  </si>
  <si>
    <t>36.</t>
  </si>
  <si>
    <t xml:space="preserve">Proud.chránič FL7-6/N/003/B       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</si>
  <si>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</si>
  <si>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</si>
  <si>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</si>
  <si>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</si>
  <si>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</si>
  <si>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</si>
  <si>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</si>
  <si>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</si>
  <si>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</si>
  <si>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</si>
  <si>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</si>
  <si>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</si>
  <si>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</si>
  <si>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KABELY</t>
  </si>
  <si>
    <t>50.</t>
  </si>
  <si>
    <t xml:space="preserve">Stitek popisny                     </t>
  </si>
  <si>
    <t>51.</t>
  </si>
  <si>
    <t xml:space="preserve">Celoplast.kab.JYTY 4*1             </t>
  </si>
  <si>
    <t>52.</t>
  </si>
  <si>
    <t xml:space="preserve">Kabel JYTY 2*1                     </t>
  </si>
  <si>
    <t>53.</t>
  </si>
  <si>
    <t xml:space="preserve">Kabel.zlab             </t>
  </si>
  <si>
    <t>54.</t>
  </si>
  <si>
    <t>CYKY12Cx1,5</t>
  </si>
  <si>
    <t>55.</t>
  </si>
  <si>
    <t>Kabel CYKY3Jx1,5</t>
  </si>
  <si>
    <t>56.</t>
  </si>
  <si>
    <t>CYKY2Dx1,5</t>
  </si>
  <si>
    <t>57.</t>
  </si>
  <si>
    <t xml:space="preserve">Propj.vodič CY  10                 </t>
  </si>
  <si>
    <t>58.</t>
  </si>
  <si>
    <t xml:space="preserve">Vodič CY 4 zlutozelene             </t>
  </si>
  <si>
    <t>59.</t>
  </si>
  <si>
    <t xml:space="preserve">Lista el.instal L 40               </t>
  </si>
  <si>
    <t>60.</t>
  </si>
  <si>
    <t xml:space="preserve">Datový kabel F/UTP4xAWG24          </t>
  </si>
  <si>
    <t>61.</t>
  </si>
  <si>
    <t xml:space="preserve">Celoplast.kab.CYKY5Cx6     </t>
  </si>
  <si>
    <t>62.</t>
  </si>
  <si>
    <t xml:space="preserve">Celoplast.kab.CYKY5Cx4        </t>
  </si>
  <si>
    <t>63.</t>
  </si>
  <si>
    <t>JQTQ4x0,8</t>
  </si>
  <si>
    <t>64.</t>
  </si>
  <si>
    <t>CYKY5Jx1,5</t>
  </si>
  <si>
    <t>71.</t>
  </si>
  <si>
    <t>Elektroinstalační trubka 16mm</t>
  </si>
  <si>
    <t>72.</t>
  </si>
  <si>
    <t xml:space="preserve">plast. skrin s 1 otvorem pro T6..  </t>
  </si>
  <si>
    <t>73.</t>
  </si>
  <si>
    <t xml:space="preserve">Spinaci jednotka T6 vc.spoj.dilu   </t>
  </si>
  <si>
    <t>74.</t>
  </si>
  <si>
    <t>Zásuvková rozvodnice 1x400V, 2x230V AC (proud.chr.)</t>
  </si>
  <si>
    <t>75.</t>
  </si>
  <si>
    <t>76.</t>
  </si>
  <si>
    <t>MONTÁŽ KABELŮ</t>
  </si>
  <si>
    <t xml:space="preserve">Lista el.instal.L 40 pevne uloz.   </t>
  </si>
  <si>
    <t xml:space="preserve">montaz CYKY 3*1.5 - pevne          </t>
  </si>
  <si>
    <t xml:space="preserve">Kab.zlab  vc.vika a p.  </t>
  </si>
  <si>
    <t>Kabel CYKY5Cx4</t>
  </si>
  <si>
    <t xml:space="preserve">Ukonc.a zapoj.vod.v rozv.do 2,5mm2 </t>
  </si>
  <si>
    <t xml:space="preserve">Ukonc.stineni kab.v plasti vc.zap. </t>
  </si>
  <si>
    <t xml:space="preserve">Kabel JYTY 4*1 pevne ulozeny       </t>
  </si>
  <si>
    <t xml:space="preserve">Kabel JYTY 2*1 pevně               </t>
  </si>
  <si>
    <t>65.</t>
  </si>
  <si>
    <t xml:space="preserve">Oznac.stitek pro pr.v rozadec      </t>
  </si>
  <si>
    <t>66.</t>
  </si>
  <si>
    <t xml:space="preserve">Vodic CY 10                        </t>
  </si>
  <si>
    <t>67.</t>
  </si>
  <si>
    <t xml:space="preserve">Vodic CY 4                         </t>
  </si>
  <si>
    <t>68.</t>
  </si>
  <si>
    <t>69.</t>
  </si>
  <si>
    <t xml:space="preserve">Datový kabel     </t>
  </si>
  <si>
    <t>70.</t>
  </si>
  <si>
    <t>CYKY5Cx1,5</t>
  </si>
  <si>
    <t>CYKY5Cx6</t>
  </si>
  <si>
    <t>CYKY12x1,5</t>
  </si>
  <si>
    <t>77.</t>
  </si>
  <si>
    <t>78.</t>
  </si>
  <si>
    <t>79.</t>
  </si>
  <si>
    <t>80.</t>
  </si>
  <si>
    <t>MONTÁŽ ZAŘÍZENÍ MaR</t>
  </si>
  <si>
    <t>81.</t>
  </si>
  <si>
    <t>Zákaz.SW pro jeden dat.bod</t>
  </si>
  <si>
    <t>82.</t>
  </si>
  <si>
    <t xml:space="preserve">Vyvrtani otvoru do zdiva           </t>
  </si>
  <si>
    <t>83.</t>
  </si>
  <si>
    <t xml:space="preserve">Upevnovaci bod hmozdinkou          </t>
  </si>
  <si>
    <t>84.</t>
  </si>
  <si>
    <t xml:space="preserve">Montáž nasten.rozvadece            </t>
  </si>
  <si>
    <t>85.</t>
  </si>
  <si>
    <t xml:space="preserve">Mont.reg.tlaku (dif.) mikrosp.     </t>
  </si>
  <si>
    <t>86.</t>
  </si>
  <si>
    <t xml:space="preserve">Montaz cidla TV,TVZ,TVA            </t>
  </si>
  <si>
    <t>87.</t>
  </si>
  <si>
    <t xml:space="preserve">SERIZENI GSM                </t>
  </si>
  <si>
    <t>88.</t>
  </si>
  <si>
    <t>Čidlo plynu (metanu)</t>
  </si>
  <si>
    <t>89.</t>
  </si>
  <si>
    <t xml:space="preserve">Mont.el.servopohonu                </t>
  </si>
  <si>
    <t>90.</t>
  </si>
  <si>
    <t xml:space="preserve">Cidlo CO -montaz                </t>
  </si>
  <si>
    <t>91.</t>
  </si>
  <si>
    <t>Úřední ověření detekce plynu</t>
  </si>
  <si>
    <t>92.</t>
  </si>
  <si>
    <t>Disp.program+implementace</t>
  </si>
  <si>
    <t>93.</t>
  </si>
  <si>
    <t>PC+tiskárna</t>
  </si>
  <si>
    <t>99.</t>
  </si>
  <si>
    <t>Čidlo kouře</t>
  </si>
  <si>
    <t>100.</t>
  </si>
  <si>
    <t>101.</t>
  </si>
  <si>
    <t>ZEMNÍ PRÁCE</t>
  </si>
  <si>
    <t>102.</t>
  </si>
  <si>
    <t>Pruraz zdivem-cihla,tl.60 cm</t>
  </si>
  <si>
    <t>103.</t>
  </si>
  <si>
    <t>Pruraz zdivem-cihla,tl.30 cm</t>
  </si>
  <si>
    <t>104.</t>
  </si>
  <si>
    <t xml:space="preserve">Kabelový prostup z PVC  15 mm      </t>
  </si>
  <si>
    <t>Celkem  dodávka</t>
  </si>
  <si>
    <t xml:space="preserve">Celkem </t>
  </si>
  <si>
    <t>SOUHRNNÝ ROZPOČET STAVBY</t>
  </si>
  <si>
    <t>0,01</t>
  </si>
  <si>
    <t>0,001</t>
  </si>
  <si>
    <t>337</t>
  </si>
  <si>
    <t>319427740</t>
  </si>
  <si>
    <t>topenářské šroubení, rohové provedení mosaz 1/2"</t>
  </si>
  <si>
    <t>-1228030176</t>
  </si>
  <si>
    <t>336</t>
  </si>
  <si>
    <t>319427650</t>
  </si>
  <si>
    <t>topenářské šroubení, přímé provedení mosaz 1/2"</t>
  </si>
  <si>
    <t>-1835427650</t>
  </si>
  <si>
    <t>338</t>
  </si>
  <si>
    <t>319427660</t>
  </si>
  <si>
    <t>topenářské šroubení, přímé provedení mosaz 3/4"</t>
  </si>
  <si>
    <t>2036790587</t>
  </si>
  <si>
    <t>339</t>
  </si>
  <si>
    <t>319427750</t>
  </si>
  <si>
    <t>topenářské šroubení, rohové provedení mosaz 3/4"</t>
  </si>
  <si>
    <t>1745155802</t>
  </si>
  <si>
    <t>335</t>
  </si>
  <si>
    <t>484060750</t>
  </si>
  <si>
    <t>růžice litinová vrtaná G 1 1/4"x3/4"</t>
  </si>
  <si>
    <t>-1395061106</t>
  </si>
  <si>
    <t>330</t>
  </si>
  <si>
    <t>735110912</t>
  </si>
  <si>
    <t>Rozpojení tělesa otopného teplovodního</t>
  </si>
  <si>
    <t>-421039408</t>
  </si>
  <si>
    <t>331</t>
  </si>
  <si>
    <t>735110914</t>
  </si>
  <si>
    <t>Stažení otopného tělesa</t>
  </si>
  <si>
    <t>48789696</t>
  </si>
  <si>
    <t>333</t>
  </si>
  <si>
    <t>735111810</t>
  </si>
  <si>
    <t>Demontáž otopného tělesa litinového článkového</t>
  </si>
  <si>
    <t>-506970977</t>
  </si>
  <si>
    <t>332</t>
  </si>
  <si>
    <t>735190915</t>
  </si>
  <si>
    <t>Oprava vsuvky otopných těles ocelových</t>
  </si>
  <si>
    <t>-2106317780</t>
  </si>
  <si>
    <t>329</t>
  </si>
  <si>
    <t>735191902</t>
  </si>
  <si>
    <t>Vyzkoušení otopných těles litinových po opravě tlakem</t>
  </si>
  <si>
    <t>-82177783</t>
  </si>
  <si>
    <t>334</t>
  </si>
  <si>
    <t>735191904</t>
  </si>
  <si>
    <t>Vyčištění otopných těles litinových proplachem vodou</t>
  </si>
  <si>
    <t>1109697934</t>
  </si>
  <si>
    <t>327</t>
  </si>
  <si>
    <t>735192911</t>
  </si>
  <si>
    <t>Zpětná montáž otopných těles článkových litinových</t>
  </si>
  <si>
    <t>-1744901506</t>
  </si>
  <si>
    <t>Sondy - zjišťovací průzkum</t>
  </si>
  <si>
    <t>Vypracování dokumentace skutečného provedení</t>
  </si>
  <si>
    <t>"Omezovač max. tlaku 0 – 6 bar"2</t>
  </si>
  <si>
    <t>"Přečerpávač kondenzátu s integr. čerpadlem, sběrnou nádobou 2l, tlak hadicí a zpětným ventilem, max. dopr. výška 5m"2</t>
  </si>
  <si>
    <t>"Neutralizační zař. pro kotle do 500kW, jmen. výkon 70 l/h "2</t>
  </si>
  <si>
    <t>"Rozšíření pro řízení 0-10V od externí regulace "1</t>
  </si>
  <si>
    <t>340</t>
  </si>
  <si>
    <t>319427730</t>
  </si>
  <si>
    <t>topenářské šroubení, rohové provedení mosaz 3/8"</t>
  </si>
  <si>
    <t>1798604455</t>
  </si>
  <si>
    <t>341</t>
  </si>
  <si>
    <t>319427640</t>
  </si>
  <si>
    <t>topenářské šroubení, přímé provedení mosaz 3/8"</t>
  </si>
  <si>
    <t>-1357531617</t>
  </si>
  <si>
    <t>342</t>
  </si>
  <si>
    <t>484060650</t>
  </si>
  <si>
    <t>růžice litinová vrtaná G 1 1/4"x3/8"</t>
  </si>
  <si>
    <t>-759188167</t>
  </si>
  <si>
    <t>"předpoklad cca 20 těles nutno přetěsnit"20</t>
  </si>
  <si>
    <t>"pro účely nacenění ovažováno s demontáží všech těles-800m2, fakturováno dle skutečnosti a po dohodě s TDI"800</t>
  </si>
  <si>
    <t>"předpoklad cca 20 těles (130 m2) nutno přetěsnit"130</t>
  </si>
  <si>
    <t>"topná zkouška 72h - předpoklad 2 instalatéři, vč. vypracování provozního řádu" 144</t>
  </si>
  <si>
    <t>Demontáž stávající elektroinstalace v kotelně</t>
  </si>
  <si>
    <t xml:space="preserve">demontáž kabelů       </t>
  </si>
  <si>
    <t xml:space="preserve">Rozvaěč </t>
  </si>
  <si>
    <t>demontáž</t>
  </si>
  <si>
    <t>bez DPH</t>
  </si>
  <si>
    <t>s 21% DPH</t>
  </si>
  <si>
    <t>D.1.1.c_Revize 01_20.5.2019</t>
  </si>
  <si>
    <t>Základy pod stroje do 25 m3, ŽB C 25/30, slož. 2,  (3,0*3,5*0,4m)</t>
  </si>
  <si>
    <t>Štuk stěn sanační, ručně, ,</t>
  </si>
  <si>
    <t>Oprava vápen.omítek stěn do 30 % pl. - hrubých, klenba 6,5*10,7 + 35,3*0,97m</t>
  </si>
  <si>
    <t>Mazanina betonová tl. 5 - 8 cm C 12/15,  (3,1*3,6*0,05m+2,9*2,6*0,05m)</t>
  </si>
  <si>
    <t xml:space="preserve">Mazanina betonová tl. 8 - 12 cm C 25/30 , (2,8*2,5*0,1m) </t>
  </si>
  <si>
    <t>Bourání mazanin betonových tl. nad 10 cm, nad 4 m2, ručně,viz výkr.č. D.1.1.b bourání</t>
  </si>
  <si>
    <t>Bourání zdiva z cihel pálených na MC, ,viz výkr.č. D.1.1.b bourání</t>
  </si>
  <si>
    <t>Přisekání plošné zdiva cihelného na MVC tl. 30 cm, ,viz výkr.č. D.1.1.b bourání</t>
  </si>
  <si>
    <t>Penetrace podkladu protiplísňová 1x, klenba 6,5*10,7 + 35,3*0,97m</t>
  </si>
  <si>
    <t>Malba, bílá barva, bez penetrace 2x, , klenba 6,5*10,7 + 35,3*0,97m</t>
  </si>
  <si>
    <t>Montáž trubky ocelové 324 x 5</t>
  </si>
  <si>
    <t>Trouba ocel. bezešvá hladká 324 x 5mm</t>
  </si>
  <si>
    <t>Export Komplet</t>
  </si>
  <si>
    <t>REKAPITULACE STAVBY</t>
  </si>
  <si>
    <t>KSO:</t>
  </si>
  <si>
    <t>Zadavatel:</t>
  </si>
  <si>
    <t>Uchazeč:</t>
  </si>
  <si>
    <t>Sazba daně</t>
  </si>
  <si>
    <t>Základ daně</t>
  </si>
  <si>
    <t>Výše daně</t>
  </si>
  <si>
    <t>REKAPITULACE OBJEKTŮ STAVBY A SOUPISŮ PRACÍ</t>
  </si>
  <si>
    <t>KRYCÍ LIST SOUPISU PRACÍ</t>
  </si>
  <si>
    <t>REKAPITULACE ČLENĚNÍ SOUPISU PRACÍ</t>
  </si>
  <si>
    <t>Kód dílu - Popis</t>
  </si>
  <si>
    <t>Náklady ze soupisu prací</t>
  </si>
  <si>
    <t xml:space="preserve">    733 - Ústřední vytápění - rozvodné potrubí</t>
  </si>
  <si>
    <t>Pozn: Fotodokumentace stávajích stavů parní kotelny, výměníkové stanice a rozvodů na půdě jsou přílohou technické zprávy</t>
  </si>
  <si>
    <t>SOUPIS PRACÍ</t>
  </si>
  <si>
    <t>Cenová soustava</t>
  </si>
  <si>
    <t>J. hmotnost [t]</t>
  </si>
  <si>
    <t>Hmotnost celkem [t]</t>
  </si>
  <si>
    <t>Náklady soupisu celkem</t>
  </si>
  <si>
    <t>Práce a dodávky PSV</t>
  </si>
  <si>
    <t>CS ÚRS</t>
  </si>
  <si>
    <t>"fotodokumentace-stará kotelna-obr.č.9-70m"70</t>
  </si>
  <si>
    <t>"fotodokumentace-výměníková stanice-obr.č.8-80m"80</t>
  </si>
  <si>
    <t>Součet</t>
  </si>
  <si>
    <t>"výkres-půdorys půda-v.č.5, foto-půda-cca 30% z 1150m"350</t>
  </si>
  <si>
    <t>"výkres-půdorys půda-v.č.5, foto-půda-cca 70% z 1150m"800</t>
  </si>
  <si>
    <t>"výkres-půdorys půda-v.č.5, foto-půda-cca 30% ze 140"40</t>
  </si>
  <si>
    <t>"výkres-půdorys půda-v.č.5, foto-půda-cca 70% ze 140 "100</t>
  </si>
  <si>
    <t>"Výkres-půdorys a řezy kotelna-v.č.7."180</t>
  </si>
  <si>
    <t>"Výkres-půdorys půda-v.č.5."1020</t>
  </si>
  <si>
    <t>"Výkres-půdorys půda-v.č.5."60</t>
  </si>
  <si>
    <t>"Výkres-půdorys půda-v.č.5."130</t>
  </si>
  <si>
    <t>"Výkres-půdorys a řezy kotelna-v.č.7."70</t>
  </si>
  <si>
    <t>"Výkres-půdorys půda-v.č.5.-stáv-330+nová-20"350</t>
  </si>
  <si>
    <t>"Výkres-půdorys a řezy kotelna-v.č.7."105</t>
  </si>
  <si>
    <t>"Výkres-půdory spůda-v.č.5.-stáv-240+nová-60"300</t>
  </si>
  <si>
    <t>"Výkres-půdorys a řezy kotelna-v.č.7."5</t>
  </si>
  <si>
    <t>"Výkres-půdorys půda-v.č.7.-stáv-140+nová-40"180</t>
  </si>
  <si>
    <t>"Výkres-půdorys půda-v.č.5."250</t>
  </si>
  <si>
    <t>"Výkres-půdorys půda-v.č.5."90</t>
  </si>
  <si>
    <t>"Výkres-půdorys a řez kotelna-v.č.7."80</t>
  </si>
  <si>
    <t>"Výkres-půdorys půda-v.č.5."70</t>
  </si>
  <si>
    <t>"Výkres-půdorys řez kotelna -v.č.7."25</t>
  </si>
  <si>
    <t>"Výkres-půdorys a řezy kotelna-v.č.7., schéma kotelna, v.č.6"54</t>
  </si>
  <si>
    <t>"Výkres-půdorys a řezy kotelna-v.č.7., schéma kotelna, v.č.6"25</t>
  </si>
  <si>
    <t>"Výkres-půdorys a řezy kotelna-v.č.7., schéma kotelna, v.č.6-rozdělovač"4</t>
  </si>
  <si>
    <t>"Výkres-půdorys a řezy kotelna-v.č.7."1</t>
  </si>
  <si>
    <t>731</t>
  </si>
  <si>
    <t>Ústřední vytápění - kotelny</t>
  </si>
  <si>
    <t>"Fotodokumentace-stará kotelna-obr.č.17."2</t>
  </si>
  <si>
    <t>"Fotodokumentace-výměníková stanice-obr.č.16."2</t>
  </si>
  <si>
    <t>"Výkres-půdorys a řezy kotelna-v.č.7."2</t>
  </si>
  <si>
    <t>"Fotodokumentace-stará kotelna-obr.č.22."2</t>
  </si>
  <si>
    <t>"vč. revize s kontrolním výpočtem spalinových cest"1</t>
  </si>
  <si>
    <t>"Výkres-půdorys a řezy kotelna-v.č.7 a příloha tech. zprávy-výpočet spal cesty."1</t>
  </si>
  <si>
    <t>"Fotodokumentace-výměníková stanice-obr.č.16, 18"1</t>
  </si>
  <si>
    <t>732</t>
  </si>
  <si>
    <t>Ústřední vytápění - strojovny</t>
  </si>
  <si>
    <t>"Fotodokumentace-stará kotelna-obr.č.1"5</t>
  </si>
  <si>
    <t>"Fotodokumentace-výměníková stanice - obr.č.9, 10"5</t>
  </si>
  <si>
    <t>"Výkres-půdorys a řezy kotelna-v.č.7 "1</t>
  </si>
  <si>
    <t>"Výkres-půdorys a řezy kotelna-v.č.7 "2</t>
  </si>
  <si>
    <t>"Výkres-půdorys a řezy kotelna-v.č.7 "4</t>
  </si>
  <si>
    <t>"Výkres-půdorys a řezy kotelna-v.č.7 "3</t>
  </si>
  <si>
    <t>"Výkres-půdorys a řezy kotelna-v.č.7 "8</t>
  </si>
  <si>
    <t>"Fotodokumentace-stará kotelna-obr.č.6"1</t>
  </si>
  <si>
    <t>"Fotodokumentace-výměníková stanice-obr.č.6"2</t>
  </si>
  <si>
    <t>"Fotodokumentace-výměníková stanice-obr.č.11"2</t>
  </si>
  <si>
    <t>"Fotodokumentace-stará kotelna-obr.č.8."1</t>
  </si>
  <si>
    <t>346</t>
  </si>
  <si>
    <t>732320814</t>
  </si>
  <si>
    <t>Demontáž nádrže beztlaké nebo tlakové odpojení od rozvodů potrubí obsah do 500 litrů</t>
  </si>
  <si>
    <t>-854776225</t>
  </si>
  <si>
    <t>"Fotodokumentace-stará kotelna-obr.č.14."1</t>
  </si>
  <si>
    <t>"otevřená expanzní nádoba na půdě"1</t>
  </si>
  <si>
    <t>347</t>
  </si>
  <si>
    <t>732324814</t>
  </si>
  <si>
    <t>Demontáž nádrže beztlaké nebo tlakové vypuštění vody z nádrže obsah do 500 litrů</t>
  </si>
  <si>
    <t>1521392331</t>
  </si>
  <si>
    <t>"Výkres-schéma-kotelna-v.č.6"1</t>
  </si>
  <si>
    <t>349</t>
  </si>
  <si>
    <t>732390853</t>
  </si>
  <si>
    <t>Sejmutí odpojených nádrží z konzol na podlahu obsah do 200 litrů</t>
  </si>
  <si>
    <t>-1895832184</t>
  </si>
  <si>
    <t>"Fotodokumentace-stará kotelna-obr.č.22"2</t>
  </si>
  <si>
    <t>350</t>
  </si>
  <si>
    <t>732390854</t>
  </si>
  <si>
    <t>Příplatek k sejmutí odpojených nádrží z konzol za dalších 100 litrů obsahu nádrže</t>
  </si>
  <si>
    <t>-817279379</t>
  </si>
  <si>
    <t>348</t>
  </si>
  <si>
    <t>732393815</t>
  </si>
  <si>
    <t>Rozřezání demontované nádrže obsah do 1000 litrů</t>
  </si>
  <si>
    <t>1696506214</t>
  </si>
  <si>
    <t>"Fotodokumentace-stará kotelna-obr.č.14"1</t>
  </si>
  <si>
    <t>344</t>
  </si>
  <si>
    <t>732393818</t>
  </si>
  <si>
    <t>Rozřezání demontované nádrže obsah do 5000 litrů</t>
  </si>
  <si>
    <t>726500400</t>
  </si>
  <si>
    <t>"otevřená expanzní nádoba na půdě-rozřezání listovou pilou"1</t>
  </si>
  <si>
    <t>345</t>
  </si>
  <si>
    <t>732420000_R</t>
  </si>
  <si>
    <t>Demontáž čerpadla kondenzátu</t>
  </si>
  <si>
    <t>1494517271</t>
  </si>
  <si>
    <t>"Fotodokumentace-stará kotelna-obr.č.15"2</t>
  </si>
  <si>
    <t>"Fotodokumentace-výměníková stanice-obr.č.10"3</t>
  </si>
  <si>
    <t>"Výkres-schéma kotelna-v.č.6"1</t>
  </si>
  <si>
    <t>"Výkres-schéma kotelna-v.č.6"2</t>
  </si>
  <si>
    <t>733</t>
  </si>
  <si>
    <t>Ústřední vytápění - rozvodné potrubí</t>
  </si>
  <si>
    <t>"Fotodokumentace-stará kotelna-obr.č.9"100</t>
  </si>
  <si>
    <t>"Fotodokumentace-výměníkocá stanice-obr.č.8"50</t>
  </si>
  <si>
    <t>"Výkres-schéma kotelna-v.č.6 a půdorys, řezy-kotelna-v.č.7"5</t>
  </si>
  <si>
    <t>"Výkres-schéma kotelna-v.č.6 a půdorys, řezy-kotelna-v.č.7"20</t>
  </si>
  <si>
    <t>"Výkres-schéma kotelna-v.č.6 a půdorys, řezy-kotelna-v.č.7"60</t>
  </si>
  <si>
    <t>"Fotodokumentace-stará kotelna-obr.č.9, 16, 22"100</t>
  </si>
  <si>
    <t>"Fotodokumentace-svým. stanice-obr.č.8"30</t>
  </si>
  <si>
    <t>"Fotodokumentace-stará kotelna-obr.č.9"30</t>
  </si>
  <si>
    <t>"Fotodokumentace-vým. stanice-obr.č.8"30</t>
  </si>
  <si>
    <t>"Fotodokumentace-stará kotelna-obr.č.9"20</t>
  </si>
  <si>
    <t>"Fotodokumentace-vým. stanice-obr.č.8"20</t>
  </si>
  <si>
    <t>"Výkres-schéma kotelna-v.č.6 a půdorys, řezy-kotelna-v.č.7"25</t>
  </si>
  <si>
    <t>"Výkres - půdorys půda-v.č.5, odvzdušnění"10</t>
  </si>
  <si>
    <t>"Výkres - půdorys půda-v.č.5"25</t>
  </si>
  <si>
    <t>"Výkres - půdorys půda-v.č.5"70</t>
  </si>
  <si>
    <t>"Výkres - půdorys půda-v.č.5"50</t>
  </si>
  <si>
    <t>"Výkres - půdorys půda-v.č.5"5</t>
  </si>
  <si>
    <t>"Výkres - půdorys, řezy-kotelna-v.č.7"25</t>
  </si>
  <si>
    <t>"Výkres - půdorys půda-v.č.5"2</t>
  </si>
  <si>
    <t>"případné dopojení těles pomocí svařování, výkres-půdorysy podlaží-v.č.2,3,4"50</t>
  </si>
  <si>
    <t>355</t>
  </si>
  <si>
    <t>733193919</t>
  </si>
  <si>
    <t>Zaslepení potrubí ocelového hladkého dýnkem D 60,3</t>
  </si>
  <si>
    <t>-1696789838</t>
  </si>
  <si>
    <t>"zaslepení potrubí kondenzátu ve vým. stanici a ve staré kotelně"2</t>
  </si>
  <si>
    <t>353</t>
  </si>
  <si>
    <t>733193925</t>
  </si>
  <si>
    <t>Zaslepení potrubí ocelového hladkého dýnkem D 89</t>
  </si>
  <si>
    <t>-121192691</t>
  </si>
  <si>
    <t>"zaslepení potrubí páry ve výměníkové stanici"2</t>
  </si>
  <si>
    <t>354</t>
  </si>
  <si>
    <t>733193932</t>
  </si>
  <si>
    <t>Zaslepení potrubí ocelového hladkého dýnkem D 133</t>
  </si>
  <si>
    <t>-962807411</t>
  </si>
  <si>
    <t>"zaslepení potrubí páry ve vým. stanici-1ks, ve staré kotelně -1ks"3</t>
  </si>
  <si>
    <t>"spojování silnostěnných ocelových trubek lisováním -v půdním prostoru-1 stávající závit na stoupčce využit-35 stoupaček, výkres-půdorys půdy-v.č.5"70</t>
  </si>
  <si>
    <t>"případné dopojení těles pomocí lisování, výkres-půdorysy podlaží-v.č.2,3,4"30</t>
  </si>
  <si>
    <t>"Výkres-schéma kotelna-v.č.6 a půdorys, řezy-kotelna-v.č.7"30</t>
  </si>
  <si>
    <t>"Výkres-schéma kotelna-v.č.6 a půdorys, řezy-kotelna-v.č.7"10</t>
  </si>
  <si>
    <t>"Výkres-schéma kotelna-v.č.6 a půdorys, řezy-kotelna-v.č.7"2</t>
  </si>
  <si>
    <t>734</t>
  </si>
  <si>
    <t>Ústřední vytápění - armatury</t>
  </si>
  <si>
    <t>"Fotodokumentace-stará kotelna-obr.č.1, 6, 11"7</t>
  </si>
  <si>
    <t>"Fotodokumentace-výměníková stanice-obr.č.5,9,10"5</t>
  </si>
  <si>
    <t>"Fotodokumentace-stará kotelna-obr.č.1"3</t>
  </si>
  <si>
    <t>"Fotodokumentace-vým. stanice-obr.č.2,4, 6, 9,10"18</t>
  </si>
  <si>
    <t>"Fotodokumentace-stará kotelna-obr.č.2"2</t>
  </si>
  <si>
    <t>"Fotodokumentace-vým. stanice-obr.č.2,4,  9"3</t>
  </si>
  <si>
    <t>"Výkres-schéma kotelna-v.č.6"5</t>
  </si>
  <si>
    <t>"Výkres-schéma kotelna-v.č.6"6</t>
  </si>
  <si>
    <t>"Výkres-schéma kotelna-v.č.6"4</t>
  </si>
  <si>
    <t>"Výkres-schéma kotelna-v.č.6"3</t>
  </si>
  <si>
    <t>343</t>
  </si>
  <si>
    <t>734160812</t>
  </si>
  <si>
    <t>Demontáž odvaděče kondenzátu do DN 25</t>
  </si>
  <si>
    <t>-396122392</t>
  </si>
  <si>
    <t>"Fotodokumentace-stará kotelna-obr.č.6, 11"3</t>
  </si>
  <si>
    <t>"Fotodokumentace-výměníková stanice-obr.č.5"2</t>
  </si>
  <si>
    <t>"Výkres-půdorysy podlaží, v.č.2,3,4,5"100</t>
  </si>
  <si>
    <t>"Výkres-půdorysy podlaží, v.č.2,3,4,5"30</t>
  </si>
  <si>
    <t>"Výkres-půdorysy podlaží, v.č.2,3,4,5"80</t>
  </si>
  <si>
    <t>"Výkres-půdorysy podlaží, v.č.2,3,4,5"50</t>
  </si>
  <si>
    <t>"Výkres-půdorysy podlaží, v.č.2"2</t>
  </si>
  <si>
    <t>"Výkres-půdorysy podlaží, v.č.2,3,4,5, schéma kotelny v.č.7"122</t>
  </si>
  <si>
    <t>"Výkres-půdorysy podlaží, v.č.2,3,4,"33</t>
  </si>
  <si>
    <t>"Výkres-půdorysy podlaží, v.č.2,3,4,5 schéma kotelny v.č.7"233</t>
  </si>
  <si>
    <t>"Výkres-půdorysy podlaží, v.č.2,3,4,5 schéma kotelny v.č.7"41</t>
  </si>
  <si>
    <t>"Výkres- půdorys půdy v.č.5, schéma kotelny v.č.7"50</t>
  </si>
  <si>
    <t>"Výkres- půdorys půdy v.č.5, schéma kotelny v.č.7"20</t>
  </si>
  <si>
    <t>"Výkres- půdorys půdy v.č.5, schéma kotelny v.č.7"10</t>
  </si>
  <si>
    <t>"Výkres- půdorys půdy v.č.5, schéma kotelny v.č.7"16</t>
  </si>
  <si>
    <t>"Výkres- schéma kotelny v.č.7"1</t>
  </si>
  <si>
    <t>"Výkres-půdorysy podlaží, v.č.2,3,4"34</t>
  </si>
  <si>
    <t>"Výkres-půdorysy podlaží, v.č.2,3,4,5 "91</t>
  </si>
  <si>
    <t>"Výkres-schéma kotelny v.č.7"2</t>
  </si>
  <si>
    <t>"Výkres-schéma kotelny v.č.7"16</t>
  </si>
  <si>
    <t>"Výkres-schéma kotelny v.č.7"10</t>
  </si>
  <si>
    <t>"Výkres-schéma kotelny v.č.7"13</t>
  </si>
  <si>
    <t>735</t>
  </si>
  <si>
    <t>Ústřední vytápění - otopná tělesa</t>
  </si>
  <si>
    <t>"Výkres-půdorysy podlaží, v.č.2,3,4"125</t>
  </si>
  <si>
    <t>"Výkres-půdorysy podlaží, v.č.2,3,4"65</t>
  </si>
  <si>
    <t>"25 ks pro term. ventil DN15(339 l/h) a 20 ks pro přetěsňování těles" 45</t>
  </si>
  <si>
    <t>"pro přetěsňování těles" 10</t>
  </si>
  <si>
    <t>"Výkres-půdorysy podlaží, v.č.2,3,4"1</t>
  </si>
  <si>
    <t>"Výkres-půdorys 3NP-v.č.4"1</t>
  </si>
  <si>
    <t>"Výkres-půdorys 2NP-v.č.3"1</t>
  </si>
  <si>
    <t>"Výkres-půdorys 3NP-v.č.4"2</t>
  </si>
  <si>
    <t>"Výkres-půdorysy podlaží, v.č.2,3,4"800</t>
  </si>
  <si>
    <t>"Výkres-půdorys 2NP, v.č.3"1</t>
  </si>
  <si>
    <t>"Výkres-půdorys 2NP, v.č.3 a 3NP, v.č.4"3</t>
  </si>
  <si>
    <t>"Výkres-půdorys 3NP, v.č.4"1</t>
  </si>
  <si>
    <t>"Výkres-půdorys, řez-koteln, v.č. 6 a schéma kotelny v.č.7"1</t>
  </si>
  <si>
    <t>751</t>
  </si>
  <si>
    <t>"Výkres-půdorys, řez-kotelny, v.č. 6"2</t>
  </si>
  <si>
    <t>"Výkres-půdorys, řez-kotelny, v.č. 6"6</t>
  </si>
  <si>
    <t>"Výkres-půdorys, řez-kotelny, v.č. 6"100</t>
  </si>
  <si>
    <t>"Výkres-půdorys, řez-kotelny, v.č. 6 a půdorys půda,v.č.5"100</t>
  </si>
  <si>
    <t>783</t>
  </si>
  <si>
    <t>Dokončovací práce - nátěry</t>
  </si>
  <si>
    <t>"Výkres-půdorys-půda, v.č. 5"990</t>
  </si>
  <si>
    <t>"Výkres-půdorys-podlaží, v.č. 2,3,4-stoupačky"960</t>
  </si>
  <si>
    <t>"Výkres-půdorys-půda, v.č. 5"160</t>
  </si>
  <si>
    <t>"Výkres-půdorys řez-kotelna, v.č. 6, schéma kotelna,v.č.7"270</t>
  </si>
  <si>
    <t>"Výkres-půdorys řez-kotelna, v.č. 6, schéma kotelna,v.č.7"25</t>
  </si>
  <si>
    <t>351</t>
  </si>
  <si>
    <t>783614673</t>
  </si>
  <si>
    <t>Základní antikorozní jednonásobný syntetický samozákladující potrubí DN do 150 mm</t>
  </si>
  <si>
    <t>763436325</t>
  </si>
  <si>
    <t>"Výkres-půdorys řez-kotelna, v.č. 6, schéma kotelna,v.č.7"50</t>
  </si>
  <si>
    <t>352</t>
  </si>
  <si>
    <t>783615571</t>
  </si>
  <si>
    <t>Mezinátěr jednonásobný syntetický nátěr potrubí DN do 150 mm</t>
  </si>
  <si>
    <t>1902142388</t>
  </si>
  <si>
    <t>HZS</t>
  </si>
  <si>
    <t>Hodinové zúčtovací sazby</t>
  </si>
  <si>
    <t>{3aa31ba9-8801-4920-be79-731b9217e79f}</t>
  </si>
  <si>
    <t>Stavební úpravy - změna zdroje vytápění SŠ a ZŠ Oselce - D.1.4.2 Plynové instalace</t>
  </si>
  <si>
    <t>01</t>
  </si>
  <si>
    <t>Vnitřní plynovod</t>
  </si>
  <si>
    <t>PRO</t>
  </si>
  <si>
    <t>{4f904498-dbe5-47ba-a55a-da678c26dadf}</t>
  </si>
  <si>
    <t>02</t>
  </si>
  <si>
    <t>Regulace a měření</t>
  </si>
  <si>
    <t>{85996f4e-5949-4040-95c8-10dcad6d81c0}</t>
  </si>
  <si>
    <t>01 - Vnitřní plynovod</t>
  </si>
  <si>
    <t>Milan david</t>
  </si>
  <si>
    <t>HSV - Práce a dodávky HSV</t>
  </si>
  <si>
    <t xml:space="preserve">    9 - Ostatní konstrukce a práce, bourání</t>
  </si>
  <si>
    <t xml:space="preserve">    997 - Přesun sutě</t>
  </si>
  <si>
    <t xml:space="preserve">    723 - Zdravotechnika - vnitřní plynovod</t>
  </si>
  <si>
    <t xml:space="preserve">    727 - Zdravotechnika - požární ochrana</t>
  </si>
  <si>
    <t>M - Práce a dodávky M</t>
  </si>
  <si>
    <t xml:space="preserve">    23-M - Montáže potrubí</t>
  </si>
  <si>
    <t>Práce a dodávky HSV</t>
  </si>
  <si>
    <t>Ostatní konstrukce a práce, bourání</t>
  </si>
  <si>
    <t>949101111</t>
  </si>
  <si>
    <t>Lešení pomocné pro objekty pozemních staveb s lešeňovou podlahou v do 1,9 m zatížení do 150 kg/m2</t>
  </si>
  <si>
    <t>-424271916</t>
  </si>
  <si>
    <t>977151113</t>
  </si>
  <si>
    <t>Jádrové vrty diamantovými korunkami do D 50 mm do stavebních materiálů</t>
  </si>
  <si>
    <t>-1012796940</t>
  </si>
  <si>
    <t>977151118</t>
  </si>
  <si>
    <t>Jádrové vrty diamantovými korunkami do D 100 mm do stavebních materiálů</t>
  </si>
  <si>
    <t>1777810144</t>
  </si>
  <si>
    <t>97715110R</t>
  </si>
  <si>
    <t xml:space="preserve">Bourací a zednické práce </t>
  </si>
  <si>
    <t>1104006366</t>
  </si>
  <si>
    <t>997</t>
  </si>
  <si>
    <t>Přesun sutě</t>
  </si>
  <si>
    <t>5</t>
  </si>
  <si>
    <t>997013501</t>
  </si>
  <si>
    <t>Odvoz suti a vybouraných hmot na skládku nebo meziskládku do 1 km se složením</t>
  </si>
  <si>
    <t>-720449276</t>
  </si>
  <si>
    <t>997013509</t>
  </si>
  <si>
    <t>Příplatek k odvozu suti a vybouraných hmot na skládku ZKD 1 km přes 1 km</t>
  </si>
  <si>
    <t>909304533</t>
  </si>
  <si>
    <t>997013803</t>
  </si>
  <si>
    <t>Poplatek za uložení na skládce (skládkovné) stavebního odpadu cihelného kód odpadu 170 102</t>
  </si>
  <si>
    <t>1390935267</t>
  </si>
  <si>
    <t>723</t>
  </si>
  <si>
    <t>Zdravotechnika - vnitřní plynovod</t>
  </si>
  <si>
    <t>723150365</t>
  </si>
  <si>
    <t>Chránička D 38x2,6 mm</t>
  </si>
  <si>
    <t>1526478862</t>
  </si>
  <si>
    <t>723150371</t>
  </si>
  <si>
    <t>Chránička D 108x4 mm</t>
  </si>
  <si>
    <t>1876499556</t>
  </si>
  <si>
    <t>723150803</t>
  </si>
  <si>
    <t>Demontáž potrubí ocelové hladké svařované do D 76</t>
  </si>
  <si>
    <t>-1080373777</t>
  </si>
  <si>
    <t>723150805</t>
  </si>
  <si>
    <t>Demontáž potrubí ocelové hladké svařované do D 159</t>
  </si>
  <si>
    <t>-373377847</t>
  </si>
  <si>
    <t>12</t>
  </si>
  <si>
    <t>723190901</t>
  </si>
  <si>
    <t>Uzavření,otevření plynovodního potrubí při opravě</t>
  </si>
  <si>
    <t>-517235648</t>
  </si>
  <si>
    <t>723190907</t>
  </si>
  <si>
    <t>Odvzdušnění nebo napuštění plynovodního potrubí</t>
  </si>
  <si>
    <t>116630618</t>
  </si>
  <si>
    <t>14</t>
  </si>
  <si>
    <t>723190912</t>
  </si>
  <si>
    <t>Navaření odbočky na potrubí plynovodní DN 15</t>
  </si>
  <si>
    <t>1793342364</t>
  </si>
  <si>
    <t>723190917</t>
  </si>
  <si>
    <t>Navaření odbočky na potrubí plynovodní DN 50</t>
  </si>
  <si>
    <t>-1706959643</t>
  </si>
  <si>
    <t>723290821</t>
  </si>
  <si>
    <t>Přemístění vnitrostaveništní demontovaných hmot pro vnitřní plynovod v objektech výšky do 6 m</t>
  </si>
  <si>
    <t>-2095740787</t>
  </si>
  <si>
    <t>647074212</t>
  </si>
  <si>
    <t>998723201</t>
  </si>
  <si>
    <t>Přesun hmot procentní pro vnitřní plynovod v objektech v do 6 m</t>
  </si>
  <si>
    <t>-1033105244</t>
  </si>
  <si>
    <t>727</t>
  </si>
  <si>
    <t>Zdravotechnika - požární ochrana</t>
  </si>
  <si>
    <t>727111118</t>
  </si>
  <si>
    <t>Prostup předizolovaného kovového potrubí D 89 mm stěnou tl 10 cm požární odolnost EI 60-120</t>
  </si>
  <si>
    <t>154600459</t>
  </si>
  <si>
    <t>20</t>
  </si>
  <si>
    <t>767995111</t>
  </si>
  <si>
    <t>Montáž atypických zámečnických konstrukcí hmotnosti do 5 kg</t>
  </si>
  <si>
    <t>-551458462</t>
  </si>
  <si>
    <t>4297510R</t>
  </si>
  <si>
    <t>podpěrný materiál - konzoly, závěsy, třmeny                                                                                              D.1.4.2, v.č. 1, 3, 4</t>
  </si>
  <si>
    <t>-1818794026</t>
  </si>
  <si>
    <t>22</t>
  </si>
  <si>
    <t>783614651</t>
  </si>
  <si>
    <t>Základní antikorozní jednonásobný syntetický potrubí DN do 50 mm</t>
  </si>
  <si>
    <t>-1964215872</t>
  </si>
  <si>
    <t>783614661</t>
  </si>
  <si>
    <t>Základní antikorozní jednonásobný syntetický potrubí DN do 100 mm</t>
  </si>
  <si>
    <t>115469909</t>
  </si>
  <si>
    <t>-197545383</t>
  </si>
  <si>
    <t>783617631</t>
  </si>
  <si>
    <t>Krycí dvojnásobný syntetický nátěr potrubí DN do 100 mm</t>
  </si>
  <si>
    <t>-61060997</t>
  </si>
  <si>
    <t>Práce a dodávky M</t>
  </si>
  <si>
    <t>23-M</t>
  </si>
  <si>
    <t>Montáže potrubí</t>
  </si>
  <si>
    <t>230011008</t>
  </si>
  <si>
    <t>Montáž potrubí trouby ocelové hladké tř.11-13 D 22 mm, tl 2,6 mm</t>
  </si>
  <si>
    <t>-2137615757</t>
  </si>
  <si>
    <t>1401101R1</t>
  </si>
  <si>
    <t>trubka ocelová bezešvá hladká DN15                                                                                                        D.1.4.2, v.č. 1, 3, 4</t>
  </si>
  <si>
    <t>128</t>
  </si>
  <si>
    <t>-1969406152</t>
  </si>
  <si>
    <t>230011029</t>
  </si>
  <si>
    <t>Montáž potrubí trouby ocelové hladké tř.11-13 D 44,5 mm, tl 2,6 mm</t>
  </si>
  <si>
    <t>706702032</t>
  </si>
  <si>
    <t>1401102R2</t>
  </si>
  <si>
    <t>trubka ocelová bezešvá hladká DN40                                                                                                        D.1.4.2, v.č. 1, 3, 4</t>
  </si>
  <si>
    <t>1280482713</t>
  </si>
  <si>
    <t>230011038</t>
  </si>
  <si>
    <t>Montáž potrubí trouby ocelové hladké tř.11-13 D 57 mm, tl 2,9 mm</t>
  </si>
  <si>
    <t>1978758882</t>
  </si>
  <si>
    <t>1401103R5</t>
  </si>
  <si>
    <t>trubka ocelová bezešvá hladká DN50                                                                                                        D.1.4.2, v.č. 1, 3, 4</t>
  </si>
  <si>
    <t>-933844862</t>
  </si>
  <si>
    <t>230011057</t>
  </si>
  <si>
    <t>Montáž potrubí trouby ocelové hladké tř.11-13 D 89 mm, tl 3,6 mm</t>
  </si>
  <si>
    <t>73719095</t>
  </si>
  <si>
    <t>14011058R</t>
  </si>
  <si>
    <t>trubka ocelová bezešvá hladká DN80                                                                                                        D.1.4.2, v.č. 1, 3, 4</t>
  </si>
  <si>
    <t>1579482169</t>
  </si>
  <si>
    <t>230021005</t>
  </si>
  <si>
    <t>Montáž trubní díly přivařovací tř.11-13 do 1 kg D 15 mm tl 2,5 mm</t>
  </si>
  <si>
    <t>-1945240032</t>
  </si>
  <si>
    <t>4227261R1</t>
  </si>
  <si>
    <t>smyčka manometru  M20x1,5                                                                                                                      D.1.4.2, v.č. 1, 3, 4</t>
  </si>
  <si>
    <t>1569112158</t>
  </si>
  <si>
    <t>31630509R</t>
  </si>
  <si>
    <t>oblouk trubkový typ 1,5D tvar 90° D 22 mm tl 2,6mm DN 15                                                                      D.1.4.2, v.č. 1, 3, 4</t>
  </si>
  <si>
    <t>-2140172024</t>
  </si>
  <si>
    <t>230021029</t>
  </si>
  <si>
    <t>Montáž trubní díly přivařovací tř.11-13 do 1 kg D 44,5 mm tl 2,6 mm</t>
  </si>
  <si>
    <t>1947654332</t>
  </si>
  <si>
    <t>31630513R</t>
  </si>
  <si>
    <t>oblouk trubkový  typ 1,5D tvar 90° - D 44,5 mm tl 2,6 mm                                                                          D.1.4.2, v.č. 1, 3, 4</t>
  </si>
  <si>
    <t>-1787311284</t>
  </si>
  <si>
    <t>230021038</t>
  </si>
  <si>
    <t>Montáž trubní díly přivařovací tř.11-13 do 1 kg D 57 mm tl 2,9 mm</t>
  </si>
  <si>
    <t>882412460</t>
  </si>
  <si>
    <t>31630000R</t>
  </si>
  <si>
    <t>redukce přivařovací ocelová DN50/40                                                                                                        D.1.4.2, v.č. 1, 3, 4</t>
  </si>
  <si>
    <t>-1022491487</t>
  </si>
  <si>
    <t>230022057</t>
  </si>
  <si>
    <t>Montáž trubní díly přivařovací tř.11-13 do 3 kg D 89 mm tl 3,6 mm</t>
  </si>
  <si>
    <t>923694766</t>
  </si>
  <si>
    <t>55283836R</t>
  </si>
  <si>
    <t>dno klenuté  PN 16 88,9x4mm DN 80                                                                                                         D.1.4.2, v.č. 1, 3, 4</t>
  </si>
  <si>
    <t>1415498101</t>
  </si>
  <si>
    <t>31630528R</t>
  </si>
  <si>
    <t>oblouk trubkový typ 1,5D tvar 90° D 88,9 mm tl 3,2 mm                                                                            D.1.4.2, v.č. 1, 3, 4</t>
  </si>
  <si>
    <t>36897138</t>
  </si>
  <si>
    <t>230040004</t>
  </si>
  <si>
    <t>Montáž trubní díly závitové DN 1/2"</t>
  </si>
  <si>
    <t>1727815375</t>
  </si>
  <si>
    <t>286422R0</t>
  </si>
  <si>
    <t>kulový uzávěr DN15, G1/2"                                                                                                                        D.1.4.2, v.č. 1, 3, 4</t>
  </si>
  <si>
    <t>-1252795884</t>
  </si>
  <si>
    <t>286422R2</t>
  </si>
  <si>
    <t>vzorkovací kulový uzávěr DN15, G1/2"                                                                                                     D.1.4.2, v.č. 1, 3, 4</t>
  </si>
  <si>
    <t>-722738341</t>
  </si>
  <si>
    <t>5511700R2</t>
  </si>
  <si>
    <t>přechod M20x1,5/ G 1/2"                                                                                                                           D.1.4.2, v.č. 1, 3, 4</t>
  </si>
  <si>
    <t>872177117</t>
  </si>
  <si>
    <t>5513895R2</t>
  </si>
  <si>
    <t>kohout kulový trojcestný manometrový 1/2" žlutý                                                                                      D.1.4.2, v.č. 1, 3, 4</t>
  </si>
  <si>
    <t>-1134427309</t>
  </si>
  <si>
    <t>3884146R1</t>
  </si>
  <si>
    <t>manometr dn160 , 0-6k Pa                                                                                                                         D.1.4.2, v.č. 1, 3, 4</t>
  </si>
  <si>
    <t>425929339</t>
  </si>
  <si>
    <t>230040006</t>
  </si>
  <si>
    <t>Montáž trubní díly závitové DN 1"</t>
  </si>
  <si>
    <t>1531757628</t>
  </si>
  <si>
    <t>31941906R</t>
  </si>
  <si>
    <t>zátka temperovaná černá litina s vnějším závitem DN 1"                                                                         D.1.4.2, v.č. 1, 3, 4</t>
  </si>
  <si>
    <t>565953763</t>
  </si>
  <si>
    <t>230040008</t>
  </si>
  <si>
    <t>Montáž trubní díly závitové DN 1 1/2"</t>
  </si>
  <si>
    <t>1685905423</t>
  </si>
  <si>
    <t>31943608R</t>
  </si>
  <si>
    <t>koleno jednoznačné 90° s vnitřním závitem DN 6/4"                                                                                 D.1.4.2, v.č. 1, 3, 4</t>
  </si>
  <si>
    <t>-1235146558</t>
  </si>
  <si>
    <t>31943000R</t>
  </si>
  <si>
    <t>závitová vsuvka DN40 R 6/4"-6/4"                                                                                                              D.1.4.2, v.č. 1, 3, 4</t>
  </si>
  <si>
    <t>1130457461</t>
  </si>
  <si>
    <t>55</t>
  </si>
  <si>
    <t>31943001R</t>
  </si>
  <si>
    <t>šroubení přímé  DN40 G6/4"                                                                                                                      D.1.4.2, v.č. 1, 3, 4</t>
  </si>
  <si>
    <t>-1285116798</t>
  </si>
  <si>
    <t>230040009</t>
  </si>
  <si>
    <t>Montáž trubní díly závitové DN 2"</t>
  </si>
  <si>
    <t>-1497933889</t>
  </si>
  <si>
    <t>286422R1</t>
  </si>
  <si>
    <t>kulový uzávěr DN50, G 2"                                                                                                                           D.1.4.2, v.č. 1, 3, 4</t>
  </si>
  <si>
    <t>1591648109</t>
  </si>
  <si>
    <t>230120041</t>
  </si>
  <si>
    <t>Čištění potrubí profukováním nebo proplachováním DN 32</t>
  </si>
  <si>
    <t>-448426725</t>
  </si>
  <si>
    <t>230120043</t>
  </si>
  <si>
    <t>Čištění potrubí profukováním nebo proplachováním DN 50</t>
  </si>
  <si>
    <t>-1044234987</t>
  </si>
  <si>
    <t>230120045</t>
  </si>
  <si>
    <t>Čištění potrubí profukováním nebo proplachováním DN 80</t>
  </si>
  <si>
    <t>-1522001044</t>
  </si>
  <si>
    <t>230230017</t>
  </si>
  <si>
    <t>Hlavní tlaková zkouška vzduchem 0,6 MPa DN 80</t>
  </si>
  <si>
    <t>1784218122</t>
  </si>
  <si>
    <t>HZS4212</t>
  </si>
  <si>
    <t>Hodinová zúčtovací sazba revizní technik specialista</t>
  </si>
  <si>
    <t>2038625816</t>
  </si>
  <si>
    <t>02 - Regulace a měření</t>
  </si>
  <si>
    <t>VRN - Vedlejší rozpočtové náklady</t>
  </si>
  <si>
    <t xml:space="preserve">    VRN9 - Ostatní náklady</t>
  </si>
  <si>
    <t>723150368</t>
  </si>
  <si>
    <t>Chránička D 76x3,2 mm</t>
  </si>
  <si>
    <t>-1033338874</t>
  </si>
  <si>
    <t>723190916</t>
  </si>
  <si>
    <t>Navaření odbočky na potrubí plynovodní DN 40</t>
  </si>
  <si>
    <t>723190919</t>
  </si>
  <si>
    <t>Navaření odbočky na potrubí plynovodní DN 80</t>
  </si>
  <si>
    <t>-1764747561</t>
  </si>
  <si>
    <t>723214135R</t>
  </si>
  <si>
    <t xml:space="preserve">Filtr plynový DN 40 PN 16 </t>
  </si>
  <si>
    <t>-744053868</t>
  </si>
  <si>
    <t>723234314R</t>
  </si>
  <si>
    <t>Regulátor tlaku plynu středotlaký jednostupňový výkon do 100 m3/hod pro zemní plyn, 300/2,1kPa, G1-G2 1/4", integrovaný pojistný ventil a bezp. rychlouzávěr</t>
  </si>
  <si>
    <t>1737255861</t>
  </si>
  <si>
    <t>podpěrný materiál - konzoly, závěsy, třmeny                                                                                               D.1.4.2, v.č. 1, 2, 4</t>
  </si>
  <si>
    <t>230011020</t>
  </si>
  <si>
    <t>Montáž potrubí trouby ocelové hladké tř.11-13 D 31,8 mm, tl 2,6 mm</t>
  </si>
  <si>
    <t>-75269971</t>
  </si>
  <si>
    <t>14011014R</t>
  </si>
  <si>
    <t>trubka ocelová bezešvá hladká DN25                                                                                                          D.1.4.2, v.č. 1, 2, 4</t>
  </si>
  <si>
    <t>-2042067766</t>
  </si>
  <si>
    <t>trubka ocelová bezešvá hladká DN40                                                                                                         D.1.4.2, v.č. 1, 2, 4</t>
  </si>
  <si>
    <t>trubka ocelová bezešvá hladká DN50                                                                                                         D.1.4.2, v.č. 1, 2, 4</t>
  </si>
  <si>
    <t>trubka ocelová bezešvá hladká DN80                                                                                                         D.1.4.2, v.č. 1, 2, 4</t>
  </si>
  <si>
    <t>2057962886</t>
  </si>
  <si>
    <t>smyčka manometru  M20x1,5                                                                                                                       D.1.4.2, v.č. 1, 2, 4</t>
  </si>
  <si>
    <t>oblouk trubkový  typ 1,5D tvar 90° - D 44,5 mm tl 2,6 mm                                                                           D.1.4.2, v.č. 1, 2, 4</t>
  </si>
  <si>
    <t>31630002R</t>
  </si>
  <si>
    <t>redukce přivařovací ocelová DN40/25                                                                                                          D.1.4.2, v.č. 1, 2, 4</t>
  </si>
  <si>
    <t>338021854</t>
  </si>
  <si>
    <t>230022038</t>
  </si>
  <si>
    <t>Montáž trubní díly přivařovací tř.11-13 do 3 kg D 57 mm tl 2,9 mm</t>
  </si>
  <si>
    <t>-520472062</t>
  </si>
  <si>
    <t>316300011R</t>
  </si>
  <si>
    <t>příruba přivařovací krková DN50 vč. těsnění a spojovacího materiálu                                                       D.1.4.2, v.č. 1, 2, 4</t>
  </si>
  <si>
    <t>159075754</t>
  </si>
  <si>
    <t>oblouk trubkový typ 1,5D tvar 90° D 88,9 mm tl 3,2 mm                                                                              D.1.4.2, v.č. 1, 2, 4</t>
  </si>
  <si>
    <t>31630001R</t>
  </si>
  <si>
    <t>redukce přivařovací ocelová DN80/50                                                                                                         D.1.4.2, v.č. 1, 2, 4</t>
  </si>
  <si>
    <t>-1230088558</t>
  </si>
  <si>
    <t>316300010R</t>
  </si>
  <si>
    <t>příruba přivařovací krková DN80 vč. těsnění a spojovacího materiálu                                                      D.1.4.2, v.č. 1, 2, 4</t>
  </si>
  <si>
    <t>782282687</t>
  </si>
  <si>
    <t>230030002</t>
  </si>
  <si>
    <t>Montáž trubní díly přírubové hmotnost přes 5 kg do 10 kg</t>
  </si>
  <si>
    <t>-1739986933</t>
  </si>
  <si>
    <t>286422R11</t>
  </si>
  <si>
    <t>kulový uzávěr přírubový PN16  DN50 páka                                                                                                 D.1.4.2, v.č. 1, 2, 4</t>
  </si>
  <si>
    <t>286422R12</t>
  </si>
  <si>
    <t>kulový uzávěr přírubový PN16  DN80 páka                                                                                                 D.1.4.2, v.č. 1, 2, 4</t>
  </si>
  <si>
    <t>-1734579213</t>
  </si>
  <si>
    <t>286422R13</t>
  </si>
  <si>
    <t>AUK elektromagnetický ventil DN80 přírubový PN16, 230V/50Hz, bez napětí uzavřen (NC) s integrovaným ochozem a manostatem                                                                                                                                                  D.1.4.2, v.č. 1, 2, 4</t>
  </si>
  <si>
    <t>679967563</t>
  </si>
  <si>
    <t>286422R14</t>
  </si>
  <si>
    <t>rotační plynoměr G65, DN50 PN16 (dodávka innogy)                                                                                 D.1.4.2, v.č. 1, 2, 4</t>
  </si>
  <si>
    <t>-931894439</t>
  </si>
  <si>
    <t>230032027</t>
  </si>
  <si>
    <t>Montáž přírubových spojů do PN 16 DN 50</t>
  </si>
  <si>
    <t>-339650052</t>
  </si>
  <si>
    <t>230032029</t>
  </si>
  <si>
    <t>Montáž přírubových spojů do PN 16 DN 80</t>
  </si>
  <si>
    <t>1039105561</t>
  </si>
  <si>
    <t>1023857362</t>
  </si>
  <si>
    <t>286422R10</t>
  </si>
  <si>
    <t>jímka M20x1,5 digitálního převodníku teploty                                                                                              D.1.4.2, v.č. 1, 2, 4</t>
  </si>
  <si>
    <t>vzorkovací kulový uzávěr DN15, G1/2"                                                                                                        D.1.4.2, v.č. 1, 2, 4</t>
  </si>
  <si>
    <t>přechod M20x1,5/ G 1/2"                                                                                                                              D.1.4.2, v.č. 1, 2, 4</t>
  </si>
  <si>
    <t>kohout kulový trojcestný manometrový 1/2" žlutý                                                                                         D.1.4.2, v.č. 1, 2, 4</t>
  </si>
  <si>
    <t>manometr dn160 , 0-6 kPa                                                                                                                            D.1.4.2, v.č. 1, 2, 4</t>
  </si>
  <si>
    <t>3884146R2</t>
  </si>
  <si>
    <t>manometr dn160 , 0-600 kPa                                                                                                                        D.1.4.2, v.č. 1, 2, 4</t>
  </si>
  <si>
    <t>-145416086</t>
  </si>
  <si>
    <t>31943003R</t>
  </si>
  <si>
    <t>šroubení přímé DN25 1"                                                                                                                               D.1.4.2, v.č. 1, 2, 4</t>
  </si>
  <si>
    <t>2007519068</t>
  </si>
  <si>
    <t>-1481191181</t>
  </si>
  <si>
    <t>2864000R2</t>
  </si>
  <si>
    <t>kulový uzávěr DN40, G 6/4"                                                                                                                          D.1.4.2, v.č. 1, 2, 4</t>
  </si>
  <si>
    <t>1719372217</t>
  </si>
  <si>
    <t>31943002R</t>
  </si>
  <si>
    <t>šroubení přímé DN50 2"                                                                                                                               D.1.4.2, v.č. 1, 2, 4</t>
  </si>
  <si>
    <t>-475857102</t>
  </si>
  <si>
    <t>230170002</t>
  </si>
  <si>
    <t>Tlakové zkoušky těsnosti potrubí - příprava DN do 80</t>
  </si>
  <si>
    <t>2085387204</t>
  </si>
  <si>
    <t>230170012</t>
  </si>
  <si>
    <t>Tlakové zkoušky těsnosti potrubí - zkouška DN do 80</t>
  </si>
  <si>
    <t>1977805968</t>
  </si>
  <si>
    <t>230260001</t>
  </si>
  <si>
    <t>Propojení regulační stanice na plynovodní přípojku DN 50</t>
  </si>
  <si>
    <t>-542326766</t>
  </si>
  <si>
    <t>VRN</t>
  </si>
  <si>
    <t>Vedlejší rozpočtové náklady</t>
  </si>
  <si>
    <t>VRN9</t>
  </si>
  <si>
    <t>090001000</t>
  </si>
  <si>
    <t>Ostatní náklady - přesun regulační řady na stavbu</t>
  </si>
  <si>
    <t>-1144471697</t>
  </si>
  <si>
    <t>21014-0501</t>
  </si>
  <si>
    <t xml:space="preserve">Tepl. cidlo příložné Pt1000  (V.Č.5,6)     </t>
  </si>
  <si>
    <t>CS-URS</t>
  </si>
  <si>
    <t xml:space="preserve">Snímač.teploty Pt1000 venkovní    V.Č.5   </t>
  </si>
  <si>
    <t xml:space="preserve">Snímač teploty do jímky +jímka  Pt1000  V.Č.5   </t>
  </si>
  <si>
    <t>Snímač.teploty Pt1000 prostorový  UT001 V.Č.5</t>
  </si>
  <si>
    <t>21014-0516</t>
  </si>
  <si>
    <t>Termostat 40-120°C V.Č.7</t>
  </si>
  <si>
    <t>Manostat 63-630 kPa V.Č.7</t>
  </si>
  <si>
    <t>21014-0515</t>
  </si>
  <si>
    <t xml:space="preserve">Čidlo -detekce plynu   V.Č.12  </t>
  </si>
  <si>
    <t>Detektror plynu (CO) V.Č.12</t>
  </si>
  <si>
    <t>21014-0521</t>
  </si>
  <si>
    <t>Elektrody RV V.Č.7</t>
  </si>
  <si>
    <t>21014-0621</t>
  </si>
  <si>
    <t>21019-0006</t>
  </si>
  <si>
    <t>Rozvaděč 1000x800x300 v.Č.14</t>
  </si>
  <si>
    <t>21019-000_R</t>
  </si>
  <si>
    <t xml:space="preserve">Montážní práce-rozvaděč MaR     V.Č.14   </t>
  </si>
  <si>
    <t>21016-000_R</t>
  </si>
  <si>
    <t>Programovací  reg. MX  V.Č.14</t>
  </si>
  <si>
    <t>21021-000_R</t>
  </si>
  <si>
    <t>Panel 200 V.Č.7,14</t>
  </si>
  <si>
    <t>21017-30001</t>
  </si>
  <si>
    <t xml:space="preserve">Vyp.S32/1103-D6   V.Č.14                  </t>
  </si>
  <si>
    <t>21019-2573</t>
  </si>
  <si>
    <t xml:space="preserve">Radova svorka     V.Č.14           </t>
  </si>
  <si>
    <t xml:space="preserve">Rad.svorka do 15 mm2 +zapoj. V.Č.14      </t>
  </si>
  <si>
    <t>21001-0341</t>
  </si>
  <si>
    <t xml:space="preserve">Tesnici vyvodka P 13,5-P 16   V.Č.14    </t>
  </si>
  <si>
    <t>21001-0115</t>
  </si>
  <si>
    <t xml:space="preserve">Kab.žlab -25L    V.Č.14           </t>
  </si>
  <si>
    <t>21001-000_R</t>
  </si>
  <si>
    <t>Zasuvka na DIN lištu TS35  ZS20    V.Č.14</t>
  </si>
  <si>
    <t>21012-0001</t>
  </si>
  <si>
    <t>Pojistkovy drzak  vc.pojistky  V.Č.14</t>
  </si>
  <si>
    <t>21014-000_R</t>
  </si>
  <si>
    <t xml:space="preserve">Kontrolka  230V AC     V.Č.14 </t>
  </si>
  <si>
    <t>Transformator 220/24Vst,50Hz,350VA  VB.Č.14</t>
  </si>
  <si>
    <t>21001-0102</t>
  </si>
  <si>
    <t xml:space="preserve">Lišta DIN  TS35    V.Č.14                </t>
  </si>
  <si>
    <t>21001-000-R</t>
  </si>
  <si>
    <t>Switch V.Č.14</t>
  </si>
  <si>
    <t>21015-0472</t>
  </si>
  <si>
    <t>21012-0412</t>
  </si>
  <si>
    <t xml:space="preserve">Jistič L7-20/3/B    V.Č.11          </t>
  </si>
  <si>
    <t xml:space="preserve">Jistič L7-6/3/B    V.Č.11           </t>
  </si>
  <si>
    <t xml:space="preserve">Jistič L7-2/1/C  V.Č.11             </t>
  </si>
  <si>
    <t xml:space="preserve">Jistič L7-4/1/C    V.Č.11           </t>
  </si>
  <si>
    <t xml:space="preserve">Jistic L7-10/1/B   V.Č.11               </t>
  </si>
  <si>
    <t xml:space="preserve">Jistič L7-6/1/B    V.Č.11                </t>
  </si>
  <si>
    <t>21012-000_R</t>
  </si>
  <si>
    <t xml:space="preserve">GSM modul  +zdroj        V.Č.  12,14         </t>
  </si>
  <si>
    <t>21013-000_R</t>
  </si>
  <si>
    <t>Transformator 220/24V DC V.Č.14</t>
  </si>
  <si>
    <t>21013-0103</t>
  </si>
  <si>
    <t xml:space="preserve">Inst.relé 24V AC    V.Č.14           </t>
  </si>
  <si>
    <t>21012-0310</t>
  </si>
  <si>
    <r>
      <t>Přep. ochr. SLP-275V/</t>
    </r>
    <r>
      <rPr>
        <sz val="10"/>
        <color indexed="8"/>
        <rFont val="Arial"/>
        <family val="2"/>
        <charset val="238"/>
      </rPr>
      <t xml:space="preserve">4 </t>
    </r>
    <r>
      <rPr>
        <sz val="10"/>
        <color indexed="8"/>
        <rFont val="Arial"/>
        <family val="2"/>
        <charset val="238"/>
      </rPr>
      <t xml:space="preserve">   V.Č.14          </t>
    </r>
  </si>
  <si>
    <t>Napájecí zdroj  (detekce) V.Č.14</t>
  </si>
  <si>
    <t>21014-0451</t>
  </si>
  <si>
    <t>hlavice "B" V.Č.14</t>
  </si>
  <si>
    <t>Spinaci jednotka  vc.spoj.dilu   V.Č.14</t>
  </si>
  <si>
    <t>24 (snímač hladiny) V.Č.7</t>
  </si>
  <si>
    <t>TR2 (230/12DC) V.Č.14</t>
  </si>
  <si>
    <t>21080-000_R</t>
  </si>
  <si>
    <t>21080-0543</t>
  </si>
  <si>
    <t>21080-0844</t>
  </si>
  <si>
    <t>21080-0005</t>
  </si>
  <si>
    <t>21080-0003</t>
  </si>
  <si>
    <t>21001-0103</t>
  </si>
  <si>
    <t>21001-0121</t>
  </si>
  <si>
    <t>21001-0301</t>
  </si>
  <si>
    <t>21080-0566</t>
  </si>
  <si>
    <t>21010-0511</t>
  </si>
  <si>
    <t>21002-1001</t>
  </si>
  <si>
    <t>21002-1011</t>
  </si>
  <si>
    <t>21002-1012</t>
  </si>
  <si>
    <t>105.</t>
  </si>
  <si>
    <t>21002-030276</t>
  </si>
  <si>
    <t>106.</t>
  </si>
  <si>
    <t>21085-0004</t>
  </si>
  <si>
    <t>107.</t>
  </si>
  <si>
    <t>21007-2411</t>
  </si>
  <si>
    <t>Obr.1,2,3-příloha TZ</t>
  </si>
  <si>
    <t>Demontáž elektroinstalace-výměníková stanice</t>
  </si>
  <si>
    <t>108.</t>
  </si>
  <si>
    <t>109.</t>
  </si>
  <si>
    <t>110.</t>
  </si>
  <si>
    <t>Obr. 4,5,6-příloha 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</si>
</sst>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000"/>
    <numFmt numFmtId="165" formatCode="#,##0.00%"/>
    <numFmt numFmtId="166" formatCode="dd\.mm\.yyyy"/>
    <numFmt numFmtId="167" formatCode="#,##0.000"/>
    <numFmt numFmtId="168" formatCode="_(#,##0&quot;.&quot;_);;;_(@_)"/>
    <numFmt numFmtId="169" formatCode="_(#,##0.0??;\-\ #,##0.0??;&quot;–&quot;???;_(@_)"/>
    <numFmt numFmtId="170" formatCode="_(#,##0.00_);[Red]\-\ #,##0.00_);&quot;–&quot;??;_(@_)"/>
    <numFmt numFmtId="171" formatCode="_(#,##0_);[Red]\-\ #,##0_);&quot;–&quot;??;_(@_)"/>
    <numFmt numFmtId="172" formatCode="#,##0.00_ ;[Red]\-#,##0.00\ "/>
  </numFmts>
  <fonts count="65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name val="Arial CE"/>
      <family val="2"/>
      <charset val="238"/>
    </font>
    <font>
      <b/>
      <sz val="12"/>
      <color indexed="25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1"/>
      <color indexed="6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CE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10"/>
      <color theme="3"/>
      <name val="Arial"/>
      <family val="2"/>
      <charset val="238"/>
    </font>
    <font>
      <sz val="10"/>
      <color indexed="8"/>
      <name val="Arial"/>
      <family val="2"/>
    </font>
    <font>
      <sz val="12"/>
      <name val="Arial CE"/>
      <family val="2"/>
      <charset val="238"/>
    </font>
    <font>
      <sz val="18"/>
      <name val="Arial CE"/>
      <family val="2"/>
      <charset val="238"/>
    </font>
    <font>
      <sz val="18"/>
      <color theme="10"/>
      <name val="Wingdings 2"/>
    </font>
    <font>
      <b/>
      <sz val="12"/>
      <name val="Arial CE"/>
      <charset val="238"/>
    </font>
    <font>
      <sz val="8"/>
      <name val="Arial CE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8"/>
      <color rgb="FF969696"/>
      <name val="Arial CE"/>
    </font>
    <font>
      <b/>
      <sz val="12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b/>
      <sz val="8"/>
      <color rgb="FFFF0000"/>
      <name val="Arial CE"/>
      <family val="2"/>
      <charset val="238"/>
    </font>
    <font>
      <sz val="8"/>
      <color rgb="FF960000"/>
      <name val="Arial CE"/>
    </font>
    <font>
      <sz val="8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sz val="8"/>
      <color rgb="FFFF0000"/>
      <name val="Arial CE"/>
    </font>
    <font>
      <i/>
      <sz val="8"/>
      <color rgb="FF0000FF"/>
      <name val="Arial CE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50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7" fillId="0" borderId="0" xfId="0" applyFont="1"/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49" fontId="0" fillId="0" borderId="15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6" xfId="0" applyFont="1" applyBorder="1" applyAlignment="1">
      <alignment horizontal="left" vertical="top" indent="1"/>
    </xf>
    <xf numFmtId="0" fontId="0" fillId="0" borderId="17" xfId="0" applyBorder="1" applyAlignment="1">
      <alignment vertical="top"/>
    </xf>
    <xf numFmtId="0" fontId="0" fillId="0" borderId="17" xfId="0" applyFont="1" applyBorder="1" applyAlignment="1">
      <alignment horizontal="right" vertical="center"/>
    </xf>
    <xf numFmtId="0" fontId="0" fillId="0" borderId="18" xfId="0" applyBorder="1" applyAlignment="1"/>
    <xf numFmtId="0" fontId="0" fillId="0" borderId="6" xfId="0" applyBorder="1" applyAlignment="1">
      <alignment horizontal="left"/>
    </xf>
    <xf numFmtId="0" fontId="0" fillId="0" borderId="19" xfId="0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3" borderId="1" xfId="0" applyFont="1" applyFill="1" applyBorder="1" applyAlignment="1">
      <alignment horizontal="left" vertical="center" inden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5" xfId="0" applyNumberFormat="1" applyBorder="1"/>
    <xf numFmtId="0" fontId="2" fillId="0" borderId="0" xfId="0" applyFont="1" applyAlignment="1">
      <alignment horizontal="center"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3" borderId="31" xfId="0" applyNumberFormat="1" applyFill="1" applyBorder="1" applyAlignment="1"/>
    <xf numFmtId="49" fontId="0" fillId="3" borderId="31" xfId="0" applyNumberFormat="1" applyFill="1" applyBorder="1"/>
    <xf numFmtId="0" fontId="0" fillId="3" borderId="31" xfId="0" applyFill="1" applyBorder="1"/>
    <xf numFmtId="0" fontId="0" fillId="3" borderId="28" xfId="0" applyFill="1" applyBorder="1"/>
    <xf numFmtId="0" fontId="0" fillId="3" borderId="10" xfId="0" applyFill="1" applyBorder="1" applyAlignment="1">
      <alignment vertical="top"/>
    </xf>
    <xf numFmtId="0" fontId="0" fillId="3" borderId="32" xfId="0" applyFill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0" fillId="3" borderId="29" xfId="0" applyFill="1" applyBorder="1" applyAlignment="1">
      <alignment vertical="top" shrinkToFit="1"/>
    </xf>
    <xf numFmtId="0" fontId="0" fillId="3" borderId="30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0" fillId="3" borderId="30" xfId="0" applyNumberFormat="1" applyFill="1" applyBorder="1" applyAlignment="1">
      <alignment vertical="top" shrinkToFit="1"/>
    </xf>
    <xf numFmtId="4" fontId="0" fillId="3" borderId="30" xfId="0" applyNumberFormat="1" applyFill="1" applyBorder="1" applyAlignment="1">
      <alignment vertical="top" shrinkToFit="1"/>
    </xf>
    <xf numFmtId="0" fontId="0" fillId="3" borderId="33" xfId="0" applyFill="1" applyBorder="1" applyAlignment="1">
      <alignment wrapText="1"/>
    </xf>
    <xf numFmtId="0" fontId="0" fillId="3" borderId="34" xfId="0" applyFill="1" applyBorder="1" applyAlignment="1">
      <alignment vertical="top"/>
    </xf>
    <xf numFmtId="49" fontId="0" fillId="3" borderId="34" xfId="0" applyNumberFormat="1" applyFill="1" applyBorder="1" applyAlignment="1">
      <alignment vertical="top"/>
    </xf>
    <xf numFmtId="49" fontId="0" fillId="3" borderId="32" xfId="0" applyNumberFormat="1" applyFill="1" applyBorder="1" applyAlignment="1">
      <alignment vertical="top"/>
    </xf>
    <xf numFmtId="0" fontId="0" fillId="3" borderId="35" xfId="0" applyFill="1" applyBorder="1" applyAlignment="1">
      <alignment vertical="top"/>
    </xf>
    <xf numFmtId="164" fontId="0" fillId="3" borderId="32" xfId="0" applyNumberFormat="1" applyFill="1" applyBorder="1" applyAlignment="1">
      <alignment vertical="top"/>
    </xf>
    <xf numFmtId="4" fontId="0" fillId="3" borderId="32" xfId="0" applyNumberFormat="1" applyFill="1" applyBorder="1" applyAlignment="1">
      <alignment vertical="top"/>
    </xf>
    <xf numFmtId="0" fontId="0" fillId="3" borderId="30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Font="1" applyAlignment="1">
      <alignment horizontal="left" vertic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38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7" borderId="42" xfId="0" applyFont="1" applyFill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38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38" xfId="0" applyFont="1" applyBorder="1" applyAlignment="1" applyProtection="1">
      <alignment vertical="center"/>
      <protection locked="0"/>
    </xf>
    <xf numFmtId="0" fontId="0" fillId="0" borderId="57" xfId="0" applyFont="1" applyBorder="1" applyAlignment="1" applyProtection="1">
      <alignment horizontal="center" vertical="center"/>
      <protection locked="0"/>
    </xf>
    <xf numFmtId="49" fontId="0" fillId="0" borderId="57" xfId="0" applyNumberFormat="1" applyFont="1" applyBorder="1" applyAlignment="1" applyProtection="1">
      <alignment horizontal="left" vertical="center" wrapText="1"/>
      <protection locked="0"/>
    </xf>
    <xf numFmtId="0" fontId="0" fillId="0" borderId="57" xfId="0" applyFont="1" applyBorder="1" applyAlignment="1" applyProtection="1">
      <alignment horizontal="center" vertical="center" wrapText="1"/>
      <protection locked="0"/>
    </xf>
    <xf numFmtId="167" fontId="0" fillId="0" borderId="57" xfId="0" applyNumberFormat="1" applyFont="1" applyBorder="1" applyAlignment="1" applyProtection="1">
      <alignment vertical="center"/>
      <protection locked="0"/>
    </xf>
    <xf numFmtId="4" fontId="0" fillId="0" borderId="0" xfId="0" applyNumberFormat="1" applyFont="1" applyAlignment="1">
      <alignment vertical="center"/>
    </xf>
    <xf numFmtId="0" fontId="5" fillId="0" borderId="3" xfId="0" applyFont="1" applyBorder="1"/>
    <xf numFmtId="0" fontId="5" fillId="0" borderId="11" xfId="0" applyFont="1" applyBorder="1"/>
    <xf numFmtId="0" fontId="5" fillId="0" borderId="58" xfId="0" applyFont="1" applyBorder="1"/>
    <xf numFmtId="0" fontId="0" fillId="0" borderId="25" xfId="0" applyBorder="1"/>
    <xf numFmtId="0" fontId="0" fillId="0" borderId="60" xfId="0" applyBorder="1"/>
    <xf numFmtId="0" fontId="0" fillId="0" borderId="61" xfId="0" applyBorder="1"/>
    <xf numFmtId="0" fontId="5" fillId="0" borderId="62" xfId="0" applyFont="1" applyBorder="1"/>
    <xf numFmtId="168" fontId="11" fillId="0" borderId="0" xfId="1" applyNumberFormat="1" applyFont="1" applyBorder="1" applyAlignment="1"/>
    <xf numFmtId="49" fontId="11" fillId="0" borderId="0" xfId="1" applyNumberFormat="1" applyFont="1" applyBorder="1" applyAlignment="1"/>
    <xf numFmtId="169" fontId="11" fillId="0" borderId="0" xfId="1" applyNumberFormat="1" applyFont="1" applyFill="1" applyBorder="1" applyAlignment="1"/>
    <xf numFmtId="170" fontId="11" fillId="0" borderId="0" xfId="1" applyNumberFormat="1" applyFont="1" applyBorder="1" applyAlignment="1"/>
    <xf numFmtId="171" fontId="11" fillId="0" borderId="0" xfId="1" applyNumberFormat="1" applyFont="1" applyBorder="1" applyAlignment="1"/>
    <xf numFmtId="49" fontId="12" fillId="0" borderId="0" xfId="1" applyNumberFormat="1" applyFont="1" applyBorder="1" applyAlignment="1">
      <alignment horizontal="right"/>
    </xf>
    <xf numFmtId="49" fontId="12" fillId="0" borderId="0" xfId="1" applyNumberFormat="1" applyFont="1" applyBorder="1" applyAlignment="1"/>
    <xf numFmtId="49" fontId="12" fillId="0" borderId="0" xfId="1" applyNumberFormat="1" applyFont="1" applyBorder="1" applyAlignment="1">
      <alignment horizontal="center"/>
    </xf>
    <xf numFmtId="168" fontId="13" fillId="0" borderId="0" xfId="1" applyNumberFormat="1" applyFont="1" applyBorder="1" applyAlignment="1"/>
    <xf numFmtId="49" fontId="13" fillId="0" borderId="0" xfId="1" applyNumberFormat="1" applyFont="1" applyBorder="1" applyAlignment="1"/>
    <xf numFmtId="49" fontId="13" fillId="8" borderId="0" xfId="1" applyNumberFormat="1" applyFont="1" applyFill="1" applyBorder="1" applyAlignment="1"/>
    <xf numFmtId="169" fontId="13" fillId="0" borderId="0" xfId="1" applyNumberFormat="1" applyFont="1" applyFill="1" applyBorder="1" applyAlignment="1"/>
    <xf numFmtId="170" fontId="13" fillId="0" borderId="0" xfId="1" applyNumberFormat="1" applyFont="1" applyBorder="1" applyAlignment="1"/>
    <xf numFmtId="171" fontId="13" fillId="0" borderId="0" xfId="1" applyNumberFormat="1" applyFont="1" applyBorder="1" applyAlignment="1"/>
    <xf numFmtId="168" fontId="14" fillId="0" borderId="0" xfId="1" applyNumberFormat="1" applyFont="1" applyBorder="1" applyAlignment="1">
      <alignment horizontal="right" vertical="top"/>
    </xf>
    <xf numFmtId="49" fontId="14" fillId="0" borderId="0" xfId="1" applyNumberFormat="1" applyFont="1" applyBorder="1" applyAlignment="1">
      <alignment horizontal="left" vertical="top"/>
    </xf>
    <xf numFmtId="0" fontId="15" fillId="0" borderId="0" xfId="0" applyFont="1"/>
    <xf numFmtId="0" fontId="1" fillId="0" borderId="0" xfId="1" applyBorder="1" applyAlignment="1">
      <alignment horizontal="center"/>
    </xf>
    <xf numFmtId="169" fontId="16" fillId="0" borderId="0" xfId="1" applyNumberFormat="1" applyFont="1" applyFill="1" applyBorder="1" applyAlignment="1">
      <alignment horizontal="right" vertical="top"/>
    </xf>
    <xf numFmtId="170" fontId="14" fillId="0" borderId="0" xfId="1" applyNumberFormat="1" applyFont="1" applyBorder="1" applyAlignment="1">
      <alignment horizontal="right" vertical="top"/>
    </xf>
    <xf numFmtId="171" fontId="14" fillId="0" borderId="0" xfId="1" applyNumberFormat="1" applyFont="1" applyBorder="1" applyAlignment="1">
      <alignment horizontal="right" vertical="top"/>
    </xf>
    <xf numFmtId="0" fontId="15" fillId="0" borderId="0" xfId="0" applyFont="1" applyBorder="1"/>
    <xf numFmtId="0" fontId="1" fillId="0" borderId="0" xfId="1" applyFill="1" applyBorder="1" applyAlignment="1">
      <alignment horizontal="center"/>
    </xf>
    <xf numFmtId="170" fontId="14" fillId="0" borderId="0" xfId="1" applyNumberFormat="1" applyFont="1" applyFill="1" applyBorder="1" applyAlignment="1">
      <alignment horizontal="right" vertical="top"/>
    </xf>
    <xf numFmtId="171" fontId="14" fillId="0" borderId="0" xfId="1" applyNumberFormat="1" applyFont="1" applyFill="1" applyBorder="1" applyAlignment="1">
      <alignment horizontal="right" vertical="top"/>
    </xf>
    <xf numFmtId="49" fontId="14" fillId="0" borderId="0" xfId="1" applyNumberFormat="1" applyFont="1" applyBorder="1" applyAlignment="1">
      <alignment horizontal="center" vertical="top"/>
    </xf>
    <xf numFmtId="0" fontId="17" fillId="0" borderId="0" xfId="0" applyFont="1" applyBorder="1"/>
    <xf numFmtId="172" fontId="14" fillId="0" borderId="0" xfId="1" applyNumberFormat="1" applyFont="1" applyBorder="1" applyAlignment="1">
      <alignment horizontal="right" vertical="top"/>
    </xf>
    <xf numFmtId="49" fontId="14" fillId="0" borderId="0" xfId="1" applyNumberFormat="1" applyFont="1" applyFill="1" applyBorder="1" applyAlignment="1">
      <alignment horizontal="center" vertical="top"/>
    </xf>
    <xf numFmtId="0" fontId="17" fillId="0" borderId="0" xfId="0" applyFont="1" applyFill="1" applyBorder="1"/>
    <xf numFmtId="0" fontId="0" fillId="0" borderId="0" xfId="0" applyBorder="1" applyAlignment="1">
      <alignment horizontal="right"/>
    </xf>
    <xf numFmtId="1" fontId="0" fillId="0" borderId="0" xfId="0" applyNumberFormat="1" applyBorder="1"/>
    <xf numFmtId="2" fontId="0" fillId="0" borderId="0" xfId="0" applyNumberFormat="1" applyBorder="1"/>
    <xf numFmtId="1" fontId="0" fillId="0" borderId="0" xfId="0" applyNumberFormat="1" applyFill="1" applyBorder="1"/>
    <xf numFmtId="2" fontId="0" fillId="0" borderId="0" xfId="0" applyNumberFormat="1" applyFill="1" applyBorder="1"/>
    <xf numFmtId="0" fontId="18" fillId="0" borderId="0" xfId="0" applyFont="1"/>
    <xf numFmtId="0" fontId="15" fillId="0" borderId="0" xfId="0" applyFont="1" applyFill="1" applyBorder="1"/>
    <xf numFmtId="49" fontId="19" fillId="0" borderId="0" xfId="1" applyNumberFormat="1" applyFont="1" applyBorder="1" applyAlignment="1">
      <alignment horizontal="left" vertical="top" wrapText="1"/>
    </xf>
    <xf numFmtId="49" fontId="19" fillId="0" borderId="0" xfId="1" applyNumberFormat="1" applyFont="1" applyBorder="1" applyAlignment="1">
      <alignment horizontal="center" vertical="top"/>
    </xf>
    <xf numFmtId="169" fontId="20" fillId="0" borderId="0" xfId="1" applyNumberFormat="1" applyFont="1" applyFill="1" applyBorder="1" applyAlignment="1">
      <alignment horizontal="right" vertical="top"/>
    </xf>
    <xf numFmtId="170" fontId="19" fillId="0" borderId="0" xfId="1" applyNumberFormat="1" applyFont="1" applyBorder="1" applyAlignment="1">
      <alignment horizontal="right" vertical="top"/>
    </xf>
    <xf numFmtId="171" fontId="21" fillId="0" borderId="0" xfId="1" applyNumberFormat="1" applyFont="1" applyBorder="1" applyAlignment="1">
      <alignment horizontal="right" vertical="top"/>
    </xf>
    <xf numFmtId="171" fontId="22" fillId="0" borderId="0" xfId="1" applyNumberFormat="1" applyFont="1" applyBorder="1" applyAlignment="1">
      <alignment horizontal="right" vertical="top"/>
    </xf>
    <xf numFmtId="0" fontId="23" fillId="0" borderId="0" xfId="0" applyFont="1"/>
    <xf numFmtId="0" fontId="0" fillId="0" borderId="0" xfId="0"/>
    <xf numFmtId="0" fontId="24" fillId="0" borderId="0" xfId="0" applyFont="1"/>
    <xf numFmtId="0" fontId="25" fillId="0" borderId="0" xfId="2" applyFont="1" applyAlignment="1">
      <alignment horizontal="center" vertical="center"/>
    </xf>
    <xf numFmtId="0" fontId="0" fillId="6" borderId="42" xfId="0" applyFont="1" applyFill="1" applyBorder="1" applyAlignment="1">
      <alignment vertical="center"/>
    </xf>
    <xf numFmtId="0" fontId="0" fillId="0" borderId="0" xfId="0"/>
    <xf numFmtId="0" fontId="0" fillId="0" borderId="0" xfId="0" applyBorder="1"/>
    <xf numFmtId="0" fontId="0" fillId="0" borderId="40" xfId="0" applyFont="1" applyBorder="1" applyAlignment="1">
      <alignment vertical="center"/>
    </xf>
    <xf numFmtId="0" fontId="0" fillId="0" borderId="57" xfId="0" applyFont="1" applyBorder="1" applyAlignment="1" applyProtection="1">
      <alignment horizontal="left" vertical="center" wrapText="1"/>
      <protection locked="0"/>
    </xf>
    <xf numFmtId="4" fontId="0" fillId="0" borderId="57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49" fontId="0" fillId="0" borderId="31" xfId="0" applyNumberFormat="1" applyBorder="1" applyAlignment="1">
      <alignment vertical="center"/>
    </xf>
    <xf numFmtId="0" fontId="0" fillId="3" borderId="32" xfId="0" applyFill="1" applyBorder="1"/>
    <xf numFmtId="0" fontId="0" fillId="3" borderId="35" xfId="0" applyFill="1" applyBorder="1"/>
    <xf numFmtId="0" fontId="0" fillId="3" borderId="33" xfId="0" applyFill="1" applyBorder="1"/>
    <xf numFmtId="49" fontId="0" fillId="3" borderId="33" xfId="0" applyNumberFormat="1" applyFill="1" applyBorder="1"/>
    <xf numFmtId="0" fontId="27" fillId="0" borderId="25" xfId="0" applyFont="1" applyBorder="1" applyAlignment="1">
      <alignment vertical="top"/>
    </xf>
    <xf numFmtId="0" fontId="27" fillId="0" borderId="25" xfId="0" applyNumberFormat="1" applyFont="1" applyBorder="1" applyAlignment="1">
      <alignment vertical="top"/>
    </xf>
    <xf numFmtId="0" fontId="27" fillId="0" borderId="26" xfId="0" applyNumberFormat="1" applyFont="1" applyBorder="1" applyAlignment="1">
      <alignment horizontal="left" vertical="top" wrapText="1"/>
    </xf>
    <xf numFmtId="0" fontId="27" fillId="0" borderId="27" xfId="0" applyFont="1" applyBorder="1" applyAlignment="1">
      <alignment vertical="top" shrinkToFit="1"/>
    </xf>
    <xf numFmtId="164" fontId="27" fillId="0" borderId="26" xfId="0" applyNumberFormat="1" applyFont="1" applyBorder="1" applyAlignment="1">
      <alignment vertical="top" shrinkToFit="1"/>
    </xf>
    <xf numFmtId="4" fontId="27" fillId="0" borderId="26" xfId="0" applyNumberFormat="1" applyFont="1" applyBorder="1" applyAlignment="1">
      <alignment vertical="top" shrinkToFit="1"/>
    </xf>
    <xf numFmtId="0" fontId="27" fillId="0" borderId="26" xfId="0" applyFont="1" applyBorder="1" applyAlignment="1">
      <alignment vertical="top" shrinkToFit="1"/>
    </xf>
    <xf numFmtId="0" fontId="27" fillId="0" borderId="25" xfId="0" applyFont="1" applyBorder="1" applyAlignment="1">
      <alignment vertical="top" shrinkToFit="1"/>
    </xf>
    <xf numFmtId="0" fontId="27" fillId="0" borderId="0" xfId="0" applyFont="1"/>
    <xf numFmtId="0" fontId="27" fillId="0" borderId="10" xfId="0" applyFont="1" applyBorder="1" applyAlignment="1">
      <alignment vertical="top"/>
    </xf>
    <xf numFmtId="0" fontId="27" fillId="0" borderId="10" xfId="0" applyNumberFormat="1" applyFont="1" applyBorder="1" applyAlignment="1">
      <alignment vertical="top"/>
    </xf>
    <xf numFmtId="0" fontId="27" fillId="0" borderId="30" xfId="0" applyNumberFormat="1" applyFont="1" applyBorder="1" applyAlignment="1">
      <alignment horizontal="left" vertical="top" wrapText="1"/>
    </xf>
    <xf numFmtId="0" fontId="27" fillId="0" borderId="29" xfId="0" applyFont="1" applyBorder="1" applyAlignment="1">
      <alignment vertical="top" shrinkToFit="1"/>
    </xf>
    <xf numFmtId="164" fontId="27" fillId="0" borderId="30" xfId="0" applyNumberFormat="1" applyFont="1" applyBorder="1" applyAlignment="1">
      <alignment vertical="top" shrinkToFit="1"/>
    </xf>
    <xf numFmtId="4" fontId="27" fillId="0" borderId="30" xfId="0" applyNumberFormat="1" applyFont="1" applyBorder="1" applyAlignment="1">
      <alignment vertical="top" shrinkToFit="1"/>
    </xf>
    <xf numFmtId="0" fontId="27" fillId="0" borderId="30" xfId="0" applyFont="1" applyBorder="1" applyAlignment="1">
      <alignment vertical="top" shrinkToFit="1"/>
    </xf>
    <xf numFmtId="0" fontId="27" fillId="0" borderId="10" xfId="0" applyFont="1" applyBorder="1" applyAlignment="1">
      <alignment vertical="top" shrinkToFit="1"/>
    </xf>
    <xf numFmtId="0" fontId="28" fillId="3" borderId="1" xfId="0" applyFont="1" applyFill="1" applyBorder="1" applyAlignment="1">
      <alignment horizontal="left" vertical="center" indent="1"/>
    </xf>
    <xf numFmtId="49" fontId="26" fillId="3" borderId="0" xfId="0" applyNumberFormat="1" applyFont="1" applyFill="1" applyBorder="1" applyAlignment="1">
      <alignment horizontal="left" vertical="center"/>
    </xf>
    <xf numFmtId="0" fontId="29" fillId="3" borderId="0" xfId="0" applyFont="1" applyFill="1" applyBorder="1" applyAlignment="1">
      <alignment horizontal="left" vertical="center"/>
    </xf>
    <xf numFmtId="49" fontId="29" fillId="3" borderId="6" xfId="0" applyNumberFormat="1" applyFont="1" applyFill="1" applyBorder="1" applyAlignment="1">
      <alignment horizontal="left" vertical="center"/>
    </xf>
    <xf numFmtId="0" fontId="29" fillId="3" borderId="6" xfId="0" applyFont="1" applyFill="1" applyBorder="1"/>
    <xf numFmtId="0" fontId="29" fillId="3" borderId="6" xfId="0" applyFont="1" applyFill="1" applyBorder="1" applyAlignment="1"/>
    <xf numFmtId="0" fontId="29" fillId="3" borderId="8" xfId="0" applyFont="1" applyFill="1" applyBorder="1" applyAlignment="1"/>
    <xf numFmtId="0" fontId="29" fillId="0" borderId="0" xfId="0" applyFont="1" applyBorder="1" applyAlignment="1">
      <alignment vertical="center"/>
    </xf>
    <xf numFmtId="0" fontId="29" fillId="0" borderId="1" xfId="0" applyFont="1" applyBorder="1" applyAlignment="1">
      <alignment horizontal="left" vertical="center" indent="1"/>
    </xf>
    <xf numFmtId="0" fontId="29" fillId="0" borderId="9" xfId="0" applyFont="1" applyBorder="1" applyAlignment="1">
      <alignment horizontal="left" vertical="center" indent="1"/>
    </xf>
    <xf numFmtId="49" fontId="29" fillId="0" borderId="6" xfId="0" applyNumberFormat="1" applyFont="1" applyBorder="1" applyAlignment="1">
      <alignment horizontal="right" vertical="center"/>
    </xf>
    <xf numFmtId="0" fontId="29" fillId="0" borderId="6" xfId="0" applyFont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6" xfId="0" applyFont="1" applyBorder="1" applyAlignment="1">
      <alignment horizontal="right" vertical="center"/>
    </xf>
    <xf numFmtId="0" fontId="29" fillId="0" borderId="6" xfId="0" applyFont="1" applyFill="1" applyBorder="1" applyAlignment="1">
      <alignment horizontal="left" vertical="center"/>
    </xf>
    <xf numFmtId="49" fontId="29" fillId="0" borderId="0" xfId="0" applyNumberFormat="1" applyFont="1" applyBorder="1" applyAlignment="1">
      <alignment horizontal="left" vertical="center"/>
    </xf>
    <xf numFmtId="49" fontId="29" fillId="0" borderId="6" xfId="0" applyNumberFormat="1" applyFont="1" applyBorder="1" applyAlignment="1">
      <alignment horizontal="left" vertical="center"/>
    </xf>
    <xf numFmtId="0" fontId="29" fillId="0" borderId="17" xfId="0" applyFont="1" applyFill="1" applyBorder="1" applyAlignment="1">
      <alignment horizontal="left" vertical="top"/>
    </xf>
    <xf numFmtId="0" fontId="29" fillId="0" borderId="17" xfId="0" applyFont="1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0" fillId="0" borderId="31" xfId="0" applyBorder="1"/>
    <xf numFmtId="0" fontId="29" fillId="0" borderId="14" xfId="0" applyFont="1" applyBorder="1" applyAlignment="1">
      <alignment horizontal="left" vertical="center" indent="1"/>
    </xf>
    <xf numFmtId="0" fontId="29" fillId="0" borderId="31" xfId="0" applyFont="1" applyBorder="1" applyAlignment="1">
      <alignment horizontal="left" vertical="center"/>
    </xf>
    <xf numFmtId="0" fontId="29" fillId="0" borderId="31" xfId="0" applyFont="1" applyBorder="1"/>
    <xf numFmtId="1" fontId="29" fillId="0" borderId="31" xfId="0" applyNumberFormat="1" applyFont="1" applyBorder="1" applyAlignment="1">
      <alignment horizontal="right" vertical="center"/>
    </xf>
    <xf numFmtId="0" fontId="0" fillId="0" borderId="31" xfId="0" applyBorder="1" applyAlignment="1">
      <alignment horizontal="left" vertical="center" indent="1"/>
    </xf>
    <xf numFmtId="0" fontId="29" fillId="0" borderId="31" xfId="0" applyFont="1" applyBorder="1" applyAlignment="1">
      <alignment vertical="center"/>
    </xf>
    <xf numFmtId="1" fontId="29" fillId="0" borderId="34" xfId="0" applyNumberFormat="1" applyFont="1" applyBorder="1" applyAlignment="1">
      <alignment horizontal="right" vertical="center"/>
    </xf>
    <xf numFmtId="1" fontId="29" fillId="0" borderId="10" xfId="0" applyNumberFormat="1" applyFont="1" applyBorder="1" applyAlignment="1">
      <alignment horizontal="right" vertical="center"/>
    </xf>
    <xf numFmtId="49" fontId="29" fillId="3" borderId="13" xfId="0" applyNumberFormat="1" applyFont="1" applyFill="1" applyBorder="1" applyAlignment="1">
      <alignment horizontal="left" vertical="center"/>
    </xf>
    <xf numFmtId="0" fontId="29" fillId="0" borderId="6" xfId="0" applyFont="1" applyBorder="1" applyAlignment="1">
      <alignment vertical="top"/>
    </xf>
    <xf numFmtId="14" fontId="29" fillId="0" borderId="6" xfId="0" applyNumberFormat="1" applyFont="1" applyBorder="1" applyAlignment="1">
      <alignment horizontal="center" vertical="top"/>
    </xf>
    <xf numFmtId="0" fontId="29" fillId="0" borderId="1" xfId="0" applyFont="1" applyBorder="1"/>
    <xf numFmtId="0" fontId="29" fillId="0" borderId="0" xfId="0" applyFont="1" applyBorder="1"/>
    <xf numFmtId="0" fontId="29" fillId="0" borderId="6" xfId="0" applyFont="1" applyBorder="1"/>
    <xf numFmtId="0" fontId="29" fillId="0" borderId="6" xfId="0" applyFont="1" applyBorder="1" applyAlignment="1"/>
    <xf numFmtId="0" fontId="29" fillId="0" borderId="2" xfId="0" applyFont="1" applyBorder="1" applyAlignment="1">
      <alignment horizontal="right"/>
    </xf>
    <xf numFmtId="0" fontId="29" fillId="0" borderId="0" xfId="0" applyFont="1"/>
    <xf numFmtId="3" fontId="33" fillId="3" borderId="28" xfId="0" applyNumberFormat="1" applyFont="1" applyFill="1" applyBorder="1" applyAlignment="1">
      <alignment vertical="center"/>
    </xf>
    <xf numFmtId="3" fontId="33" fillId="3" borderId="17" xfId="0" applyNumberFormat="1" applyFont="1" applyFill="1" applyBorder="1" applyAlignment="1">
      <alignment vertical="center"/>
    </xf>
    <xf numFmtId="3" fontId="33" fillId="3" borderId="17" xfId="0" applyNumberFormat="1" applyFont="1" applyFill="1" applyBorder="1" applyAlignment="1">
      <alignment vertical="center" wrapText="1"/>
    </xf>
    <xf numFmtId="3" fontId="34" fillId="3" borderId="33" xfId="0" applyNumberFormat="1" applyFont="1" applyFill="1" applyBorder="1" applyAlignment="1">
      <alignment horizontal="center" vertical="center" wrapText="1" shrinkToFit="1"/>
    </xf>
    <xf numFmtId="3" fontId="33" fillId="3" borderId="33" xfId="0" applyNumberFormat="1" applyFont="1" applyFill="1" applyBorder="1" applyAlignment="1">
      <alignment horizontal="center" vertical="center" wrapText="1" shrinkToFit="1"/>
    </xf>
    <xf numFmtId="3" fontId="33" fillId="3" borderId="33" xfId="0" applyNumberFormat="1" applyFont="1" applyFill="1" applyBorder="1" applyAlignment="1">
      <alignment horizontal="center" vertical="center" wrapText="1"/>
    </xf>
    <xf numFmtId="3" fontId="0" fillId="0" borderId="34" xfId="0" applyNumberFormat="1" applyBorder="1" applyAlignment="1"/>
    <xf numFmtId="3" fontId="3" fillId="0" borderId="32" xfId="0" applyNumberFormat="1" applyFont="1" applyBorder="1" applyAlignment="1">
      <alignment horizontal="right" wrapText="1" shrinkToFit="1"/>
    </xf>
    <xf numFmtId="3" fontId="3" fillId="0" borderId="32" xfId="0" applyNumberFormat="1" applyFont="1" applyBorder="1" applyAlignment="1">
      <alignment horizontal="right" shrinkToFit="1"/>
    </xf>
    <xf numFmtId="3" fontId="0" fillId="0" borderId="32" xfId="0" applyNumberFormat="1" applyBorder="1" applyAlignment="1">
      <alignment shrinkToFit="1"/>
    </xf>
    <xf numFmtId="3" fontId="0" fillId="0" borderId="32" xfId="0" applyNumberFormat="1" applyBorder="1" applyAlignment="1"/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3" fontId="0" fillId="4" borderId="30" xfId="0" applyNumberFormat="1" applyFill="1" applyBorder="1" applyAlignment="1"/>
    <xf numFmtId="0" fontId="35" fillId="0" borderId="0" xfId="0" applyNumberFormat="1" applyFont="1" applyAlignment="1">
      <alignment wrapText="1"/>
    </xf>
    <xf numFmtId="0" fontId="26" fillId="0" borderId="0" xfId="0" applyFont="1"/>
    <xf numFmtId="0" fontId="36" fillId="0" borderId="25" xfId="0" applyFont="1" applyBorder="1" applyAlignment="1">
      <alignment horizontal="center" vertical="center" wrapText="1"/>
    </xf>
    <xf numFmtId="0" fontId="36" fillId="3" borderId="28" xfId="0" applyFont="1" applyFill="1" applyBorder="1" applyAlignment="1">
      <alignment horizontal="center" vertical="center" wrapText="1"/>
    </xf>
    <xf numFmtId="0" fontId="36" fillId="3" borderId="17" xfId="0" applyFont="1" applyFill="1" applyBorder="1" applyAlignment="1">
      <alignment horizontal="center" vertical="center" wrapText="1"/>
    </xf>
    <xf numFmtId="0" fontId="36" fillId="3" borderId="33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vertical="center"/>
    </xf>
    <xf numFmtId="49" fontId="33" fillId="0" borderId="28" xfId="0" applyNumberFormat="1" applyFont="1" applyBorder="1" applyAlignment="1">
      <alignment vertical="center"/>
    </xf>
    <xf numFmtId="4" fontId="33" fillId="0" borderId="33" xfId="0" applyNumberFormat="1" applyFont="1" applyBorder="1" applyAlignment="1">
      <alignment horizontal="center" vertical="center"/>
    </xf>
    <xf numFmtId="4" fontId="33" fillId="0" borderId="33" xfId="0" applyNumberFormat="1" applyFont="1" applyBorder="1" applyAlignment="1">
      <alignment vertical="center"/>
    </xf>
    <xf numFmtId="49" fontId="33" fillId="0" borderId="25" xfId="0" applyNumberFormat="1" applyFont="1" applyBorder="1" applyAlignment="1">
      <alignment vertical="center"/>
    </xf>
    <xf numFmtId="4" fontId="33" fillId="0" borderId="26" xfId="0" applyNumberFormat="1" applyFont="1" applyBorder="1" applyAlignment="1">
      <alignment horizontal="center" vertical="center"/>
    </xf>
    <xf numFmtId="4" fontId="33" fillId="0" borderId="26" xfId="0" applyNumberFormat="1" applyFont="1" applyBorder="1" applyAlignment="1">
      <alignment vertical="center"/>
    </xf>
    <xf numFmtId="49" fontId="33" fillId="0" borderId="10" xfId="0" applyNumberFormat="1" applyFont="1" applyBorder="1" applyAlignment="1">
      <alignment vertical="center"/>
    </xf>
    <xf numFmtId="4" fontId="33" fillId="0" borderId="30" xfId="0" applyNumberFormat="1" applyFont="1" applyBorder="1" applyAlignment="1">
      <alignment horizontal="center" vertical="center"/>
    </xf>
    <xf numFmtId="4" fontId="33" fillId="0" borderId="30" xfId="0" applyNumberFormat="1" applyFont="1" applyBorder="1" applyAlignment="1">
      <alignment vertical="center"/>
    </xf>
    <xf numFmtId="0" fontId="33" fillId="0" borderId="25" xfId="0" applyFont="1" applyBorder="1"/>
    <xf numFmtId="0" fontId="33" fillId="4" borderId="10" xfId="0" applyFont="1" applyFill="1" applyBorder="1"/>
    <xf numFmtId="0" fontId="33" fillId="4" borderId="6" xfId="0" applyFont="1" applyFill="1" applyBorder="1"/>
    <xf numFmtId="4" fontId="33" fillId="4" borderId="30" xfId="0" applyNumberFormat="1" applyFont="1" applyFill="1" applyBorder="1" applyAlignment="1">
      <alignment horizontal="center"/>
    </xf>
    <xf numFmtId="4" fontId="33" fillId="4" borderId="30" xfId="0" applyNumberFormat="1" applyFont="1" applyFill="1" applyBorder="1" applyAlignment="1"/>
    <xf numFmtId="0" fontId="0" fillId="0" borderId="63" xfId="0" applyBorder="1"/>
    <xf numFmtId="0" fontId="0" fillId="0" borderId="64" xfId="0" applyBorder="1"/>
    <xf numFmtId="3" fontId="5" fillId="0" borderId="59" xfId="0" applyNumberFormat="1" applyFont="1" applyBorder="1"/>
    <xf numFmtId="0" fontId="37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0" fillId="0" borderId="0" xfId="0" applyFont="1" applyAlignment="1">
      <alignment horizontal="left" vertical="top"/>
    </xf>
    <xf numFmtId="0" fontId="41" fillId="0" borderId="0" xfId="0" applyFont="1" applyAlignment="1">
      <alignment horizontal="left" vertical="top"/>
    </xf>
    <xf numFmtId="0" fontId="40" fillId="0" borderId="0" xfId="0" applyFont="1" applyAlignment="1">
      <alignment horizontal="left" vertical="center"/>
    </xf>
    <xf numFmtId="0" fontId="42" fillId="0" borderId="40" xfId="0" applyFont="1" applyBorder="1" applyAlignment="1">
      <alignment horizontal="left" vertical="center"/>
    </xf>
    <xf numFmtId="0" fontId="40" fillId="0" borderId="38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0" fillId="6" borderId="0" xfId="0" applyFont="1" applyFill="1" applyAlignment="1">
      <alignment vertical="center"/>
    </xf>
    <xf numFmtId="0" fontId="44" fillId="6" borderId="41" xfId="0" applyFont="1" applyFill="1" applyBorder="1" applyAlignment="1">
      <alignment horizontal="left" vertical="center"/>
    </xf>
    <xf numFmtId="0" fontId="44" fillId="6" borderId="42" xfId="0" applyFont="1" applyFill="1" applyBorder="1" applyAlignment="1">
      <alignment horizontal="center" vertical="center"/>
    </xf>
    <xf numFmtId="0" fontId="41" fillId="0" borderId="38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7" fillId="7" borderId="0" xfId="0" applyFont="1" applyFill="1" applyAlignment="1">
      <alignment horizontal="center" vertical="center"/>
    </xf>
    <xf numFmtId="0" fontId="48" fillId="0" borderId="54" xfId="0" applyFont="1" applyBorder="1" applyAlignment="1">
      <alignment horizontal="center" vertical="center" wrapText="1"/>
    </xf>
    <xf numFmtId="0" fontId="48" fillId="0" borderId="55" xfId="0" applyFont="1" applyBorder="1" applyAlignment="1">
      <alignment horizontal="center" vertical="center" wrapText="1"/>
    </xf>
    <xf numFmtId="0" fontId="48" fillId="0" borderId="56" xfId="0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4" fillId="0" borderId="38" xfId="0" applyFont="1" applyBorder="1" applyAlignment="1">
      <alignment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4" fontId="46" fillId="0" borderId="47" xfId="0" applyNumberFormat="1" applyFont="1" applyBorder="1" applyAlignment="1">
      <alignment vertical="center"/>
    </xf>
    <xf numFmtId="4" fontId="46" fillId="0" borderId="0" xfId="0" applyNumberFormat="1" applyFont="1" applyBorder="1" applyAlignment="1">
      <alignment vertical="center"/>
    </xf>
    <xf numFmtId="164" fontId="46" fillId="0" borderId="0" xfId="0" applyNumberFormat="1" applyFont="1" applyBorder="1" applyAlignment="1">
      <alignment vertical="center"/>
    </xf>
    <xf numFmtId="4" fontId="46" fillId="0" borderId="48" xfId="0" applyNumberFormat="1" applyFont="1" applyBorder="1" applyAlignment="1">
      <alignment vertical="center"/>
    </xf>
    <xf numFmtId="0" fontId="44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4" fontId="54" fillId="0" borderId="49" xfId="0" applyNumberFormat="1" applyFont="1" applyBorder="1" applyAlignment="1">
      <alignment vertical="center"/>
    </xf>
    <xf numFmtId="4" fontId="54" fillId="0" borderId="50" xfId="0" applyNumberFormat="1" applyFont="1" applyBorder="1" applyAlignment="1">
      <alignment vertical="center"/>
    </xf>
    <xf numFmtId="164" fontId="54" fillId="0" borderId="50" xfId="0" applyNumberFormat="1" applyFont="1" applyBorder="1" applyAlignment="1">
      <alignment vertical="center"/>
    </xf>
    <xf numFmtId="4" fontId="54" fillId="0" borderId="51" xfId="0" applyNumberFormat="1" applyFont="1" applyBorder="1" applyAlignment="1">
      <alignment vertical="center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left" vertical="center"/>
    </xf>
    <xf numFmtId="0" fontId="0" fillId="0" borderId="0" xfId="0" applyProtection="1"/>
    <xf numFmtId="166" fontId="0" fillId="0" borderId="0" xfId="0" applyNumberFormat="1" applyFont="1" applyAlignment="1">
      <alignment horizontal="left" vertical="center"/>
    </xf>
    <xf numFmtId="0" fontId="0" fillId="0" borderId="38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42" fillId="0" borderId="0" xfId="0" applyFont="1" applyAlignment="1">
      <alignment horizontal="left" vertical="center"/>
    </xf>
    <xf numFmtId="4" fontId="49" fillId="0" borderId="0" xfId="0" applyNumberFormat="1" applyFont="1" applyAlignment="1">
      <alignment vertical="center"/>
    </xf>
    <xf numFmtId="0" fontId="40" fillId="0" borderId="0" xfId="0" applyFont="1" applyAlignment="1">
      <alignment horizontal="right" vertical="center"/>
    </xf>
    <xf numFmtId="4" fontId="40" fillId="0" borderId="0" xfId="0" applyNumberFormat="1" applyFont="1" applyAlignment="1">
      <alignment vertical="center"/>
    </xf>
    <xf numFmtId="165" fontId="40" fillId="0" borderId="0" xfId="0" applyNumberFormat="1" applyFont="1" applyAlignment="1">
      <alignment horizontal="right" vertical="center"/>
    </xf>
    <xf numFmtId="0" fontId="0" fillId="7" borderId="0" xfId="0" applyFont="1" applyFill="1" applyAlignment="1">
      <alignment vertical="center"/>
    </xf>
    <xf numFmtId="0" fontId="44" fillId="7" borderId="41" xfId="0" applyFont="1" applyFill="1" applyBorder="1" applyAlignment="1">
      <alignment horizontal="left" vertical="center"/>
    </xf>
    <xf numFmtId="0" fontId="44" fillId="7" borderId="42" xfId="0" applyFont="1" applyFill="1" applyBorder="1" applyAlignment="1">
      <alignment horizontal="right" vertical="center"/>
    </xf>
    <xf numFmtId="0" fontId="44" fillId="7" borderId="42" xfId="0" applyFont="1" applyFill="1" applyBorder="1" applyAlignment="1">
      <alignment horizontal="center" vertical="center"/>
    </xf>
    <xf numFmtId="4" fontId="44" fillId="7" borderId="42" xfId="0" applyNumberFormat="1" applyFont="1" applyFill="1" applyBorder="1" applyAlignment="1">
      <alignment vertical="center"/>
    </xf>
    <xf numFmtId="0" fontId="0" fillId="7" borderId="43" xfId="0" applyFont="1" applyFill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47" fillId="7" borderId="0" xfId="0" applyFont="1" applyFill="1" applyAlignment="1">
      <alignment horizontal="left" vertical="center"/>
    </xf>
    <xf numFmtId="0" fontId="47" fillId="7" borderId="0" xfId="0" applyFont="1" applyFill="1" applyAlignment="1">
      <alignment horizontal="right" vertical="center"/>
    </xf>
    <xf numFmtId="0" fontId="55" fillId="0" borderId="0" xfId="0" applyFont="1" applyAlignment="1">
      <alignment horizontal="left" vertical="center"/>
    </xf>
    <xf numFmtId="0" fontId="56" fillId="0" borderId="38" xfId="0" applyFont="1" applyBorder="1" applyAlignment="1">
      <alignment vertical="center"/>
    </xf>
    <xf numFmtId="0" fontId="56" fillId="0" borderId="0" xfId="0" applyFont="1" applyAlignment="1">
      <alignment vertical="center"/>
    </xf>
    <xf numFmtId="0" fontId="56" fillId="0" borderId="50" xfId="0" applyFont="1" applyBorder="1" applyAlignment="1">
      <alignment horizontal="left" vertical="center"/>
    </xf>
    <xf numFmtId="0" fontId="56" fillId="0" borderId="50" xfId="0" applyFont="1" applyBorder="1" applyAlignment="1">
      <alignment vertical="center"/>
    </xf>
    <xf numFmtId="4" fontId="56" fillId="0" borderId="50" xfId="0" applyNumberFormat="1" applyFont="1" applyBorder="1" applyAlignment="1">
      <alignment vertical="center"/>
    </xf>
    <xf numFmtId="0" fontId="57" fillId="0" borderId="38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57" fillId="0" borderId="50" xfId="0" applyFont="1" applyBorder="1" applyAlignment="1">
      <alignment horizontal="left" vertical="center"/>
    </xf>
    <xf numFmtId="0" fontId="57" fillId="0" borderId="50" xfId="0" applyFont="1" applyBorder="1" applyAlignment="1">
      <alignment vertical="center"/>
    </xf>
    <xf numFmtId="4" fontId="57" fillId="0" borderId="50" xfId="0" applyNumberFormat="1" applyFont="1" applyBorder="1" applyAlignment="1">
      <alignment vertical="center"/>
    </xf>
    <xf numFmtId="0" fontId="58" fillId="0" borderId="0" xfId="0" applyFont="1"/>
    <xf numFmtId="0" fontId="47" fillId="7" borderId="54" xfId="0" applyFont="1" applyFill="1" applyBorder="1" applyAlignment="1">
      <alignment horizontal="center" vertical="center" wrapText="1"/>
    </xf>
    <xf numFmtId="0" fontId="47" fillId="7" borderId="55" xfId="0" applyFont="1" applyFill="1" applyBorder="1" applyAlignment="1">
      <alignment horizontal="center" vertical="center" wrapText="1"/>
    </xf>
    <xf numFmtId="0" fontId="47" fillId="7" borderId="56" xfId="0" applyFont="1" applyFill="1" applyBorder="1" applyAlignment="1">
      <alignment horizontal="center" vertical="center" wrapText="1"/>
    </xf>
    <xf numFmtId="4" fontId="49" fillId="0" borderId="0" xfId="0" applyNumberFormat="1" applyFont="1" applyAlignment="1"/>
    <xf numFmtId="164" fontId="59" fillId="0" borderId="45" xfId="0" applyNumberFormat="1" applyFont="1" applyBorder="1" applyAlignment="1"/>
    <xf numFmtId="164" fontId="59" fillId="0" borderId="46" xfId="0" applyNumberFormat="1" applyFont="1" applyBorder="1" applyAlignment="1"/>
    <xf numFmtId="4" fontId="45" fillId="0" borderId="0" xfId="0" applyNumberFormat="1" applyFont="1" applyAlignment="1">
      <alignment vertical="center"/>
    </xf>
    <xf numFmtId="0" fontId="60" fillId="0" borderId="38" xfId="0" applyFont="1" applyBorder="1" applyAlignment="1"/>
    <xf numFmtId="0" fontId="60" fillId="0" borderId="0" xfId="0" applyFont="1" applyAlignment="1"/>
    <xf numFmtId="0" fontId="60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4" fontId="56" fillId="0" borderId="0" xfId="0" applyNumberFormat="1" applyFont="1" applyAlignment="1"/>
    <xf numFmtId="0" fontId="60" fillId="0" borderId="47" xfId="0" applyFont="1" applyBorder="1" applyAlignment="1"/>
    <xf numFmtId="0" fontId="60" fillId="0" borderId="0" xfId="0" applyFont="1" applyBorder="1" applyAlignment="1"/>
    <xf numFmtId="164" fontId="60" fillId="0" borderId="0" xfId="0" applyNumberFormat="1" applyFont="1" applyBorder="1" applyAlignment="1"/>
    <xf numFmtId="164" fontId="60" fillId="0" borderId="48" xfId="0" applyNumberFormat="1" applyFont="1" applyBorder="1" applyAlignment="1"/>
    <xf numFmtId="0" fontId="60" fillId="0" borderId="0" xfId="0" applyFont="1" applyAlignment="1">
      <alignment horizontal="center"/>
    </xf>
    <xf numFmtId="4" fontId="60" fillId="0" borderId="0" xfId="0" applyNumberFormat="1" applyFont="1" applyAlignment="1">
      <alignment vertical="center"/>
    </xf>
    <xf numFmtId="0" fontId="57" fillId="0" borderId="0" xfId="0" applyFont="1" applyAlignment="1">
      <alignment horizontal="left"/>
    </xf>
    <xf numFmtId="4" fontId="57" fillId="0" borderId="0" xfId="0" applyNumberFormat="1" applyFont="1" applyAlignment="1"/>
    <xf numFmtId="0" fontId="40" fillId="0" borderId="47" xfId="0" applyFont="1" applyBorder="1" applyAlignment="1">
      <alignment horizontal="left" vertical="center"/>
    </xf>
    <xf numFmtId="0" fontId="40" fillId="0" borderId="0" xfId="0" applyFont="1" applyBorder="1" applyAlignment="1">
      <alignment horizontal="center" vertical="center"/>
    </xf>
    <xf numFmtId="164" fontId="40" fillId="0" borderId="0" xfId="0" applyNumberFormat="1" applyFont="1" applyBorder="1" applyAlignment="1">
      <alignment vertical="center"/>
    </xf>
    <xf numFmtId="164" fontId="40" fillId="0" borderId="48" xfId="0" applyNumberFormat="1" applyFont="1" applyBorder="1" applyAlignment="1">
      <alignment vertical="center"/>
    </xf>
    <xf numFmtId="0" fontId="61" fillId="0" borderId="38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 wrapText="1"/>
    </xf>
    <xf numFmtId="167" fontId="61" fillId="0" borderId="0" xfId="0" applyNumberFormat="1" applyFont="1" applyAlignment="1">
      <alignment vertical="center"/>
    </xf>
    <xf numFmtId="0" fontId="61" fillId="0" borderId="47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61" fillId="0" borderId="48" xfId="0" applyFont="1" applyBorder="1" applyAlignment="1">
      <alignment vertical="center"/>
    </xf>
    <xf numFmtId="0" fontId="63" fillId="0" borderId="38" xfId="0" applyFont="1" applyBorder="1" applyAlignment="1">
      <alignment vertical="center"/>
    </xf>
    <xf numFmtId="0" fontId="63" fillId="0" borderId="0" xfId="0" applyFont="1" applyAlignment="1">
      <alignment vertical="center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 wrapText="1"/>
    </xf>
    <xf numFmtId="167" fontId="63" fillId="0" borderId="0" xfId="0" applyNumberFormat="1" applyFont="1" applyAlignment="1">
      <alignment vertical="center"/>
    </xf>
    <xf numFmtId="0" fontId="63" fillId="0" borderId="47" xfId="0" applyFont="1" applyBorder="1" applyAlignment="1">
      <alignment vertical="center"/>
    </xf>
    <xf numFmtId="0" fontId="63" fillId="0" borderId="0" xfId="0" applyFont="1" applyBorder="1" applyAlignment="1">
      <alignment vertical="center"/>
    </xf>
    <xf numFmtId="0" fontId="63" fillId="0" borderId="48" xfId="0" applyFont="1" applyBorder="1" applyAlignment="1">
      <alignment vertical="center"/>
    </xf>
    <xf numFmtId="0" fontId="64" fillId="0" borderId="57" xfId="0" applyFont="1" applyBorder="1" applyAlignment="1" applyProtection="1">
      <alignment horizontal="center" vertical="center"/>
      <protection locked="0"/>
    </xf>
    <xf numFmtId="49" fontId="64" fillId="0" borderId="57" xfId="0" applyNumberFormat="1" applyFont="1" applyBorder="1" applyAlignment="1" applyProtection="1">
      <alignment horizontal="left" vertical="center" wrapText="1"/>
      <protection locked="0"/>
    </xf>
    <xf numFmtId="0" fontId="64" fillId="0" borderId="57" xfId="0" applyFont="1" applyBorder="1" applyAlignment="1" applyProtection="1">
      <alignment horizontal="left" vertical="center" wrapText="1"/>
      <protection locked="0"/>
    </xf>
    <xf numFmtId="0" fontId="64" fillId="0" borderId="57" xfId="0" applyFont="1" applyBorder="1" applyAlignment="1" applyProtection="1">
      <alignment horizontal="center" vertical="center" wrapText="1"/>
      <protection locked="0"/>
    </xf>
    <xf numFmtId="167" fontId="64" fillId="0" borderId="57" xfId="0" applyNumberFormat="1" applyFont="1" applyBorder="1" applyAlignment="1" applyProtection="1">
      <alignment vertical="center"/>
      <protection locked="0"/>
    </xf>
    <xf numFmtId="4" fontId="64" fillId="0" borderId="57" xfId="0" applyNumberFormat="1" applyFont="1" applyBorder="1" applyAlignment="1" applyProtection="1">
      <alignment vertical="center"/>
      <protection locked="0"/>
    </xf>
    <xf numFmtId="0" fontId="64" fillId="0" borderId="38" xfId="0" applyFont="1" applyBorder="1" applyAlignment="1">
      <alignment vertical="center"/>
    </xf>
    <xf numFmtId="0" fontId="64" fillId="0" borderId="47" xfId="0" applyFont="1" applyBorder="1" applyAlignment="1">
      <alignment horizontal="left" vertical="center"/>
    </xf>
    <xf numFmtId="0" fontId="64" fillId="0" borderId="0" xfId="0" applyFont="1" applyBorder="1" applyAlignment="1">
      <alignment horizontal="center" vertical="center"/>
    </xf>
    <xf numFmtId="0" fontId="40" fillId="0" borderId="49" xfId="0" applyFont="1" applyBorder="1" applyAlignment="1">
      <alignment horizontal="left" vertical="center"/>
    </xf>
    <xf numFmtId="0" fontId="40" fillId="0" borderId="50" xfId="0" applyFont="1" applyBorder="1" applyAlignment="1">
      <alignment horizontal="center" vertical="center"/>
    </xf>
    <xf numFmtId="164" fontId="40" fillId="0" borderId="50" xfId="0" applyNumberFormat="1" applyFont="1" applyBorder="1" applyAlignment="1">
      <alignment vertical="center"/>
    </xf>
    <xf numFmtId="164" fontId="40" fillId="0" borderId="51" xfId="0" applyNumberFormat="1" applyFont="1" applyBorder="1" applyAlignment="1">
      <alignment vertical="center"/>
    </xf>
    <xf numFmtId="14" fontId="0" fillId="0" borderId="0" xfId="0" applyNumberFormat="1" applyFont="1" applyAlignment="1">
      <alignment horizontal="left" vertical="center"/>
    </xf>
    <xf numFmtId="4" fontId="54" fillId="0" borderId="47" xfId="0" applyNumberFormat="1" applyFont="1" applyBorder="1" applyAlignment="1">
      <alignment vertical="center"/>
    </xf>
    <xf numFmtId="4" fontId="54" fillId="0" borderId="0" xfId="0" applyNumberFormat="1" applyFont="1" applyBorder="1" applyAlignment="1">
      <alignment vertical="center"/>
    </xf>
    <xf numFmtId="164" fontId="54" fillId="0" borderId="0" xfId="0" applyNumberFormat="1" applyFont="1" applyBorder="1" applyAlignment="1">
      <alignment vertical="center"/>
    </xf>
    <xf numFmtId="4" fontId="54" fillId="0" borderId="48" xfId="0" applyNumberFormat="1" applyFont="1" applyBorder="1" applyAlignment="1">
      <alignment vertical="center"/>
    </xf>
    <xf numFmtId="0" fontId="0" fillId="0" borderId="57" xfId="0" applyBorder="1" applyAlignment="1" applyProtection="1">
      <alignment horizontal="center" vertical="center" wrapText="1"/>
      <protection locked="0"/>
    </xf>
    <xf numFmtId="49" fontId="14" fillId="0" borderId="0" xfId="1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horizontal="left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31" fillId="0" borderId="10" xfId="0" applyNumberFormat="1" applyFont="1" applyBorder="1" applyAlignment="1">
      <alignment horizontal="right" vertical="center"/>
    </xf>
    <xf numFmtId="4" fontId="31" fillId="0" borderId="6" xfId="0" applyNumberFormat="1" applyFont="1" applyBorder="1" applyAlignment="1">
      <alignment horizontal="right" vertical="center"/>
    </xf>
    <xf numFmtId="4" fontId="31" fillId="0" borderId="17" xfId="0" applyNumberFormat="1" applyFont="1" applyBorder="1" applyAlignment="1">
      <alignment horizontal="right" vertical="center"/>
    </xf>
    <xf numFmtId="4" fontId="32" fillId="3" borderId="7" xfId="0" applyNumberFormat="1" applyFont="1" applyFill="1" applyBorder="1" applyAlignment="1">
      <alignment horizontal="right" vertical="center"/>
    </xf>
    <xf numFmtId="4" fontId="31" fillId="0" borderId="34" xfId="0" applyNumberFormat="1" applyFont="1" applyBorder="1" applyAlignment="1">
      <alignment vertical="center"/>
    </xf>
    <xf numFmtId="4" fontId="31" fillId="0" borderId="31" xfId="0" applyNumberFormat="1" applyFont="1" applyBorder="1" applyAlignment="1">
      <alignment vertical="center"/>
    </xf>
    <xf numFmtId="4" fontId="30" fillId="0" borderId="34" xfId="0" applyNumberFormat="1" applyFont="1" applyBorder="1" applyAlignment="1">
      <alignment horizontal="right" vertical="center" indent="1"/>
    </xf>
    <xf numFmtId="4" fontId="30" fillId="0" borderId="15" xfId="0" applyNumberFormat="1" applyFont="1" applyBorder="1" applyAlignment="1">
      <alignment horizontal="right" vertical="center" indent="1"/>
    </xf>
    <xf numFmtId="4" fontId="31" fillId="0" borderId="34" xfId="0" applyNumberFormat="1" applyFont="1" applyBorder="1" applyAlignment="1">
      <alignment horizontal="right" vertical="center" indent="1"/>
    </xf>
    <xf numFmtId="4" fontId="31" fillId="0" borderId="35" xfId="0" applyNumberFormat="1" applyFont="1" applyBorder="1" applyAlignment="1">
      <alignment horizontal="right" vertical="center" indent="1"/>
    </xf>
    <xf numFmtId="2" fontId="3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30" fillId="0" borderId="35" xfId="0" applyNumberFormat="1" applyFont="1" applyBorder="1" applyAlignment="1">
      <alignment horizontal="right" vertical="center" indent="1"/>
    </xf>
    <xf numFmtId="49" fontId="29" fillId="0" borderId="0" xfId="0" applyNumberFormat="1" applyFont="1" applyBorder="1" applyAlignment="1">
      <alignment horizontal="left" vertical="center"/>
    </xf>
    <xf numFmtId="49" fontId="29" fillId="0" borderId="6" xfId="0" applyNumberFormat="1" applyFont="1" applyBorder="1" applyAlignment="1">
      <alignment horizontal="left" vertical="center"/>
    </xf>
    <xf numFmtId="49" fontId="29" fillId="3" borderId="0" xfId="0" applyNumberFormat="1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4" fontId="31" fillId="0" borderId="15" xfId="0" applyNumberFormat="1" applyFont="1" applyBorder="1" applyAlignment="1">
      <alignment horizontal="right" vertical="center" indent="1"/>
    </xf>
    <xf numFmtId="4" fontId="33" fillId="0" borderId="33" xfId="0" applyNumberFormat="1" applyFont="1" applyBorder="1" applyAlignment="1">
      <alignment vertical="center"/>
    </xf>
    <xf numFmtId="49" fontId="33" fillId="0" borderId="28" xfId="0" applyNumberFormat="1" applyFont="1" applyBorder="1" applyAlignment="1">
      <alignment vertical="center" wrapText="1"/>
    </xf>
    <xf numFmtId="49" fontId="33" fillId="0" borderId="17" xfId="0" applyNumberFormat="1" applyFont="1" applyBorder="1" applyAlignment="1">
      <alignment vertical="center" wrapText="1"/>
    </xf>
    <xf numFmtId="49" fontId="26" fillId="3" borderId="17" xfId="0" applyNumberFormat="1" applyFont="1" applyFill="1" applyBorder="1" applyAlignment="1">
      <alignment horizontal="center" vertical="center" shrinkToFit="1"/>
    </xf>
    <xf numFmtId="0" fontId="26" fillId="3" borderId="17" xfId="0" applyFont="1" applyFill="1" applyBorder="1" applyAlignment="1">
      <alignment horizontal="center" vertical="center" shrinkToFit="1"/>
    </xf>
    <xf numFmtId="0" fontId="26" fillId="3" borderId="18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29" fillId="0" borderId="17" xfId="0" applyNumberFormat="1" applyFont="1" applyBorder="1" applyAlignment="1">
      <alignment horizontal="left" vertical="center"/>
    </xf>
    <xf numFmtId="0" fontId="0" fillId="0" borderId="17" xfId="0" applyBorder="1" applyAlignment="1">
      <alignment horizontal="center"/>
    </xf>
    <xf numFmtId="4" fontId="31" fillId="0" borderId="34" xfId="0" applyNumberFormat="1" applyFont="1" applyBorder="1" applyAlignment="1">
      <alignment horizontal="right" vertical="center"/>
    </xf>
    <xf numFmtId="4" fontId="31" fillId="0" borderId="31" xfId="0" applyNumberFormat="1" applyFont="1" applyBorder="1" applyAlignment="1">
      <alignment horizontal="right" vertical="center"/>
    </xf>
    <xf numFmtId="3" fontId="0" fillId="0" borderId="31" xfId="0" applyNumberFormat="1" applyBorder="1"/>
    <xf numFmtId="3" fontId="0" fillId="0" borderId="31" xfId="0" applyNumberFormat="1" applyBorder="1" applyAlignment="1">
      <alignment wrapText="1"/>
    </xf>
    <xf numFmtId="3" fontId="0" fillId="4" borderId="34" xfId="0" applyNumberFormat="1" applyFill="1" applyBorder="1"/>
    <xf numFmtId="3" fontId="0" fillId="4" borderId="31" xfId="0" applyNumberFormat="1" applyFill="1" applyBorder="1"/>
    <xf numFmtId="3" fontId="0" fillId="4" borderId="35" xfId="0" applyNumberFormat="1" applyFill="1" applyBorder="1"/>
    <xf numFmtId="0" fontId="0" fillId="0" borderId="0" xfId="0" applyNumberFormat="1" applyAlignment="1">
      <alignment wrapText="1"/>
    </xf>
    <xf numFmtId="0" fontId="36" fillId="3" borderId="33" xfId="0" applyFont="1" applyFill="1" applyBorder="1" applyAlignment="1">
      <alignment horizontal="center" vertical="center" wrapText="1"/>
    </xf>
    <xf numFmtId="4" fontId="33" fillId="0" borderId="26" xfId="0" applyNumberFormat="1" applyFont="1" applyBorder="1" applyAlignment="1">
      <alignment vertical="center"/>
    </xf>
    <xf numFmtId="49" fontId="33" fillId="0" borderId="25" xfId="0" applyNumberFormat="1" applyFont="1" applyBorder="1" applyAlignment="1">
      <alignment vertical="center" wrapText="1"/>
    </xf>
    <xf numFmtId="49" fontId="33" fillId="0" borderId="0" xfId="0" applyNumberFormat="1" applyFont="1" applyBorder="1" applyAlignment="1">
      <alignment vertical="center" wrapText="1"/>
    </xf>
    <xf numFmtId="4" fontId="33" fillId="0" borderId="30" xfId="0" applyNumberFormat="1" applyFont="1" applyBorder="1" applyAlignment="1">
      <alignment vertical="center"/>
    </xf>
    <xf numFmtId="49" fontId="33" fillId="0" borderId="10" xfId="0" applyNumberFormat="1" applyFont="1" applyBorder="1" applyAlignment="1">
      <alignment vertical="center" wrapText="1"/>
    </xf>
    <xf numFmtId="49" fontId="33" fillId="0" borderId="6" xfId="0" applyNumberFormat="1" applyFont="1" applyBorder="1" applyAlignment="1">
      <alignment vertical="center" wrapText="1"/>
    </xf>
    <xf numFmtId="4" fontId="33" fillId="4" borderId="30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26" fillId="0" borderId="0" xfId="0" applyFont="1" applyAlignment="1">
      <alignment horizontal="center"/>
    </xf>
    <xf numFmtId="49" fontId="0" fillId="0" borderId="31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5" xfId="0" applyBorder="1" applyAlignment="1">
      <alignment vertical="center"/>
    </xf>
    <xf numFmtId="4" fontId="43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38" fillId="5" borderId="0" xfId="0" applyFont="1" applyFill="1" applyAlignment="1">
      <alignment horizontal="center" vertical="center"/>
    </xf>
    <xf numFmtId="0" fontId="0" fillId="0" borderId="0" xfId="0"/>
    <xf numFmtId="0" fontId="4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4" fontId="42" fillId="0" borderId="40" xfId="0" applyNumberFormat="1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165" fontId="40" fillId="0" borderId="0" xfId="0" applyNumberFormat="1" applyFont="1" applyAlignment="1">
      <alignment horizontal="right" vertical="center"/>
    </xf>
    <xf numFmtId="0" fontId="46" fillId="0" borderId="44" xfId="0" applyFont="1" applyBorder="1" applyAlignment="1">
      <alignment horizontal="center" vertical="center"/>
    </xf>
    <xf numFmtId="0" fontId="46" fillId="0" borderId="45" xfId="0" applyFont="1" applyBorder="1" applyAlignment="1">
      <alignment horizontal="left" vertical="center"/>
    </xf>
    <xf numFmtId="0" fontId="40" fillId="0" borderId="47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7" fillId="7" borderId="41" xfId="0" applyFont="1" applyFill="1" applyBorder="1" applyAlignment="1">
      <alignment horizontal="center" vertical="center"/>
    </xf>
    <xf numFmtId="0" fontId="47" fillId="7" borderId="42" xfId="0" applyFont="1" applyFill="1" applyBorder="1" applyAlignment="1">
      <alignment horizontal="left" vertical="center"/>
    </xf>
    <xf numFmtId="4" fontId="44" fillId="6" borderId="42" xfId="0" applyNumberFormat="1" applyFont="1" applyFill="1" applyBorder="1" applyAlignment="1">
      <alignment vertical="center"/>
    </xf>
    <xf numFmtId="0" fontId="0" fillId="6" borderId="42" xfId="0" applyFont="1" applyFill="1" applyBorder="1" applyAlignment="1">
      <alignment vertical="center"/>
    </xf>
    <xf numFmtId="0" fontId="0" fillId="6" borderId="43" xfId="0" applyFont="1" applyFill="1" applyBorder="1" applyAlignment="1">
      <alignment vertical="center"/>
    </xf>
    <xf numFmtId="0" fontId="44" fillId="6" borderId="42" xfId="0" applyFont="1" applyFill="1" applyBorder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vertical="center"/>
    </xf>
    <xf numFmtId="166" fontId="0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 wrapText="1"/>
    </xf>
    <xf numFmtId="4" fontId="53" fillId="0" borderId="0" xfId="0" applyNumberFormat="1" applyFont="1" applyAlignment="1">
      <alignment vertical="center"/>
    </xf>
    <xf numFmtId="0" fontId="53" fillId="0" borderId="0" xfId="0" applyFont="1" applyAlignment="1">
      <alignment vertical="center"/>
    </xf>
    <xf numFmtId="0" fontId="47" fillId="7" borderId="42" xfId="0" applyFont="1" applyFill="1" applyBorder="1" applyAlignment="1">
      <alignment horizontal="center" vertical="center"/>
    </xf>
    <xf numFmtId="0" fontId="47" fillId="7" borderId="42" xfId="0" applyFont="1" applyFill="1" applyBorder="1" applyAlignment="1">
      <alignment horizontal="right" vertical="center"/>
    </xf>
    <xf numFmtId="0" fontId="47" fillId="7" borderId="43" xfId="0" applyFont="1" applyFill="1" applyBorder="1" applyAlignment="1">
      <alignment horizontal="left" vertical="center"/>
    </xf>
    <xf numFmtId="4" fontId="49" fillId="0" borderId="0" xfId="0" applyNumberFormat="1" applyFont="1" applyAlignment="1">
      <alignment horizontal="right" vertical="center"/>
    </xf>
    <xf numFmtId="4" fontId="49" fillId="0" borderId="0" xfId="0" applyNumberFormat="1" applyFont="1" applyAlignment="1">
      <alignment vertical="center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.1.4.1_VYTAPENI/08_ROZPOCET_REV1_2019_05_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.1.4.2_PLYN/OZ_D.1.4.2_DPS_R01_soupis_prac&#237;+dod&#225;v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18ZK039 - Stavební úpravy..."/>
    </sheetNames>
    <sheetDataSet>
      <sheetData sheetId="0">
        <row r="6">
          <cell r="K6" t="str">
            <v>Stavební úpravy - změna zdroje tepla</v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</sheetData>
      <sheetData sheetId="1">
        <row r="33">
          <cell r="F33">
            <v>4691351.53</v>
          </cell>
          <cell r="J33">
            <v>985183.82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90">
          <cell r="P90">
            <v>3168.8830830000002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1 - Vnitřní plynovod"/>
      <sheetName val="02 - Regulace a měření"/>
    </sheetNames>
    <sheetDataSet>
      <sheetData sheetId="0">
        <row r="6">
          <cell r="K6" t="str">
            <v>Stavební úpravy - změna zdroje vytápění SŠ a ZŠ Oselce - D.1.4.2 Plynové instalace</v>
          </cell>
        </row>
        <row r="8">
          <cell r="AN8">
            <v>43605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</sheetData>
      <sheetData sheetId="1">
        <row r="33">
          <cell r="F33">
            <v>89839.3</v>
          </cell>
          <cell r="J33">
            <v>18866.25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91">
          <cell r="P91">
            <v>81.196246000000002</v>
          </cell>
        </row>
      </sheetData>
      <sheetData sheetId="2">
        <row r="33">
          <cell r="F33">
            <v>110359.83</v>
          </cell>
          <cell r="J33">
            <v>23175.56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89">
          <cell r="P89">
            <v>49.208500000000001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/>
  <sheetData>
    <row r="1" spans="1:7">
      <c r="A1" s="27" t="s">
        <v>38</v>
      </c>
    </row>
    <row r="2" spans="1:7" ht="57.75" customHeight="1">
      <c r="A2" s="407" t="s">
        <v>39</v>
      </c>
      <c r="B2" s="407"/>
      <c r="C2" s="407"/>
      <c r="D2" s="407"/>
      <c r="E2" s="407"/>
      <c r="F2" s="407"/>
      <c r="G2" s="40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workbookViewId="0">
      <selection activeCell="I12" sqref="I12"/>
    </sheetView>
  </sheetViews>
  <sheetFormatPr defaultRowHeight="12.75"/>
  <cols>
    <col min="2" max="2" width="23.140625" customWidth="1"/>
    <col min="3" max="3" width="18.7109375" customWidth="1"/>
    <col min="4" max="4" width="21.5703125" customWidth="1"/>
  </cols>
  <sheetData>
    <row r="2" spans="2:5" s="166" customFormat="1" ht="23.25">
      <c r="B2" s="408" t="s">
        <v>1527</v>
      </c>
      <c r="C2" s="409"/>
      <c r="D2" s="409"/>
      <c r="E2" s="409"/>
    </row>
    <row r="3" spans="2:5" s="165" customFormat="1"/>
    <row r="4" spans="2:5" ht="15">
      <c r="B4" s="164" t="s">
        <v>1366</v>
      </c>
    </row>
    <row r="5" spans="2:5" ht="13.5" thickBot="1"/>
    <row r="6" spans="2:5" ht="23.25" customHeight="1" thickBot="1">
      <c r="B6" s="115" t="s">
        <v>248</v>
      </c>
      <c r="C6" s="116" t="s">
        <v>249</v>
      </c>
      <c r="D6" s="116" t="s">
        <v>250</v>
      </c>
      <c r="E6" s="118"/>
    </row>
    <row r="7" spans="2:5">
      <c r="B7" s="48"/>
      <c r="C7" s="272"/>
      <c r="D7" s="272"/>
      <c r="E7" s="273"/>
    </row>
    <row r="8" spans="2:5">
      <c r="B8" s="4" t="s">
        <v>244</v>
      </c>
      <c r="C8" s="58">
        <f>Stavba!I21</f>
        <v>0</v>
      </c>
      <c r="D8" s="58">
        <f>CenaCelkem</f>
        <v>-0.4</v>
      </c>
      <c r="E8" s="119" t="s">
        <v>252</v>
      </c>
    </row>
    <row r="9" spans="2:5">
      <c r="B9" s="4" t="s">
        <v>245</v>
      </c>
      <c r="C9" s="58">
        <f>Vytápění!AG54</f>
        <v>0</v>
      </c>
      <c r="D9" s="58">
        <f>Vytápění!AN54</f>
        <v>0</v>
      </c>
      <c r="E9" s="119" t="s">
        <v>252</v>
      </c>
    </row>
    <row r="10" spans="2:5">
      <c r="B10" s="4" t="s">
        <v>246</v>
      </c>
      <c r="C10" s="58">
        <f>Plyn!AG54</f>
        <v>0</v>
      </c>
      <c r="D10" s="58">
        <f>Plyn!AN54</f>
        <v>0</v>
      </c>
      <c r="E10" s="119" t="s">
        <v>252</v>
      </c>
    </row>
    <row r="11" spans="2:5">
      <c r="B11" s="4" t="s">
        <v>247</v>
      </c>
      <c r="C11" s="58">
        <f>'Měření a regulace'!G148</f>
        <v>0</v>
      </c>
      <c r="D11" s="58">
        <f>'Měření a regulace'!G149</f>
        <v>0</v>
      </c>
      <c r="E11" s="119" t="s">
        <v>252</v>
      </c>
    </row>
    <row r="12" spans="2:5">
      <c r="B12" s="4"/>
      <c r="C12" s="117"/>
      <c r="D12" s="117"/>
      <c r="E12" s="119"/>
    </row>
    <row r="13" spans="2:5" ht="13.5" thickBot="1">
      <c r="B13" s="114" t="s">
        <v>251</v>
      </c>
      <c r="C13" s="274">
        <f>SUM(C7:C11)</f>
        <v>0</v>
      </c>
      <c r="D13" s="274">
        <f>SUM(D7:D11)</f>
        <v>-0.4</v>
      </c>
      <c r="E13" s="120" t="s">
        <v>252</v>
      </c>
    </row>
  </sheetData>
  <mergeCells count="1">
    <mergeCell ref="B2:E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74"/>
  <sheetViews>
    <sheetView showGridLines="0" topLeftCell="B11" zoomScaleNormal="100" zoomScaleSheetLayoutView="75" workbookViewId="0">
      <selection activeCell="N25" sqref="N25"/>
    </sheetView>
  </sheetViews>
  <sheetFormatPr defaultColWidth="9" defaultRowHeight="12.75"/>
  <cols>
    <col min="1" max="1" width="8.42578125" style="169" hidden="1" customWidth="1"/>
    <col min="2" max="2" width="9.140625" style="169" customWidth="1"/>
    <col min="3" max="3" width="7.42578125" style="169" customWidth="1"/>
    <col min="4" max="4" width="13.42578125" style="169" customWidth="1"/>
    <col min="5" max="5" width="12.140625" style="169" customWidth="1"/>
    <col min="6" max="6" width="11.42578125" style="169" customWidth="1"/>
    <col min="7" max="7" width="12.7109375" style="1" customWidth="1"/>
    <col min="8" max="8" width="12.7109375" style="169" customWidth="1"/>
    <col min="9" max="9" width="12.7109375" style="1" customWidth="1"/>
    <col min="10" max="10" width="6.7109375" style="1" customWidth="1"/>
    <col min="11" max="11" width="4.28515625" style="169" customWidth="1"/>
    <col min="12" max="15" width="10.7109375" style="169" customWidth="1"/>
    <col min="16" max="51" width="9" style="169"/>
    <col min="52" max="52" width="93.140625" style="169" customWidth="1"/>
    <col min="53" max="16384" width="9" style="169"/>
  </cols>
  <sheetData>
    <row r="1" spans="1:15" ht="33.75" customHeight="1">
      <c r="A1" s="48" t="s">
        <v>36</v>
      </c>
      <c r="B1" s="410" t="s">
        <v>42</v>
      </c>
      <c r="C1" s="411"/>
      <c r="D1" s="411"/>
      <c r="E1" s="411"/>
      <c r="F1" s="411"/>
      <c r="G1" s="411"/>
      <c r="H1" s="411"/>
      <c r="I1" s="411"/>
      <c r="J1" s="412"/>
    </row>
    <row r="2" spans="1:15" ht="23.25" customHeight="1">
      <c r="A2" s="4"/>
      <c r="B2" s="198" t="s">
        <v>40</v>
      </c>
      <c r="C2" s="199"/>
      <c r="D2" s="436" t="s">
        <v>46</v>
      </c>
      <c r="E2" s="437"/>
      <c r="F2" s="437"/>
      <c r="G2" s="437"/>
      <c r="H2" s="437"/>
      <c r="I2" s="437"/>
      <c r="J2" s="438"/>
      <c r="O2" s="2"/>
    </row>
    <row r="3" spans="1:15" ht="23.25" customHeight="1">
      <c r="A3" s="4"/>
      <c r="B3" s="52" t="s">
        <v>45</v>
      </c>
      <c r="C3" s="200"/>
      <c r="D3" s="429" t="s">
        <v>43</v>
      </c>
      <c r="E3" s="430"/>
      <c r="F3" s="430"/>
      <c r="G3" s="430"/>
      <c r="H3" s="430"/>
      <c r="I3" s="430"/>
      <c r="J3" s="431"/>
    </row>
    <row r="4" spans="1:15" ht="23.25" hidden="1" customHeight="1">
      <c r="A4" s="4"/>
      <c r="B4" s="53" t="s">
        <v>44</v>
      </c>
      <c r="C4" s="54"/>
      <c r="D4" s="201"/>
      <c r="E4" s="201"/>
      <c r="F4" s="202"/>
      <c r="G4" s="203"/>
      <c r="H4" s="202"/>
      <c r="I4" s="203"/>
      <c r="J4" s="204"/>
    </row>
    <row r="5" spans="1:15" ht="24" customHeight="1">
      <c r="A5" s="4"/>
      <c r="B5" s="30" t="s">
        <v>21</v>
      </c>
      <c r="C5" s="170"/>
      <c r="D5" s="214"/>
      <c r="E5" s="205"/>
      <c r="F5" s="205"/>
      <c r="G5" s="205"/>
      <c r="H5" s="24" t="s">
        <v>33</v>
      </c>
      <c r="I5" s="214"/>
      <c r="J5" s="10"/>
    </row>
    <row r="6" spans="1:15" ht="15.75" customHeight="1">
      <c r="A6" s="4"/>
      <c r="B6" s="206"/>
      <c r="C6" s="205"/>
      <c r="D6" s="214"/>
      <c r="E6" s="205"/>
      <c r="F6" s="205"/>
      <c r="G6" s="205"/>
      <c r="H6" s="24" t="s">
        <v>34</v>
      </c>
      <c r="I6" s="214"/>
      <c r="J6" s="10"/>
    </row>
    <row r="7" spans="1:15" ht="15.75" customHeight="1">
      <c r="A7" s="4"/>
      <c r="B7" s="207"/>
      <c r="C7" s="208"/>
      <c r="D7" s="215"/>
      <c r="E7" s="209"/>
      <c r="F7" s="209"/>
      <c r="G7" s="209"/>
      <c r="H7" s="26"/>
      <c r="I7" s="209"/>
      <c r="J7" s="33"/>
    </row>
    <row r="8" spans="1:15" ht="24" hidden="1" customHeight="1">
      <c r="A8" s="4"/>
      <c r="B8" s="30" t="s">
        <v>19</v>
      </c>
      <c r="C8" s="170"/>
      <c r="D8" s="210"/>
      <c r="E8" s="170"/>
      <c r="F8" s="170"/>
      <c r="G8" s="29"/>
      <c r="H8" s="24" t="s">
        <v>33</v>
      </c>
      <c r="I8" s="211"/>
      <c r="J8" s="10"/>
    </row>
    <row r="9" spans="1:15" ht="15.75" hidden="1" customHeight="1">
      <c r="A9" s="4"/>
      <c r="B9" s="4"/>
      <c r="C9" s="170"/>
      <c r="D9" s="210"/>
      <c r="E9" s="170"/>
      <c r="F9" s="170"/>
      <c r="G9" s="29"/>
      <c r="H9" s="24" t="s">
        <v>34</v>
      </c>
      <c r="I9" s="211"/>
      <c r="J9" s="10"/>
    </row>
    <row r="10" spans="1:15" ht="15.75" hidden="1" customHeight="1">
      <c r="A10" s="4"/>
      <c r="B10" s="34"/>
      <c r="C10" s="212"/>
      <c r="D10" s="213"/>
      <c r="E10" s="37"/>
      <c r="F10" s="37"/>
      <c r="G10" s="35"/>
      <c r="H10" s="35"/>
      <c r="I10" s="36"/>
      <c r="J10" s="33"/>
    </row>
    <row r="11" spans="1:15" ht="24" customHeight="1">
      <c r="A11" s="4"/>
      <c r="B11" s="30" t="s">
        <v>18</v>
      </c>
      <c r="C11" s="170"/>
      <c r="D11" s="440" t="s">
        <v>47</v>
      </c>
      <c r="E11" s="440"/>
      <c r="F11" s="440"/>
      <c r="G11" s="440"/>
      <c r="H11" s="24" t="s">
        <v>33</v>
      </c>
      <c r="I11" s="214"/>
      <c r="J11" s="10"/>
    </row>
    <row r="12" spans="1:15" ht="15.75" customHeight="1">
      <c r="A12" s="4"/>
      <c r="B12" s="206"/>
      <c r="C12" s="205"/>
      <c r="D12" s="427"/>
      <c r="E12" s="427"/>
      <c r="F12" s="427"/>
      <c r="G12" s="427"/>
      <c r="H12" s="24" t="s">
        <v>34</v>
      </c>
      <c r="I12" s="214"/>
      <c r="J12" s="10"/>
    </row>
    <row r="13" spans="1:15" ht="15.75" customHeight="1">
      <c r="A13" s="4"/>
      <c r="B13" s="207"/>
      <c r="C13" s="208"/>
      <c r="D13" s="428"/>
      <c r="E13" s="428"/>
      <c r="F13" s="428"/>
      <c r="G13" s="428"/>
      <c r="H13" s="25"/>
      <c r="I13" s="209"/>
      <c r="J13" s="33"/>
    </row>
    <row r="14" spans="1:15" ht="24" customHeight="1">
      <c r="A14" s="4"/>
      <c r="B14" s="43" t="s">
        <v>20</v>
      </c>
      <c r="C14" s="44"/>
      <c r="D14" s="216"/>
      <c r="E14" s="217"/>
      <c r="F14" s="217"/>
      <c r="G14" s="217"/>
      <c r="H14" s="45"/>
      <c r="I14" s="217"/>
      <c r="J14" s="46"/>
    </row>
    <row r="15" spans="1:15" ht="32.25" customHeight="1">
      <c r="A15" s="4"/>
      <c r="B15" s="34" t="s">
        <v>31</v>
      </c>
      <c r="C15" s="47"/>
      <c r="D15" s="35"/>
      <c r="E15" s="439" t="s">
        <v>29</v>
      </c>
      <c r="F15" s="439"/>
      <c r="G15" s="424" t="s">
        <v>30</v>
      </c>
      <c r="H15" s="424"/>
      <c r="I15" s="424" t="s">
        <v>28</v>
      </c>
      <c r="J15" s="425"/>
    </row>
    <row r="16" spans="1:15" ht="23.25" customHeight="1">
      <c r="A16" s="66" t="s">
        <v>23</v>
      </c>
      <c r="B16" s="67" t="s">
        <v>23</v>
      </c>
      <c r="C16" s="218"/>
      <c r="D16" s="219"/>
      <c r="E16" s="419">
        <f>SUM(G50:G60)</f>
        <v>0</v>
      </c>
      <c r="F16" s="426"/>
      <c r="G16" s="419">
        <f>SUM(H50:H60)</f>
        <v>0</v>
      </c>
      <c r="H16" s="426"/>
      <c r="I16" s="419">
        <f>SUM(I50:J60)</f>
        <v>0</v>
      </c>
      <c r="J16" s="420"/>
    </row>
    <row r="17" spans="1:10" ht="23.25" customHeight="1">
      <c r="A17" s="66" t="s">
        <v>24</v>
      </c>
      <c r="B17" s="67" t="s">
        <v>24</v>
      </c>
      <c r="C17" s="218"/>
      <c r="D17" s="219"/>
      <c r="E17" s="419">
        <f>SUM(G61:G68)</f>
        <v>0</v>
      </c>
      <c r="F17" s="426"/>
      <c r="G17" s="419">
        <f>SUM(H61:H68)</f>
        <v>0</v>
      </c>
      <c r="H17" s="426"/>
      <c r="I17" s="419">
        <f>SUM(I61:J67)</f>
        <v>0</v>
      </c>
      <c r="J17" s="420"/>
    </row>
    <row r="18" spans="1:10" ht="23.25" customHeight="1">
      <c r="A18" s="66" t="s">
        <v>25</v>
      </c>
      <c r="B18" s="67" t="s">
        <v>25</v>
      </c>
      <c r="C18" s="218"/>
      <c r="D18" s="219"/>
      <c r="E18" s="419">
        <f>SUM(G69)</f>
        <v>0</v>
      </c>
      <c r="F18" s="426"/>
      <c r="G18" s="419">
        <f>SUM(H69)</f>
        <v>0</v>
      </c>
      <c r="H18" s="426"/>
      <c r="I18" s="419">
        <f>SUM(I69)</f>
        <v>0</v>
      </c>
      <c r="J18" s="420"/>
    </row>
    <row r="19" spans="1:10" ht="23.25" customHeight="1">
      <c r="A19" s="66" t="s">
        <v>95</v>
      </c>
      <c r="B19" s="67" t="s">
        <v>26</v>
      </c>
      <c r="C19" s="218"/>
      <c r="D19" s="219"/>
      <c r="E19" s="419">
        <f>SUM(G70)</f>
        <v>0</v>
      </c>
      <c r="F19" s="426"/>
      <c r="G19" s="419">
        <f>SUM(H70)</f>
        <v>0</v>
      </c>
      <c r="H19" s="426"/>
      <c r="I19" s="419">
        <f>SUM(I70)</f>
        <v>0</v>
      </c>
      <c r="J19" s="420"/>
    </row>
    <row r="20" spans="1:10" ht="23.25" customHeight="1">
      <c r="A20" s="66" t="s">
        <v>96</v>
      </c>
      <c r="B20" s="67" t="s">
        <v>27</v>
      </c>
      <c r="C20" s="218"/>
      <c r="D20" s="219"/>
      <c r="E20" s="419">
        <v>0</v>
      </c>
      <c r="F20" s="426"/>
      <c r="G20" s="419">
        <v>0</v>
      </c>
      <c r="H20" s="426"/>
      <c r="I20" s="419">
        <v>0</v>
      </c>
      <c r="J20" s="420"/>
    </row>
    <row r="21" spans="1:10" ht="23.25" customHeight="1">
      <c r="A21" s="4"/>
      <c r="B21" s="220" t="s">
        <v>28</v>
      </c>
      <c r="C21" s="221"/>
      <c r="D21" s="222"/>
      <c r="E21" s="421">
        <f>SUM(E16:F20)</f>
        <v>0</v>
      </c>
      <c r="F21" s="422"/>
      <c r="G21" s="421">
        <f>SUM(G16:H20)</f>
        <v>0</v>
      </c>
      <c r="H21" s="422"/>
      <c r="I21" s="421">
        <f>SUM(I16:J20)</f>
        <v>0</v>
      </c>
      <c r="J21" s="432"/>
    </row>
    <row r="22" spans="1:10" ht="33" customHeight="1">
      <c r="A22" s="4"/>
      <c r="B22" s="42" t="s">
        <v>32</v>
      </c>
      <c r="C22" s="218"/>
      <c r="D22" s="219"/>
      <c r="E22" s="223"/>
      <c r="F22" s="224"/>
      <c r="G22" s="225"/>
      <c r="H22" s="225"/>
      <c r="I22" s="225"/>
      <c r="J22" s="40"/>
    </row>
    <row r="23" spans="1:10" ht="23.25" customHeight="1">
      <c r="A23" s="4"/>
      <c r="B23" s="39" t="s">
        <v>11</v>
      </c>
      <c r="C23" s="218"/>
      <c r="D23" s="219"/>
      <c r="E23" s="226">
        <v>15</v>
      </c>
      <c r="F23" s="224" t="s">
        <v>0</v>
      </c>
      <c r="G23" s="417">
        <v>0</v>
      </c>
      <c r="H23" s="418"/>
      <c r="I23" s="418"/>
      <c r="J23" s="40" t="str">
        <f t="shared" ref="J23:J28" si="0">Mena</f>
        <v>CZK</v>
      </c>
    </row>
    <row r="24" spans="1:10" ht="23.25" customHeight="1">
      <c r="A24" s="4"/>
      <c r="B24" s="39" t="s">
        <v>12</v>
      </c>
      <c r="C24" s="218"/>
      <c r="D24" s="219"/>
      <c r="E24" s="226">
        <f>SazbaDPH1</f>
        <v>15</v>
      </c>
      <c r="F24" s="224" t="s">
        <v>0</v>
      </c>
      <c r="G24" s="442">
        <v>0</v>
      </c>
      <c r="H24" s="443"/>
      <c r="I24" s="443"/>
      <c r="J24" s="40" t="str">
        <f t="shared" si="0"/>
        <v>CZK</v>
      </c>
    </row>
    <row r="25" spans="1:10" ht="23.25" customHeight="1">
      <c r="A25" s="4"/>
      <c r="B25" s="39" t="s">
        <v>13</v>
      </c>
      <c r="C25" s="218"/>
      <c r="D25" s="219"/>
      <c r="E25" s="226">
        <v>21</v>
      </c>
      <c r="F25" s="224" t="s">
        <v>0</v>
      </c>
      <c r="G25" s="417">
        <f>I21</f>
        <v>0</v>
      </c>
      <c r="H25" s="418"/>
      <c r="I25" s="418"/>
      <c r="J25" s="40" t="str">
        <f t="shared" si="0"/>
        <v>CZK</v>
      </c>
    </row>
    <row r="26" spans="1:10" ht="23.25" customHeight="1">
      <c r="A26" s="4"/>
      <c r="B26" s="32" t="s">
        <v>14</v>
      </c>
      <c r="C26" s="21"/>
      <c r="D26" s="17"/>
      <c r="E26" s="227">
        <f>SazbaDPH2</f>
        <v>21</v>
      </c>
      <c r="F26" s="28" t="s">
        <v>0</v>
      </c>
      <c r="G26" s="413">
        <f>ROUND(ZakladDPHZakl*0.21,0)</f>
        <v>0</v>
      </c>
      <c r="H26" s="414"/>
      <c r="I26" s="414"/>
      <c r="J26" s="38" t="str">
        <f t="shared" si="0"/>
        <v>CZK</v>
      </c>
    </row>
    <row r="27" spans="1:10" ht="23.25" customHeight="1" thickBot="1">
      <c r="A27" s="4"/>
      <c r="B27" s="31" t="s">
        <v>4</v>
      </c>
      <c r="C27" s="19"/>
      <c r="D27" s="22"/>
      <c r="E27" s="19"/>
      <c r="F27" s="20"/>
      <c r="G27" s="415">
        <v>-0.4</v>
      </c>
      <c r="H27" s="415"/>
      <c r="I27" s="415"/>
      <c r="J27" s="41" t="str">
        <f t="shared" si="0"/>
        <v>CZK</v>
      </c>
    </row>
    <row r="28" spans="1:10" ht="27.75" hidden="1" customHeight="1" thickBot="1">
      <c r="A28" s="4"/>
      <c r="B28" s="60" t="s">
        <v>22</v>
      </c>
      <c r="C28" s="61"/>
      <c r="D28" s="61"/>
      <c r="E28" s="62"/>
      <c r="F28" s="63"/>
      <c r="G28" s="416">
        <v>253568.4</v>
      </c>
      <c r="H28" s="423"/>
      <c r="I28" s="423"/>
      <c r="J28" s="64" t="str">
        <f t="shared" si="0"/>
        <v>CZK</v>
      </c>
    </row>
    <row r="29" spans="1:10" ht="27.75" customHeight="1" thickBot="1">
      <c r="A29" s="4"/>
      <c r="B29" s="60" t="s">
        <v>35</v>
      </c>
      <c r="C29" s="65"/>
      <c r="D29" s="65"/>
      <c r="E29" s="65"/>
      <c r="F29" s="65"/>
      <c r="G29" s="416">
        <f>SUM(G25:I27)</f>
        <v>-0.4</v>
      </c>
      <c r="H29" s="416"/>
      <c r="I29" s="416"/>
      <c r="J29" s="228" t="s">
        <v>50</v>
      </c>
    </row>
    <row r="30" spans="1:10" ht="12.75" customHeight="1">
      <c r="A30" s="4"/>
      <c r="B30" s="4"/>
      <c r="C30" s="170"/>
      <c r="D30" s="170"/>
      <c r="E30" s="170"/>
      <c r="F30" s="170"/>
      <c r="G30" s="29"/>
      <c r="H30" s="170"/>
      <c r="I30" s="29"/>
      <c r="J30" s="11"/>
    </row>
    <row r="31" spans="1:10" ht="30" customHeight="1">
      <c r="A31" s="4"/>
      <c r="B31" s="4"/>
      <c r="C31" s="170"/>
      <c r="D31" s="170"/>
      <c r="E31" s="170"/>
      <c r="F31" s="170"/>
      <c r="G31" s="29"/>
      <c r="H31" s="170"/>
      <c r="I31" s="29"/>
      <c r="J31" s="11"/>
    </row>
    <row r="32" spans="1:10" ht="18.75" customHeight="1">
      <c r="A32" s="4"/>
      <c r="B32" s="23"/>
      <c r="C32" s="18" t="s">
        <v>10</v>
      </c>
      <c r="D32" s="229"/>
      <c r="E32" s="229"/>
      <c r="F32" s="18" t="s">
        <v>9</v>
      </c>
      <c r="G32" s="229"/>
      <c r="H32" s="230">
        <f ca="1">TODAY()</f>
        <v>43622</v>
      </c>
      <c r="I32" s="229"/>
      <c r="J32" s="11"/>
    </row>
    <row r="33" spans="1:52" ht="47.25" customHeight="1">
      <c r="A33" s="4"/>
      <c r="B33" s="4"/>
      <c r="C33" s="170"/>
      <c r="D33" s="170"/>
      <c r="E33" s="170"/>
      <c r="F33" s="170"/>
      <c r="G33" s="29"/>
      <c r="H33" s="170"/>
      <c r="I33" s="29"/>
      <c r="J33" s="11"/>
    </row>
    <row r="34" spans="1:52" s="236" customFormat="1" ht="18.75" customHeight="1">
      <c r="A34" s="231"/>
      <c r="B34" s="231"/>
      <c r="C34" s="232"/>
      <c r="D34" s="233"/>
      <c r="E34" s="233"/>
      <c r="F34" s="232"/>
      <c r="G34" s="234"/>
      <c r="H34" s="233"/>
      <c r="I34" s="234"/>
      <c r="J34" s="235"/>
    </row>
    <row r="35" spans="1:52" ht="12.75" customHeight="1">
      <c r="A35" s="4"/>
      <c r="B35" s="4"/>
      <c r="C35" s="170"/>
      <c r="D35" s="441" t="s">
        <v>2</v>
      </c>
      <c r="E35" s="441"/>
      <c r="F35" s="170"/>
      <c r="G35" s="29"/>
      <c r="H35" s="12" t="s">
        <v>3</v>
      </c>
      <c r="I35" s="29"/>
      <c r="J35" s="11"/>
    </row>
    <row r="36" spans="1:52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52" ht="27" hidden="1" customHeight="1">
      <c r="B37" s="49" t="s">
        <v>15</v>
      </c>
      <c r="C37" s="3"/>
      <c r="D37" s="3"/>
      <c r="E37" s="3"/>
      <c r="F37" s="59"/>
      <c r="G37" s="59"/>
      <c r="H37" s="59"/>
      <c r="I37" s="59"/>
      <c r="J37" s="3"/>
    </row>
    <row r="38" spans="1:52" ht="25.5" hidden="1" customHeight="1">
      <c r="A38" s="58" t="s">
        <v>37</v>
      </c>
      <c r="B38" s="237" t="s">
        <v>16</v>
      </c>
      <c r="C38" s="238" t="s">
        <v>5</v>
      </c>
      <c r="D38" s="239"/>
      <c r="E38" s="239"/>
      <c r="F38" s="240" t="str">
        <f>B23</f>
        <v>Základ pro sníženou DPH</v>
      </c>
      <c r="G38" s="240" t="str">
        <f>B25</f>
        <v>Základ pro základní DPH</v>
      </c>
      <c r="H38" s="241" t="s">
        <v>17</v>
      </c>
      <c r="I38" s="241" t="s">
        <v>1</v>
      </c>
      <c r="J38" s="242" t="s">
        <v>0</v>
      </c>
    </row>
    <row r="39" spans="1:52" ht="25.5" hidden="1" customHeight="1">
      <c r="A39" s="58">
        <v>0</v>
      </c>
      <c r="B39" s="243" t="s">
        <v>48</v>
      </c>
      <c r="C39" s="444" t="s">
        <v>46</v>
      </c>
      <c r="D39" s="445"/>
      <c r="E39" s="445"/>
      <c r="F39" s="244">
        <v>0</v>
      </c>
      <c r="G39" s="245">
        <v>253568.4</v>
      </c>
      <c r="H39" s="246">
        <v>53249</v>
      </c>
      <c r="I39" s="246">
        <v>306817.40000000002</v>
      </c>
      <c r="J39" s="247" t="str">
        <f>IF(CenaCelkemVypocet=0,"",I39/CenaCelkemVypocet*100)</f>
        <v/>
      </c>
    </row>
    <row r="40" spans="1:52" ht="25.5" hidden="1" customHeight="1">
      <c r="A40" s="58"/>
      <c r="B40" s="446" t="s">
        <v>49</v>
      </c>
      <c r="C40" s="447"/>
      <c r="D40" s="447"/>
      <c r="E40" s="448"/>
      <c r="F40" s="248">
        <f>SUMIF(A39:A39,"=1",F39:F39)</f>
        <v>0</v>
      </c>
      <c r="G40" s="249">
        <f>SUMIF(A39:A39,"=1",G39:G39)</f>
        <v>0</v>
      </c>
      <c r="H40" s="249">
        <f>SUMIF(A39:A39,"=1",H39:H39)</f>
        <v>0</v>
      </c>
      <c r="I40" s="249">
        <f>SUMIF(A39:A39,"=1",I39:I39)</f>
        <v>0</v>
      </c>
      <c r="J40" s="250">
        <f>SUMIF(A39:A39,"=1",J39:J39)</f>
        <v>0</v>
      </c>
    </row>
    <row r="42" spans="1:52">
      <c r="B42" s="169" t="s">
        <v>51</v>
      </c>
    </row>
    <row r="43" spans="1:52">
      <c r="B43" s="449" t="s">
        <v>52</v>
      </c>
      <c r="C43" s="449"/>
      <c r="D43" s="449"/>
      <c r="E43" s="449"/>
      <c r="F43" s="449"/>
      <c r="G43" s="449"/>
      <c r="H43" s="449"/>
      <c r="I43" s="449"/>
      <c r="J43" s="449"/>
      <c r="AZ43" s="251" t="str">
        <f>B43</f>
        <v>Architektonicko stavební řešení vč. ZTI</v>
      </c>
    </row>
    <row r="44" spans="1:52">
      <c r="B44" s="449" t="s">
        <v>1606</v>
      </c>
      <c r="C44" s="449"/>
      <c r="D44" s="449"/>
      <c r="E44" s="449"/>
      <c r="F44" s="449"/>
      <c r="G44" s="449"/>
      <c r="H44" s="449"/>
      <c r="I44" s="449"/>
      <c r="J44" s="449"/>
      <c r="AZ44" s="251" t="str">
        <f>B44</f>
        <v>D.1.1.c_Revize 01_20.5.2019</v>
      </c>
    </row>
    <row r="47" spans="1:52" ht="15.75">
      <c r="B47" s="252" t="s">
        <v>53</v>
      </c>
    </row>
    <row r="49" spans="1:10" ht="25.5" customHeight="1">
      <c r="A49" s="253"/>
      <c r="B49" s="254" t="s">
        <v>16</v>
      </c>
      <c r="C49" s="254" t="s">
        <v>5</v>
      </c>
      <c r="D49" s="255"/>
      <c r="E49" s="255"/>
      <c r="F49" s="256" t="s">
        <v>54</v>
      </c>
      <c r="G49" s="256" t="s">
        <v>29</v>
      </c>
      <c r="H49" s="256" t="s">
        <v>30</v>
      </c>
      <c r="I49" s="450" t="s">
        <v>28</v>
      </c>
      <c r="J49" s="450"/>
    </row>
    <row r="50" spans="1:10" ht="25.5" customHeight="1">
      <c r="A50" s="257"/>
      <c r="B50" s="258" t="s">
        <v>55</v>
      </c>
      <c r="C50" s="434" t="s">
        <v>56</v>
      </c>
      <c r="D50" s="435"/>
      <c r="E50" s="435"/>
      <c r="F50" s="259" t="s">
        <v>23</v>
      </c>
      <c r="G50" s="260">
        <f>'Rozpočet položkový_1'!I8</f>
        <v>0</v>
      </c>
      <c r="H50" s="260">
        <f>'Rozpočet položkový_1'!K8</f>
        <v>0</v>
      </c>
      <c r="I50" s="433">
        <f>'Rozpočet položkový_1'!G8</f>
        <v>0</v>
      </c>
      <c r="J50" s="433"/>
    </row>
    <row r="51" spans="1:10" ht="25.5" customHeight="1">
      <c r="A51" s="257"/>
      <c r="B51" s="261" t="s">
        <v>57</v>
      </c>
      <c r="C51" s="452" t="s">
        <v>58</v>
      </c>
      <c r="D51" s="453"/>
      <c r="E51" s="453"/>
      <c r="F51" s="262" t="s">
        <v>23</v>
      </c>
      <c r="G51" s="263">
        <f>'Rozpočet položkový_1'!I10</f>
        <v>0</v>
      </c>
      <c r="H51" s="263">
        <f>'Rozpočet položkový_1'!K10</f>
        <v>0</v>
      </c>
      <c r="I51" s="451">
        <f>'Rozpočet položkový_1'!G10</f>
        <v>0</v>
      </c>
      <c r="J51" s="451"/>
    </row>
    <row r="52" spans="1:10" ht="25.5" customHeight="1">
      <c r="A52" s="257"/>
      <c r="B52" s="261" t="s">
        <v>59</v>
      </c>
      <c r="C52" s="452" t="s">
        <v>60</v>
      </c>
      <c r="D52" s="453"/>
      <c r="E52" s="453"/>
      <c r="F52" s="262" t="s">
        <v>23</v>
      </c>
      <c r="G52" s="263">
        <f>'Rozpočet položkový_1'!I12</f>
        <v>0</v>
      </c>
      <c r="H52" s="263">
        <f>'Rozpočet položkový_1'!K12</f>
        <v>0</v>
      </c>
      <c r="I52" s="451">
        <f>'Rozpočet položkový_1'!G12</f>
        <v>0</v>
      </c>
      <c r="J52" s="451"/>
    </row>
    <row r="53" spans="1:10" ht="25.5" customHeight="1">
      <c r="A53" s="257"/>
      <c r="B53" s="261" t="s">
        <v>61</v>
      </c>
      <c r="C53" s="452" t="s">
        <v>62</v>
      </c>
      <c r="D53" s="453"/>
      <c r="E53" s="453"/>
      <c r="F53" s="262" t="s">
        <v>23</v>
      </c>
      <c r="G53" s="263">
        <f>'Rozpočet položkový_1'!I15</f>
        <v>0</v>
      </c>
      <c r="H53" s="263">
        <f>'Rozpočet položkový_1'!K15</f>
        <v>0</v>
      </c>
      <c r="I53" s="451">
        <f>'Rozpočet položkový_1'!G15</f>
        <v>0</v>
      </c>
      <c r="J53" s="451"/>
    </row>
    <row r="54" spans="1:10" ht="25.5" customHeight="1">
      <c r="A54" s="257"/>
      <c r="B54" s="261" t="s">
        <v>63</v>
      </c>
      <c r="C54" s="452" t="s">
        <v>64</v>
      </c>
      <c r="D54" s="453"/>
      <c r="E54" s="453"/>
      <c r="F54" s="262" t="s">
        <v>23</v>
      </c>
      <c r="G54" s="263">
        <f>'Rozpočet položkový_1'!I18</f>
        <v>0</v>
      </c>
      <c r="H54" s="263">
        <f>'Rozpočet položkový_1'!K18</f>
        <v>0</v>
      </c>
      <c r="I54" s="451">
        <f>'Rozpočet položkový_1'!G18</f>
        <v>0</v>
      </c>
      <c r="J54" s="451"/>
    </row>
    <row r="55" spans="1:10" ht="25.5" customHeight="1">
      <c r="A55" s="257"/>
      <c r="B55" s="261" t="s">
        <v>65</v>
      </c>
      <c r="C55" s="452" t="s">
        <v>66</v>
      </c>
      <c r="D55" s="453"/>
      <c r="E55" s="453"/>
      <c r="F55" s="262" t="s">
        <v>23</v>
      </c>
      <c r="G55" s="263">
        <f>'Rozpočet položkový_1'!I21</f>
        <v>0</v>
      </c>
      <c r="H55" s="263">
        <f>'Rozpočet položkový_1'!K21</f>
        <v>0</v>
      </c>
      <c r="I55" s="451">
        <f>'Rozpočet položkový_1'!G21</f>
        <v>0</v>
      </c>
      <c r="J55" s="451"/>
    </row>
    <row r="56" spans="1:10" ht="25.5" customHeight="1">
      <c r="A56" s="257"/>
      <c r="B56" s="261" t="s">
        <v>67</v>
      </c>
      <c r="C56" s="452" t="s">
        <v>68</v>
      </c>
      <c r="D56" s="453"/>
      <c r="E56" s="453"/>
      <c r="F56" s="262" t="s">
        <v>23</v>
      </c>
      <c r="G56" s="263">
        <f>'Rozpočet položkový_1'!I24</f>
        <v>0</v>
      </c>
      <c r="H56" s="263">
        <f>'Rozpočet položkový_1'!K24</f>
        <v>0</v>
      </c>
      <c r="I56" s="451">
        <f>'Rozpočet položkový_1'!G24</f>
        <v>0</v>
      </c>
      <c r="J56" s="451"/>
    </row>
    <row r="57" spans="1:10" ht="25.5" customHeight="1">
      <c r="A57" s="257"/>
      <c r="B57" s="261" t="s">
        <v>69</v>
      </c>
      <c r="C57" s="452" t="s">
        <v>70</v>
      </c>
      <c r="D57" s="453"/>
      <c r="E57" s="453"/>
      <c r="F57" s="262" t="s">
        <v>23</v>
      </c>
      <c r="G57" s="263">
        <f>'Rozpočet položkový_1'!I27</f>
        <v>0</v>
      </c>
      <c r="H57" s="263">
        <f>'Rozpočet položkový_1'!K27</f>
        <v>0</v>
      </c>
      <c r="I57" s="451">
        <f>'Rozpočet položkový_1'!G27</f>
        <v>0</v>
      </c>
      <c r="J57" s="451"/>
    </row>
    <row r="58" spans="1:10" ht="25.5" customHeight="1">
      <c r="A58" s="257"/>
      <c r="B58" s="261" t="s">
        <v>71</v>
      </c>
      <c r="C58" s="452" t="s">
        <v>72</v>
      </c>
      <c r="D58" s="453"/>
      <c r="E58" s="453"/>
      <c r="F58" s="262" t="s">
        <v>23</v>
      </c>
      <c r="G58" s="263">
        <f>'Rozpočet položkový_1'!I31</f>
        <v>0</v>
      </c>
      <c r="H58" s="263">
        <f>'Rozpočet položkový_1'!K31</f>
        <v>0</v>
      </c>
      <c r="I58" s="451">
        <f>'Rozpočet položkový_1'!G31</f>
        <v>0</v>
      </c>
      <c r="J58" s="451"/>
    </row>
    <row r="59" spans="1:10" ht="25.5" customHeight="1">
      <c r="A59" s="257"/>
      <c r="B59" s="261" t="s">
        <v>73</v>
      </c>
      <c r="C59" s="452" t="s">
        <v>74</v>
      </c>
      <c r="D59" s="453"/>
      <c r="E59" s="453"/>
      <c r="F59" s="262" t="s">
        <v>23</v>
      </c>
      <c r="G59" s="263">
        <f>'Rozpočet položkový_1'!I37</f>
        <v>0</v>
      </c>
      <c r="H59" s="263">
        <f>'Rozpočet položkový_1'!K37</f>
        <v>0</v>
      </c>
      <c r="I59" s="451">
        <f>'Rozpočet položkový_1'!G37</f>
        <v>0</v>
      </c>
      <c r="J59" s="451"/>
    </row>
    <row r="60" spans="1:10" ht="25.5" customHeight="1">
      <c r="A60" s="257"/>
      <c r="B60" s="261" t="s">
        <v>75</v>
      </c>
      <c r="C60" s="452" t="s">
        <v>76</v>
      </c>
      <c r="D60" s="453"/>
      <c r="E60" s="453"/>
      <c r="F60" s="262" t="s">
        <v>23</v>
      </c>
      <c r="G60" s="263">
        <f>'Rozpočet položkový_1'!I44</f>
        <v>0</v>
      </c>
      <c r="H60" s="263">
        <f>'Rozpočet položkový_1'!K44</f>
        <v>0</v>
      </c>
      <c r="I60" s="451">
        <f>'Rozpočet položkový_1'!G44</f>
        <v>0</v>
      </c>
      <c r="J60" s="451"/>
    </row>
    <row r="61" spans="1:10" ht="25.5" customHeight="1">
      <c r="A61" s="257"/>
      <c r="B61" s="261" t="s">
        <v>77</v>
      </c>
      <c r="C61" s="452" t="s">
        <v>78</v>
      </c>
      <c r="D61" s="453"/>
      <c r="E61" s="453"/>
      <c r="F61" s="262" t="s">
        <v>24</v>
      </c>
      <c r="G61" s="263">
        <f>'Rozpočet položkový_1'!I46</f>
        <v>0</v>
      </c>
      <c r="H61" s="263">
        <f>'Rozpočet položkový_1'!K46</f>
        <v>0</v>
      </c>
      <c r="I61" s="451">
        <f>'Rozpočet položkový_1'!G46</f>
        <v>0</v>
      </c>
      <c r="J61" s="451"/>
    </row>
    <row r="62" spans="1:10" ht="25.5" customHeight="1">
      <c r="A62" s="257"/>
      <c r="B62" s="261" t="s">
        <v>79</v>
      </c>
      <c r="C62" s="452" t="s">
        <v>80</v>
      </c>
      <c r="D62" s="453"/>
      <c r="E62" s="453"/>
      <c r="F62" s="262" t="s">
        <v>24</v>
      </c>
      <c r="G62" s="263">
        <f>'Rozpočet položkový_1'!I51</f>
        <v>0</v>
      </c>
      <c r="H62" s="263">
        <f>'Rozpočet položkový_1'!K51</f>
        <v>0</v>
      </c>
      <c r="I62" s="451">
        <f>'Rozpočet položkový_1'!G51</f>
        <v>0</v>
      </c>
      <c r="J62" s="451"/>
    </row>
    <row r="63" spans="1:10" ht="25.5" customHeight="1">
      <c r="A63" s="257"/>
      <c r="B63" s="261" t="s">
        <v>81</v>
      </c>
      <c r="C63" s="452" t="s">
        <v>82</v>
      </c>
      <c r="D63" s="453"/>
      <c r="E63" s="453"/>
      <c r="F63" s="262" t="s">
        <v>24</v>
      </c>
      <c r="G63" s="263">
        <f>'Rozpočet položkový_1'!I57</f>
        <v>0</v>
      </c>
      <c r="H63" s="263">
        <f>'Rozpočet položkový_1'!K57</f>
        <v>0</v>
      </c>
      <c r="I63" s="451">
        <f>'Rozpočet položkový_1'!G57</f>
        <v>0</v>
      </c>
      <c r="J63" s="451"/>
    </row>
    <row r="64" spans="1:10" ht="25.5" customHeight="1">
      <c r="A64" s="257"/>
      <c r="B64" s="261" t="s">
        <v>83</v>
      </c>
      <c r="C64" s="452" t="s">
        <v>84</v>
      </c>
      <c r="D64" s="453"/>
      <c r="E64" s="453"/>
      <c r="F64" s="262" t="s">
        <v>24</v>
      </c>
      <c r="G64" s="263">
        <f>'Rozpočet položkový_1'!I65</f>
        <v>0</v>
      </c>
      <c r="H64" s="263">
        <f>'Rozpočet položkový_1'!K65</f>
        <v>0</v>
      </c>
      <c r="I64" s="451">
        <f>'Rozpočet položkový_1'!G65</f>
        <v>0</v>
      </c>
      <c r="J64" s="451"/>
    </row>
    <row r="65" spans="1:10" ht="25.5" customHeight="1">
      <c r="A65" s="257"/>
      <c r="B65" s="261" t="s">
        <v>85</v>
      </c>
      <c r="C65" s="452" t="s">
        <v>86</v>
      </c>
      <c r="D65" s="453"/>
      <c r="E65" s="453"/>
      <c r="F65" s="262" t="s">
        <v>24</v>
      </c>
      <c r="G65" s="263">
        <f>'Rozpočet položkový_1'!I68</f>
        <v>0</v>
      </c>
      <c r="H65" s="263">
        <f>'Rozpočet položkový_1'!K68</f>
        <v>0</v>
      </c>
      <c r="I65" s="451">
        <f>'Rozpočet položkový_1'!G68</f>
        <v>0</v>
      </c>
      <c r="J65" s="451"/>
    </row>
    <row r="66" spans="1:10" ht="25.5" customHeight="1">
      <c r="A66" s="257"/>
      <c r="B66" s="261" t="s">
        <v>87</v>
      </c>
      <c r="C66" s="452" t="s">
        <v>88</v>
      </c>
      <c r="D66" s="453"/>
      <c r="E66" s="453"/>
      <c r="F66" s="262" t="s">
        <v>24</v>
      </c>
      <c r="G66" s="263">
        <f>'Rozpočet položkový_1'!I71</f>
        <v>0</v>
      </c>
      <c r="H66" s="263">
        <f>'Rozpočet položkový_1'!K71</f>
        <v>0</v>
      </c>
      <c r="I66" s="451">
        <f>'Rozpočet položkový_1'!G71</f>
        <v>0</v>
      </c>
      <c r="J66" s="451"/>
    </row>
    <row r="67" spans="1:10" ht="25.5" customHeight="1">
      <c r="A67" s="257"/>
      <c r="B67" s="261" t="s">
        <v>89</v>
      </c>
      <c r="C67" s="452" t="s">
        <v>90</v>
      </c>
      <c r="D67" s="453"/>
      <c r="E67" s="453"/>
      <c r="F67" s="262" t="s">
        <v>24</v>
      </c>
      <c r="G67" s="263">
        <f>'Rozpočet položkový_1'!I75</f>
        <v>0</v>
      </c>
      <c r="H67" s="263">
        <f>'Rozpočet položkový_1'!K75</f>
        <v>0</v>
      </c>
      <c r="I67" s="451">
        <f>'Rozpočet položkový_1'!G75</f>
        <v>0</v>
      </c>
      <c r="J67" s="451"/>
    </row>
    <row r="68" spans="1:10" ht="25.5" customHeight="1">
      <c r="A68" s="257"/>
      <c r="B68" s="261" t="s">
        <v>91</v>
      </c>
      <c r="C68" s="452" t="s">
        <v>92</v>
      </c>
      <c r="D68" s="453"/>
      <c r="E68" s="453"/>
      <c r="F68" s="262" t="s">
        <v>24</v>
      </c>
      <c r="G68" s="263">
        <f>'Rozpočet položkový_1'!I81</f>
        <v>0</v>
      </c>
      <c r="H68" s="263">
        <f>'Rozpočet položkový_1'!K81</f>
        <v>0</v>
      </c>
      <c r="I68" s="451">
        <f>'Rozpočet položkový_1'!G81</f>
        <v>0</v>
      </c>
      <c r="J68" s="451"/>
    </row>
    <row r="69" spans="1:10" ht="25.5" customHeight="1">
      <c r="A69" s="257"/>
      <c r="B69" s="261" t="s">
        <v>93</v>
      </c>
      <c r="C69" s="452" t="s">
        <v>94</v>
      </c>
      <c r="D69" s="453"/>
      <c r="E69" s="453"/>
      <c r="F69" s="262" t="s">
        <v>25</v>
      </c>
      <c r="G69" s="263">
        <f>'Rozpočet položkový_1'!I84</f>
        <v>0</v>
      </c>
      <c r="H69" s="263">
        <f>'Rozpočet položkový_1'!K84</f>
        <v>0</v>
      </c>
      <c r="I69" s="451">
        <f>'Rozpočet položkový_1'!G84</f>
        <v>0</v>
      </c>
      <c r="J69" s="451"/>
    </row>
    <row r="70" spans="1:10" ht="25.5" customHeight="1">
      <c r="A70" s="257"/>
      <c r="B70" s="264" t="s">
        <v>95</v>
      </c>
      <c r="C70" s="455" t="s">
        <v>26</v>
      </c>
      <c r="D70" s="456"/>
      <c r="E70" s="456"/>
      <c r="F70" s="265" t="s">
        <v>95</v>
      </c>
      <c r="G70" s="266">
        <f>'Rozpočet položkový_1'!I87</f>
        <v>0</v>
      </c>
      <c r="H70" s="266">
        <f>'Rozpočet položkový_1'!K87</f>
        <v>0</v>
      </c>
      <c r="I70" s="454">
        <f>'Rozpočet položkový_1'!G87</f>
        <v>0</v>
      </c>
      <c r="J70" s="454"/>
    </row>
    <row r="71" spans="1:10" ht="25.5" customHeight="1">
      <c r="A71" s="267"/>
      <c r="B71" s="268" t="s">
        <v>1</v>
      </c>
      <c r="C71" s="268"/>
      <c r="D71" s="269"/>
      <c r="E71" s="269"/>
      <c r="F71" s="270"/>
      <c r="G71" s="271">
        <f>SUM(G50:G70)</f>
        <v>0</v>
      </c>
      <c r="H71" s="271">
        <f>SUM(H50:H70)</f>
        <v>0</v>
      </c>
      <c r="I71" s="457">
        <f>SUM(I50:J70)</f>
        <v>0</v>
      </c>
      <c r="J71" s="457"/>
    </row>
    <row r="72" spans="1:10">
      <c r="F72" s="56"/>
      <c r="G72" s="57"/>
      <c r="H72" s="56"/>
      <c r="I72" s="57"/>
      <c r="J72" s="57"/>
    </row>
    <row r="73" spans="1:10">
      <c r="F73" s="56"/>
      <c r="G73" s="57"/>
      <c r="H73" s="56"/>
      <c r="I73" s="57"/>
      <c r="J73" s="57"/>
    </row>
    <row r="74" spans="1:10">
      <c r="F74" s="56"/>
      <c r="G74" s="57"/>
      <c r="H74" s="56"/>
      <c r="I74" s="57"/>
      <c r="J74" s="5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3">
    <mergeCell ref="I69:J69"/>
    <mergeCell ref="C69:E69"/>
    <mergeCell ref="I70:J70"/>
    <mergeCell ref="C70:E70"/>
    <mergeCell ref="I71:J71"/>
    <mergeCell ref="I66:J66"/>
    <mergeCell ref="C66:E66"/>
    <mergeCell ref="I67:J67"/>
    <mergeCell ref="C67:E67"/>
    <mergeCell ref="I68:J68"/>
    <mergeCell ref="C68:E68"/>
    <mergeCell ref="I63:J63"/>
    <mergeCell ref="C63:E63"/>
    <mergeCell ref="I64:J64"/>
    <mergeCell ref="C64:E64"/>
    <mergeCell ref="I65:J65"/>
    <mergeCell ref="C65:E65"/>
    <mergeCell ref="I60:J60"/>
    <mergeCell ref="C60:E60"/>
    <mergeCell ref="I61:J61"/>
    <mergeCell ref="C61:E61"/>
    <mergeCell ref="I62:J62"/>
    <mergeCell ref="C62:E62"/>
    <mergeCell ref="I57:J57"/>
    <mergeCell ref="C57:E57"/>
    <mergeCell ref="I58:J58"/>
    <mergeCell ref="C58:E58"/>
    <mergeCell ref="I59:J59"/>
    <mergeCell ref="C59:E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C39:E39"/>
    <mergeCell ref="B40:E40"/>
    <mergeCell ref="B43:J43"/>
    <mergeCell ref="B44:J44"/>
    <mergeCell ref="I49:J49"/>
    <mergeCell ref="I50:J50"/>
    <mergeCell ref="C50:E5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4" max="16383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458" t="s">
        <v>6</v>
      </c>
      <c r="B1" s="458"/>
      <c r="C1" s="459"/>
      <c r="D1" s="458"/>
      <c r="E1" s="458"/>
      <c r="F1" s="458"/>
      <c r="G1" s="458"/>
    </row>
    <row r="2" spans="1:7" ht="24.95" customHeight="1">
      <c r="A2" s="51" t="s">
        <v>41</v>
      </c>
      <c r="B2" s="50"/>
      <c r="C2" s="460"/>
      <c r="D2" s="460"/>
      <c r="E2" s="460"/>
      <c r="F2" s="460"/>
      <c r="G2" s="461"/>
    </row>
    <row r="3" spans="1:7" ht="24.95" hidden="1" customHeight="1">
      <c r="A3" s="51" t="s">
        <v>7</v>
      </c>
      <c r="B3" s="50"/>
      <c r="C3" s="460"/>
      <c r="D3" s="460"/>
      <c r="E3" s="460"/>
      <c r="F3" s="460"/>
      <c r="G3" s="461"/>
    </row>
    <row r="4" spans="1:7" ht="24.95" hidden="1" customHeight="1">
      <c r="A4" s="51" t="s">
        <v>8</v>
      </c>
      <c r="B4" s="50"/>
      <c r="C4" s="460"/>
      <c r="D4" s="460"/>
      <c r="E4" s="460"/>
      <c r="F4" s="460"/>
      <c r="G4" s="461"/>
    </row>
    <row r="5" spans="1:7" hidden="1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91"/>
  <sheetViews>
    <sheetView workbookViewId="0">
      <selection activeCell="Y13" sqref="Y13"/>
    </sheetView>
  </sheetViews>
  <sheetFormatPr defaultRowHeight="12.75" outlineLevelRow="1"/>
  <cols>
    <col min="1" max="1" width="4.28515625" style="169" customWidth="1"/>
    <col min="2" max="2" width="14.42578125" style="55" customWidth="1"/>
    <col min="3" max="3" width="38.28515625" style="55" customWidth="1"/>
    <col min="4" max="4" width="4.5703125" style="169" customWidth="1"/>
    <col min="5" max="5" width="10.5703125" style="169" customWidth="1"/>
    <col min="6" max="6" width="9.85546875" style="169" customWidth="1"/>
    <col min="7" max="7" width="12.7109375" style="169" customWidth="1"/>
    <col min="8" max="11" width="9.140625" style="169"/>
    <col min="12" max="21" width="0" style="169" hidden="1" customWidth="1"/>
    <col min="22" max="28" width="9.140625" style="169"/>
    <col min="29" max="39" width="0" style="169" hidden="1" customWidth="1"/>
    <col min="40" max="16384" width="9.140625" style="169"/>
  </cols>
  <sheetData>
    <row r="1" spans="1:60" ht="15.75" customHeight="1">
      <c r="A1" s="462" t="s">
        <v>6</v>
      </c>
      <c r="B1" s="462"/>
      <c r="C1" s="462"/>
      <c r="D1" s="462"/>
      <c r="E1" s="462"/>
      <c r="F1" s="462"/>
      <c r="G1" s="462"/>
      <c r="AE1" s="169" t="s">
        <v>98</v>
      </c>
    </row>
    <row r="2" spans="1:60" ht="24.95" customHeight="1">
      <c r="A2" s="175" t="s">
        <v>97</v>
      </c>
      <c r="B2" s="176"/>
      <c r="C2" s="463" t="s">
        <v>46</v>
      </c>
      <c r="D2" s="464"/>
      <c r="E2" s="464"/>
      <c r="F2" s="464"/>
      <c r="G2" s="465"/>
      <c r="AE2" s="169" t="s">
        <v>99</v>
      </c>
    </row>
    <row r="3" spans="1:60" ht="24.95" customHeight="1">
      <c r="A3" s="175" t="s">
        <v>7</v>
      </c>
      <c r="B3" s="176"/>
      <c r="C3" s="463" t="s">
        <v>43</v>
      </c>
      <c r="D3" s="464"/>
      <c r="E3" s="464"/>
      <c r="F3" s="464"/>
      <c r="G3" s="465"/>
      <c r="AE3" s="169" t="s">
        <v>100</v>
      </c>
    </row>
    <row r="4" spans="1:60" ht="24.95" hidden="1" customHeight="1">
      <c r="A4" s="175" t="s">
        <v>8</v>
      </c>
      <c r="B4" s="176"/>
      <c r="C4" s="463"/>
      <c r="D4" s="464"/>
      <c r="E4" s="464"/>
      <c r="F4" s="464"/>
      <c r="G4" s="465"/>
      <c r="AE4" s="169" t="s">
        <v>101</v>
      </c>
    </row>
    <row r="5" spans="1:60" hidden="1">
      <c r="A5" s="177" t="s">
        <v>102</v>
      </c>
      <c r="B5" s="68"/>
      <c r="C5" s="69"/>
      <c r="D5" s="70"/>
      <c r="E5" s="70"/>
      <c r="F5" s="70"/>
      <c r="G5" s="178"/>
      <c r="AE5" s="169" t="s">
        <v>103</v>
      </c>
    </row>
    <row r="7" spans="1:60" ht="38.25">
      <c r="A7" s="179" t="s">
        <v>104</v>
      </c>
      <c r="B7" s="180" t="s">
        <v>105</v>
      </c>
      <c r="C7" s="180" t="s">
        <v>106</v>
      </c>
      <c r="D7" s="179" t="s">
        <v>107</v>
      </c>
      <c r="E7" s="179" t="s">
        <v>108</v>
      </c>
      <c r="F7" s="71" t="s">
        <v>109</v>
      </c>
      <c r="G7" s="179" t="s">
        <v>28</v>
      </c>
      <c r="H7" s="80" t="s">
        <v>29</v>
      </c>
      <c r="I7" s="80" t="s">
        <v>110</v>
      </c>
      <c r="J7" s="80" t="s">
        <v>30</v>
      </c>
      <c r="K7" s="80" t="s">
        <v>111</v>
      </c>
      <c r="L7" s="80" t="s">
        <v>112</v>
      </c>
      <c r="M7" s="80" t="s">
        <v>113</v>
      </c>
      <c r="N7" s="80" t="s">
        <v>114</v>
      </c>
      <c r="O7" s="80" t="s">
        <v>115</v>
      </c>
      <c r="P7" s="80" t="s">
        <v>116</v>
      </c>
      <c r="Q7" s="80" t="s">
        <v>117</v>
      </c>
      <c r="R7" s="80" t="s">
        <v>118</v>
      </c>
      <c r="S7" s="80" t="s">
        <v>119</v>
      </c>
      <c r="T7" s="80" t="s">
        <v>120</v>
      </c>
      <c r="U7" s="80" t="s">
        <v>121</v>
      </c>
    </row>
    <row r="8" spans="1:60">
      <c r="A8" s="81" t="s">
        <v>122</v>
      </c>
      <c r="B8" s="82" t="s">
        <v>55</v>
      </c>
      <c r="C8" s="83" t="s">
        <v>56</v>
      </c>
      <c r="D8" s="84"/>
      <c r="E8" s="85"/>
      <c r="F8" s="86"/>
      <c r="G8" s="86">
        <f>SUM(G9)</f>
        <v>0</v>
      </c>
      <c r="H8" s="86"/>
      <c r="I8" s="86">
        <f>SUM(I9:I9)</f>
        <v>0</v>
      </c>
      <c r="J8" s="86"/>
      <c r="K8" s="86">
        <f>SUM(K9:K9)</f>
        <v>0</v>
      </c>
      <c r="L8" s="86"/>
      <c r="M8" s="86">
        <f>SUM(M9:M9)</f>
        <v>0</v>
      </c>
      <c r="N8" s="73"/>
      <c r="O8" s="73">
        <f>SUM(O9:O9)</f>
        <v>0</v>
      </c>
      <c r="P8" s="73"/>
      <c r="Q8" s="73">
        <f>SUM(Q9:Q9)</f>
        <v>0</v>
      </c>
      <c r="R8" s="73"/>
      <c r="S8" s="73"/>
      <c r="T8" s="81"/>
      <c r="U8" s="73">
        <f>SUM(U9:U9)</f>
        <v>0.42</v>
      </c>
      <c r="AE8" s="169" t="s">
        <v>123</v>
      </c>
    </row>
    <row r="9" spans="1:60" outlineLevel="1">
      <c r="A9" s="181">
        <v>1</v>
      </c>
      <c r="B9" s="182" t="s">
        <v>124</v>
      </c>
      <c r="C9" s="183" t="s">
        <v>125</v>
      </c>
      <c r="D9" s="184" t="s">
        <v>126</v>
      </c>
      <c r="E9" s="185">
        <v>10</v>
      </c>
      <c r="F9" s="186"/>
      <c r="G9" s="186">
        <f>E9*F9</f>
        <v>0</v>
      </c>
      <c r="H9" s="186"/>
      <c r="I9" s="186">
        <f>ROUND(E9*H9,2)</f>
        <v>0</v>
      </c>
      <c r="J9" s="186"/>
      <c r="K9" s="186">
        <f>ROUND(E9*J9,2)</f>
        <v>0</v>
      </c>
      <c r="L9" s="186">
        <v>21</v>
      </c>
      <c r="M9" s="186">
        <f>G9*(1+L9/100)</f>
        <v>0</v>
      </c>
      <c r="N9" s="187">
        <v>0</v>
      </c>
      <c r="O9" s="187">
        <f>ROUND(E9*N9,5)</f>
        <v>0</v>
      </c>
      <c r="P9" s="187">
        <v>0</v>
      </c>
      <c r="Q9" s="187">
        <f>ROUND(E9*P9,5)</f>
        <v>0</v>
      </c>
      <c r="R9" s="187"/>
      <c r="S9" s="187"/>
      <c r="T9" s="188">
        <v>4.2000000000000003E-2</v>
      </c>
      <c r="U9" s="187">
        <f>ROUND(E9*T9,2)</f>
        <v>0.42</v>
      </c>
      <c r="V9" s="189"/>
      <c r="W9" s="189"/>
      <c r="X9" s="189"/>
      <c r="Y9" s="189"/>
      <c r="Z9" s="189"/>
      <c r="AA9" s="189"/>
      <c r="AB9" s="189"/>
      <c r="AC9" s="189"/>
      <c r="AD9" s="189"/>
      <c r="AE9" s="189" t="s">
        <v>127</v>
      </c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</row>
    <row r="10" spans="1:60">
      <c r="A10" s="72" t="s">
        <v>122</v>
      </c>
      <c r="B10" s="74" t="s">
        <v>57</v>
      </c>
      <c r="C10" s="87" t="s">
        <v>58</v>
      </c>
      <c r="D10" s="75"/>
      <c r="E10" s="78"/>
      <c r="F10" s="79"/>
      <c r="G10" s="79">
        <f>SUM(G11)</f>
        <v>0</v>
      </c>
      <c r="H10" s="79"/>
      <c r="I10" s="79">
        <f>SUM(I11:I11)</f>
        <v>0</v>
      </c>
      <c r="J10" s="79"/>
      <c r="K10" s="79">
        <f>SUM(K11:K11)</f>
        <v>0</v>
      </c>
      <c r="L10" s="79"/>
      <c r="M10" s="79">
        <f>SUM(M11:M11)</f>
        <v>0</v>
      </c>
      <c r="N10" s="76"/>
      <c r="O10" s="76">
        <f>SUM(O11:O11)</f>
        <v>11.427020000000001</v>
      </c>
      <c r="P10" s="76"/>
      <c r="Q10" s="76">
        <f>SUM(Q11:Q11)</f>
        <v>0</v>
      </c>
      <c r="R10" s="76"/>
      <c r="S10" s="76"/>
      <c r="T10" s="77"/>
      <c r="U10" s="76">
        <f>SUM(U11:U11)</f>
        <v>16.04</v>
      </c>
      <c r="AE10" s="169" t="s">
        <v>123</v>
      </c>
    </row>
    <row r="11" spans="1:60" ht="22.5" outlineLevel="1">
      <c r="A11" s="181">
        <v>2</v>
      </c>
      <c r="B11" s="182" t="s">
        <v>128</v>
      </c>
      <c r="C11" s="183" t="s">
        <v>1607</v>
      </c>
      <c r="D11" s="184" t="s">
        <v>126</v>
      </c>
      <c r="E11" s="185">
        <v>4.2</v>
      </c>
      <c r="F11" s="186"/>
      <c r="G11" s="186">
        <f>E11*F11</f>
        <v>0</v>
      </c>
      <c r="H11" s="186"/>
      <c r="I11" s="186">
        <f>ROUND(E11*H11,2)</f>
        <v>0</v>
      </c>
      <c r="J11" s="186"/>
      <c r="K11" s="186">
        <f>ROUND(E11*J11,2)</f>
        <v>0</v>
      </c>
      <c r="L11" s="186">
        <v>21</v>
      </c>
      <c r="M11" s="186">
        <f>G11*(1+L11/100)</f>
        <v>0</v>
      </c>
      <c r="N11" s="187">
        <v>2.72072</v>
      </c>
      <c r="O11" s="187">
        <f>ROUND(E11*N11,5)</f>
        <v>11.427020000000001</v>
      </c>
      <c r="P11" s="187">
        <v>0</v>
      </c>
      <c r="Q11" s="187">
        <f>ROUND(E11*P11,5)</f>
        <v>0</v>
      </c>
      <c r="R11" s="187"/>
      <c r="S11" s="187"/>
      <c r="T11" s="188">
        <v>3.82</v>
      </c>
      <c r="U11" s="187">
        <f>ROUND(E11*T11,2)</f>
        <v>16.04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 t="s">
        <v>127</v>
      </c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</row>
    <row r="12" spans="1:60">
      <c r="A12" s="72" t="s">
        <v>122</v>
      </c>
      <c r="B12" s="74" t="s">
        <v>59</v>
      </c>
      <c r="C12" s="87" t="s">
        <v>60</v>
      </c>
      <c r="D12" s="75"/>
      <c r="E12" s="78"/>
      <c r="F12" s="79"/>
      <c r="G12" s="79">
        <f>SUM(G13:G14)</f>
        <v>0</v>
      </c>
      <c r="H12" s="79"/>
      <c r="I12" s="79">
        <f>SUM(I13:I14)</f>
        <v>0</v>
      </c>
      <c r="J12" s="79"/>
      <c r="K12" s="79">
        <f>SUM(K13:K14)</f>
        <v>0</v>
      </c>
      <c r="L12" s="79"/>
      <c r="M12" s="79">
        <f>SUM(M13:M14)</f>
        <v>0</v>
      </c>
      <c r="N12" s="76"/>
      <c r="O12" s="76">
        <f>SUM(O13:O14)</f>
        <v>0.34397999999999995</v>
      </c>
      <c r="P12" s="76"/>
      <c r="Q12" s="76">
        <f>SUM(Q13:Q14)</f>
        <v>0</v>
      </c>
      <c r="R12" s="76"/>
      <c r="S12" s="76"/>
      <c r="T12" s="77"/>
      <c r="U12" s="76">
        <f>SUM(U13:U14)</f>
        <v>19.89</v>
      </c>
      <c r="AE12" s="169" t="s">
        <v>123</v>
      </c>
    </row>
    <row r="13" spans="1:60" outlineLevel="1">
      <c r="A13" s="181">
        <v>3</v>
      </c>
      <c r="B13" s="182" t="s">
        <v>129</v>
      </c>
      <c r="C13" s="183" t="s">
        <v>1608</v>
      </c>
      <c r="D13" s="184" t="s">
        <v>130</v>
      </c>
      <c r="E13" s="185">
        <v>26</v>
      </c>
      <c r="F13" s="186"/>
      <c r="G13" s="186">
        <f>E13*F13</f>
        <v>0</v>
      </c>
      <c r="H13" s="186"/>
      <c r="I13" s="186">
        <f>ROUND(E13*H13,2)</f>
        <v>0</v>
      </c>
      <c r="J13" s="186"/>
      <c r="K13" s="186">
        <f>ROUND(E13*J13,2)</f>
        <v>0</v>
      </c>
      <c r="L13" s="186">
        <v>21</v>
      </c>
      <c r="M13" s="186">
        <f>G13*(1+L13/100)</f>
        <v>0</v>
      </c>
      <c r="N13" s="187">
        <v>2.5200000000000001E-3</v>
      </c>
      <c r="O13" s="187">
        <f>ROUND(E13*N13,5)</f>
        <v>6.5519999999999995E-2</v>
      </c>
      <c r="P13" s="187">
        <v>0</v>
      </c>
      <c r="Q13" s="187">
        <f>ROUND(E13*P13,5)</f>
        <v>0</v>
      </c>
      <c r="R13" s="187"/>
      <c r="S13" s="187"/>
      <c r="T13" s="188">
        <v>0.22</v>
      </c>
      <c r="U13" s="187">
        <f>ROUND(E13*T13,2)</f>
        <v>5.72</v>
      </c>
      <c r="V13" s="189"/>
      <c r="W13" s="189"/>
      <c r="X13" s="189"/>
      <c r="Y13" s="189"/>
      <c r="Z13" s="189"/>
      <c r="AA13" s="189"/>
      <c r="AB13" s="189"/>
      <c r="AC13" s="189"/>
      <c r="AD13" s="189"/>
      <c r="AE13" s="189" t="s">
        <v>127</v>
      </c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</row>
    <row r="14" spans="1:60" ht="22.5" outlineLevel="1">
      <c r="A14" s="181">
        <v>4</v>
      </c>
      <c r="B14" s="182" t="s">
        <v>131</v>
      </c>
      <c r="C14" s="183" t="s">
        <v>132</v>
      </c>
      <c r="D14" s="184" t="s">
        <v>130</v>
      </c>
      <c r="E14" s="185">
        <v>26</v>
      </c>
      <c r="F14" s="186"/>
      <c r="G14" s="186">
        <f>E14*F14</f>
        <v>0</v>
      </c>
      <c r="H14" s="186"/>
      <c r="I14" s="186">
        <f>ROUND(E14*H14,2)</f>
        <v>0</v>
      </c>
      <c r="J14" s="186"/>
      <c r="K14" s="186">
        <f>ROUND(E14*J14,2)</f>
        <v>0</v>
      </c>
      <c r="L14" s="186">
        <v>21</v>
      </c>
      <c r="M14" s="186">
        <f>G14*(1+L14/100)</f>
        <v>0</v>
      </c>
      <c r="N14" s="187">
        <v>1.0710000000000001E-2</v>
      </c>
      <c r="O14" s="187">
        <f>ROUND(E14*N14,5)</f>
        <v>0.27845999999999999</v>
      </c>
      <c r="P14" s="187">
        <v>0</v>
      </c>
      <c r="Q14" s="187">
        <f>ROUND(E14*P14,5)</f>
        <v>0</v>
      </c>
      <c r="R14" s="187"/>
      <c r="S14" s="187"/>
      <c r="T14" s="188">
        <v>0.54500000000000004</v>
      </c>
      <c r="U14" s="187">
        <f>ROUND(E14*T14,2)</f>
        <v>14.17</v>
      </c>
      <c r="V14" s="189"/>
      <c r="W14" s="189"/>
      <c r="X14" s="189"/>
      <c r="Y14" s="189"/>
      <c r="Z14" s="189"/>
      <c r="AA14" s="189"/>
      <c r="AB14" s="189"/>
      <c r="AC14" s="189"/>
      <c r="AD14" s="189"/>
      <c r="AE14" s="189" t="s">
        <v>127</v>
      </c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</row>
    <row r="15" spans="1:60">
      <c r="A15" s="72" t="s">
        <v>122</v>
      </c>
      <c r="B15" s="74" t="s">
        <v>61</v>
      </c>
      <c r="C15" s="87" t="s">
        <v>62</v>
      </c>
      <c r="D15" s="75"/>
      <c r="E15" s="78"/>
      <c r="F15" s="79"/>
      <c r="G15" s="79">
        <f>SUM(G16:G17)</f>
        <v>0</v>
      </c>
      <c r="H15" s="79"/>
      <c r="I15" s="79">
        <f>SUM(I16:I17)</f>
        <v>0</v>
      </c>
      <c r="J15" s="79"/>
      <c r="K15" s="79">
        <f>SUM(K16:K17)</f>
        <v>0</v>
      </c>
      <c r="L15" s="79"/>
      <c r="M15" s="79">
        <f>SUM(M16:M17)</f>
        <v>0</v>
      </c>
      <c r="N15" s="76"/>
      <c r="O15" s="76">
        <f>SUM(O16:O17)</f>
        <v>0.49131999999999998</v>
      </c>
      <c r="P15" s="76"/>
      <c r="Q15" s="76">
        <f>SUM(Q16:Q17)</f>
        <v>0</v>
      </c>
      <c r="R15" s="76"/>
      <c r="S15" s="76"/>
      <c r="T15" s="77"/>
      <c r="U15" s="76">
        <f>SUM(U16:U17)</f>
        <v>9.09</v>
      </c>
      <c r="AE15" s="169" t="s">
        <v>123</v>
      </c>
    </row>
    <row r="16" spans="1:60" ht="22.5" outlineLevel="1">
      <c r="A16" s="181">
        <v>5</v>
      </c>
      <c r="B16" s="182" t="s">
        <v>133</v>
      </c>
      <c r="C16" s="183" t="s">
        <v>1609</v>
      </c>
      <c r="D16" s="184" t="s">
        <v>130</v>
      </c>
      <c r="E16" s="185">
        <v>26</v>
      </c>
      <c r="F16" s="186"/>
      <c r="G16" s="186">
        <f>E16*F16</f>
        <v>0</v>
      </c>
      <c r="H16" s="186"/>
      <c r="I16" s="186">
        <f>ROUND(E16*H16,2)</f>
        <v>0</v>
      </c>
      <c r="J16" s="186"/>
      <c r="K16" s="186">
        <f>ROUND(E16*J16,2)</f>
        <v>0</v>
      </c>
      <c r="L16" s="186">
        <v>21</v>
      </c>
      <c r="M16" s="186">
        <f>G16*(1+L16/100)</f>
        <v>0</v>
      </c>
      <c r="N16" s="187">
        <v>1.554E-2</v>
      </c>
      <c r="O16" s="187">
        <f>ROUND(E16*N16,5)</f>
        <v>0.40404000000000001</v>
      </c>
      <c r="P16" s="187">
        <v>0</v>
      </c>
      <c r="Q16" s="187">
        <f>ROUND(E16*P16,5)</f>
        <v>0</v>
      </c>
      <c r="R16" s="187"/>
      <c r="S16" s="187"/>
      <c r="T16" s="188">
        <v>0.23580000000000001</v>
      </c>
      <c r="U16" s="187">
        <f>ROUND(E16*T16,2)</f>
        <v>6.13</v>
      </c>
      <c r="V16" s="189"/>
      <c r="W16" s="189"/>
      <c r="X16" s="189"/>
      <c r="Y16" s="189"/>
      <c r="Z16" s="189"/>
      <c r="AA16" s="189"/>
      <c r="AB16" s="189"/>
      <c r="AC16" s="189"/>
      <c r="AD16" s="189"/>
      <c r="AE16" s="189" t="s">
        <v>127</v>
      </c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</row>
    <row r="17" spans="1:60" ht="22.5" outlineLevel="1">
      <c r="A17" s="181">
        <v>6</v>
      </c>
      <c r="B17" s="182" t="s">
        <v>134</v>
      </c>
      <c r="C17" s="183" t="s">
        <v>135</v>
      </c>
      <c r="D17" s="184" t="s">
        <v>130</v>
      </c>
      <c r="E17" s="185">
        <v>2.5</v>
      </c>
      <c r="F17" s="186"/>
      <c r="G17" s="186">
        <f>E17*F17</f>
        <v>0</v>
      </c>
      <c r="H17" s="186"/>
      <c r="I17" s="186">
        <f>ROUND(E17*H17,2)</f>
        <v>0</v>
      </c>
      <c r="J17" s="186"/>
      <c r="K17" s="186">
        <f>ROUND(E17*J17,2)</f>
        <v>0</v>
      </c>
      <c r="L17" s="186">
        <v>21</v>
      </c>
      <c r="M17" s="186">
        <f>G17*(1+L17/100)</f>
        <v>0</v>
      </c>
      <c r="N17" s="187">
        <v>3.4909999999999997E-2</v>
      </c>
      <c r="O17" s="187">
        <f>ROUND(E17*N17,5)</f>
        <v>8.7279999999999996E-2</v>
      </c>
      <c r="P17" s="187">
        <v>0</v>
      </c>
      <c r="Q17" s="187">
        <f>ROUND(E17*P17,5)</f>
        <v>0</v>
      </c>
      <c r="R17" s="187"/>
      <c r="S17" s="187"/>
      <c r="T17" s="188">
        <v>1.1841699999999999</v>
      </c>
      <c r="U17" s="187">
        <f>ROUND(E17*T17,2)</f>
        <v>2.96</v>
      </c>
      <c r="V17" s="189"/>
      <c r="W17" s="189"/>
      <c r="X17" s="189"/>
      <c r="Y17" s="189"/>
      <c r="Z17" s="189"/>
      <c r="AA17" s="189"/>
      <c r="AB17" s="189"/>
      <c r="AC17" s="189"/>
      <c r="AD17" s="189"/>
      <c r="AE17" s="189" t="s">
        <v>127</v>
      </c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</row>
    <row r="18" spans="1:60">
      <c r="A18" s="72" t="s">
        <v>122</v>
      </c>
      <c r="B18" s="74" t="s">
        <v>63</v>
      </c>
      <c r="C18" s="87" t="s">
        <v>64</v>
      </c>
      <c r="D18" s="75"/>
      <c r="E18" s="78"/>
      <c r="F18" s="79"/>
      <c r="G18" s="79">
        <f>SUM(G19:G20)</f>
        <v>0</v>
      </c>
      <c r="H18" s="79"/>
      <c r="I18" s="79">
        <f>SUM(I19:I20)</f>
        <v>0</v>
      </c>
      <c r="J18" s="79"/>
      <c r="K18" s="79">
        <f>SUM(K19:K20)</f>
        <v>0</v>
      </c>
      <c r="L18" s="79"/>
      <c r="M18" s="79">
        <f>SUM(M19:M20)</f>
        <v>0</v>
      </c>
      <c r="N18" s="76"/>
      <c r="O18" s="76">
        <f>SUM(O19:O20)</f>
        <v>4.2925000000000004</v>
      </c>
      <c r="P18" s="76"/>
      <c r="Q18" s="76">
        <f>SUM(Q19:Q20)</f>
        <v>0</v>
      </c>
      <c r="R18" s="76"/>
      <c r="S18" s="76"/>
      <c r="T18" s="77"/>
      <c r="U18" s="76">
        <f>SUM(U19:U20)</f>
        <v>5.0199999999999996</v>
      </c>
      <c r="AE18" s="169" t="s">
        <v>123</v>
      </c>
    </row>
    <row r="19" spans="1:60" ht="22.5" outlineLevel="1">
      <c r="A19" s="181">
        <v>7</v>
      </c>
      <c r="B19" s="182" t="s">
        <v>136</v>
      </c>
      <c r="C19" s="183" t="s">
        <v>1610</v>
      </c>
      <c r="D19" s="184" t="s">
        <v>126</v>
      </c>
      <c r="E19" s="185">
        <v>1</v>
      </c>
      <c r="F19" s="186"/>
      <c r="G19" s="186">
        <f>E19*F19</f>
        <v>0</v>
      </c>
      <c r="H19" s="186"/>
      <c r="I19" s="186">
        <f>ROUND(E19*H19,2)</f>
        <v>0</v>
      </c>
      <c r="J19" s="186"/>
      <c r="K19" s="186">
        <f>ROUND(E19*J19,2)</f>
        <v>0</v>
      </c>
      <c r="L19" s="186">
        <v>21</v>
      </c>
      <c r="M19" s="186">
        <f>G19*(1+L19/100)</f>
        <v>0</v>
      </c>
      <c r="N19" s="187">
        <v>2.5249999999999999</v>
      </c>
      <c r="O19" s="187">
        <f>ROUND(E19*N19,5)</f>
        <v>2.5249999999999999</v>
      </c>
      <c r="P19" s="187">
        <v>0</v>
      </c>
      <c r="Q19" s="187">
        <f>ROUND(E19*P19,5)</f>
        <v>0</v>
      </c>
      <c r="R19" s="187"/>
      <c r="S19" s="187"/>
      <c r="T19" s="188">
        <v>3.2130000000000001</v>
      </c>
      <c r="U19" s="187">
        <f>ROUND(E19*T19,2)</f>
        <v>3.21</v>
      </c>
      <c r="V19" s="189"/>
      <c r="W19" s="189"/>
      <c r="X19" s="189"/>
      <c r="Y19" s="189"/>
      <c r="Z19" s="189"/>
      <c r="AA19" s="189"/>
      <c r="AB19" s="189"/>
      <c r="AC19" s="189"/>
      <c r="AD19" s="189"/>
      <c r="AE19" s="189" t="s">
        <v>127</v>
      </c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</row>
    <row r="20" spans="1:60" ht="22.5" outlineLevel="1">
      <c r="A20" s="181">
        <v>8</v>
      </c>
      <c r="B20" s="182" t="s">
        <v>137</v>
      </c>
      <c r="C20" s="183" t="s">
        <v>1611</v>
      </c>
      <c r="D20" s="184" t="s">
        <v>126</v>
      </c>
      <c r="E20" s="185">
        <v>0.7</v>
      </c>
      <c r="F20" s="186"/>
      <c r="G20" s="186">
        <f>E20*F20</f>
        <v>0</v>
      </c>
      <c r="H20" s="186"/>
      <c r="I20" s="186">
        <f>ROUND(E20*H20,2)</f>
        <v>0</v>
      </c>
      <c r="J20" s="186"/>
      <c r="K20" s="186">
        <f>ROUND(E20*J20,2)</f>
        <v>0</v>
      </c>
      <c r="L20" s="186">
        <v>21</v>
      </c>
      <c r="M20" s="186">
        <f>G20*(1+L20/100)</f>
        <v>0</v>
      </c>
      <c r="N20" s="187">
        <v>2.5249999999999999</v>
      </c>
      <c r="O20" s="187">
        <f>ROUND(E20*N20,5)</f>
        <v>1.7675000000000001</v>
      </c>
      <c r="P20" s="187">
        <v>0</v>
      </c>
      <c r="Q20" s="187">
        <f>ROUND(E20*P20,5)</f>
        <v>0</v>
      </c>
      <c r="R20" s="187"/>
      <c r="S20" s="187"/>
      <c r="T20" s="188">
        <v>2.58</v>
      </c>
      <c r="U20" s="187">
        <f>ROUND(E20*T20,2)</f>
        <v>1.81</v>
      </c>
      <c r="V20" s="189"/>
      <c r="W20" s="189"/>
      <c r="X20" s="189"/>
      <c r="Y20" s="189"/>
      <c r="Z20" s="189"/>
      <c r="AA20" s="189"/>
      <c r="AB20" s="189"/>
      <c r="AC20" s="189"/>
      <c r="AD20" s="189"/>
      <c r="AE20" s="189" t="s">
        <v>127</v>
      </c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</row>
    <row r="21" spans="1:60">
      <c r="A21" s="72" t="s">
        <v>122</v>
      </c>
      <c r="B21" s="74" t="s">
        <v>65</v>
      </c>
      <c r="C21" s="87" t="s">
        <v>66</v>
      </c>
      <c r="D21" s="75"/>
      <c r="E21" s="78"/>
      <c r="F21" s="79"/>
      <c r="G21" s="79">
        <f>SUM(G22:G23)</f>
        <v>0</v>
      </c>
      <c r="H21" s="79"/>
      <c r="I21" s="79">
        <f>SUM(I22:I23)</f>
        <v>0</v>
      </c>
      <c r="J21" s="79"/>
      <c r="K21" s="79">
        <f>SUM(K22:K23)</f>
        <v>0</v>
      </c>
      <c r="L21" s="79"/>
      <c r="M21" s="79">
        <f>SUM(M22:M23)</f>
        <v>0</v>
      </c>
      <c r="N21" s="76"/>
      <c r="O21" s="76">
        <f>SUM(O22:O23)</f>
        <v>8.8219999999999993E-2</v>
      </c>
      <c r="P21" s="76"/>
      <c r="Q21" s="76">
        <f>SUM(Q22:Q23)</f>
        <v>0</v>
      </c>
      <c r="R21" s="76"/>
      <c r="S21" s="76"/>
      <c r="T21" s="77"/>
      <c r="U21" s="76">
        <f>SUM(U22:U23)</f>
        <v>1.86</v>
      </c>
      <c r="AE21" s="169" t="s">
        <v>123</v>
      </c>
    </row>
    <row r="22" spans="1:60" ht="22.5" outlineLevel="1">
      <c r="A22" s="181">
        <v>9</v>
      </c>
      <c r="B22" s="182" t="s">
        <v>138</v>
      </c>
      <c r="C22" s="183" t="s">
        <v>139</v>
      </c>
      <c r="D22" s="184" t="s">
        <v>140</v>
      </c>
      <c r="E22" s="185">
        <v>1</v>
      </c>
      <c r="F22" s="186"/>
      <c r="G22" s="186">
        <f>E22*F22</f>
        <v>0</v>
      </c>
      <c r="H22" s="186"/>
      <c r="I22" s="186">
        <f>ROUND(E22*H22,2)</f>
        <v>0</v>
      </c>
      <c r="J22" s="186"/>
      <c r="K22" s="186">
        <f>ROUND(E22*J22,2)</f>
        <v>0</v>
      </c>
      <c r="L22" s="186">
        <v>21</v>
      </c>
      <c r="M22" s="186">
        <f>G22*(1+L22/100)</f>
        <v>0</v>
      </c>
      <c r="N22" s="187">
        <v>5.4179999999999999E-2</v>
      </c>
      <c r="O22" s="187">
        <f>ROUND(E22*N22,5)</f>
        <v>5.4179999999999999E-2</v>
      </c>
      <c r="P22" s="187">
        <v>0</v>
      </c>
      <c r="Q22" s="187">
        <f>ROUND(E22*P22,5)</f>
        <v>0</v>
      </c>
      <c r="R22" s="187"/>
      <c r="S22" s="187"/>
      <c r="T22" s="188">
        <v>0</v>
      </c>
      <c r="U22" s="187">
        <f>ROUND(E22*T22,2)</f>
        <v>0</v>
      </c>
      <c r="V22" s="189"/>
      <c r="W22" s="189"/>
      <c r="X22" s="189"/>
      <c r="Y22" s="189"/>
      <c r="Z22" s="189"/>
      <c r="AA22" s="189"/>
      <c r="AB22" s="189"/>
      <c r="AC22" s="189"/>
      <c r="AD22" s="189"/>
      <c r="AE22" s="189" t="s">
        <v>141</v>
      </c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</row>
    <row r="23" spans="1:60" ht="22.5" outlineLevel="1">
      <c r="A23" s="181">
        <v>10</v>
      </c>
      <c r="B23" s="182" t="s">
        <v>142</v>
      </c>
      <c r="C23" s="183" t="s">
        <v>143</v>
      </c>
      <c r="D23" s="184" t="s">
        <v>140</v>
      </c>
      <c r="E23" s="185">
        <v>1</v>
      </c>
      <c r="F23" s="186"/>
      <c r="G23" s="186">
        <f>E23*F23</f>
        <v>0</v>
      </c>
      <c r="H23" s="186"/>
      <c r="I23" s="186">
        <f>ROUND(E23*H23,2)</f>
        <v>0</v>
      </c>
      <c r="J23" s="186"/>
      <c r="K23" s="186">
        <f>ROUND(E23*J23,2)</f>
        <v>0</v>
      </c>
      <c r="L23" s="186">
        <v>21</v>
      </c>
      <c r="M23" s="186">
        <f>G23*(1+L23/100)</f>
        <v>0</v>
      </c>
      <c r="N23" s="187">
        <v>3.4040000000000001E-2</v>
      </c>
      <c r="O23" s="187">
        <f>ROUND(E23*N23,5)</f>
        <v>3.4040000000000001E-2</v>
      </c>
      <c r="P23" s="187">
        <v>0</v>
      </c>
      <c r="Q23" s="187">
        <f>ROUND(E23*P23,5)</f>
        <v>0</v>
      </c>
      <c r="R23" s="187"/>
      <c r="S23" s="187"/>
      <c r="T23" s="188">
        <v>1.86</v>
      </c>
      <c r="U23" s="187">
        <f>ROUND(E23*T23,2)</f>
        <v>1.86</v>
      </c>
      <c r="V23" s="189"/>
      <c r="W23" s="189"/>
      <c r="X23" s="189"/>
      <c r="Y23" s="189"/>
      <c r="Z23" s="189"/>
      <c r="AA23" s="189"/>
      <c r="AB23" s="189"/>
      <c r="AC23" s="189"/>
      <c r="AD23" s="189"/>
      <c r="AE23" s="189" t="s">
        <v>127</v>
      </c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</row>
    <row r="24" spans="1:60">
      <c r="A24" s="72" t="s">
        <v>122</v>
      </c>
      <c r="B24" s="74" t="s">
        <v>67</v>
      </c>
      <c r="C24" s="87" t="s">
        <v>68</v>
      </c>
      <c r="D24" s="75"/>
      <c r="E24" s="78"/>
      <c r="F24" s="79"/>
      <c r="G24" s="79">
        <f>SUM(G25:G26)</f>
        <v>0</v>
      </c>
      <c r="H24" s="79"/>
      <c r="I24" s="79">
        <f>SUM(I25:I26)</f>
        <v>0</v>
      </c>
      <c r="J24" s="79"/>
      <c r="K24" s="79">
        <f>SUM(K25:K26)</f>
        <v>0</v>
      </c>
      <c r="L24" s="79"/>
      <c r="M24" s="79">
        <f>SUM(M25:M26)</f>
        <v>0</v>
      </c>
      <c r="N24" s="76"/>
      <c r="O24" s="76">
        <f>SUM(O25:O26)</f>
        <v>3.16E-3</v>
      </c>
      <c r="P24" s="76"/>
      <c r="Q24" s="76">
        <f>SUM(Q25:Q26)</f>
        <v>0</v>
      </c>
      <c r="R24" s="76"/>
      <c r="S24" s="76"/>
      <c r="T24" s="77"/>
      <c r="U24" s="76">
        <f>SUM(U25:U26)</f>
        <v>60.43</v>
      </c>
      <c r="AE24" s="169" t="s">
        <v>123</v>
      </c>
    </row>
    <row r="25" spans="1:60" outlineLevel="1">
      <c r="A25" s="181">
        <v>11</v>
      </c>
      <c r="B25" s="182" t="s">
        <v>144</v>
      </c>
      <c r="C25" s="183" t="s">
        <v>145</v>
      </c>
      <c r="D25" s="184" t="s">
        <v>130</v>
      </c>
      <c r="E25" s="185">
        <v>2</v>
      </c>
      <c r="F25" s="186"/>
      <c r="G25" s="186">
        <f>E25*F25</f>
        <v>0</v>
      </c>
      <c r="H25" s="186"/>
      <c r="I25" s="186">
        <f>ROUND(E25*H25,2)</f>
        <v>0</v>
      </c>
      <c r="J25" s="186"/>
      <c r="K25" s="186">
        <f>ROUND(E25*J25,2)</f>
        <v>0</v>
      </c>
      <c r="L25" s="186">
        <v>21</v>
      </c>
      <c r="M25" s="186">
        <f>G25*(1+L25/100)</f>
        <v>0</v>
      </c>
      <c r="N25" s="187">
        <v>1.58E-3</v>
      </c>
      <c r="O25" s="187">
        <f>ROUND(E25*N25,5)</f>
        <v>3.16E-3</v>
      </c>
      <c r="P25" s="187">
        <v>0</v>
      </c>
      <c r="Q25" s="187">
        <f>ROUND(E25*P25,5)</f>
        <v>0</v>
      </c>
      <c r="R25" s="187"/>
      <c r="S25" s="187"/>
      <c r="T25" s="188">
        <v>0.214</v>
      </c>
      <c r="U25" s="187">
        <f>ROUND(E25*T25,2)</f>
        <v>0.43</v>
      </c>
      <c r="V25" s="189"/>
      <c r="W25" s="189"/>
      <c r="X25" s="189"/>
      <c r="Y25" s="189"/>
      <c r="Z25" s="189"/>
      <c r="AA25" s="189"/>
      <c r="AB25" s="189"/>
      <c r="AC25" s="189"/>
      <c r="AD25" s="189"/>
      <c r="AE25" s="189" t="s">
        <v>127</v>
      </c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</row>
    <row r="26" spans="1:60" outlineLevel="1">
      <c r="A26" s="181">
        <v>12</v>
      </c>
      <c r="B26" s="182" t="s">
        <v>146</v>
      </c>
      <c r="C26" s="183" t="s">
        <v>147</v>
      </c>
      <c r="D26" s="184" t="s">
        <v>148</v>
      </c>
      <c r="E26" s="185">
        <v>30</v>
      </c>
      <c r="F26" s="186"/>
      <c r="G26" s="186">
        <f>E26*F26</f>
        <v>0</v>
      </c>
      <c r="H26" s="186"/>
      <c r="I26" s="186">
        <f>ROUND(E26*H26,2)</f>
        <v>0</v>
      </c>
      <c r="J26" s="186"/>
      <c r="K26" s="186">
        <f>ROUND(E26*J26,2)</f>
        <v>0</v>
      </c>
      <c r="L26" s="186">
        <v>21</v>
      </c>
      <c r="M26" s="186">
        <f>G26*(1+L26/100)</f>
        <v>0</v>
      </c>
      <c r="N26" s="187">
        <v>0</v>
      </c>
      <c r="O26" s="187">
        <f>ROUND(E26*N26,5)</f>
        <v>0</v>
      </c>
      <c r="P26" s="187">
        <v>0</v>
      </c>
      <c r="Q26" s="187">
        <f>ROUND(E26*P26,5)</f>
        <v>0</v>
      </c>
      <c r="R26" s="187"/>
      <c r="S26" s="187"/>
      <c r="T26" s="188">
        <v>2</v>
      </c>
      <c r="U26" s="187">
        <f>ROUND(E26*T26,2)</f>
        <v>60</v>
      </c>
      <c r="V26" s="189"/>
      <c r="W26" s="189"/>
      <c r="X26" s="189"/>
      <c r="Y26" s="189"/>
      <c r="Z26" s="189"/>
      <c r="AA26" s="189"/>
      <c r="AB26" s="189"/>
      <c r="AC26" s="189"/>
      <c r="AD26" s="189"/>
      <c r="AE26" s="189" t="s">
        <v>127</v>
      </c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</row>
    <row r="27" spans="1:60">
      <c r="A27" s="72" t="s">
        <v>122</v>
      </c>
      <c r="B27" s="74" t="s">
        <v>69</v>
      </c>
      <c r="C27" s="87" t="s">
        <v>70</v>
      </c>
      <c r="D27" s="75"/>
      <c r="E27" s="78"/>
      <c r="F27" s="79"/>
      <c r="G27" s="79">
        <f>SUM(G28:G30)</f>
        <v>0</v>
      </c>
      <c r="H27" s="79"/>
      <c r="I27" s="79">
        <f>SUM(I28:I30)</f>
        <v>0</v>
      </c>
      <c r="J27" s="79"/>
      <c r="K27" s="79">
        <f>SUM(K28:K30)</f>
        <v>0</v>
      </c>
      <c r="L27" s="79"/>
      <c r="M27" s="79">
        <f>SUM(M28:M30)</f>
        <v>0</v>
      </c>
      <c r="N27" s="76"/>
      <c r="O27" s="76">
        <f>SUM(O28:O30)</f>
        <v>4.2020000000000002E-2</v>
      </c>
      <c r="P27" s="76"/>
      <c r="Q27" s="76">
        <f>SUM(Q28:Q30)</f>
        <v>0</v>
      </c>
      <c r="R27" s="76"/>
      <c r="S27" s="76"/>
      <c r="T27" s="77"/>
      <c r="U27" s="76">
        <f>SUM(U28:U30)</f>
        <v>0.34</v>
      </c>
      <c r="AE27" s="169" t="s">
        <v>123</v>
      </c>
    </row>
    <row r="28" spans="1:60" outlineLevel="1">
      <c r="A28" s="181">
        <v>13</v>
      </c>
      <c r="B28" s="182" t="s">
        <v>149</v>
      </c>
      <c r="C28" s="183" t="s">
        <v>150</v>
      </c>
      <c r="D28" s="184" t="s">
        <v>140</v>
      </c>
      <c r="E28" s="185">
        <v>2</v>
      </c>
      <c r="F28" s="186"/>
      <c r="G28" s="186">
        <f>E28*F28</f>
        <v>0</v>
      </c>
      <c r="H28" s="186"/>
      <c r="I28" s="186">
        <f>ROUND(E28*H28,2)</f>
        <v>0</v>
      </c>
      <c r="J28" s="186"/>
      <c r="K28" s="186">
        <f>ROUND(E28*J28,2)</f>
        <v>0</v>
      </c>
      <c r="L28" s="186">
        <v>21</v>
      </c>
      <c r="M28" s="186">
        <f>G28*(1+L28/100)</f>
        <v>0</v>
      </c>
      <c r="N28" s="187">
        <v>1.0000000000000001E-5</v>
      </c>
      <c r="O28" s="187">
        <f>ROUND(E28*N28,5)</f>
        <v>2.0000000000000002E-5</v>
      </c>
      <c r="P28" s="187">
        <v>0</v>
      </c>
      <c r="Q28" s="187">
        <f>ROUND(E28*P28,5)</f>
        <v>0</v>
      </c>
      <c r="R28" s="187"/>
      <c r="S28" s="187"/>
      <c r="T28" s="188">
        <v>0.17</v>
      </c>
      <c r="U28" s="187">
        <f>ROUND(E28*T28,2)</f>
        <v>0.34</v>
      </c>
      <c r="V28" s="189"/>
      <c r="W28" s="189"/>
      <c r="X28" s="189"/>
      <c r="Y28" s="189"/>
      <c r="Z28" s="189"/>
      <c r="AA28" s="189"/>
      <c r="AB28" s="189"/>
      <c r="AC28" s="189"/>
      <c r="AD28" s="189"/>
      <c r="AE28" s="189" t="s">
        <v>127</v>
      </c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</row>
    <row r="29" spans="1:60" outlineLevel="1">
      <c r="A29" s="181">
        <v>14</v>
      </c>
      <c r="B29" s="182" t="s">
        <v>151</v>
      </c>
      <c r="C29" s="183" t="s">
        <v>152</v>
      </c>
      <c r="D29" s="184" t="s">
        <v>140</v>
      </c>
      <c r="E29" s="185">
        <v>1</v>
      </c>
      <c r="F29" s="186"/>
      <c r="G29" s="186">
        <f>E29*F29</f>
        <v>0</v>
      </c>
      <c r="H29" s="186"/>
      <c r="I29" s="186">
        <f>ROUND(E29*H29,2)</f>
        <v>0</v>
      </c>
      <c r="J29" s="186"/>
      <c r="K29" s="186">
        <f>ROUND(E29*J29,2)</f>
        <v>0</v>
      </c>
      <c r="L29" s="186">
        <v>21</v>
      </c>
      <c r="M29" s="186">
        <f>G29*(1+L29/100)</f>
        <v>0</v>
      </c>
      <c r="N29" s="187">
        <v>2.1000000000000001E-2</v>
      </c>
      <c r="O29" s="187">
        <f>ROUND(E29*N29,5)</f>
        <v>2.1000000000000001E-2</v>
      </c>
      <c r="P29" s="187">
        <v>0</v>
      </c>
      <c r="Q29" s="187">
        <f>ROUND(E29*P29,5)</f>
        <v>0</v>
      </c>
      <c r="R29" s="187"/>
      <c r="S29" s="187"/>
      <c r="T29" s="188">
        <v>0</v>
      </c>
      <c r="U29" s="187">
        <f>ROUND(E29*T29,2)</f>
        <v>0</v>
      </c>
      <c r="V29" s="189"/>
      <c r="W29" s="189"/>
      <c r="X29" s="189"/>
      <c r="Y29" s="189"/>
      <c r="Z29" s="189"/>
      <c r="AA29" s="189"/>
      <c r="AB29" s="189"/>
      <c r="AC29" s="189"/>
      <c r="AD29" s="189"/>
      <c r="AE29" s="189" t="s">
        <v>141</v>
      </c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</row>
    <row r="30" spans="1:60" outlineLevel="1">
      <c r="A30" s="181">
        <v>15</v>
      </c>
      <c r="B30" s="182" t="s">
        <v>151</v>
      </c>
      <c r="C30" s="183" t="s">
        <v>153</v>
      </c>
      <c r="D30" s="184" t="s">
        <v>140</v>
      </c>
      <c r="E30" s="185">
        <v>1</v>
      </c>
      <c r="F30" s="186"/>
      <c r="G30" s="186">
        <f>E30*F30</f>
        <v>0</v>
      </c>
      <c r="H30" s="186"/>
      <c r="I30" s="186">
        <f>ROUND(E30*H30,2)</f>
        <v>0</v>
      </c>
      <c r="J30" s="186"/>
      <c r="K30" s="186">
        <f>ROUND(E30*J30,2)</f>
        <v>0</v>
      </c>
      <c r="L30" s="186">
        <v>21</v>
      </c>
      <c r="M30" s="186">
        <f>G30*(1+L30/100)</f>
        <v>0</v>
      </c>
      <c r="N30" s="187">
        <v>2.1000000000000001E-2</v>
      </c>
      <c r="O30" s="187">
        <f>ROUND(E30*N30,5)</f>
        <v>2.1000000000000001E-2</v>
      </c>
      <c r="P30" s="187">
        <v>0</v>
      </c>
      <c r="Q30" s="187">
        <f>ROUND(E30*P30,5)</f>
        <v>0</v>
      </c>
      <c r="R30" s="187"/>
      <c r="S30" s="187"/>
      <c r="T30" s="188">
        <v>0</v>
      </c>
      <c r="U30" s="187">
        <f>ROUND(E30*T30,2)</f>
        <v>0</v>
      </c>
      <c r="V30" s="189"/>
      <c r="W30" s="189"/>
      <c r="X30" s="189"/>
      <c r="Y30" s="189"/>
      <c r="Z30" s="189"/>
      <c r="AA30" s="189"/>
      <c r="AB30" s="189"/>
      <c r="AC30" s="189"/>
      <c r="AD30" s="189"/>
      <c r="AE30" s="189" t="s">
        <v>141</v>
      </c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</row>
    <row r="31" spans="1:60">
      <c r="A31" s="72" t="s">
        <v>122</v>
      </c>
      <c r="B31" s="74" t="s">
        <v>71</v>
      </c>
      <c r="C31" s="87" t="s">
        <v>72</v>
      </c>
      <c r="D31" s="75"/>
      <c r="E31" s="78"/>
      <c r="F31" s="79"/>
      <c r="G31" s="79">
        <f>SUM(G32:G36)</f>
        <v>0</v>
      </c>
      <c r="H31" s="79"/>
      <c r="I31" s="79">
        <f>SUM(I32:I36)</f>
        <v>0</v>
      </c>
      <c r="J31" s="79"/>
      <c r="K31" s="79">
        <f>SUM(K32:K36)</f>
        <v>0</v>
      </c>
      <c r="L31" s="79"/>
      <c r="M31" s="79">
        <f>SUM(M32:M36)</f>
        <v>0</v>
      </c>
      <c r="N31" s="76"/>
      <c r="O31" s="76">
        <f>SUM(O32:O36)</f>
        <v>6.7600000000000004E-3</v>
      </c>
      <c r="P31" s="76"/>
      <c r="Q31" s="76">
        <f>SUM(Q32:Q36)</f>
        <v>15.189500000000001</v>
      </c>
      <c r="R31" s="76"/>
      <c r="S31" s="76"/>
      <c r="T31" s="77"/>
      <c r="U31" s="76">
        <f>SUM(U32:U36)</f>
        <v>41.680000000000007</v>
      </c>
      <c r="AE31" s="169" t="s">
        <v>123</v>
      </c>
    </row>
    <row r="32" spans="1:60" outlineLevel="1">
      <c r="A32" s="181">
        <v>16</v>
      </c>
      <c r="B32" s="182" t="s">
        <v>154</v>
      </c>
      <c r="C32" s="183" t="s">
        <v>155</v>
      </c>
      <c r="D32" s="184" t="s">
        <v>130</v>
      </c>
      <c r="E32" s="185">
        <v>2</v>
      </c>
      <c r="F32" s="186"/>
      <c r="G32" s="186">
        <f>E32*F32</f>
        <v>0</v>
      </c>
      <c r="H32" s="186"/>
      <c r="I32" s="186">
        <f>ROUND(E32*H32,2)</f>
        <v>0</v>
      </c>
      <c r="J32" s="186"/>
      <c r="K32" s="186">
        <f>ROUND(E32*J32,2)</f>
        <v>0</v>
      </c>
      <c r="L32" s="186">
        <v>21</v>
      </c>
      <c r="M32" s="186">
        <f>G32*(1+L32/100)</f>
        <v>0</v>
      </c>
      <c r="N32" s="187">
        <v>1.17E-3</v>
      </c>
      <c r="O32" s="187">
        <f>ROUND(E32*N32,5)</f>
        <v>2.3400000000000001E-3</v>
      </c>
      <c r="P32" s="187">
        <v>7.5999999999999998E-2</v>
      </c>
      <c r="Q32" s="187">
        <f>ROUND(E32*P32,5)</f>
        <v>0.152</v>
      </c>
      <c r="R32" s="187"/>
      <c r="S32" s="187"/>
      <c r="T32" s="188">
        <v>0.93899999999999995</v>
      </c>
      <c r="U32" s="187">
        <f>ROUND(E32*T32,2)</f>
        <v>1.88</v>
      </c>
      <c r="V32" s="189"/>
      <c r="W32" s="189"/>
      <c r="X32" s="189"/>
      <c r="Y32" s="189"/>
      <c r="Z32" s="189"/>
      <c r="AA32" s="189"/>
      <c r="AB32" s="189"/>
      <c r="AC32" s="189"/>
      <c r="AD32" s="189"/>
      <c r="AE32" s="189" t="s">
        <v>127</v>
      </c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</row>
    <row r="33" spans="1:60" ht="22.5" outlineLevel="1">
      <c r="A33" s="181">
        <v>17</v>
      </c>
      <c r="B33" s="182" t="s">
        <v>156</v>
      </c>
      <c r="C33" s="183" t="s">
        <v>1612</v>
      </c>
      <c r="D33" s="184" t="s">
        <v>126</v>
      </c>
      <c r="E33" s="185">
        <v>4.8</v>
      </c>
      <c r="F33" s="186"/>
      <c r="G33" s="186">
        <f t="shared" ref="G33:G89" si="0">E33*F33</f>
        <v>0</v>
      </c>
      <c r="H33" s="186"/>
      <c r="I33" s="186">
        <f>ROUND(E33*H33,2)</f>
        <v>0</v>
      </c>
      <c r="J33" s="186"/>
      <c r="K33" s="186">
        <f>ROUND(E33*J33,2)</f>
        <v>0</v>
      </c>
      <c r="L33" s="186">
        <v>21</v>
      </c>
      <c r="M33" s="186">
        <f>G33*(1+L33/100)</f>
        <v>0</v>
      </c>
      <c r="N33" s="187">
        <v>0</v>
      </c>
      <c r="O33" s="187">
        <f>ROUND(E33*N33,5)</f>
        <v>0</v>
      </c>
      <c r="P33" s="187">
        <v>2.2000000000000002</v>
      </c>
      <c r="Q33" s="187">
        <f>ROUND(E33*P33,5)</f>
        <v>10.56</v>
      </c>
      <c r="R33" s="187"/>
      <c r="S33" s="187"/>
      <c r="T33" s="188">
        <v>7.17</v>
      </c>
      <c r="U33" s="187">
        <f>ROUND(E33*T33,2)</f>
        <v>34.42</v>
      </c>
      <c r="V33" s="189"/>
      <c r="W33" s="189"/>
      <c r="X33" s="189"/>
      <c r="Y33" s="189"/>
      <c r="Z33" s="189"/>
      <c r="AA33" s="189"/>
      <c r="AB33" s="189"/>
      <c r="AC33" s="189"/>
      <c r="AD33" s="189"/>
      <c r="AE33" s="189" t="s">
        <v>127</v>
      </c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</row>
    <row r="34" spans="1:60" ht="22.5" outlineLevel="1">
      <c r="A34" s="181">
        <v>18</v>
      </c>
      <c r="B34" s="182" t="s">
        <v>157</v>
      </c>
      <c r="C34" s="183" t="s">
        <v>1613</v>
      </c>
      <c r="D34" s="184" t="s">
        <v>126</v>
      </c>
      <c r="E34" s="185">
        <v>2</v>
      </c>
      <c r="F34" s="186"/>
      <c r="G34" s="186">
        <f t="shared" si="0"/>
        <v>0</v>
      </c>
      <c r="H34" s="186"/>
      <c r="I34" s="186">
        <f>ROUND(E34*H34,2)</f>
        <v>0</v>
      </c>
      <c r="J34" s="186"/>
      <c r="K34" s="186">
        <f>ROUND(E34*J34,2)</f>
        <v>0</v>
      </c>
      <c r="L34" s="186">
        <v>21</v>
      </c>
      <c r="M34" s="186">
        <f>G34*(1+L34/100)</f>
        <v>0</v>
      </c>
      <c r="N34" s="187">
        <v>1.2800000000000001E-3</v>
      </c>
      <c r="O34" s="187">
        <f>ROUND(E34*N34,5)</f>
        <v>2.5600000000000002E-3</v>
      </c>
      <c r="P34" s="187">
        <v>1.95</v>
      </c>
      <c r="Q34" s="187">
        <f>ROUND(E34*P34,5)</f>
        <v>3.9</v>
      </c>
      <c r="R34" s="187"/>
      <c r="S34" s="187"/>
      <c r="T34" s="188">
        <v>1.7010000000000001</v>
      </c>
      <c r="U34" s="187">
        <f>ROUND(E34*T34,2)</f>
        <v>3.4</v>
      </c>
      <c r="V34" s="189"/>
      <c r="W34" s="189"/>
      <c r="X34" s="189"/>
      <c r="Y34" s="189"/>
      <c r="Z34" s="189"/>
      <c r="AA34" s="189"/>
      <c r="AB34" s="189"/>
      <c r="AC34" s="189"/>
      <c r="AD34" s="189"/>
      <c r="AE34" s="189" t="s">
        <v>127</v>
      </c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</row>
    <row r="35" spans="1:60" ht="22.5" outlineLevel="1">
      <c r="A35" s="181">
        <v>19</v>
      </c>
      <c r="B35" s="182" t="s">
        <v>158</v>
      </c>
      <c r="C35" s="183" t="s">
        <v>1614</v>
      </c>
      <c r="D35" s="184" t="s">
        <v>130</v>
      </c>
      <c r="E35" s="185">
        <v>1</v>
      </c>
      <c r="F35" s="186"/>
      <c r="G35" s="186">
        <f t="shared" si="0"/>
        <v>0</v>
      </c>
      <c r="H35" s="186"/>
      <c r="I35" s="186">
        <f>ROUND(E35*H35,2)</f>
        <v>0</v>
      </c>
      <c r="J35" s="186"/>
      <c r="K35" s="186">
        <f>ROUND(E35*J35,2)</f>
        <v>0</v>
      </c>
      <c r="L35" s="186">
        <v>21</v>
      </c>
      <c r="M35" s="186">
        <f>G35*(1+L35/100)</f>
        <v>0</v>
      </c>
      <c r="N35" s="187">
        <v>3.4000000000000002E-4</v>
      </c>
      <c r="O35" s="187">
        <f>ROUND(E35*N35,5)</f>
        <v>3.4000000000000002E-4</v>
      </c>
      <c r="P35" s="187">
        <v>0.54500000000000004</v>
      </c>
      <c r="Q35" s="187">
        <f>ROUND(E35*P35,5)</f>
        <v>0.54500000000000004</v>
      </c>
      <c r="R35" s="187"/>
      <c r="S35" s="187"/>
      <c r="T35" s="188">
        <v>1.524</v>
      </c>
      <c r="U35" s="187">
        <f>ROUND(E35*T35,2)</f>
        <v>1.52</v>
      </c>
      <c r="V35" s="189"/>
      <c r="W35" s="189"/>
      <c r="X35" s="189"/>
      <c r="Y35" s="189"/>
      <c r="Z35" s="189"/>
      <c r="AA35" s="189"/>
      <c r="AB35" s="189"/>
      <c r="AC35" s="189"/>
      <c r="AD35" s="189"/>
      <c r="AE35" s="189" t="s">
        <v>127</v>
      </c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</row>
    <row r="36" spans="1:60" outlineLevel="1">
      <c r="A36" s="181">
        <v>20</v>
      </c>
      <c r="B36" s="182" t="s">
        <v>159</v>
      </c>
      <c r="C36" s="183" t="s">
        <v>160</v>
      </c>
      <c r="D36" s="184" t="s">
        <v>130</v>
      </c>
      <c r="E36" s="185">
        <v>0.5</v>
      </c>
      <c r="F36" s="186"/>
      <c r="G36" s="186">
        <f t="shared" si="0"/>
        <v>0</v>
      </c>
      <c r="H36" s="186"/>
      <c r="I36" s="186">
        <f>ROUND(E36*H36,2)</f>
        <v>0</v>
      </c>
      <c r="J36" s="186"/>
      <c r="K36" s="186">
        <f>ROUND(E36*J36,2)</f>
        <v>0</v>
      </c>
      <c r="L36" s="186">
        <v>21</v>
      </c>
      <c r="M36" s="186">
        <f>G36*(1+L36/100)</f>
        <v>0</v>
      </c>
      <c r="N36" s="187">
        <v>3.0400000000000002E-3</v>
      </c>
      <c r="O36" s="187">
        <f>ROUND(E36*N36,5)</f>
        <v>1.5200000000000001E-3</v>
      </c>
      <c r="P36" s="187">
        <v>6.5000000000000002E-2</v>
      </c>
      <c r="Q36" s="187">
        <f>ROUND(E36*P36,5)</f>
        <v>3.2500000000000001E-2</v>
      </c>
      <c r="R36" s="187"/>
      <c r="S36" s="187"/>
      <c r="T36" s="188">
        <v>0.91300000000000003</v>
      </c>
      <c r="U36" s="187">
        <f>ROUND(E36*T36,2)</f>
        <v>0.46</v>
      </c>
      <c r="V36" s="189"/>
      <c r="W36" s="189"/>
      <c r="X36" s="189"/>
      <c r="Y36" s="189"/>
      <c r="Z36" s="189"/>
      <c r="AA36" s="189"/>
      <c r="AB36" s="189"/>
      <c r="AC36" s="189"/>
      <c r="AD36" s="189"/>
      <c r="AE36" s="189" t="s">
        <v>127</v>
      </c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</row>
    <row r="37" spans="1:60">
      <c r="A37" s="72" t="s">
        <v>122</v>
      </c>
      <c r="B37" s="74" t="s">
        <v>73</v>
      </c>
      <c r="C37" s="87" t="s">
        <v>74</v>
      </c>
      <c r="D37" s="75"/>
      <c r="E37" s="78"/>
      <c r="F37" s="79"/>
      <c r="G37" s="79">
        <f>SUM(G38:G43)</f>
        <v>0</v>
      </c>
      <c r="H37" s="79"/>
      <c r="I37" s="79">
        <f>SUM(I38:I43)</f>
        <v>0</v>
      </c>
      <c r="J37" s="79"/>
      <c r="K37" s="79">
        <f>SUM(K38:K43)</f>
        <v>0</v>
      </c>
      <c r="L37" s="79"/>
      <c r="M37" s="79">
        <f>SUM(M38:M43)</f>
        <v>0</v>
      </c>
      <c r="N37" s="76"/>
      <c r="O37" s="76">
        <f>SUM(O38:O43)</f>
        <v>7.1999999999999998E-3</v>
      </c>
      <c r="P37" s="76"/>
      <c r="Q37" s="76">
        <f>SUM(Q38:Q43)</f>
        <v>1.3270000000000001E-2</v>
      </c>
      <c r="R37" s="76"/>
      <c r="S37" s="76"/>
      <c r="T37" s="77"/>
      <c r="U37" s="76">
        <f>SUM(U38:U43)</f>
        <v>28.409999999999997</v>
      </c>
      <c r="AE37" s="169" t="s">
        <v>123</v>
      </c>
    </row>
    <row r="38" spans="1:60" outlineLevel="1">
      <c r="A38" s="181">
        <v>21</v>
      </c>
      <c r="B38" s="182" t="s">
        <v>161</v>
      </c>
      <c r="C38" s="183" t="s">
        <v>162</v>
      </c>
      <c r="D38" s="184" t="s">
        <v>163</v>
      </c>
      <c r="E38" s="185">
        <v>1.2</v>
      </c>
      <c r="F38" s="186"/>
      <c r="G38" s="186">
        <f t="shared" si="0"/>
        <v>0</v>
      </c>
      <c r="H38" s="186"/>
      <c r="I38" s="186">
        <f t="shared" ref="I38:I43" si="1">ROUND(E38*H38,2)</f>
        <v>0</v>
      </c>
      <c r="J38" s="186"/>
      <c r="K38" s="186">
        <f t="shared" ref="K38:K43" si="2">ROUND(E38*J38,2)</f>
        <v>0</v>
      </c>
      <c r="L38" s="186">
        <v>21</v>
      </c>
      <c r="M38" s="186">
        <f t="shared" ref="M38:M43" si="3">G38*(1+L38/100)</f>
        <v>0</v>
      </c>
      <c r="N38" s="187">
        <v>0</v>
      </c>
      <c r="O38" s="187">
        <f t="shared" ref="O38:O43" si="4">ROUND(E38*N38,5)</f>
        <v>0</v>
      </c>
      <c r="P38" s="187">
        <v>2.14E-3</v>
      </c>
      <c r="Q38" s="187">
        <f t="shared" ref="Q38:Q43" si="5">ROUND(E38*P38,5)</f>
        <v>2.5699999999999998E-3</v>
      </c>
      <c r="R38" s="187"/>
      <c r="S38" s="187"/>
      <c r="T38" s="188">
        <v>6.9</v>
      </c>
      <c r="U38" s="187">
        <f t="shared" ref="U38:U43" si="6">ROUND(E38*T38,2)</f>
        <v>8.2799999999999994</v>
      </c>
      <c r="V38" s="189"/>
      <c r="W38" s="189"/>
      <c r="X38" s="189"/>
      <c r="Y38" s="189"/>
      <c r="Z38" s="189"/>
      <c r="AA38" s="189"/>
      <c r="AB38" s="189"/>
      <c r="AC38" s="189"/>
      <c r="AD38" s="189"/>
      <c r="AE38" s="189" t="s">
        <v>127</v>
      </c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</row>
    <row r="39" spans="1:60" outlineLevel="1">
      <c r="A39" s="181">
        <v>22</v>
      </c>
      <c r="B39" s="182" t="s">
        <v>164</v>
      </c>
      <c r="C39" s="183" t="s">
        <v>165</v>
      </c>
      <c r="D39" s="184" t="s">
        <v>163</v>
      </c>
      <c r="E39" s="185">
        <v>1.2</v>
      </c>
      <c r="F39" s="186"/>
      <c r="G39" s="186">
        <f t="shared" si="0"/>
        <v>0</v>
      </c>
      <c r="H39" s="186"/>
      <c r="I39" s="186">
        <f t="shared" si="1"/>
        <v>0</v>
      </c>
      <c r="J39" s="186"/>
      <c r="K39" s="186">
        <f t="shared" si="2"/>
        <v>0</v>
      </c>
      <c r="L39" s="186">
        <v>21</v>
      </c>
      <c r="M39" s="186">
        <f t="shared" si="3"/>
        <v>0</v>
      </c>
      <c r="N39" s="187">
        <v>2.0000000000000002E-5</v>
      </c>
      <c r="O39" s="187">
        <f t="shared" si="4"/>
        <v>2.0000000000000002E-5</v>
      </c>
      <c r="P39" s="187">
        <v>0</v>
      </c>
      <c r="Q39" s="187">
        <f t="shared" si="5"/>
        <v>0</v>
      </c>
      <c r="R39" s="187"/>
      <c r="S39" s="187"/>
      <c r="T39" s="188">
        <v>2.1150000000000002</v>
      </c>
      <c r="U39" s="187">
        <f t="shared" si="6"/>
        <v>2.54</v>
      </c>
      <c r="V39" s="189"/>
      <c r="W39" s="189"/>
      <c r="X39" s="189"/>
      <c r="Y39" s="189"/>
      <c r="Z39" s="189"/>
      <c r="AA39" s="189"/>
      <c r="AB39" s="189"/>
      <c r="AC39" s="189"/>
      <c r="AD39" s="189"/>
      <c r="AE39" s="189" t="s">
        <v>127</v>
      </c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</row>
    <row r="40" spans="1:60" outlineLevel="1">
      <c r="A40" s="181">
        <v>23</v>
      </c>
      <c r="B40" s="182" t="s">
        <v>166</v>
      </c>
      <c r="C40" s="183" t="s">
        <v>167</v>
      </c>
      <c r="D40" s="184" t="s">
        <v>163</v>
      </c>
      <c r="E40" s="185">
        <v>2</v>
      </c>
      <c r="F40" s="186"/>
      <c r="G40" s="186">
        <f t="shared" si="0"/>
        <v>0</v>
      </c>
      <c r="H40" s="186"/>
      <c r="I40" s="186">
        <f t="shared" si="1"/>
        <v>0</v>
      </c>
      <c r="J40" s="186"/>
      <c r="K40" s="186">
        <f t="shared" si="2"/>
        <v>0</v>
      </c>
      <c r="L40" s="186">
        <v>21</v>
      </c>
      <c r="M40" s="186">
        <f t="shared" si="3"/>
        <v>0</v>
      </c>
      <c r="N40" s="187">
        <v>0</v>
      </c>
      <c r="O40" s="187">
        <f t="shared" si="4"/>
        <v>0</v>
      </c>
      <c r="P40" s="187">
        <v>2.14E-3</v>
      </c>
      <c r="Q40" s="187">
        <f t="shared" si="5"/>
        <v>4.28E-3</v>
      </c>
      <c r="R40" s="187"/>
      <c r="S40" s="187"/>
      <c r="T40" s="188">
        <v>2.35</v>
      </c>
      <c r="U40" s="187">
        <f t="shared" si="6"/>
        <v>4.7</v>
      </c>
      <c r="V40" s="189"/>
      <c r="W40" s="189"/>
      <c r="X40" s="189"/>
      <c r="Y40" s="189"/>
      <c r="Z40" s="189"/>
      <c r="AA40" s="189"/>
      <c r="AB40" s="189"/>
      <c r="AC40" s="189"/>
      <c r="AD40" s="189"/>
      <c r="AE40" s="189" t="s">
        <v>127</v>
      </c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</row>
    <row r="41" spans="1:60" outlineLevel="1">
      <c r="A41" s="181">
        <v>24</v>
      </c>
      <c r="B41" s="182" t="s">
        <v>168</v>
      </c>
      <c r="C41" s="183" t="s">
        <v>169</v>
      </c>
      <c r="D41" s="184" t="s">
        <v>163</v>
      </c>
      <c r="E41" s="185">
        <v>3</v>
      </c>
      <c r="F41" s="186"/>
      <c r="G41" s="186">
        <f t="shared" si="0"/>
        <v>0</v>
      </c>
      <c r="H41" s="186"/>
      <c r="I41" s="186">
        <f t="shared" si="1"/>
        <v>0</v>
      </c>
      <c r="J41" s="186"/>
      <c r="K41" s="186">
        <f t="shared" si="2"/>
        <v>0</v>
      </c>
      <c r="L41" s="186">
        <v>21</v>
      </c>
      <c r="M41" s="186">
        <f t="shared" si="3"/>
        <v>0</v>
      </c>
      <c r="N41" s="187">
        <v>0</v>
      </c>
      <c r="O41" s="187">
        <f t="shared" si="4"/>
        <v>0</v>
      </c>
      <c r="P41" s="187">
        <v>2.14E-3</v>
      </c>
      <c r="Q41" s="187">
        <f t="shared" si="5"/>
        <v>6.4200000000000004E-3</v>
      </c>
      <c r="R41" s="187"/>
      <c r="S41" s="187"/>
      <c r="T41" s="188">
        <v>2.95</v>
      </c>
      <c r="U41" s="187">
        <f t="shared" si="6"/>
        <v>8.85</v>
      </c>
      <c r="V41" s="189"/>
      <c r="W41" s="189"/>
      <c r="X41" s="189"/>
      <c r="Y41" s="189"/>
      <c r="Z41" s="189"/>
      <c r="AA41" s="189"/>
      <c r="AB41" s="189"/>
      <c r="AC41" s="189"/>
      <c r="AD41" s="189"/>
      <c r="AE41" s="189" t="s">
        <v>127</v>
      </c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</row>
    <row r="42" spans="1:60" outlineLevel="1">
      <c r="A42" s="181">
        <v>25</v>
      </c>
      <c r="B42" s="182" t="s">
        <v>170</v>
      </c>
      <c r="C42" s="183" t="s">
        <v>171</v>
      </c>
      <c r="D42" s="184" t="s">
        <v>163</v>
      </c>
      <c r="E42" s="185">
        <v>2</v>
      </c>
      <c r="F42" s="186"/>
      <c r="G42" s="186">
        <f t="shared" si="0"/>
        <v>0</v>
      </c>
      <c r="H42" s="186"/>
      <c r="I42" s="186">
        <f t="shared" si="1"/>
        <v>0</v>
      </c>
      <c r="J42" s="186"/>
      <c r="K42" s="186">
        <f t="shared" si="2"/>
        <v>0</v>
      </c>
      <c r="L42" s="186">
        <v>21</v>
      </c>
      <c r="M42" s="186">
        <f t="shared" si="3"/>
        <v>0</v>
      </c>
      <c r="N42" s="187">
        <v>2.2499999999999998E-3</v>
      </c>
      <c r="O42" s="187">
        <f t="shared" si="4"/>
        <v>4.4999999999999997E-3</v>
      </c>
      <c r="P42" s="187">
        <v>0</v>
      </c>
      <c r="Q42" s="187">
        <f t="shared" si="5"/>
        <v>0</v>
      </c>
      <c r="R42" s="187"/>
      <c r="S42" s="187"/>
      <c r="T42" s="188">
        <v>1.589</v>
      </c>
      <c r="U42" s="187">
        <f t="shared" si="6"/>
        <v>3.18</v>
      </c>
      <c r="V42" s="189"/>
      <c r="W42" s="189"/>
      <c r="X42" s="189"/>
      <c r="Y42" s="189"/>
      <c r="Z42" s="189"/>
      <c r="AA42" s="189"/>
      <c r="AB42" s="189"/>
      <c r="AC42" s="189"/>
      <c r="AD42" s="189"/>
      <c r="AE42" s="189" t="s">
        <v>127</v>
      </c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</row>
    <row r="43" spans="1:60" outlineLevel="1">
      <c r="A43" s="181">
        <v>26</v>
      </c>
      <c r="B43" s="182" t="s">
        <v>172</v>
      </c>
      <c r="C43" s="183" t="s">
        <v>173</v>
      </c>
      <c r="D43" s="184" t="s">
        <v>163</v>
      </c>
      <c r="E43" s="185">
        <v>2</v>
      </c>
      <c r="F43" s="186"/>
      <c r="G43" s="186">
        <f t="shared" si="0"/>
        <v>0</v>
      </c>
      <c r="H43" s="186"/>
      <c r="I43" s="186">
        <f t="shared" si="1"/>
        <v>0</v>
      </c>
      <c r="J43" s="186"/>
      <c r="K43" s="186">
        <f t="shared" si="2"/>
        <v>0</v>
      </c>
      <c r="L43" s="186">
        <v>21</v>
      </c>
      <c r="M43" s="186">
        <f t="shared" si="3"/>
        <v>0</v>
      </c>
      <c r="N43" s="187">
        <v>1.34E-3</v>
      </c>
      <c r="O43" s="187">
        <f t="shared" si="4"/>
        <v>2.6800000000000001E-3</v>
      </c>
      <c r="P43" s="187">
        <v>0</v>
      </c>
      <c r="Q43" s="187">
        <f t="shared" si="5"/>
        <v>0</v>
      </c>
      <c r="R43" s="187"/>
      <c r="S43" s="187"/>
      <c r="T43" s="188">
        <v>0.43</v>
      </c>
      <c r="U43" s="187">
        <f t="shared" si="6"/>
        <v>0.86</v>
      </c>
      <c r="V43" s="189"/>
      <c r="W43" s="189"/>
      <c r="X43" s="189"/>
      <c r="Y43" s="189"/>
      <c r="Z43" s="189"/>
      <c r="AA43" s="189"/>
      <c r="AB43" s="189"/>
      <c r="AC43" s="189"/>
      <c r="AD43" s="189"/>
      <c r="AE43" s="189" t="s">
        <v>127</v>
      </c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</row>
    <row r="44" spans="1:60">
      <c r="A44" s="72" t="s">
        <v>122</v>
      </c>
      <c r="B44" s="74" t="s">
        <v>75</v>
      </c>
      <c r="C44" s="87" t="s">
        <v>76</v>
      </c>
      <c r="D44" s="75"/>
      <c r="E44" s="78"/>
      <c r="F44" s="79"/>
      <c r="G44" s="79">
        <f>SUM(G45)</f>
        <v>0</v>
      </c>
      <c r="H44" s="79"/>
      <c r="I44" s="79">
        <f>SUM(I45:I45)</f>
        <v>0</v>
      </c>
      <c r="J44" s="79"/>
      <c r="K44" s="79">
        <f>SUM(K45:K45)</f>
        <v>0</v>
      </c>
      <c r="L44" s="79"/>
      <c r="M44" s="79">
        <f>SUM(M45:M45)</f>
        <v>0</v>
      </c>
      <c r="N44" s="76"/>
      <c r="O44" s="76">
        <f>SUM(O45:O45)</f>
        <v>0</v>
      </c>
      <c r="P44" s="76"/>
      <c r="Q44" s="76">
        <f>SUM(Q45:Q45)</f>
        <v>0</v>
      </c>
      <c r="R44" s="76"/>
      <c r="S44" s="76"/>
      <c r="T44" s="77"/>
      <c r="U44" s="76">
        <f>SUM(U45:U45)</f>
        <v>15</v>
      </c>
      <c r="AE44" s="169" t="s">
        <v>123</v>
      </c>
    </row>
    <row r="45" spans="1:60" outlineLevel="1">
      <c r="A45" s="181">
        <v>27</v>
      </c>
      <c r="B45" s="182" t="s">
        <v>174</v>
      </c>
      <c r="C45" s="183" t="s">
        <v>175</v>
      </c>
      <c r="D45" s="184" t="s">
        <v>176</v>
      </c>
      <c r="E45" s="185">
        <v>17.600000000000001</v>
      </c>
      <c r="F45" s="186"/>
      <c r="G45" s="186">
        <f t="shared" si="0"/>
        <v>0</v>
      </c>
      <c r="H45" s="186"/>
      <c r="I45" s="186">
        <f>ROUND(E45*H45,2)</f>
        <v>0</v>
      </c>
      <c r="J45" s="186"/>
      <c r="K45" s="186">
        <f>ROUND(E45*J45,2)</f>
        <v>0</v>
      </c>
      <c r="L45" s="186">
        <v>21</v>
      </c>
      <c r="M45" s="186">
        <f>G45*(1+L45/100)</f>
        <v>0</v>
      </c>
      <c r="N45" s="187">
        <v>0</v>
      </c>
      <c r="O45" s="187">
        <f>ROUND(E45*N45,5)</f>
        <v>0</v>
      </c>
      <c r="P45" s="187">
        <v>0</v>
      </c>
      <c r="Q45" s="187">
        <f>ROUND(E45*P45,5)</f>
        <v>0</v>
      </c>
      <c r="R45" s="187"/>
      <c r="S45" s="187"/>
      <c r="T45" s="188">
        <v>0.85199999999999998</v>
      </c>
      <c r="U45" s="187">
        <f>ROUND(E45*T45,2)</f>
        <v>15</v>
      </c>
      <c r="V45" s="189"/>
      <c r="W45" s="189"/>
      <c r="X45" s="189"/>
      <c r="Y45" s="189"/>
      <c r="Z45" s="189"/>
      <c r="AA45" s="189"/>
      <c r="AB45" s="189"/>
      <c r="AC45" s="189"/>
      <c r="AD45" s="189"/>
      <c r="AE45" s="189" t="s">
        <v>127</v>
      </c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</row>
    <row r="46" spans="1:60">
      <c r="A46" s="72" t="s">
        <v>122</v>
      </c>
      <c r="B46" s="74" t="s">
        <v>77</v>
      </c>
      <c r="C46" s="87" t="s">
        <v>78</v>
      </c>
      <c r="D46" s="75"/>
      <c r="E46" s="78"/>
      <c r="F46" s="79"/>
      <c r="G46" s="79">
        <f>SUM(G47:G50)</f>
        <v>0</v>
      </c>
      <c r="H46" s="79"/>
      <c r="I46" s="79">
        <f>SUM(I47:I50)</f>
        <v>0</v>
      </c>
      <c r="J46" s="79"/>
      <c r="K46" s="79">
        <f>SUM(K47:K50)</f>
        <v>0</v>
      </c>
      <c r="L46" s="79"/>
      <c r="M46" s="79">
        <f>SUM(M47:M50)</f>
        <v>0</v>
      </c>
      <c r="N46" s="76"/>
      <c r="O46" s="76">
        <f>SUM(O47:O50)</f>
        <v>1.8049999999999997E-2</v>
      </c>
      <c r="P46" s="76"/>
      <c r="Q46" s="76">
        <f>SUM(Q47:Q50)</f>
        <v>0</v>
      </c>
      <c r="R46" s="76"/>
      <c r="S46" s="76"/>
      <c r="T46" s="77"/>
      <c r="U46" s="76">
        <f>SUM(U47:U50)</f>
        <v>7.7100000000000009</v>
      </c>
      <c r="AE46" s="169" t="s">
        <v>123</v>
      </c>
    </row>
    <row r="47" spans="1:60" ht="22.5" outlineLevel="1">
      <c r="A47" s="181">
        <v>28</v>
      </c>
      <c r="B47" s="182" t="s">
        <v>177</v>
      </c>
      <c r="C47" s="183" t="s">
        <v>178</v>
      </c>
      <c r="D47" s="184" t="s">
        <v>140</v>
      </c>
      <c r="E47" s="185">
        <v>1</v>
      </c>
      <c r="F47" s="186"/>
      <c r="G47" s="186">
        <f t="shared" si="0"/>
        <v>0</v>
      </c>
      <c r="H47" s="186"/>
      <c r="I47" s="186">
        <f>ROUND(E47*H47,2)</f>
        <v>0</v>
      </c>
      <c r="J47" s="186"/>
      <c r="K47" s="186">
        <f>ROUND(E47*J47,2)</f>
        <v>0</v>
      </c>
      <c r="L47" s="186">
        <v>21</v>
      </c>
      <c r="M47" s="186">
        <f>G47*(1+L47/100)</f>
        <v>0</v>
      </c>
      <c r="N47" s="187">
        <v>1.729E-2</v>
      </c>
      <c r="O47" s="187">
        <f>ROUND(E47*N47,5)</f>
        <v>1.729E-2</v>
      </c>
      <c r="P47" s="187">
        <v>0</v>
      </c>
      <c r="Q47" s="187">
        <f>ROUND(E47*P47,5)</f>
        <v>0</v>
      </c>
      <c r="R47" s="187"/>
      <c r="S47" s="187"/>
      <c r="T47" s="188">
        <v>1.39</v>
      </c>
      <c r="U47" s="187">
        <f>ROUND(E47*T47,2)</f>
        <v>1.39</v>
      </c>
      <c r="V47" s="189"/>
      <c r="W47" s="189"/>
      <c r="X47" s="189"/>
      <c r="Y47" s="189"/>
      <c r="Z47" s="189"/>
      <c r="AA47" s="189"/>
      <c r="AB47" s="189"/>
      <c r="AC47" s="189"/>
      <c r="AD47" s="189"/>
      <c r="AE47" s="189" t="s">
        <v>127</v>
      </c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</row>
    <row r="48" spans="1:60" ht="22.5" outlineLevel="1">
      <c r="A48" s="181">
        <v>29</v>
      </c>
      <c r="B48" s="182" t="s">
        <v>179</v>
      </c>
      <c r="C48" s="183" t="s">
        <v>180</v>
      </c>
      <c r="D48" s="184" t="s">
        <v>140</v>
      </c>
      <c r="E48" s="185">
        <v>4</v>
      </c>
      <c r="F48" s="186"/>
      <c r="G48" s="186">
        <f t="shared" si="0"/>
        <v>0</v>
      </c>
      <c r="H48" s="186"/>
      <c r="I48" s="186">
        <f>ROUND(E48*H48,2)</f>
        <v>0</v>
      </c>
      <c r="J48" s="186"/>
      <c r="K48" s="186">
        <f>ROUND(E48*J48,2)</f>
        <v>0</v>
      </c>
      <c r="L48" s="186">
        <v>21</v>
      </c>
      <c r="M48" s="186">
        <f>G48*(1+L48/100)</f>
        <v>0</v>
      </c>
      <c r="N48" s="187">
        <v>5.0000000000000002E-5</v>
      </c>
      <c r="O48" s="187">
        <f>ROUND(E48*N48,5)</f>
        <v>2.0000000000000001E-4</v>
      </c>
      <c r="P48" s="187">
        <v>0</v>
      </c>
      <c r="Q48" s="187">
        <f>ROUND(E48*P48,5)</f>
        <v>0</v>
      </c>
      <c r="R48" s="187"/>
      <c r="S48" s="187"/>
      <c r="T48" s="188">
        <v>0.5</v>
      </c>
      <c r="U48" s="187">
        <f>ROUND(E48*T48,2)</f>
        <v>2</v>
      </c>
      <c r="V48" s="189"/>
      <c r="W48" s="189"/>
      <c r="X48" s="189"/>
      <c r="Y48" s="189"/>
      <c r="Z48" s="189"/>
      <c r="AA48" s="189"/>
      <c r="AB48" s="189"/>
      <c r="AC48" s="189"/>
      <c r="AD48" s="189"/>
      <c r="AE48" s="189" t="s">
        <v>127</v>
      </c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</row>
    <row r="49" spans="1:60" ht="22.5" outlineLevel="1">
      <c r="A49" s="181">
        <v>30</v>
      </c>
      <c r="B49" s="182" t="s">
        <v>181</v>
      </c>
      <c r="C49" s="183" t="s">
        <v>182</v>
      </c>
      <c r="D49" s="184" t="s">
        <v>140</v>
      </c>
      <c r="E49" s="185">
        <v>2</v>
      </c>
      <c r="F49" s="186"/>
      <c r="G49" s="186">
        <f t="shared" si="0"/>
        <v>0</v>
      </c>
      <c r="H49" s="186"/>
      <c r="I49" s="186">
        <f>ROUND(E49*H49,2)</f>
        <v>0</v>
      </c>
      <c r="J49" s="186"/>
      <c r="K49" s="186">
        <f>ROUND(E49*J49,2)</f>
        <v>0</v>
      </c>
      <c r="L49" s="186">
        <v>21</v>
      </c>
      <c r="M49" s="186">
        <f>G49*(1+L49/100)</f>
        <v>0</v>
      </c>
      <c r="N49" s="187">
        <v>5.0000000000000002E-5</v>
      </c>
      <c r="O49" s="187">
        <f>ROUND(E49*N49,5)</f>
        <v>1E-4</v>
      </c>
      <c r="P49" s="187">
        <v>0</v>
      </c>
      <c r="Q49" s="187">
        <f>ROUND(E49*P49,5)</f>
        <v>0</v>
      </c>
      <c r="R49" s="187"/>
      <c r="S49" s="187"/>
      <c r="T49" s="188">
        <v>0.55000000000000004</v>
      </c>
      <c r="U49" s="187">
        <f>ROUND(E49*T49,2)</f>
        <v>1.1000000000000001</v>
      </c>
      <c r="V49" s="189"/>
      <c r="W49" s="189"/>
      <c r="X49" s="189"/>
      <c r="Y49" s="189"/>
      <c r="Z49" s="189"/>
      <c r="AA49" s="189"/>
      <c r="AB49" s="189"/>
      <c r="AC49" s="189"/>
      <c r="AD49" s="189"/>
      <c r="AE49" s="189" t="s">
        <v>127</v>
      </c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</row>
    <row r="50" spans="1:60" outlineLevel="1">
      <c r="A50" s="181">
        <v>31</v>
      </c>
      <c r="B50" s="182" t="s">
        <v>183</v>
      </c>
      <c r="C50" s="183" t="s">
        <v>184</v>
      </c>
      <c r="D50" s="184" t="s">
        <v>130</v>
      </c>
      <c r="E50" s="185">
        <v>1</v>
      </c>
      <c r="F50" s="186"/>
      <c r="G50" s="186">
        <f t="shared" si="0"/>
        <v>0</v>
      </c>
      <c r="H50" s="186"/>
      <c r="I50" s="186">
        <f>ROUND(E50*H50,2)</f>
        <v>0</v>
      </c>
      <c r="J50" s="186"/>
      <c r="K50" s="186">
        <f>ROUND(E50*J50,2)</f>
        <v>0</v>
      </c>
      <c r="L50" s="186">
        <v>21</v>
      </c>
      <c r="M50" s="186">
        <f>G50*(1+L50/100)</f>
        <v>0</v>
      </c>
      <c r="N50" s="187">
        <v>4.6000000000000001E-4</v>
      </c>
      <c r="O50" s="187">
        <f>ROUND(E50*N50,5)</f>
        <v>4.6000000000000001E-4</v>
      </c>
      <c r="P50" s="187">
        <v>0</v>
      </c>
      <c r="Q50" s="187">
        <f>ROUND(E50*P50,5)</f>
        <v>0</v>
      </c>
      <c r="R50" s="187"/>
      <c r="S50" s="187"/>
      <c r="T50" s="188">
        <v>3.2170000000000001</v>
      </c>
      <c r="U50" s="187">
        <f>ROUND(E50*T50,2)</f>
        <v>3.22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89" t="s">
        <v>127</v>
      </c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</row>
    <row r="51" spans="1:60">
      <c r="A51" s="72" t="s">
        <v>122</v>
      </c>
      <c r="B51" s="74" t="s">
        <v>79</v>
      </c>
      <c r="C51" s="87" t="s">
        <v>80</v>
      </c>
      <c r="D51" s="75"/>
      <c r="E51" s="78"/>
      <c r="F51" s="79"/>
      <c r="G51" s="79">
        <f>SUM(G52:G56)</f>
        <v>0</v>
      </c>
      <c r="H51" s="79"/>
      <c r="I51" s="79">
        <f>SUM(I52:I56)</f>
        <v>0</v>
      </c>
      <c r="J51" s="79"/>
      <c r="K51" s="79">
        <f>SUM(K52:K56)</f>
        <v>0</v>
      </c>
      <c r="L51" s="79"/>
      <c r="M51" s="79">
        <f>SUM(M52:M56)</f>
        <v>0</v>
      </c>
      <c r="N51" s="76"/>
      <c r="O51" s="76">
        <f>SUM(O52:O56)</f>
        <v>3.5599999999999998E-3</v>
      </c>
      <c r="P51" s="76"/>
      <c r="Q51" s="76">
        <f>SUM(Q52:Q56)</f>
        <v>2.1000000000000001E-2</v>
      </c>
      <c r="R51" s="76"/>
      <c r="S51" s="76"/>
      <c r="T51" s="77"/>
      <c r="U51" s="76">
        <f>SUM(U52:U56)</f>
        <v>2.0099999999999998</v>
      </c>
      <c r="AE51" s="169" t="s">
        <v>123</v>
      </c>
    </row>
    <row r="52" spans="1:60" ht="22.5" outlineLevel="1">
      <c r="A52" s="181">
        <v>32</v>
      </c>
      <c r="B52" s="182" t="s">
        <v>185</v>
      </c>
      <c r="C52" s="183" t="s">
        <v>186</v>
      </c>
      <c r="D52" s="184" t="s">
        <v>140</v>
      </c>
      <c r="E52" s="185">
        <v>1</v>
      </c>
      <c r="F52" s="186"/>
      <c r="G52" s="186">
        <f t="shared" si="0"/>
        <v>0</v>
      </c>
      <c r="H52" s="186"/>
      <c r="I52" s="186">
        <f>ROUND(E52*H52,2)</f>
        <v>0</v>
      </c>
      <c r="J52" s="186"/>
      <c r="K52" s="186">
        <f>ROUND(E52*J52,2)</f>
        <v>0</v>
      </c>
      <c r="L52" s="186">
        <v>21</v>
      </c>
      <c r="M52" s="186">
        <f>G52*(1+L52/100)</f>
        <v>0</v>
      </c>
      <c r="N52" s="187">
        <v>0</v>
      </c>
      <c r="O52" s="187">
        <f>ROUND(E52*N52,5)</f>
        <v>0</v>
      </c>
      <c r="P52" s="187">
        <v>0</v>
      </c>
      <c r="Q52" s="187">
        <f>ROUND(E52*P52,5)</f>
        <v>0</v>
      </c>
      <c r="R52" s="187"/>
      <c r="S52" s="187"/>
      <c r="T52" s="188">
        <v>0</v>
      </c>
      <c r="U52" s="187">
        <f>ROUND(E52*T52,2)</f>
        <v>0</v>
      </c>
      <c r="V52" s="189"/>
      <c r="W52" s="189"/>
      <c r="X52" s="189"/>
      <c r="Y52" s="189"/>
      <c r="Z52" s="189"/>
      <c r="AA52" s="189"/>
      <c r="AB52" s="189"/>
      <c r="AC52" s="189"/>
      <c r="AD52" s="189"/>
      <c r="AE52" s="189" t="s">
        <v>141</v>
      </c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</row>
    <row r="53" spans="1:60" outlineLevel="1">
      <c r="A53" s="181">
        <v>33</v>
      </c>
      <c r="B53" s="182" t="s">
        <v>187</v>
      </c>
      <c r="C53" s="183" t="s">
        <v>188</v>
      </c>
      <c r="D53" s="184" t="s">
        <v>163</v>
      </c>
      <c r="E53" s="185">
        <v>20</v>
      </c>
      <c r="F53" s="186"/>
      <c r="G53" s="186">
        <f t="shared" si="0"/>
        <v>0</v>
      </c>
      <c r="H53" s="186"/>
      <c r="I53" s="186">
        <f>ROUND(E53*H53,2)</f>
        <v>0</v>
      </c>
      <c r="J53" s="186"/>
      <c r="K53" s="186">
        <f>ROUND(E53*J53,2)</f>
        <v>0</v>
      </c>
      <c r="L53" s="186">
        <v>21</v>
      </c>
      <c r="M53" s="186">
        <f>G53*(1+L53/100)</f>
        <v>0</v>
      </c>
      <c r="N53" s="187">
        <v>1.3999999999999999E-4</v>
      </c>
      <c r="O53" s="187">
        <f>ROUND(E53*N53,5)</f>
        <v>2.8E-3</v>
      </c>
      <c r="P53" s="187">
        <v>0</v>
      </c>
      <c r="Q53" s="187">
        <f>ROUND(E53*P53,5)</f>
        <v>0</v>
      </c>
      <c r="R53" s="187"/>
      <c r="S53" s="187"/>
      <c r="T53" s="188">
        <v>0</v>
      </c>
      <c r="U53" s="187">
        <f>ROUND(E53*T53,2)</f>
        <v>0</v>
      </c>
      <c r="V53" s="189"/>
      <c r="W53" s="189"/>
      <c r="X53" s="189"/>
      <c r="Y53" s="189"/>
      <c r="Z53" s="189"/>
      <c r="AA53" s="189"/>
      <c r="AB53" s="189"/>
      <c r="AC53" s="189"/>
      <c r="AD53" s="189"/>
      <c r="AE53" s="189" t="s">
        <v>141</v>
      </c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</row>
    <row r="54" spans="1:60" outlineLevel="1">
      <c r="A54" s="181">
        <v>34</v>
      </c>
      <c r="B54" s="182" t="s">
        <v>189</v>
      </c>
      <c r="C54" s="183" t="s">
        <v>190</v>
      </c>
      <c r="D54" s="184" t="s">
        <v>163</v>
      </c>
      <c r="E54" s="185">
        <v>2</v>
      </c>
      <c r="F54" s="186"/>
      <c r="G54" s="186">
        <f t="shared" si="0"/>
        <v>0</v>
      </c>
      <c r="H54" s="186"/>
      <c r="I54" s="186">
        <f>ROUND(E54*H54,2)</f>
        <v>0</v>
      </c>
      <c r="J54" s="186"/>
      <c r="K54" s="186">
        <f>ROUND(E54*J54,2)</f>
        <v>0</v>
      </c>
      <c r="L54" s="186">
        <v>21</v>
      </c>
      <c r="M54" s="186">
        <f>G54*(1+L54/100)</f>
        <v>0</v>
      </c>
      <c r="N54" s="187">
        <v>3.8000000000000002E-4</v>
      </c>
      <c r="O54" s="187">
        <f>ROUND(E54*N54,5)</f>
        <v>7.6000000000000004E-4</v>
      </c>
      <c r="P54" s="187">
        <v>0</v>
      </c>
      <c r="Q54" s="187">
        <f>ROUND(E54*P54,5)</f>
        <v>0</v>
      </c>
      <c r="R54" s="187"/>
      <c r="S54" s="187"/>
      <c r="T54" s="188">
        <v>0.32</v>
      </c>
      <c r="U54" s="187">
        <f>ROUND(E54*T54,2)</f>
        <v>0.64</v>
      </c>
      <c r="V54" s="189"/>
      <c r="W54" s="189"/>
      <c r="X54" s="189"/>
      <c r="Y54" s="189"/>
      <c r="Z54" s="189"/>
      <c r="AA54" s="189"/>
      <c r="AB54" s="189"/>
      <c r="AC54" s="189"/>
      <c r="AD54" s="189"/>
      <c r="AE54" s="189" t="s">
        <v>127</v>
      </c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</row>
    <row r="55" spans="1:60" outlineLevel="1">
      <c r="A55" s="181">
        <v>35</v>
      </c>
      <c r="B55" s="182" t="s">
        <v>191</v>
      </c>
      <c r="C55" s="183" t="s">
        <v>192</v>
      </c>
      <c r="D55" s="184" t="s">
        <v>163</v>
      </c>
      <c r="E55" s="185">
        <v>10</v>
      </c>
      <c r="F55" s="186"/>
      <c r="G55" s="186">
        <f t="shared" si="0"/>
        <v>0</v>
      </c>
      <c r="H55" s="186"/>
      <c r="I55" s="186">
        <f>ROUND(E55*H55,2)</f>
        <v>0</v>
      </c>
      <c r="J55" s="186"/>
      <c r="K55" s="186">
        <f>ROUND(E55*J55,2)</f>
        <v>0</v>
      </c>
      <c r="L55" s="186">
        <v>21</v>
      </c>
      <c r="M55" s="186">
        <f>G55*(1+L55/100)</f>
        <v>0</v>
      </c>
      <c r="N55" s="187">
        <v>0</v>
      </c>
      <c r="O55" s="187">
        <f>ROUND(E55*N55,5)</f>
        <v>0</v>
      </c>
      <c r="P55" s="187">
        <v>2.0999999999999999E-3</v>
      </c>
      <c r="Q55" s="187">
        <f>ROUND(E55*P55,5)</f>
        <v>2.1000000000000001E-2</v>
      </c>
      <c r="R55" s="187"/>
      <c r="S55" s="187"/>
      <c r="T55" s="188">
        <v>3.1E-2</v>
      </c>
      <c r="U55" s="187">
        <f>ROUND(E55*T55,2)</f>
        <v>0.31</v>
      </c>
      <c r="V55" s="189"/>
      <c r="W55" s="189"/>
      <c r="X55" s="189"/>
      <c r="Y55" s="189"/>
      <c r="Z55" s="189"/>
      <c r="AA55" s="189"/>
      <c r="AB55" s="189"/>
      <c r="AC55" s="189"/>
      <c r="AD55" s="189"/>
      <c r="AE55" s="189" t="s">
        <v>127</v>
      </c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</row>
    <row r="56" spans="1:60" outlineLevel="1">
      <c r="A56" s="181">
        <v>36</v>
      </c>
      <c r="B56" s="182" t="s">
        <v>193</v>
      </c>
      <c r="C56" s="183" t="s">
        <v>194</v>
      </c>
      <c r="D56" s="184" t="s">
        <v>163</v>
      </c>
      <c r="E56" s="185">
        <v>22</v>
      </c>
      <c r="F56" s="186"/>
      <c r="G56" s="186">
        <f t="shared" si="0"/>
        <v>0</v>
      </c>
      <c r="H56" s="186"/>
      <c r="I56" s="186">
        <f>ROUND(E56*H56,2)</f>
        <v>0</v>
      </c>
      <c r="J56" s="186"/>
      <c r="K56" s="186">
        <f>ROUND(E56*J56,2)</f>
        <v>0</v>
      </c>
      <c r="L56" s="186">
        <v>21</v>
      </c>
      <c r="M56" s="186">
        <f>G56*(1+L56/100)</f>
        <v>0</v>
      </c>
      <c r="N56" s="187">
        <v>0</v>
      </c>
      <c r="O56" s="187">
        <f>ROUND(E56*N56,5)</f>
        <v>0</v>
      </c>
      <c r="P56" s="187">
        <v>0</v>
      </c>
      <c r="Q56" s="187">
        <f>ROUND(E56*P56,5)</f>
        <v>0</v>
      </c>
      <c r="R56" s="187"/>
      <c r="S56" s="187"/>
      <c r="T56" s="188">
        <v>4.8000000000000001E-2</v>
      </c>
      <c r="U56" s="187">
        <f>ROUND(E56*T56,2)</f>
        <v>1.06</v>
      </c>
      <c r="V56" s="189"/>
      <c r="W56" s="189"/>
      <c r="X56" s="189"/>
      <c r="Y56" s="189"/>
      <c r="Z56" s="189"/>
      <c r="AA56" s="189"/>
      <c r="AB56" s="189"/>
      <c r="AC56" s="189"/>
      <c r="AD56" s="189"/>
      <c r="AE56" s="189" t="s">
        <v>127</v>
      </c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</row>
    <row r="57" spans="1:60">
      <c r="A57" s="72" t="s">
        <v>122</v>
      </c>
      <c r="B57" s="74" t="s">
        <v>81</v>
      </c>
      <c r="C57" s="87" t="s">
        <v>82</v>
      </c>
      <c r="D57" s="75"/>
      <c r="E57" s="78"/>
      <c r="F57" s="79"/>
      <c r="G57" s="79">
        <f>SUM(G58:G64)</f>
        <v>0</v>
      </c>
      <c r="H57" s="79"/>
      <c r="I57" s="79">
        <f>SUM(I58:I64)</f>
        <v>0</v>
      </c>
      <c r="J57" s="79"/>
      <c r="K57" s="79">
        <f>SUM(K58:K64)</f>
        <v>0</v>
      </c>
      <c r="L57" s="79"/>
      <c r="M57" s="79">
        <f>SUM(M58:M64)</f>
        <v>0</v>
      </c>
      <c r="N57" s="76"/>
      <c r="O57" s="76">
        <f>SUM(O58:O64)</f>
        <v>7.6699999999999997E-3</v>
      </c>
      <c r="P57" s="76"/>
      <c r="Q57" s="76">
        <f>SUM(Q58:Q64)</f>
        <v>0</v>
      </c>
      <c r="R57" s="76"/>
      <c r="S57" s="76"/>
      <c r="T57" s="77"/>
      <c r="U57" s="76">
        <f>SUM(U58:U64)</f>
        <v>7.03</v>
      </c>
      <c r="AE57" s="169" t="s">
        <v>123</v>
      </c>
    </row>
    <row r="58" spans="1:60" outlineLevel="1">
      <c r="A58" s="181">
        <v>37</v>
      </c>
      <c r="B58" s="182" t="s">
        <v>195</v>
      </c>
      <c r="C58" s="183" t="s">
        <v>196</v>
      </c>
      <c r="D58" s="184" t="s">
        <v>163</v>
      </c>
      <c r="E58" s="185">
        <v>2</v>
      </c>
      <c r="F58" s="186"/>
      <c r="G58" s="186">
        <f t="shared" si="0"/>
        <v>0</v>
      </c>
      <c r="H58" s="186"/>
      <c r="I58" s="186">
        <f t="shared" ref="I58:I64" si="7">ROUND(E58*H58,2)</f>
        <v>0</v>
      </c>
      <c r="J58" s="186"/>
      <c r="K58" s="186">
        <f t="shared" ref="K58:K64" si="8">ROUND(E58*J58,2)</f>
        <v>0</v>
      </c>
      <c r="L58" s="186">
        <v>21</v>
      </c>
      <c r="M58" s="186">
        <f t="shared" ref="M58:M64" si="9">G58*(1+L58/100)</f>
        <v>0</v>
      </c>
      <c r="N58" s="187">
        <v>5.9000000000000003E-4</v>
      </c>
      <c r="O58" s="187">
        <f t="shared" ref="O58:O64" si="10">ROUND(E58*N58,5)</f>
        <v>1.1800000000000001E-3</v>
      </c>
      <c r="P58" s="187">
        <v>0</v>
      </c>
      <c r="Q58" s="187">
        <f t="shared" ref="Q58:Q64" si="11">ROUND(E58*P58,5)</f>
        <v>0</v>
      </c>
      <c r="R58" s="187"/>
      <c r="S58" s="187"/>
      <c r="T58" s="188">
        <v>0.755</v>
      </c>
      <c r="U58" s="187">
        <f t="shared" ref="U58:U64" si="12">ROUND(E58*T58,2)</f>
        <v>1.51</v>
      </c>
      <c r="V58" s="189"/>
      <c r="W58" s="189"/>
      <c r="X58" s="189"/>
      <c r="Y58" s="189"/>
      <c r="Z58" s="189"/>
      <c r="AA58" s="189"/>
      <c r="AB58" s="189"/>
      <c r="AC58" s="189"/>
      <c r="AD58" s="189"/>
      <c r="AE58" s="189" t="s">
        <v>127</v>
      </c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</row>
    <row r="59" spans="1:60" ht="22.5" outlineLevel="1">
      <c r="A59" s="181">
        <v>38</v>
      </c>
      <c r="B59" s="182" t="s">
        <v>197</v>
      </c>
      <c r="C59" s="183" t="s">
        <v>198</v>
      </c>
      <c r="D59" s="184" t="s">
        <v>163</v>
      </c>
      <c r="E59" s="185">
        <v>2</v>
      </c>
      <c r="F59" s="186"/>
      <c r="G59" s="186">
        <f t="shared" si="0"/>
        <v>0</v>
      </c>
      <c r="H59" s="186"/>
      <c r="I59" s="186">
        <f t="shared" si="7"/>
        <v>0</v>
      </c>
      <c r="J59" s="186"/>
      <c r="K59" s="186">
        <f t="shared" si="8"/>
        <v>0</v>
      </c>
      <c r="L59" s="186">
        <v>21</v>
      </c>
      <c r="M59" s="186">
        <f t="shared" si="9"/>
        <v>0</v>
      </c>
      <c r="N59" s="187">
        <v>2.7999999999999998E-4</v>
      </c>
      <c r="O59" s="187">
        <f t="shared" si="10"/>
        <v>5.5999999999999995E-4</v>
      </c>
      <c r="P59" s="187">
        <v>0</v>
      </c>
      <c r="Q59" s="187">
        <f t="shared" si="11"/>
        <v>0</v>
      </c>
      <c r="R59" s="187"/>
      <c r="S59" s="187"/>
      <c r="T59" s="188">
        <v>0.47626000000000002</v>
      </c>
      <c r="U59" s="187">
        <f t="shared" si="12"/>
        <v>0.95</v>
      </c>
      <c r="V59" s="189"/>
      <c r="W59" s="189"/>
      <c r="X59" s="189"/>
      <c r="Y59" s="189"/>
      <c r="Z59" s="189"/>
      <c r="AA59" s="189"/>
      <c r="AB59" s="189"/>
      <c r="AC59" s="189"/>
      <c r="AD59" s="189"/>
      <c r="AE59" s="189" t="s">
        <v>127</v>
      </c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</row>
    <row r="60" spans="1:60" outlineLevel="1">
      <c r="A60" s="181">
        <v>39</v>
      </c>
      <c r="B60" s="182" t="s">
        <v>199</v>
      </c>
      <c r="C60" s="183" t="s">
        <v>200</v>
      </c>
      <c r="D60" s="184" t="s">
        <v>201</v>
      </c>
      <c r="E60" s="185">
        <v>1</v>
      </c>
      <c r="F60" s="186"/>
      <c r="G60" s="186">
        <f t="shared" si="0"/>
        <v>0</v>
      </c>
      <c r="H60" s="186"/>
      <c r="I60" s="186">
        <f t="shared" si="7"/>
        <v>0</v>
      </c>
      <c r="J60" s="186"/>
      <c r="K60" s="186">
        <f t="shared" si="8"/>
        <v>0</v>
      </c>
      <c r="L60" s="186">
        <v>21</v>
      </c>
      <c r="M60" s="186">
        <f t="shared" si="9"/>
        <v>0</v>
      </c>
      <c r="N60" s="187">
        <v>0</v>
      </c>
      <c r="O60" s="187">
        <f t="shared" si="10"/>
        <v>0</v>
      </c>
      <c r="P60" s="187">
        <v>0</v>
      </c>
      <c r="Q60" s="187">
        <f t="shared" si="11"/>
        <v>0</v>
      </c>
      <c r="R60" s="187"/>
      <c r="S60" s="187"/>
      <c r="T60" s="188">
        <v>0.65566000000000002</v>
      </c>
      <c r="U60" s="187">
        <f t="shared" si="12"/>
        <v>0.66</v>
      </c>
      <c r="V60" s="189"/>
      <c r="W60" s="189"/>
      <c r="X60" s="189"/>
      <c r="Y60" s="189"/>
      <c r="Z60" s="189"/>
      <c r="AA60" s="189"/>
      <c r="AB60" s="189"/>
      <c r="AC60" s="189"/>
      <c r="AD60" s="189"/>
      <c r="AE60" s="189" t="s">
        <v>127</v>
      </c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</row>
    <row r="61" spans="1:60" ht="22.5" outlineLevel="1">
      <c r="A61" s="181">
        <v>40</v>
      </c>
      <c r="B61" s="182" t="s">
        <v>202</v>
      </c>
      <c r="C61" s="183" t="s">
        <v>203</v>
      </c>
      <c r="D61" s="184" t="s">
        <v>163</v>
      </c>
      <c r="E61" s="185">
        <v>2</v>
      </c>
      <c r="F61" s="186"/>
      <c r="G61" s="186">
        <f t="shared" si="0"/>
        <v>0</v>
      </c>
      <c r="H61" s="186"/>
      <c r="I61" s="186">
        <f t="shared" si="7"/>
        <v>0</v>
      </c>
      <c r="J61" s="186"/>
      <c r="K61" s="186">
        <f t="shared" si="8"/>
        <v>0</v>
      </c>
      <c r="L61" s="186">
        <v>21</v>
      </c>
      <c r="M61" s="186">
        <f t="shared" si="9"/>
        <v>0</v>
      </c>
      <c r="N61" s="187">
        <v>0</v>
      </c>
      <c r="O61" s="187">
        <f t="shared" si="10"/>
        <v>0</v>
      </c>
      <c r="P61" s="187">
        <v>0</v>
      </c>
      <c r="Q61" s="187">
        <f t="shared" si="11"/>
        <v>0</v>
      </c>
      <c r="R61" s="187"/>
      <c r="S61" s="187"/>
      <c r="T61" s="188">
        <v>0.114</v>
      </c>
      <c r="U61" s="187">
        <f t="shared" si="12"/>
        <v>0.23</v>
      </c>
      <c r="V61" s="189"/>
      <c r="W61" s="189"/>
      <c r="X61" s="189"/>
      <c r="Y61" s="189"/>
      <c r="Z61" s="189"/>
      <c r="AA61" s="189"/>
      <c r="AB61" s="189"/>
      <c r="AC61" s="189"/>
      <c r="AD61" s="189"/>
      <c r="AE61" s="189" t="s">
        <v>127</v>
      </c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</row>
    <row r="62" spans="1:60" ht="22.5" outlineLevel="1">
      <c r="A62" s="181">
        <v>41</v>
      </c>
      <c r="B62" s="182" t="s">
        <v>204</v>
      </c>
      <c r="C62" s="183" t="s">
        <v>205</v>
      </c>
      <c r="D62" s="184" t="s">
        <v>163</v>
      </c>
      <c r="E62" s="185">
        <v>2</v>
      </c>
      <c r="F62" s="186"/>
      <c r="G62" s="186">
        <f t="shared" si="0"/>
        <v>0</v>
      </c>
      <c r="H62" s="186"/>
      <c r="I62" s="186">
        <f t="shared" si="7"/>
        <v>0</v>
      </c>
      <c r="J62" s="186"/>
      <c r="K62" s="186">
        <f t="shared" si="8"/>
        <v>0</v>
      </c>
      <c r="L62" s="186">
        <v>21</v>
      </c>
      <c r="M62" s="186">
        <f t="shared" si="9"/>
        <v>0</v>
      </c>
      <c r="N62" s="187">
        <v>5.0000000000000002E-5</v>
      </c>
      <c r="O62" s="187">
        <f t="shared" si="10"/>
        <v>1E-4</v>
      </c>
      <c r="P62" s="187">
        <v>0</v>
      </c>
      <c r="Q62" s="187">
        <f t="shared" si="11"/>
        <v>0</v>
      </c>
      <c r="R62" s="187"/>
      <c r="S62" s="187"/>
      <c r="T62" s="188">
        <v>0.14199999999999999</v>
      </c>
      <c r="U62" s="187">
        <f t="shared" si="12"/>
        <v>0.28000000000000003</v>
      </c>
      <c r="V62" s="189"/>
      <c r="W62" s="189"/>
      <c r="X62" s="189"/>
      <c r="Y62" s="189"/>
      <c r="Z62" s="189"/>
      <c r="AA62" s="189"/>
      <c r="AB62" s="189"/>
      <c r="AC62" s="189"/>
      <c r="AD62" s="189"/>
      <c r="AE62" s="189" t="s">
        <v>127</v>
      </c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</row>
    <row r="63" spans="1:60" ht="22.5" outlineLevel="1">
      <c r="A63" s="181">
        <v>42</v>
      </c>
      <c r="B63" s="182" t="s">
        <v>206</v>
      </c>
      <c r="C63" s="183" t="s">
        <v>207</v>
      </c>
      <c r="D63" s="184" t="s">
        <v>140</v>
      </c>
      <c r="E63" s="185">
        <v>1</v>
      </c>
      <c r="F63" s="186"/>
      <c r="G63" s="186">
        <f t="shared" si="0"/>
        <v>0</v>
      </c>
      <c r="H63" s="186"/>
      <c r="I63" s="186">
        <f t="shared" si="7"/>
        <v>0</v>
      </c>
      <c r="J63" s="186"/>
      <c r="K63" s="186">
        <f t="shared" si="8"/>
        <v>0</v>
      </c>
      <c r="L63" s="186">
        <v>21</v>
      </c>
      <c r="M63" s="186">
        <f t="shared" si="9"/>
        <v>0</v>
      </c>
      <c r="N63" s="187">
        <v>2.3000000000000001E-4</v>
      </c>
      <c r="O63" s="187">
        <f t="shared" si="10"/>
        <v>2.3000000000000001E-4</v>
      </c>
      <c r="P63" s="187">
        <v>0</v>
      </c>
      <c r="Q63" s="187">
        <f t="shared" si="11"/>
        <v>0</v>
      </c>
      <c r="R63" s="187"/>
      <c r="S63" s="187"/>
      <c r="T63" s="188">
        <v>0.24107000000000001</v>
      </c>
      <c r="U63" s="187">
        <f t="shared" si="12"/>
        <v>0.24</v>
      </c>
      <c r="V63" s="189"/>
      <c r="W63" s="189"/>
      <c r="X63" s="189"/>
      <c r="Y63" s="189"/>
      <c r="Z63" s="189"/>
      <c r="AA63" s="189"/>
      <c r="AB63" s="189"/>
      <c r="AC63" s="189"/>
      <c r="AD63" s="189"/>
      <c r="AE63" s="189" t="s">
        <v>127</v>
      </c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</row>
    <row r="64" spans="1:60" outlineLevel="1">
      <c r="A64" s="181">
        <v>43</v>
      </c>
      <c r="B64" s="182" t="s">
        <v>208</v>
      </c>
      <c r="C64" s="183" t="s">
        <v>209</v>
      </c>
      <c r="D64" s="184" t="s">
        <v>163</v>
      </c>
      <c r="E64" s="185">
        <v>20</v>
      </c>
      <c r="F64" s="186"/>
      <c r="G64" s="186">
        <f t="shared" si="0"/>
        <v>0</v>
      </c>
      <c r="H64" s="186"/>
      <c r="I64" s="186">
        <f t="shared" si="7"/>
        <v>0</v>
      </c>
      <c r="J64" s="186"/>
      <c r="K64" s="186">
        <f t="shared" si="8"/>
        <v>0</v>
      </c>
      <c r="L64" s="186">
        <v>21</v>
      </c>
      <c r="M64" s="186">
        <f t="shared" si="9"/>
        <v>0</v>
      </c>
      <c r="N64" s="187">
        <v>2.7999999999999998E-4</v>
      </c>
      <c r="O64" s="187">
        <f t="shared" si="10"/>
        <v>5.5999999999999999E-3</v>
      </c>
      <c r="P64" s="187">
        <v>0</v>
      </c>
      <c r="Q64" s="187">
        <f t="shared" si="11"/>
        <v>0</v>
      </c>
      <c r="R64" s="187"/>
      <c r="S64" s="187"/>
      <c r="T64" s="188">
        <v>0.15814</v>
      </c>
      <c r="U64" s="187">
        <f t="shared" si="12"/>
        <v>3.16</v>
      </c>
      <c r="V64" s="189"/>
      <c r="W64" s="189"/>
      <c r="X64" s="189"/>
      <c r="Y64" s="189"/>
      <c r="Z64" s="189"/>
      <c r="AA64" s="189"/>
      <c r="AB64" s="189"/>
      <c r="AC64" s="189"/>
      <c r="AD64" s="189"/>
      <c r="AE64" s="189" t="s">
        <v>127</v>
      </c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</row>
    <row r="65" spans="1:60">
      <c r="A65" s="72" t="s">
        <v>122</v>
      </c>
      <c r="B65" s="74" t="s">
        <v>83</v>
      </c>
      <c r="C65" s="87" t="s">
        <v>84</v>
      </c>
      <c r="D65" s="75"/>
      <c r="E65" s="78"/>
      <c r="F65" s="79"/>
      <c r="G65" s="79">
        <f>SUM(G66:G67)</f>
        <v>0</v>
      </c>
      <c r="H65" s="79"/>
      <c r="I65" s="79">
        <f>SUM(I66:I67)</f>
        <v>0</v>
      </c>
      <c r="J65" s="79"/>
      <c r="K65" s="79">
        <f>SUM(K66:K67)</f>
        <v>0</v>
      </c>
      <c r="L65" s="79"/>
      <c r="M65" s="79">
        <f>SUM(M66:M67)</f>
        <v>0</v>
      </c>
      <c r="N65" s="76"/>
      <c r="O65" s="76">
        <f>SUM(O66:O67)</f>
        <v>0</v>
      </c>
      <c r="P65" s="76"/>
      <c r="Q65" s="76">
        <f>SUM(Q66:Q67)</f>
        <v>0</v>
      </c>
      <c r="R65" s="76"/>
      <c r="S65" s="76"/>
      <c r="T65" s="77"/>
      <c r="U65" s="76">
        <f>SUM(U66:U67)</f>
        <v>1.33</v>
      </c>
      <c r="AE65" s="169" t="s">
        <v>123</v>
      </c>
    </row>
    <row r="66" spans="1:60" outlineLevel="1">
      <c r="A66" s="181">
        <v>44</v>
      </c>
      <c r="B66" s="182" t="s">
        <v>210</v>
      </c>
      <c r="C66" s="183" t="s">
        <v>211</v>
      </c>
      <c r="D66" s="184" t="s">
        <v>140</v>
      </c>
      <c r="E66" s="185">
        <v>1</v>
      </c>
      <c r="F66" s="186"/>
      <c r="G66" s="186">
        <f t="shared" si="0"/>
        <v>0</v>
      </c>
      <c r="H66" s="186"/>
      <c r="I66" s="186">
        <f>ROUND(E66*H66,2)</f>
        <v>0</v>
      </c>
      <c r="J66" s="186"/>
      <c r="K66" s="186">
        <f>ROUND(E66*J66,2)</f>
        <v>0</v>
      </c>
      <c r="L66" s="186">
        <v>21</v>
      </c>
      <c r="M66" s="186">
        <f>G66*(1+L66/100)</f>
        <v>0</v>
      </c>
      <c r="N66" s="187">
        <v>0</v>
      </c>
      <c r="O66" s="187">
        <f>ROUND(E66*N66,5)</f>
        <v>0</v>
      </c>
      <c r="P66" s="187">
        <v>0</v>
      </c>
      <c r="Q66" s="187">
        <f>ROUND(E66*P66,5)</f>
        <v>0</v>
      </c>
      <c r="R66" s="187"/>
      <c r="S66" s="187"/>
      <c r="T66" s="188">
        <v>1.33</v>
      </c>
      <c r="U66" s="187">
        <f>ROUND(E66*T66,2)</f>
        <v>1.33</v>
      </c>
      <c r="V66" s="189"/>
      <c r="W66" s="189"/>
      <c r="X66" s="189"/>
      <c r="Y66" s="189"/>
      <c r="Z66" s="189"/>
      <c r="AA66" s="189"/>
      <c r="AB66" s="189"/>
      <c r="AC66" s="189"/>
      <c r="AD66" s="189"/>
      <c r="AE66" s="189" t="s">
        <v>127</v>
      </c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</row>
    <row r="67" spans="1:60" outlineLevel="1">
      <c r="A67" s="181">
        <v>45</v>
      </c>
      <c r="B67" s="182" t="s">
        <v>212</v>
      </c>
      <c r="C67" s="183" t="s">
        <v>213</v>
      </c>
      <c r="D67" s="184" t="s">
        <v>140</v>
      </c>
      <c r="E67" s="185">
        <v>1</v>
      </c>
      <c r="F67" s="186"/>
      <c r="G67" s="186">
        <f t="shared" si="0"/>
        <v>0</v>
      </c>
      <c r="H67" s="186"/>
      <c r="I67" s="186">
        <f>ROUND(E67*H67,2)</f>
        <v>0</v>
      </c>
      <c r="J67" s="186"/>
      <c r="K67" s="186">
        <f>ROUND(E67*J67,2)</f>
        <v>0</v>
      </c>
      <c r="L67" s="186">
        <v>21</v>
      </c>
      <c r="M67" s="186">
        <f>G67*(1+L67/100)</f>
        <v>0</v>
      </c>
      <c r="N67" s="187">
        <v>0</v>
      </c>
      <c r="O67" s="187">
        <f>ROUND(E67*N67,5)</f>
        <v>0</v>
      </c>
      <c r="P67" s="187">
        <v>0</v>
      </c>
      <c r="Q67" s="187">
        <f>ROUND(E67*P67,5)</f>
        <v>0</v>
      </c>
      <c r="R67" s="187"/>
      <c r="S67" s="187"/>
      <c r="T67" s="188">
        <v>0</v>
      </c>
      <c r="U67" s="187">
        <f>ROUND(E67*T67,2)</f>
        <v>0</v>
      </c>
      <c r="V67" s="189"/>
      <c r="W67" s="189"/>
      <c r="X67" s="189"/>
      <c r="Y67" s="189"/>
      <c r="Z67" s="189"/>
      <c r="AA67" s="189"/>
      <c r="AB67" s="189"/>
      <c r="AC67" s="189"/>
      <c r="AD67" s="189"/>
      <c r="AE67" s="189" t="s">
        <v>127</v>
      </c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</row>
    <row r="68" spans="1:60">
      <c r="A68" s="72" t="s">
        <v>122</v>
      </c>
      <c r="B68" s="74" t="s">
        <v>85</v>
      </c>
      <c r="C68" s="87" t="s">
        <v>86</v>
      </c>
      <c r="D68" s="75"/>
      <c r="E68" s="78"/>
      <c r="F68" s="79"/>
      <c r="G68" s="79">
        <f>SUM(G69:G70)</f>
        <v>0</v>
      </c>
      <c r="H68" s="79"/>
      <c r="I68" s="79">
        <f>SUM(I69:I70)</f>
        <v>0</v>
      </c>
      <c r="J68" s="79"/>
      <c r="K68" s="79">
        <f>SUM(K69:K70)</f>
        <v>0</v>
      </c>
      <c r="L68" s="79"/>
      <c r="M68" s="79">
        <f>SUM(M69:M70)</f>
        <v>0</v>
      </c>
      <c r="N68" s="76"/>
      <c r="O68" s="76">
        <f>SUM(O69:O70)</f>
        <v>4.1410000000000002E-2</v>
      </c>
      <c r="P68" s="76"/>
      <c r="Q68" s="76">
        <f>SUM(Q69:Q70)</f>
        <v>0</v>
      </c>
      <c r="R68" s="76"/>
      <c r="S68" s="76"/>
      <c r="T68" s="77"/>
      <c r="U68" s="76">
        <f>SUM(U69:U70)</f>
        <v>1.52</v>
      </c>
      <c r="AE68" s="169" t="s">
        <v>123</v>
      </c>
    </row>
    <row r="69" spans="1:60" outlineLevel="1">
      <c r="A69" s="181">
        <v>46</v>
      </c>
      <c r="B69" s="182" t="s">
        <v>214</v>
      </c>
      <c r="C69" s="183" t="s">
        <v>215</v>
      </c>
      <c r="D69" s="184" t="s">
        <v>130</v>
      </c>
      <c r="E69" s="185">
        <v>1</v>
      </c>
      <c r="F69" s="186"/>
      <c r="G69" s="186">
        <f t="shared" si="0"/>
        <v>0</v>
      </c>
      <c r="H69" s="186"/>
      <c r="I69" s="186">
        <f>ROUND(E69*H69,2)</f>
        <v>0</v>
      </c>
      <c r="J69" s="186"/>
      <c r="K69" s="186">
        <f>ROUND(E69*J69,2)</f>
        <v>0</v>
      </c>
      <c r="L69" s="186">
        <v>21</v>
      </c>
      <c r="M69" s="186">
        <f>G69*(1+L69/100)</f>
        <v>0</v>
      </c>
      <c r="N69" s="187">
        <v>1.941E-2</v>
      </c>
      <c r="O69" s="187">
        <f>ROUND(E69*N69,5)</f>
        <v>1.941E-2</v>
      </c>
      <c r="P69" s="187">
        <v>0</v>
      </c>
      <c r="Q69" s="187">
        <f>ROUND(E69*P69,5)</f>
        <v>0</v>
      </c>
      <c r="R69" s="187"/>
      <c r="S69" s="187"/>
      <c r="T69" s="188">
        <v>1.524</v>
      </c>
      <c r="U69" s="187">
        <f>ROUND(E69*T69,2)</f>
        <v>1.52</v>
      </c>
      <c r="V69" s="189"/>
      <c r="W69" s="189"/>
      <c r="X69" s="189"/>
      <c r="Y69" s="189"/>
      <c r="Z69" s="189"/>
      <c r="AA69" s="189"/>
      <c r="AB69" s="189"/>
      <c r="AC69" s="189"/>
      <c r="AD69" s="189"/>
      <c r="AE69" s="189" t="s">
        <v>127</v>
      </c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</row>
    <row r="70" spans="1:60" outlineLevel="1">
      <c r="A70" s="181">
        <v>47</v>
      </c>
      <c r="B70" s="182" t="s">
        <v>216</v>
      </c>
      <c r="C70" s="183" t="s">
        <v>217</v>
      </c>
      <c r="D70" s="184" t="s">
        <v>140</v>
      </c>
      <c r="E70" s="185">
        <v>1</v>
      </c>
      <c r="F70" s="186"/>
      <c r="G70" s="186">
        <f t="shared" si="0"/>
        <v>0</v>
      </c>
      <c r="H70" s="186"/>
      <c r="I70" s="186">
        <f>ROUND(E70*H70,2)</f>
        <v>0</v>
      </c>
      <c r="J70" s="186"/>
      <c r="K70" s="186">
        <f>ROUND(E70*J70,2)</f>
        <v>0</v>
      </c>
      <c r="L70" s="186">
        <v>21</v>
      </c>
      <c r="M70" s="186">
        <f>G70*(1+L70/100)</f>
        <v>0</v>
      </c>
      <c r="N70" s="187">
        <v>2.1999999999999999E-2</v>
      </c>
      <c r="O70" s="187">
        <f>ROUND(E70*N70,5)</f>
        <v>2.1999999999999999E-2</v>
      </c>
      <c r="P70" s="187">
        <v>0</v>
      </c>
      <c r="Q70" s="187">
        <f>ROUND(E70*P70,5)</f>
        <v>0</v>
      </c>
      <c r="R70" s="187"/>
      <c r="S70" s="187"/>
      <c r="T70" s="188">
        <v>0</v>
      </c>
      <c r="U70" s="187">
        <f>ROUND(E70*T70,2)</f>
        <v>0</v>
      </c>
      <c r="V70" s="189"/>
      <c r="W70" s="189"/>
      <c r="X70" s="189"/>
      <c r="Y70" s="189"/>
      <c r="Z70" s="189"/>
      <c r="AA70" s="189"/>
      <c r="AB70" s="189"/>
      <c r="AC70" s="189"/>
      <c r="AD70" s="189"/>
      <c r="AE70" s="189" t="s">
        <v>141</v>
      </c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89"/>
    </row>
    <row r="71" spans="1:60">
      <c r="A71" s="72" t="s">
        <v>122</v>
      </c>
      <c r="B71" s="74" t="s">
        <v>87</v>
      </c>
      <c r="C71" s="87" t="s">
        <v>88</v>
      </c>
      <c r="D71" s="75"/>
      <c r="E71" s="78"/>
      <c r="F71" s="79"/>
      <c r="G71" s="79">
        <f>SUM(G72:G74)</f>
        <v>0</v>
      </c>
      <c r="H71" s="79"/>
      <c r="I71" s="79">
        <f>SUM(I72:I74)</f>
        <v>0</v>
      </c>
      <c r="J71" s="79"/>
      <c r="K71" s="79">
        <f>SUM(K72:K74)</f>
        <v>0</v>
      </c>
      <c r="L71" s="79"/>
      <c r="M71" s="79">
        <f>SUM(M72:M74)</f>
        <v>0</v>
      </c>
      <c r="N71" s="76"/>
      <c r="O71" s="76">
        <f>SUM(O72:O74)</f>
        <v>5.28E-3</v>
      </c>
      <c r="P71" s="76"/>
      <c r="Q71" s="76">
        <f>SUM(Q72:Q74)</f>
        <v>0</v>
      </c>
      <c r="R71" s="76"/>
      <c r="S71" s="76"/>
      <c r="T71" s="77"/>
      <c r="U71" s="76">
        <f>SUM(U72:U74)</f>
        <v>7.05</v>
      </c>
      <c r="AE71" s="169" t="s">
        <v>123</v>
      </c>
    </row>
    <row r="72" spans="1:60" outlineLevel="1">
      <c r="A72" s="181">
        <v>48</v>
      </c>
      <c r="B72" s="182" t="s">
        <v>218</v>
      </c>
      <c r="C72" s="183" t="s">
        <v>219</v>
      </c>
      <c r="D72" s="184" t="s">
        <v>163</v>
      </c>
      <c r="E72" s="185">
        <v>9.5</v>
      </c>
      <c r="F72" s="186"/>
      <c r="G72" s="186">
        <f t="shared" si="0"/>
        <v>0</v>
      </c>
      <c r="H72" s="186"/>
      <c r="I72" s="186">
        <f>ROUND(E72*H72,2)</f>
        <v>0</v>
      </c>
      <c r="J72" s="186"/>
      <c r="K72" s="186">
        <f>ROUND(E72*J72,2)</f>
        <v>0</v>
      </c>
      <c r="L72" s="186">
        <v>21</v>
      </c>
      <c r="M72" s="186">
        <f>G72*(1+L72/100)</f>
        <v>0</v>
      </c>
      <c r="N72" s="187">
        <v>0</v>
      </c>
      <c r="O72" s="187">
        <f>ROUND(E72*N72,5)</f>
        <v>0</v>
      </c>
      <c r="P72" s="187">
        <v>0</v>
      </c>
      <c r="Q72" s="187">
        <f>ROUND(E72*P72,5)</f>
        <v>0</v>
      </c>
      <c r="R72" s="187"/>
      <c r="S72" s="187"/>
      <c r="T72" s="188">
        <v>0.37</v>
      </c>
      <c r="U72" s="187">
        <f>ROUND(E72*T72,2)</f>
        <v>3.52</v>
      </c>
      <c r="V72" s="189"/>
      <c r="W72" s="189"/>
      <c r="X72" s="189"/>
      <c r="Y72" s="189"/>
      <c r="Z72" s="189"/>
      <c r="AA72" s="189"/>
      <c r="AB72" s="189"/>
      <c r="AC72" s="189"/>
      <c r="AD72" s="189"/>
      <c r="AE72" s="189" t="s">
        <v>127</v>
      </c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  <c r="BF72" s="189"/>
      <c r="BG72" s="189"/>
      <c r="BH72" s="189"/>
    </row>
    <row r="73" spans="1:60" outlineLevel="1">
      <c r="A73" s="181">
        <v>49</v>
      </c>
      <c r="B73" s="182" t="s">
        <v>220</v>
      </c>
      <c r="C73" s="183" t="s">
        <v>221</v>
      </c>
      <c r="D73" s="184" t="s">
        <v>140</v>
      </c>
      <c r="E73" s="185">
        <v>1</v>
      </c>
      <c r="F73" s="186"/>
      <c r="G73" s="186">
        <f t="shared" si="0"/>
        <v>0</v>
      </c>
      <c r="H73" s="186"/>
      <c r="I73" s="186">
        <f>ROUND(E73*H73,2)</f>
        <v>0</v>
      </c>
      <c r="J73" s="186"/>
      <c r="K73" s="186">
        <f>ROUND(E73*J73,2)</f>
        <v>0</v>
      </c>
      <c r="L73" s="186">
        <v>21</v>
      </c>
      <c r="M73" s="186">
        <f>G73*(1+L73/100)</f>
        <v>0</v>
      </c>
      <c r="N73" s="187">
        <v>2.7999999999999998E-4</v>
      </c>
      <c r="O73" s="187">
        <f>ROUND(E73*N73,5)</f>
        <v>2.7999999999999998E-4</v>
      </c>
      <c r="P73" s="187">
        <v>0</v>
      </c>
      <c r="Q73" s="187">
        <f>ROUND(E73*P73,5)</f>
        <v>0</v>
      </c>
      <c r="R73" s="187"/>
      <c r="S73" s="187"/>
      <c r="T73" s="188">
        <v>3.528</v>
      </c>
      <c r="U73" s="187">
        <f>ROUND(E73*T73,2)</f>
        <v>3.53</v>
      </c>
      <c r="V73" s="189"/>
      <c r="W73" s="189"/>
      <c r="X73" s="189"/>
      <c r="Y73" s="189"/>
      <c r="Z73" s="189"/>
      <c r="AA73" s="189"/>
      <c r="AB73" s="189"/>
      <c r="AC73" s="189"/>
      <c r="AD73" s="189"/>
      <c r="AE73" s="189" t="s">
        <v>127</v>
      </c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</row>
    <row r="74" spans="1:60" outlineLevel="1">
      <c r="A74" s="181">
        <v>50</v>
      </c>
      <c r="B74" s="182" t="s">
        <v>222</v>
      </c>
      <c r="C74" s="183" t="s">
        <v>223</v>
      </c>
      <c r="D74" s="184" t="s">
        <v>140</v>
      </c>
      <c r="E74" s="185">
        <v>5</v>
      </c>
      <c r="F74" s="186"/>
      <c r="G74" s="186">
        <f t="shared" si="0"/>
        <v>0</v>
      </c>
      <c r="H74" s="186"/>
      <c r="I74" s="186">
        <f>ROUND(E74*H74,2)</f>
        <v>0</v>
      </c>
      <c r="J74" s="186"/>
      <c r="K74" s="186">
        <f>ROUND(E74*J74,2)</f>
        <v>0</v>
      </c>
      <c r="L74" s="186">
        <v>21</v>
      </c>
      <c r="M74" s="186">
        <f>G74*(1+L74/100)</f>
        <v>0</v>
      </c>
      <c r="N74" s="187">
        <v>1E-3</v>
      </c>
      <c r="O74" s="187">
        <f>ROUND(E74*N74,5)</f>
        <v>5.0000000000000001E-3</v>
      </c>
      <c r="P74" s="187">
        <v>0</v>
      </c>
      <c r="Q74" s="187">
        <f>ROUND(E74*P74,5)</f>
        <v>0</v>
      </c>
      <c r="R74" s="187"/>
      <c r="S74" s="187"/>
      <c r="T74" s="188">
        <v>0</v>
      </c>
      <c r="U74" s="187">
        <f>ROUND(E74*T74,2)</f>
        <v>0</v>
      </c>
      <c r="V74" s="189"/>
      <c r="W74" s="189"/>
      <c r="X74" s="189"/>
      <c r="Y74" s="189"/>
      <c r="Z74" s="189"/>
      <c r="AA74" s="189"/>
      <c r="AB74" s="189"/>
      <c r="AC74" s="189"/>
      <c r="AD74" s="189"/>
      <c r="AE74" s="189" t="s">
        <v>141</v>
      </c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9"/>
      <c r="BG74" s="189"/>
      <c r="BH74" s="189"/>
    </row>
    <row r="75" spans="1:60">
      <c r="A75" s="72" t="s">
        <v>122</v>
      </c>
      <c r="B75" s="74" t="s">
        <v>89</v>
      </c>
      <c r="C75" s="87" t="s">
        <v>90</v>
      </c>
      <c r="D75" s="75"/>
      <c r="E75" s="78"/>
      <c r="F75" s="79"/>
      <c r="G75" s="79">
        <f>SUM(G76:G80)</f>
        <v>0</v>
      </c>
      <c r="H75" s="79"/>
      <c r="I75" s="79">
        <f>SUM(I76:I80)</f>
        <v>0</v>
      </c>
      <c r="J75" s="79"/>
      <c r="K75" s="79">
        <f>SUM(K76:K80)</f>
        <v>0</v>
      </c>
      <c r="L75" s="79"/>
      <c r="M75" s="79">
        <f>SUM(M76:M80)</f>
        <v>0</v>
      </c>
      <c r="N75" s="76"/>
      <c r="O75" s="76">
        <f>SUM(O76:O80)</f>
        <v>3.814E-2</v>
      </c>
      <c r="P75" s="76"/>
      <c r="Q75" s="76">
        <f>SUM(Q76:Q80)</f>
        <v>0</v>
      </c>
      <c r="R75" s="76"/>
      <c r="S75" s="76"/>
      <c r="T75" s="77"/>
      <c r="U75" s="76">
        <f>SUM(U76:U80)</f>
        <v>5.38</v>
      </c>
      <c r="AE75" s="169" t="s">
        <v>123</v>
      </c>
    </row>
    <row r="76" spans="1:60" outlineLevel="1">
      <c r="A76" s="181">
        <v>51</v>
      </c>
      <c r="B76" s="182" t="s">
        <v>224</v>
      </c>
      <c r="C76" s="183" t="s">
        <v>225</v>
      </c>
      <c r="D76" s="184" t="s">
        <v>163</v>
      </c>
      <c r="E76" s="185">
        <v>7</v>
      </c>
      <c r="F76" s="186"/>
      <c r="G76" s="186">
        <f t="shared" si="0"/>
        <v>0</v>
      </c>
      <c r="H76" s="186"/>
      <c r="I76" s="186">
        <f>ROUND(E76*H76,2)</f>
        <v>0</v>
      </c>
      <c r="J76" s="186"/>
      <c r="K76" s="186">
        <f>ROUND(E76*J76,2)</f>
        <v>0</v>
      </c>
      <c r="L76" s="186">
        <v>21</v>
      </c>
      <c r="M76" s="186">
        <f>G76*(1+L76/100)</f>
        <v>0</v>
      </c>
      <c r="N76" s="187">
        <v>2.0000000000000002E-5</v>
      </c>
      <c r="O76" s="187">
        <f>ROUND(E76*N76,5)</f>
        <v>1.3999999999999999E-4</v>
      </c>
      <c r="P76" s="187">
        <v>0</v>
      </c>
      <c r="Q76" s="187">
        <f>ROUND(E76*P76,5)</f>
        <v>0</v>
      </c>
      <c r="R76" s="187"/>
      <c r="S76" s="187"/>
      <c r="T76" s="188">
        <v>0.375</v>
      </c>
      <c r="U76" s="187">
        <f>ROUND(E76*T76,2)</f>
        <v>2.63</v>
      </c>
      <c r="V76" s="189"/>
      <c r="W76" s="189"/>
      <c r="X76" s="189"/>
      <c r="Y76" s="189"/>
      <c r="Z76" s="189"/>
      <c r="AA76" s="189"/>
      <c r="AB76" s="189"/>
      <c r="AC76" s="189"/>
      <c r="AD76" s="189"/>
      <c r="AE76" s="189" t="s">
        <v>127</v>
      </c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</row>
    <row r="77" spans="1:60" outlineLevel="1">
      <c r="A77" s="181">
        <v>52</v>
      </c>
      <c r="B77" s="182" t="s">
        <v>226</v>
      </c>
      <c r="C77" s="183" t="s">
        <v>227</v>
      </c>
      <c r="D77" s="184" t="s">
        <v>163</v>
      </c>
      <c r="E77" s="185">
        <v>1</v>
      </c>
      <c r="F77" s="186"/>
      <c r="G77" s="186">
        <f t="shared" si="0"/>
        <v>0</v>
      </c>
      <c r="H77" s="186"/>
      <c r="I77" s="186">
        <f>ROUND(E77*H77,2)</f>
        <v>0</v>
      </c>
      <c r="J77" s="186"/>
      <c r="K77" s="186">
        <f>ROUND(E77*J77,2)</f>
        <v>0</v>
      </c>
      <c r="L77" s="186">
        <v>21</v>
      </c>
      <c r="M77" s="186">
        <f>G77*(1+L77/100)</f>
        <v>0</v>
      </c>
      <c r="N77" s="187">
        <v>0</v>
      </c>
      <c r="O77" s="187">
        <f>ROUND(E77*N77,5)</f>
        <v>0</v>
      </c>
      <c r="P77" s="187">
        <v>0</v>
      </c>
      <c r="Q77" s="187">
        <f>ROUND(E77*P77,5)</f>
        <v>0</v>
      </c>
      <c r="R77" s="187"/>
      <c r="S77" s="187"/>
      <c r="T77" s="188">
        <v>2.75</v>
      </c>
      <c r="U77" s="187">
        <f>ROUND(E77*T77,2)</f>
        <v>2.75</v>
      </c>
      <c r="V77" s="189"/>
      <c r="W77" s="189"/>
      <c r="X77" s="189"/>
      <c r="Y77" s="189"/>
      <c r="Z77" s="189"/>
      <c r="AA77" s="189"/>
      <c r="AB77" s="189"/>
      <c r="AC77" s="189"/>
      <c r="AD77" s="189"/>
      <c r="AE77" s="189" t="s">
        <v>127</v>
      </c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</row>
    <row r="78" spans="1:60" outlineLevel="1">
      <c r="A78" s="181">
        <v>53</v>
      </c>
      <c r="B78" s="182" t="s">
        <v>228</v>
      </c>
      <c r="C78" s="183" t="s">
        <v>229</v>
      </c>
      <c r="D78" s="184" t="s">
        <v>140</v>
      </c>
      <c r="E78" s="185">
        <v>1</v>
      </c>
      <c r="F78" s="186"/>
      <c r="G78" s="186">
        <f t="shared" si="0"/>
        <v>0</v>
      </c>
      <c r="H78" s="186"/>
      <c r="I78" s="186">
        <f>ROUND(E78*H78,2)</f>
        <v>0</v>
      </c>
      <c r="J78" s="186"/>
      <c r="K78" s="186">
        <f>ROUND(E78*J78,2)</f>
        <v>0</v>
      </c>
      <c r="L78" s="186">
        <v>21</v>
      </c>
      <c r="M78" s="186">
        <f>G78*(1+L78/100)</f>
        <v>0</v>
      </c>
      <c r="N78" s="187">
        <v>0</v>
      </c>
      <c r="O78" s="187">
        <f>ROUND(E78*N78,5)</f>
        <v>0</v>
      </c>
      <c r="P78" s="187">
        <v>0</v>
      </c>
      <c r="Q78" s="187">
        <f>ROUND(E78*P78,5)</f>
        <v>0</v>
      </c>
      <c r="R78" s="187"/>
      <c r="S78" s="187"/>
      <c r="T78" s="188">
        <v>0</v>
      </c>
      <c r="U78" s="187">
        <f>ROUND(E78*T78,2)</f>
        <v>0</v>
      </c>
      <c r="V78" s="189"/>
      <c r="W78" s="189"/>
      <c r="X78" s="189"/>
      <c r="Y78" s="189"/>
      <c r="Z78" s="189"/>
      <c r="AA78" s="189"/>
      <c r="AB78" s="189"/>
      <c r="AC78" s="189"/>
      <c r="AD78" s="189"/>
      <c r="AE78" s="189" t="s">
        <v>127</v>
      </c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9"/>
      <c r="BG78" s="189"/>
      <c r="BH78" s="189"/>
    </row>
    <row r="79" spans="1:60" outlineLevel="1">
      <c r="A79" s="181">
        <v>54</v>
      </c>
      <c r="B79" s="182" t="s">
        <v>230</v>
      </c>
      <c r="C79" s="183" t="s">
        <v>231</v>
      </c>
      <c r="D79" s="184" t="s">
        <v>130</v>
      </c>
      <c r="E79" s="185">
        <v>1.7</v>
      </c>
      <c r="F79" s="186"/>
      <c r="G79" s="186">
        <f t="shared" si="0"/>
        <v>0</v>
      </c>
      <c r="H79" s="186"/>
      <c r="I79" s="186">
        <f>ROUND(E79*H79,2)</f>
        <v>0</v>
      </c>
      <c r="J79" s="186"/>
      <c r="K79" s="186">
        <f>ROUND(E79*J79,2)</f>
        <v>0</v>
      </c>
      <c r="L79" s="186">
        <v>21</v>
      </c>
      <c r="M79" s="186">
        <f>G79*(1+L79/100)</f>
        <v>0</v>
      </c>
      <c r="N79" s="187">
        <v>0</v>
      </c>
      <c r="O79" s="187">
        <f>ROUND(E79*N79,5)</f>
        <v>0</v>
      </c>
      <c r="P79" s="187">
        <v>0</v>
      </c>
      <c r="Q79" s="187">
        <f>ROUND(E79*P79,5)</f>
        <v>0</v>
      </c>
      <c r="R79" s="187"/>
      <c r="S79" s="187"/>
      <c r="T79" s="188">
        <v>0</v>
      </c>
      <c r="U79" s="187">
        <f>ROUND(E79*T79,2)</f>
        <v>0</v>
      </c>
      <c r="V79" s="189"/>
      <c r="W79" s="189"/>
      <c r="X79" s="189"/>
      <c r="Y79" s="189"/>
      <c r="Z79" s="189"/>
      <c r="AA79" s="189"/>
      <c r="AB79" s="189"/>
      <c r="AC79" s="189"/>
      <c r="AD79" s="189"/>
      <c r="AE79" s="189" t="s">
        <v>141</v>
      </c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  <c r="BB79" s="189"/>
      <c r="BC79" s="189"/>
      <c r="BD79" s="189"/>
      <c r="BE79" s="189"/>
      <c r="BF79" s="189"/>
      <c r="BG79" s="189"/>
      <c r="BH79" s="189"/>
    </row>
    <row r="80" spans="1:60" outlineLevel="1">
      <c r="A80" s="181">
        <v>55</v>
      </c>
      <c r="B80" s="182" t="s">
        <v>232</v>
      </c>
      <c r="C80" s="183" t="s">
        <v>233</v>
      </c>
      <c r="D80" s="184" t="s">
        <v>234</v>
      </c>
      <c r="E80" s="185">
        <v>38</v>
      </c>
      <c r="F80" s="186"/>
      <c r="G80" s="186">
        <f t="shared" si="0"/>
        <v>0</v>
      </c>
      <c r="H80" s="186"/>
      <c r="I80" s="186">
        <f>ROUND(E80*H80,2)</f>
        <v>0</v>
      </c>
      <c r="J80" s="186"/>
      <c r="K80" s="186">
        <f>ROUND(E80*J80,2)</f>
        <v>0</v>
      </c>
      <c r="L80" s="186">
        <v>21</v>
      </c>
      <c r="M80" s="186">
        <f>G80*(1+L80/100)</f>
        <v>0</v>
      </c>
      <c r="N80" s="187">
        <v>1E-3</v>
      </c>
      <c r="O80" s="187">
        <f>ROUND(E80*N80,5)</f>
        <v>3.7999999999999999E-2</v>
      </c>
      <c r="P80" s="187">
        <v>0</v>
      </c>
      <c r="Q80" s="187">
        <f>ROUND(E80*P80,5)</f>
        <v>0</v>
      </c>
      <c r="R80" s="187"/>
      <c r="S80" s="187"/>
      <c r="T80" s="188">
        <v>0</v>
      </c>
      <c r="U80" s="187">
        <f>ROUND(E80*T80,2)</f>
        <v>0</v>
      </c>
      <c r="V80" s="189"/>
      <c r="W80" s="189"/>
      <c r="X80" s="189"/>
      <c r="Y80" s="189"/>
      <c r="Z80" s="189"/>
      <c r="AA80" s="189"/>
      <c r="AB80" s="189"/>
      <c r="AC80" s="189"/>
      <c r="AD80" s="189"/>
      <c r="AE80" s="189" t="s">
        <v>141</v>
      </c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89"/>
    </row>
    <row r="81" spans="1:60">
      <c r="A81" s="72" t="s">
        <v>122</v>
      </c>
      <c r="B81" s="74" t="s">
        <v>91</v>
      </c>
      <c r="C81" s="87" t="s">
        <v>92</v>
      </c>
      <c r="D81" s="75"/>
      <c r="E81" s="78"/>
      <c r="F81" s="79"/>
      <c r="G81" s="79">
        <f>SUM(G82:G83)</f>
        <v>0</v>
      </c>
      <c r="H81" s="79"/>
      <c r="I81" s="79">
        <f>SUM(I82:I83)</f>
        <v>0</v>
      </c>
      <c r="J81" s="79"/>
      <c r="K81" s="79">
        <f>SUM(K82:K83)</f>
        <v>0</v>
      </c>
      <c r="L81" s="79"/>
      <c r="M81" s="79">
        <f>SUM(M82:M83)</f>
        <v>0</v>
      </c>
      <c r="N81" s="76"/>
      <c r="O81" s="76">
        <f>SUM(O82:O83)</f>
        <v>3.0159999999999999E-2</v>
      </c>
      <c r="P81" s="76"/>
      <c r="Q81" s="76">
        <f>SUM(Q82:Q83)</f>
        <v>0</v>
      </c>
      <c r="R81" s="76"/>
      <c r="S81" s="76"/>
      <c r="T81" s="77"/>
      <c r="U81" s="76">
        <f>SUM(U82:U83)</f>
        <v>14.719999999999999</v>
      </c>
      <c r="AE81" s="169" t="s">
        <v>123</v>
      </c>
    </row>
    <row r="82" spans="1:60" ht="22.5" outlineLevel="1">
      <c r="A82" s="181">
        <v>56</v>
      </c>
      <c r="B82" s="182" t="s">
        <v>235</v>
      </c>
      <c r="C82" s="183" t="s">
        <v>1615</v>
      </c>
      <c r="D82" s="184" t="s">
        <v>130</v>
      </c>
      <c r="E82" s="185">
        <v>104</v>
      </c>
      <c r="F82" s="186"/>
      <c r="G82" s="186">
        <f t="shared" si="0"/>
        <v>0</v>
      </c>
      <c r="H82" s="186"/>
      <c r="I82" s="186">
        <f>ROUND(E82*H82,2)</f>
        <v>0</v>
      </c>
      <c r="J82" s="186"/>
      <c r="K82" s="186">
        <f>ROUND(E82*J82,2)</f>
        <v>0</v>
      </c>
      <c r="L82" s="186">
        <v>21</v>
      </c>
      <c r="M82" s="186">
        <f>G82*(1+L82/100)</f>
        <v>0</v>
      </c>
      <c r="N82" s="187">
        <v>1.2999999999999999E-4</v>
      </c>
      <c r="O82" s="187">
        <f>ROUND(E82*N82,5)</f>
        <v>1.3520000000000001E-2</v>
      </c>
      <c r="P82" s="187">
        <v>0</v>
      </c>
      <c r="Q82" s="187">
        <f>ROUND(E82*P82,5)</f>
        <v>0</v>
      </c>
      <c r="R82" s="187"/>
      <c r="S82" s="187"/>
      <c r="T82" s="188">
        <v>3.2480000000000002E-2</v>
      </c>
      <c r="U82" s="187">
        <f>ROUND(E82*T82,2)</f>
        <v>3.38</v>
      </c>
      <c r="V82" s="189"/>
      <c r="W82" s="189"/>
      <c r="X82" s="189"/>
      <c r="Y82" s="189"/>
      <c r="Z82" s="189"/>
      <c r="AA82" s="189"/>
      <c r="AB82" s="189"/>
      <c r="AC82" s="189"/>
      <c r="AD82" s="189"/>
      <c r="AE82" s="189" t="s">
        <v>127</v>
      </c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</row>
    <row r="83" spans="1:60" ht="22.5" outlineLevel="1">
      <c r="A83" s="181">
        <v>57</v>
      </c>
      <c r="B83" s="182" t="s">
        <v>236</v>
      </c>
      <c r="C83" s="183" t="s">
        <v>1616</v>
      </c>
      <c r="D83" s="184" t="s">
        <v>130</v>
      </c>
      <c r="E83" s="185">
        <v>104</v>
      </c>
      <c r="F83" s="186"/>
      <c r="G83" s="186">
        <f t="shared" si="0"/>
        <v>0</v>
      </c>
      <c r="H83" s="186"/>
      <c r="I83" s="186">
        <f>ROUND(E83*H83,2)</f>
        <v>0</v>
      </c>
      <c r="J83" s="186"/>
      <c r="K83" s="186">
        <f>ROUND(E83*J83,2)</f>
        <v>0</v>
      </c>
      <c r="L83" s="186">
        <v>21</v>
      </c>
      <c r="M83" s="186">
        <f>G83*(1+L83/100)</f>
        <v>0</v>
      </c>
      <c r="N83" s="187">
        <v>1.6000000000000001E-4</v>
      </c>
      <c r="O83" s="187">
        <f>ROUND(E83*N83,5)</f>
        <v>1.6639999999999999E-2</v>
      </c>
      <c r="P83" s="187">
        <v>0</v>
      </c>
      <c r="Q83" s="187">
        <f>ROUND(E83*P83,5)</f>
        <v>0</v>
      </c>
      <c r="R83" s="187"/>
      <c r="S83" s="187"/>
      <c r="T83" s="188">
        <v>0.10902000000000001</v>
      </c>
      <c r="U83" s="187">
        <f>ROUND(E83*T83,2)</f>
        <v>11.34</v>
      </c>
      <c r="V83" s="189"/>
      <c r="W83" s="189"/>
      <c r="X83" s="189"/>
      <c r="Y83" s="189"/>
      <c r="Z83" s="189"/>
      <c r="AA83" s="189"/>
      <c r="AB83" s="189"/>
      <c r="AC83" s="189"/>
      <c r="AD83" s="189"/>
      <c r="AE83" s="189" t="s">
        <v>127</v>
      </c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</row>
    <row r="84" spans="1:60">
      <c r="A84" s="72" t="s">
        <v>122</v>
      </c>
      <c r="B84" s="74" t="s">
        <v>93</v>
      </c>
      <c r="C84" s="87" t="s">
        <v>94</v>
      </c>
      <c r="D84" s="75"/>
      <c r="E84" s="78"/>
      <c r="F84" s="79"/>
      <c r="G84" s="79">
        <f>SUM(G85:G86)</f>
        <v>0</v>
      </c>
      <c r="H84" s="79"/>
      <c r="I84" s="79">
        <f>SUM(I85:I86)</f>
        <v>0</v>
      </c>
      <c r="J84" s="79"/>
      <c r="K84" s="79">
        <f>SUM(K85:K86)</f>
        <v>0</v>
      </c>
      <c r="L84" s="79"/>
      <c r="M84" s="79">
        <f>SUM(M85:M86)</f>
        <v>0</v>
      </c>
      <c r="N84" s="76"/>
      <c r="O84" s="76">
        <f>SUM(O85:O86)</f>
        <v>74.760290000000012</v>
      </c>
      <c r="P84" s="76"/>
      <c r="Q84" s="76">
        <f>SUM(Q85:Q86)</f>
        <v>0</v>
      </c>
      <c r="R84" s="76"/>
      <c r="S84" s="76"/>
      <c r="T84" s="77"/>
      <c r="U84" s="76">
        <f>SUM(U85:U86)</f>
        <v>0.79</v>
      </c>
      <c r="AE84" s="169" t="s">
        <v>123</v>
      </c>
    </row>
    <row r="85" spans="1:60" outlineLevel="1">
      <c r="A85" s="181">
        <v>58</v>
      </c>
      <c r="B85" s="182" t="s">
        <v>237</v>
      </c>
      <c r="C85" s="183" t="s">
        <v>1617</v>
      </c>
      <c r="D85" s="184" t="s">
        <v>163</v>
      </c>
      <c r="E85" s="185">
        <v>1.2</v>
      </c>
      <c r="F85" s="186"/>
      <c r="G85" s="186">
        <f t="shared" si="0"/>
        <v>0</v>
      </c>
      <c r="H85" s="186"/>
      <c r="I85" s="186">
        <f>ROUND(E85*H85,2)</f>
        <v>0</v>
      </c>
      <c r="J85" s="186"/>
      <c r="K85" s="186">
        <f>ROUND(E85*J85,2)</f>
        <v>0</v>
      </c>
      <c r="L85" s="186">
        <v>21</v>
      </c>
      <c r="M85" s="186">
        <f>G85*(1+L85/100)</f>
        <v>0</v>
      </c>
      <c r="N85" s="187">
        <v>2.4000000000000001E-4</v>
      </c>
      <c r="O85" s="187">
        <f>ROUND(E85*N85,5)</f>
        <v>2.9E-4</v>
      </c>
      <c r="P85" s="187">
        <v>0</v>
      </c>
      <c r="Q85" s="187">
        <f>ROUND(E85*P85,5)</f>
        <v>0</v>
      </c>
      <c r="R85" s="187"/>
      <c r="S85" s="187"/>
      <c r="T85" s="188">
        <v>0.65700000000000003</v>
      </c>
      <c r="U85" s="187">
        <f>ROUND(E85*T85,2)</f>
        <v>0.79</v>
      </c>
      <c r="V85" s="189"/>
      <c r="W85" s="189"/>
      <c r="X85" s="189"/>
      <c r="Y85" s="189"/>
      <c r="Z85" s="189"/>
      <c r="AA85" s="189"/>
      <c r="AB85" s="189"/>
      <c r="AC85" s="189"/>
      <c r="AD85" s="189"/>
      <c r="AE85" s="189" t="s">
        <v>127</v>
      </c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89"/>
    </row>
    <row r="86" spans="1:60" outlineLevel="1">
      <c r="A86" s="181">
        <v>59</v>
      </c>
      <c r="B86" s="182" t="s">
        <v>238</v>
      </c>
      <c r="C86" s="183" t="s">
        <v>1618</v>
      </c>
      <c r="D86" s="184" t="s">
        <v>163</v>
      </c>
      <c r="E86" s="185">
        <v>1.2</v>
      </c>
      <c r="F86" s="186"/>
      <c r="G86" s="186">
        <f t="shared" si="0"/>
        <v>0</v>
      </c>
      <c r="H86" s="186"/>
      <c r="I86" s="186">
        <f>ROUND(E86*H86,2)</f>
        <v>0</v>
      </c>
      <c r="J86" s="186"/>
      <c r="K86" s="186">
        <f>ROUND(E86*J86,2)</f>
        <v>0</v>
      </c>
      <c r="L86" s="186">
        <v>21</v>
      </c>
      <c r="M86" s="186">
        <f>G86*(1+L86/100)</f>
        <v>0</v>
      </c>
      <c r="N86" s="187">
        <v>62.3</v>
      </c>
      <c r="O86" s="187">
        <f>ROUND(E86*N86,5)</f>
        <v>74.760000000000005</v>
      </c>
      <c r="P86" s="187">
        <v>0</v>
      </c>
      <c r="Q86" s="187">
        <f>ROUND(E86*P86,5)</f>
        <v>0</v>
      </c>
      <c r="R86" s="187"/>
      <c r="S86" s="187"/>
      <c r="T86" s="188">
        <v>0</v>
      </c>
      <c r="U86" s="187">
        <f>ROUND(E86*T86,2)</f>
        <v>0</v>
      </c>
      <c r="V86" s="189"/>
      <c r="W86" s="189"/>
      <c r="X86" s="189"/>
      <c r="Y86" s="189"/>
      <c r="Z86" s="189"/>
      <c r="AA86" s="189"/>
      <c r="AB86" s="189"/>
      <c r="AC86" s="189"/>
      <c r="AD86" s="189"/>
      <c r="AE86" s="189" t="s">
        <v>127</v>
      </c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9"/>
      <c r="BG86" s="189"/>
      <c r="BH86" s="189"/>
    </row>
    <row r="87" spans="1:60">
      <c r="A87" s="72" t="s">
        <v>122</v>
      </c>
      <c r="B87" s="74" t="s">
        <v>95</v>
      </c>
      <c r="C87" s="87" t="s">
        <v>26</v>
      </c>
      <c r="D87" s="75"/>
      <c r="E87" s="78"/>
      <c r="F87" s="79"/>
      <c r="G87" s="79">
        <f>SUM(G88:G89)</f>
        <v>0</v>
      </c>
      <c r="H87" s="79"/>
      <c r="I87" s="79">
        <f>SUM(I88:I89)</f>
        <v>0</v>
      </c>
      <c r="J87" s="79"/>
      <c r="K87" s="79">
        <f>SUM(K88:K89)</f>
        <v>0</v>
      </c>
      <c r="L87" s="79"/>
      <c r="M87" s="79">
        <f>SUM(M88:M89)</f>
        <v>0</v>
      </c>
      <c r="N87" s="76"/>
      <c r="O87" s="76">
        <f>SUM(O88:O89)</f>
        <v>0</v>
      </c>
      <c r="P87" s="76"/>
      <c r="Q87" s="76">
        <f>SUM(Q88:Q89)</f>
        <v>0</v>
      </c>
      <c r="R87" s="76"/>
      <c r="S87" s="76"/>
      <c r="T87" s="77"/>
      <c r="U87" s="76">
        <f>SUM(U88:U89)</f>
        <v>0</v>
      </c>
      <c r="AE87" s="169" t="s">
        <v>123</v>
      </c>
    </row>
    <row r="88" spans="1:60" outlineLevel="1">
      <c r="A88" s="181">
        <v>60</v>
      </c>
      <c r="B88" s="182" t="s">
        <v>239</v>
      </c>
      <c r="C88" s="183" t="s">
        <v>1578</v>
      </c>
      <c r="D88" s="184" t="s">
        <v>240</v>
      </c>
      <c r="E88" s="185">
        <v>2</v>
      </c>
      <c r="F88" s="186"/>
      <c r="G88" s="186">
        <f t="shared" si="0"/>
        <v>0</v>
      </c>
      <c r="H88" s="186"/>
      <c r="I88" s="186">
        <f>ROUND(E88*H88,2)</f>
        <v>0</v>
      </c>
      <c r="J88" s="186"/>
      <c r="K88" s="186">
        <f>ROUND(E88*J88,2)</f>
        <v>0</v>
      </c>
      <c r="L88" s="186">
        <v>21</v>
      </c>
      <c r="M88" s="186">
        <f>G88*(1+L88/100)</f>
        <v>0</v>
      </c>
      <c r="N88" s="187">
        <v>0</v>
      </c>
      <c r="O88" s="187">
        <f>ROUND(E88*N88,5)</f>
        <v>0</v>
      </c>
      <c r="P88" s="187">
        <v>0</v>
      </c>
      <c r="Q88" s="187">
        <f>ROUND(E88*P88,5)</f>
        <v>0</v>
      </c>
      <c r="R88" s="187"/>
      <c r="S88" s="187"/>
      <c r="T88" s="188">
        <v>0</v>
      </c>
      <c r="U88" s="187">
        <f>ROUND(E88*T88,2)</f>
        <v>0</v>
      </c>
      <c r="V88" s="189"/>
      <c r="W88" s="189"/>
      <c r="X88" s="189"/>
      <c r="Y88" s="189"/>
      <c r="Z88" s="189"/>
      <c r="AA88" s="189"/>
      <c r="AB88" s="189"/>
      <c r="AC88" s="189"/>
      <c r="AD88" s="189"/>
      <c r="AE88" s="189" t="s">
        <v>127</v>
      </c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</row>
    <row r="89" spans="1:60" outlineLevel="1">
      <c r="A89" s="190">
        <v>61</v>
      </c>
      <c r="B89" s="191" t="s">
        <v>241</v>
      </c>
      <c r="C89" s="192" t="s">
        <v>1579</v>
      </c>
      <c r="D89" s="193" t="s">
        <v>240</v>
      </c>
      <c r="E89" s="194">
        <v>1</v>
      </c>
      <c r="F89" s="195"/>
      <c r="G89" s="195">
        <f t="shared" si="0"/>
        <v>0</v>
      </c>
      <c r="H89" s="195"/>
      <c r="I89" s="195">
        <f>ROUND(E89*H89,2)</f>
        <v>0</v>
      </c>
      <c r="J89" s="195"/>
      <c r="K89" s="195">
        <f>ROUND(E89*J89,2)</f>
        <v>0</v>
      </c>
      <c r="L89" s="195">
        <v>21</v>
      </c>
      <c r="M89" s="195">
        <f>G89*(1+L89/100)</f>
        <v>0</v>
      </c>
      <c r="N89" s="196">
        <v>0</v>
      </c>
      <c r="O89" s="196">
        <f>ROUND(E89*N89,5)</f>
        <v>0</v>
      </c>
      <c r="P89" s="196">
        <v>0</v>
      </c>
      <c r="Q89" s="196">
        <f>ROUND(E89*P89,5)</f>
        <v>0</v>
      </c>
      <c r="R89" s="196"/>
      <c r="S89" s="196"/>
      <c r="T89" s="197">
        <v>0</v>
      </c>
      <c r="U89" s="196">
        <f>ROUND(E89*T89,2)</f>
        <v>0</v>
      </c>
      <c r="V89" s="189"/>
      <c r="W89" s="189"/>
      <c r="X89" s="189"/>
      <c r="Y89" s="189"/>
      <c r="Z89" s="189"/>
      <c r="AA89" s="189"/>
      <c r="AB89" s="189"/>
      <c r="AC89" s="189"/>
      <c r="AD89" s="189"/>
      <c r="AE89" s="189" t="s">
        <v>127</v>
      </c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</row>
    <row r="90" spans="1:60">
      <c r="A90" s="5"/>
      <c r="B90" s="6" t="s">
        <v>242</v>
      </c>
      <c r="C90" s="88" t="s">
        <v>242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AC90" s="169">
        <v>15</v>
      </c>
      <c r="AD90" s="169">
        <v>21</v>
      </c>
    </row>
    <row r="91" spans="1:60">
      <c r="C91" s="89"/>
      <c r="AE91" s="169" t="s">
        <v>243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M57"/>
  <sheetViews>
    <sheetView topLeftCell="A25" workbookViewId="0">
      <selection activeCell="AK35" sqref="AK35:AO35"/>
    </sheetView>
  </sheetViews>
  <sheetFormatPr defaultRowHeight="12.75"/>
  <cols>
    <col min="1" max="1" width="7.140625" style="169" customWidth="1"/>
    <col min="2" max="2" width="1.42578125" style="169" customWidth="1"/>
    <col min="3" max="3" width="3.5703125" style="169" customWidth="1"/>
    <col min="4" max="33" width="2.28515625" style="169" customWidth="1"/>
    <col min="34" max="34" width="2.85546875" style="169" customWidth="1"/>
    <col min="35" max="35" width="27.140625" style="169" customWidth="1"/>
    <col min="36" max="37" width="2.140625" style="169" customWidth="1"/>
    <col min="38" max="38" width="7.140625" style="169" customWidth="1"/>
    <col min="39" max="39" width="2.85546875" style="169" customWidth="1"/>
    <col min="40" max="40" width="11.42578125" style="169" customWidth="1"/>
    <col min="41" max="41" width="6.42578125" style="169" customWidth="1"/>
    <col min="42" max="42" width="3.5703125" style="169" customWidth="1"/>
    <col min="43" max="43" width="13.42578125" style="169" hidden="1" customWidth="1"/>
    <col min="44" max="44" width="11.7109375" style="169" customWidth="1"/>
    <col min="45" max="47" width="22.140625" style="169" hidden="1" customWidth="1"/>
    <col min="48" max="49" width="18.5703125" style="169" hidden="1" customWidth="1"/>
    <col min="50" max="51" width="21.42578125" style="169" hidden="1" customWidth="1"/>
    <col min="52" max="52" width="18.5703125" style="169" hidden="1" customWidth="1"/>
    <col min="53" max="53" width="16.42578125" style="169" hidden="1" customWidth="1"/>
    <col min="54" max="54" width="21.42578125" style="169" hidden="1" customWidth="1"/>
    <col min="55" max="55" width="18.5703125" style="169" hidden="1" customWidth="1"/>
    <col min="56" max="56" width="16.42578125" style="169" hidden="1" customWidth="1"/>
    <col min="57" max="57" width="57" style="169" customWidth="1"/>
    <col min="58" max="16384" width="9.140625" style="169"/>
  </cols>
  <sheetData>
    <row r="1" spans="1:74">
      <c r="A1" s="275" t="s">
        <v>1619</v>
      </c>
      <c r="AZ1" s="275" t="s">
        <v>242</v>
      </c>
      <c r="BA1" s="275" t="s">
        <v>253</v>
      </c>
      <c r="BB1" s="275" t="s">
        <v>242</v>
      </c>
      <c r="BT1" s="275" t="s">
        <v>254</v>
      </c>
      <c r="BU1" s="275" t="s">
        <v>254</v>
      </c>
      <c r="BV1" s="275" t="s">
        <v>300</v>
      </c>
    </row>
    <row r="2" spans="1:74" ht="36.950000000000003" customHeight="1">
      <c r="AR2" s="468" t="s">
        <v>256</v>
      </c>
      <c r="AS2" s="469"/>
      <c r="AT2" s="469"/>
      <c r="AU2" s="469"/>
      <c r="AV2" s="469"/>
      <c r="AW2" s="469"/>
      <c r="AX2" s="469"/>
      <c r="AY2" s="469"/>
      <c r="AZ2" s="469"/>
      <c r="BA2" s="469"/>
      <c r="BB2" s="469"/>
      <c r="BC2" s="469"/>
      <c r="BD2" s="469"/>
      <c r="BE2" s="469"/>
      <c r="BS2" s="90" t="s">
        <v>1528</v>
      </c>
      <c r="BT2" s="90" t="s">
        <v>257</v>
      </c>
    </row>
    <row r="3" spans="1:74" ht="6.95" customHeight="1"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3"/>
      <c r="BS3" s="90" t="s">
        <v>1528</v>
      </c>
      <c r="BT3" s="90" t="s">
        <v>258</v>
      </c>
    </row>
    <row r="4" spans="1:74" ht="24.95" customHeight="1">
      <c r="B4" s="93"/>
      <c r="D4" s="276" t="s">
        <v>1620</v>
      </c>
      <c r="AR4" s="93"/>
      <c r="AS4" s="277" t="s">
        <v>259</v>
      </c>
      <c r="BS4" s="90" t="s">
        <v>1529</v>
      </c>
    </row>
    <row r="5" spans="1:74" ht="12" customHeight="1">
      <c r="B5" s="93"/>
      <c r="D5" s="278" t="s">
        <v>260</v>
      </c>
      <c r="K5" s="471" t="s">
        <v>261</v>
      </c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69"/>
      <c r="AH5" s="469"/>
      <c r="AI5" s="469"/>
      <c r="AJ5" s="469"/>
      <c r="AK5" s="469"/>
      <c r="AL5" s="469"/>
      <c r="AM5" s="469"/>
      <c r="AN5" s="469"/>
      <c r="AO5" s="469"/>
      <c r="AR5" s="93"/>
      <c r="BS5" s="90" t="s">
        <v>1528</v>
      </c>
    </row>
    <row r="6" spans="1:74" ht="36.950000000000003" customHeight="1">
      <c r="B6" s="93"/>
      <c r="D6" s="279" t="s">
        <v>262</v>
      </c>
      <c r="K6" s="472" t="s">
        <v>263</v>
      </c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69"/>
      <c r="AA6" s="469"/>
      <c r="AB6" s="469"/>
      <c r="AC6" s="469"/>
      <c r="AD6" s="469"/>
      <c r="AE6" s="469"/>
      <c r="AF6" s="469"/>
      <c r="AG6" s="469"/>
      <c r="AH6" s="469"/>
      <c r="AI6" s="469"/>
      <c r="AJ6" s="469"/>
      <c r="AK6" s="469"/>
      <c r="AL6" s="469"/>
      <c r="AM6" s="469"/>
      <c r="AN6" s="469"/>
      <c r="AO6" s="469"/>
      <c r="AR6" s="93"/>
      <c r="BS6" s="90" t="s">
        <v>1528</v>
      </c>
    </row>
    <row r="7" spans="1:74" ht="12" customHeight="1">
      <c r="B7" s="93"/>
      <c r="D7" s="280" t="s">
        <v>1621</v>
      </c>
      <c r="K7" s="90" t="s">
        <v>242</v>
      </c>
      <c r="AK7" s="280" t="s">
        <v>264</v>
      </c>
      <c r="AN7" s="90" t="s">
        <v>242</v>
      </c>
      <c r="AR7" s="93"/>
      <c r="BS7" s="90" t="s">
        <v>1528</v>
      </c>
    </row>
    <row r="8" spans="1:74" ht="12" customHeight="1">
      <c r="B8" s="93"/>
      <c r="D8" s="280" t="s">
        <v>265</v>
      </c>
      <c r="K8" s="90" t="s">
        <v>43</v>
      </c>
      <c r="AK8" s="280" t="s">
        <v>266</v>
      </c>
      <c r="AN8" s="400">
        <v>43605</v>
      </c>
      <c r="AR8" s="93"/>
      <c r="BS8" s="90" t="s">
        <v>1528</v>
      </c>
    </row>
    <row r="9" spans="1:74" ht="14.45" customHeight="1">
      <c r="B9" s="93"/>
      <c r="AR9" s="93"/>
      <c r="BS9" s="90" t="s">
        <v>1528</v>
      </c>
    </row>
    <row r="10" spans="1:74" ht="12" customHeight="1">
      <c r="B10" s="93"/>
      <c r="D10" s="280" t="s">
        <v>1622</v>
      </c>
      <c r="AK10" s="280" t="s">
        <v>33</v>
      </c>
      <c r="AN10" s="90" t="s">
        <v>242</v>
      </c>
      <c r="AR10" s="93"/>
      <c r="BS10" s="90" t="s">
        <v>1528</v>
      </c>
    </row>
    <row r="11" spans="1:74" ht="18.399999999999999" customHeight="1">
      <c r="B11" s="93"/>
      <c r="E11" s="90" t="s">
        <v>267</v>
      </c>
      <c r="AK11" s="280" t="s">
        <v>34</v>
      </c>
      <c r="AN11" s="90" t="s">
        <v>242</v>
      </c>
      <c r="AR11" s="93"/>
      <c r="BS11" s="90" t="s">
        <v>1528</v>
      </c>
    </row>
    <row r="12" spans="1:74" ht="6.95" customHeight="1">
      <c r="B12" s="93"/>
      <c r="AR12" s="93"/>
      <c r="BS12" s="90" t="s">
        <v>1528</v>
      </c>
    </row>
    <row r="13" spans="1:74" ht="12" customHeight="1">
      <c r="B13" s="93"/>
      <c r="D13" s="280" t="s">
        <v>1623</v>
      </c>
      <c r="AK13" s="280" t="s">
        <v>33</v>
      </c>
      <c r="AN13" s="90" t="s">
        <v>242</v>
      </c>
      <c r="AR13" s="93"/>
      <c r="BS13" s="90" t="s">
        <v>1528</v>
      </c>
    </row>
    <row r="14" spans="1:74">
      <c r="B14" s="93"/>
      <c r="E14" s="90" t="s">
        <v>268</v>
      </c>
      <c r="AK14" s="280" t="s">
        <v>34</v>
      </c>
      <c r="AN14" s="90" t="s">
        <v>242</v>
      </c>
      <c r="AR14" s="93"/>
      <c r="BS14" s="90" t="s">
        <v>1528</v>
      </c>
    </row>
    <row r="15" spans="1:74" ht="6.95" customHeight="1">
      <c r="B15" s="93"/>
      <c r="AR15" s="93"/>
      <c r="BS15" s="90" t="s">
        <v>254</v>
      </c>
    </row>
    <row r="16" spans="1:74" ht="12" customHeight="1">
      <c r="B16" s="93"/>
      <c r="D16" s="280" t="s">
        <v>19</v>
      </c>
      <c r="AK16" s="280" t="s">
        <v>33</v>
      </c>
      <c r="AN16" s="90" t="s">
        <v>242</v>
      </c>
      <c r="AR16" s="93"/>
      <c r="BS16" s="90" t="s">
        <v>254</v>
      </c>
    </row>
    <row r="17" spans="2:71" ht="18.399999999999999" customHeight="1">
      <c r="B17" s="93"/>
      <c r="E17" s="90" t="s">
        <v>269</v>
      </c>
      <c r="AK17" s="280" t="s">
        <v>34</v>
      </c>
      <c r="AN17" s="90" t="s">
        <v>242</v>
      </c>
      <c r="AR17" s="93"/>
      <c r="BS17" s="90" t="s">
        <v>255</v>
      </c>
    </row>
    <row r="18" spans="2:71" ht="6.95" customHeight="1">
      <c r="B18" s="93"/>
      <c r="AR18" s="93"/>
      <c r="BS18" s="90" t="s">
        <v>1528</v>
      </c>
    </row>
    <row r="19" spans="2:71" ht="12" customHeight="1">
      <c r="B19" s="93"/>
      <c r="D19" s="280" t="s">
        <v>270</v>
      </c>
      <c r="AK19" s="280" t="s">
        <v>33</v>
      </c>
      <c r="AN19" s="90" t="s">
        <v>242</v>
      </c>
      <c r="AR19" s="93"/>
      <c r="BS19" s="90" t="s">
        <v>1528</v>
      </c>
    </row>
    <row r="20" spans="2:71" ht="18.399999999999999" customHeight="1">
      <c r="B20" s="93"/>
      <c r="E20" s="90" t="s">
        <v>269</v>
      </c>
      <c r="AK20" s="280" t="s">
        <v>34</v>
      </c>
      <c r="AN20" s="90" t="s">
        <v>242</v>
      </c>
      <c r="AR20" s="93"/>
      <c r="BS20" s="90" t="s">
        <v>255</v>
      </c>
    </row>
    <row r="21" spans="2:71" ht="6.95" customHeight="1">
      <c r="B21" s="93"/>
      <c r="AR21" s="93"/>
    </row>
    <row r="22" spans="2:71" ht="12" customHeight="1">
      <c r="B22" s="93"/>
      <c r="D22" s="280" t="s">
        <v>271</v>
      </c>
      <c r="AR22" s="93"/>
    </row>
    <row r="23" spans="2:71" ht="16.5" customHeight="1">
      <c r="B23" s="93"/>
      <c r="E23" s="473" t="s">
        <v>242</v>
      </c>
      <c r="F23" s="473"/>
      <c r="G23" s="473"/>
      <c r="H23" s="473"/>
      <c r="I23" s="473"/>
      <c r="J23" s="473"/>
      <c r="K23" s="473"/>
      <c r="L23" s="473"/>
      <c r="M23" s="473"/>
      <c r="N23" s="473"/>
      <c r="O23" s="473"/>
      <c r="P23" s="473"/>
      <c r="Q23" s="473"/>
      <c r="R23" s="473"/>
      <c r="S23" s="473"/>
      <c r="T23" s="473"/>
      <c r="U23" s="473"/>
      <c r="V23" s="473"/>
      <c r="W23" s="473"/>
      <c r="X23" s="473"/>
      <c r="Y23" s="473"/>
      <c r="Z23" s="473"/>
      <c r="AA23" s="473"/>
      <c r="AB23" s="473"/>
      <c r="AC23" s="473"/>
      <c r="AD23" s="473"/>
      <c r="AE23" s="473"/>
      <c r="AF23" s="473"/>
      <c r="AG23" s="473"/>
      <c r="AH23" s="473"/>
      <c r="AI23" s="473"/>
      <c r="AJ23" s="473"/>
      <c r="AK23" s="473"/>
      <c r="AL23" s="473"/>
      <c r="AM23" s="473"/>
      <c r="AN23" s="473"/>
      <c r="AR23" s="93"/>
    </row>
    <row r="24" spans="2:71" ht="6.95" customHeight="1">
      <c r="B24" s="93"/>
      <c r="AR24" s="93"/>
    </row>
    <row r="25" spans="2:71" ht="6.95" customHeight="1">
      <c r="B25" s="93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R25" s="93"/>
    </row>
    <row r="26" spans="2:71" s="96" customFormat="1" ht="25.9" customHeight="1">
      <c r="B26" s="95"/>
      <c r="D26" s="281" t="s">
        <v>273</v>
      </c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474">
        <f>ROUND(AG54,2)</f>
        <v>0</v>
      </c>
      <c r="AL26" s="475"/>
      <c r="AM26" s="475"/>
      <c r="AN26" s="475"/>
      <c r="AO26" s="475"/>
      <c r="AR26" s="95"/>
    </row>
    <row r="27" spans="2:71" s="96" customFormat="1" ht="6.95" customHeight="1">
      <c r="B27" s="95"/>
      <c r="AR27" s="95"/>
    </row>
    <row r="28" spans="2:71" s="96" customFormat="1">
      <c r="B28" s="95"/>
      <c r="L28" s="470" t="s">
        <v>1624</v>
      </c>
      <c r="M28" s="470"/>
      <c r="N28" s="470"/>
      <c r="O28" s="470"/>
      <c r="P28" s="470"/>
      <c r="W28" s="470" t="s">
        <v>1625</v>
      </c>
      <c r="X28" s="470"/>
      <c r="Y28" s="470"/>
      <c r="Z28" s="470"/>
      <c r="AA28" s="470"/>
      <c r="AB28" s="470"/>
      <c r="AC28" s="470"/>
      <c r="AD28" s="470"/>
      <c r="AE28" s="470"/>
      <c r="AK28" s="470" t="s">
        <v>1626</v>
      </c>
      <c r="AL28" s="470"/>
      <c r="AM28" s="470"/>
      <c r="AN28" s="470"/>
      <c r="AO28" s="470"/>
      <c r="AR28" s="95"/>
    </row>
    <row r="29" spans="2:71" s="283" customFormat="1" ht="14.45" customHeight="1">
      <c r="B29" s="282"/>
      <c r="D29" s="280" t="s">
        <v>112</v>
      </c>
      <c r="F29" s="280" t="s">
        <v>274</v>
      </c>
      <c r="L29" s="476">
        <v>0.21</v>
      </c>
      <c r="M29" s="467"/>
      <c r="N29" s="467"/>
      <c r="O29" s="467"/>
      <c r="P29" s="467"/>
      <c r="W29" s="466">
        <f>AG54</f>
        <v>0</v>
      </c>
      <c r="X29" s="467"/>
      <c r="Y29" s="467"/>
      <c r="Z29" s="467"/>
      <c r="AA29" s="467"/>
      <c r="AB29" s="467"/>
      <c r="AC29" s="467"/>
      <c r="AD29" s="467"/>
      <c r="AE29" s="467"/>
      <c r="AK29" s="466">
        <f>W29*0.21</f>
        <v>0</v>
      </c>
      <c r="AL29" s="467"/>
      <c r="AM29" s="467"/>
      <c r="AN29" s="467"/>
      <c r="AO29" s="467"/>
      <c r="AR29" s="282"/>
    </row>
    <row r="30" spans="2:71" s="283" customFormat="1" ht="14.45" customHeight="1">
      <c r="B30" s="282"/>
      <c r="F30" s="280" t="s">
        <v>275</v>
      </c>
      <c r="L30" s="476">
        <v>0.15</v>
      </c>
      <c r="M30" s="467"/>
      <c r="N30" s="467"/>
      <c r="O30" s="467"/>
      <c r="P30" s="467"/>
      <c r="W30" s="466">
        <f>ROUND(BA54, 2)</f>
        <v>0</v>
      </c>
      <c r="X30" s="467"/>
      <c r="Y30" s="467"/>
      <c r="Z30" s="467"/>
      <c r="AA30" s="467"/>
      <c r="AB30" s="467"/>
      <c r="AC30" s="467"/>
      <c r="AD30" s="467"/>
      <c r="AE30" s="467"/>
      <c r="AK30" s="466">
        <f>ROUND(AW54, 2)</f>
        <v>0</v>
      </c>
      <c r="AL30" s="467"/>
      <c r="AM30" s="467"/>
      <c r="AN30" s="467"/>
      <c r="AO30" s="467"/>
      <c r="AR30" s="282"/>
    </row>
    <row r="31" spans="2:71" s="283" customFormat="1" ht="14.45" hidden="1" customHeight="1">
      <c r="B31" s="282"/>
      <c r="F31" s="280" t="s">
        <v>276</v>
      </c>
      <c r="L31" s="476">
        <v>0.21</v>
      </c>
      <c r="M31" s="467"/>
      <c r="N31" s="467"/>
      <c r="O31" s="467"/>
      <c r="P31" s="467"/>
      <c r="W31" s="466">
        <f>ROUND(BB54, 2)</f>
        <v>0</v>
      </c>
      <c r="X31" s="467"/>
      <c r="Y31" s="467"/>
      <c r="Z31" s="467"/>
      <c r="AA31" s="467"/>
      <c r="AB31" s="467"/>
      <c r="AC31" s="467"/>
      <c r="AD31" s="467"/>
      <c r="AE31" s="467"/>
      <c r="AK31" s="466">
        <v>0</v>
      </c>
      <c r="AL31" s="467"/>
      <c r="AM31" s="467"/>
      <c r="AN31" s="467"/>
      <c r="AO31" s="467"/>
      <c r="AR31" s="282"/>
    </row>
    <row r="32" spans="2:71" s="283" customFormat="1" ht="14.45" hidden="1" customHeight="1">
      <c r="B32" s="282"/>
      <c r="F32" s="280" t="s">
        <v>277</v>
      </c>
      <c r="L32" s="476">
        <v>0.15</v>
      </c>
      <c r="M32" s="467"/>
      <c r="N32" s="467"/>
      <c r="O32" s="467"/>
      <c r="P32" s="467"/>
      <c r="W32" s="466">
        <f>ROUND(BC54, 2)</f>
        <v>0</v>
      </c>
      <c r="X32" s="467"/>
      <c r="Y32" s="467"/>
      <c r="Z32" s="467"/>
      <c r="AA32" s="467"/>
      <c r="AB32" s="467"/>
      <c r="AC32" s="467"/>
      <c r="AD32" s="467"/>
      <c r="AE32" s="467"/>
      <c r="AK32" s="466">
        <v>0</v>
      </c>
      <c r="AL32" s="467"/>
      <c r="AM32" s="467"/>
      <c r="AN32" s="467"/>
      <c r="AO32" s="467"/>
      <c r="AR32" s="282"/>
    </row>
    <row r="33" spans="2:44" s="283" customFormat="1" ht="14.45" hidden="1" customHeight="1">
      <c r="B33" s="282"/>
      <c r="F33" s="280" t="s">
        <v>278</v>
      </c>
      <c r="L33" s="476">
        <v>0</v>
      </c>
      <c r="M33" s="467"/>
      <c r="N33" s="467"/>
      <c r="O33" s="467"/>
      <c r="P33" s="467"/>
      <c r="W33" s="466">
        <f>ROUND(BD54, 2)</f>
        <v>0</v>
      </c>
      <c r="X33" s="467"/>
      <c r="Y33" s="467"/>
      <c r="Z33" s="467"/>
      <c r="AA33" s="467"/>
      <c r="AB33" s="467"/>
      <c r="AC33" s="467"/>
      <c r="AD33" s="467"/>
      <c r="AE33" s="467"/>
      <c r="AK33" s="466">
        <v>0</v>
      </c>
      <c r="AL33" s="467"/>
      <c r="AM33" s="467"/>
      <c r="AN33" s="467"/>
      <c r="AO33" s="467"/>
      <c r="AR33" s="282"/>
    </row>
    <row r="34" spans="2:44" s="96" customFormat="1" ht="6.95" customHeight="1">
      <c r="B34" s="95"/>
      <c r="AR34" s="95"/>
    </row>
    <row r="35" spans="2:44" s="96" customFormat="1" ht="25.9" customHeight="1">
      <c r="B35" s="95"/>
      <c r="C35" s="284"/>
      <c r="D35" s="285" t="s">
        <v>279</v>
      </c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286" t="s">
        <v>10</v>
      </c>
      <c r="U35" s="168"/>
      <c r="V35" s="168"/>
      <c r="W35" s="168"/>
      <c r="X35" s="488" t="s">
        <v>50</v>
      </c>
      <c r="Y35" s="486"/>
      <c r="Z35" s="486"/>
      <c r="AA35" s="486"/>
      <c r="AB35" s="486"/>
      <c r="AC35" s="168"/>
      <c r="AD35" s="168"/>
      <c r="AE35" s="168"/>
      <c r="AF35" s="168"/>
      <c r="AG35" s="168"/>
      <c r="AH35" s="168"/>
      <c r="AI35" s="168"/>
      <c r="AJ35" s="168"/>
      <c r="AK35" s="485">
        <f>SUM(AK26:AK33)</f>
        <v>0</v>
      </c>
      <c r="AL35" s="486"/>
      <c r="AM35" s="486"/>
      <c r="AN35" s="486"/>
      <c r="AO35" s="487"/>
      <c r="AP35" s="284"/>
      <c r="AQ35" s="284"/>
      <c r="AR35" s="95"/>
    </row>
    <row r="36" spans="2:44" s="96" customFormat="1" ht="6.95" customHeight="1">
      <c r="B36" s="95"/>
      <c r="AR36" s="95"/>
    </row>
    <row r="37" spans="2:44" s="96" customFormat="1" ht="6.95" customHeight="1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95"/>
    </row>
    <row r="41" spans="2:44" s="96" customFormat="1" ht="6.95" customHeight="1"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95"/>
    </row>
    <row r="42" spans="2:44" s="96" customFormat="1" ht="24.95" customHeight="1">
      <c r="B42" s="95"/>
      <c r="C42" s="276" t="s">
        <v>1627</v>
      </c>
      <c r="AR42" s="95"/>
    </row>
    <row r="43" spans="2:44" s="96" customFormat="1" ht="6.95" customHeight="1">
      <c r="B43" s="95"/>
      <c r="AR43" s="95"/>
    </row>
    <row r="44" spans="2:44" s="96" customFormat="1" ht="12" customHeight="1">
      <c r="B44" s="95"/>
      <c r="C44" s="280" t="s">
        <v>260</v>
      </c>
      <c r="L44" s="96" t="str">
        <f>K5</f>
        <v>18ZK039</v>
      </c>
      <c r="AR44" s="95"/>
    </row>
    <row r="45" spans="2:44" s="289" customFormat="1" ht="36.950000000000003" customHeight="1">
      <c r="B45" s="287"/>
      <c r="C45" s="288" t="s">
        <v>262</v>
      </c>
      <c r="L45" s="489" t="str">
        <f>K6</f>
        <v>Stavební úpravy - změna zdroje tepla</v>
      </c>
      <c r="M45" s="490"/>
      <c r="N45" s="490"/>
      <c r="O45" s="490"/>
      <c r="P45" s="490"/>
      <c r="Q45" s="490"/>
      <c r="R45" s="490"/>
      <c r="S45" s="490"/>
      <c r="T45" s="490"/>
      <c r="U45" s="490"/>
      <c r="V45" s="490"/>
      <c r="W45" s="490"/>
      <c r="X45" s="490"/>
      <c r="Y45" s="490"/>
      <c r="Z45" s="490"/>
      <c r="AA45" s="490"/>
      <c r="AB45" s="490"/>
      <c r="AC45" s="490"/>
      <c r="AD45" s="490"/>
      <c r="AE45" s="490"/>
      <c r="AF45" s="490"/>
      <c r="AG45" s="490"/>
      <c r="AH45" s="490"/>
      <c r="AI45" s="490"/>
      <c r="AJ45" s="490"/>
      <c r="AK45" s="490"/>
      <c r="AL45" s="490"/>
      <c r="AM45" s="490"/>
      <c r="AN45" s="490"/>
      <c r="AO45" s="490"/>
      <c r="AR45" s="287"/>
    </row>
    <row r="46" spans="2:44" s="96" customFormat="1" ht="6.95" customHeight="1">
      <c r="B46" s="95"/>
      <c r="AR46" s="95"/>
    </row>
    <row r="47" spans="2:44" s="96" customFormat="1" ht="12" customHeight="1">
      <c r="B47" s="95"/>
      <c r="C47" s="280" t="s">
        <v>265</v>
      </c>
      <c r="L47" s="290" t="str">
        <f>IF(K8="","",K8)</f>
        <v>Oselce</v>
      </c>
      <c r="AI47" s="280" t="s">
        <v>266</v>
      </c>
      <c r="AM47" s="491">
        <f>IF(AN8= "","",AN8)</f>
        <v>43605</v>
      </c>
      <c r="AN47" s="491"/>
      <c r="AR47" s="95"/>
    </row>
    <row r="48" spans="2:44" s="96" customFormat="1" ht="6.95" customHeight="1">
      <c r="B48" s="95"/>
      <c r="AR48" s="95"/>
    </row>
    <row r="49" spans="1:91" s="96" customFormat="1" ht="13.7" customHeight="1">
      <c r="B49" s="95"/>
      <c r="C49" s="280" t="s">
        <v>1622</v>
      </c>
      <c r="L49" s="96" t="str">
        <f>IF(E11= "","",E11)</f>
        <v>SŠ a ZŠ Oselce</v>
      </c>
      <c r="AI49" s="280" t="s">
        <v>19</v>
      </c>
      <c r="AM49" s="481" t="str">
        <f>IF(E17="","",E17)</f>
        <v>Ing. Jiří Kojzar</v>
      </c>
      <c r="AN49" s="482"/>
      <c r="AO49" s="482"/>
      <c r="AP49" s="482"/>
      <c r="AR49" s="95"/>
      <c r="AS49" s="477" t="s">
        <v>280</v>
      </c>
      <c r="AT49" s="478"/>
      <c r="AU49" s="97"/>
      <c r="AV49" s="97"/>
      <c r="AW49" s="97"/>
      <c r="AX49" s="97"/>
      <c r="AY49" s="97"/>
      <c r="AZ49" s="97"/>
      <c r="BA49" s="97"/>
      <c r="BB49" s="97"/>
      <c r="BC49" s="97"/>
      <c r="BD49" s="98"/>
    </row>
    <row r="50" spans="1:91" s="96" customFormat="1" ht="13.7" customHeight="1">
      <c r="B50" s="95"/>
      <c r="C50" s="280" t="s">
        <v>1623</v>
      </c>
      <c r="L50" s="96" t="str">
        <f>IF(E14="","",E14)</f>
        <v xml:space="preserve"> </v>
      </c>
      <c r="AI50" s="280" t="s">
        <v>270</v>
      </c>
      <c r="AM50" s="481" t="str">
        <f>IF(E20="","",E20)</f>
        <v>Ing. Jiří Kojzar</v>
      </c>
      <c r="AN50" s="482"/>
      <c r="AO50" s="482"/>
      <c r="AP50" s="482"/>
      <c r="AR50" s="95"/>
      <c r="AS50" s="479"/>
      <c r="AT50" s="480"/>
      <c r="AU50" s="174"/>
      <c r="AV50" s="174"/>
      <c r="AW50" s="174"/>
      <c r="AX50" s="174"/>
      <c r="AY50" s="174"/>
      <c r="AZ50" s="174"/>
      <c r="BA50" s="174"/>
      <c r="BB50" s="174"/>
      <c r="BC50" s="174"/>
      <c r="BD50" s="103"/>
    </row>
    <row r="51" spans="1:91" s="96" customFormat="1" ht="10.9" customHeight="1">
      <c r="B51" s="95"/>
      <c r="AR51" s="95"/>
      <c r="AS51" s="479"/>
      <c r="AT51" s="480"/>
      <c r="AU51" s="174"/>
      <c r="AV51" s="174"/>
      <c r="AW51" s="174"/>
      <c r="AX51" s="174"/>
      <c r="AY51" s="174"/>
      <c r="AZ51" s="174"/>
      <c r="BA51" s="174"/>
      <c r="BB51" s="174"/>
      <c r="BC51" s="174"/>
      <c r="BD51" s="103"/>
    </row>
    <row r="52" spans="1:91" s="96" customFormat="1" ht="29.25" customHeight="1">
      <c r="B52" s="95"/>
      <c r="C52" s="483" t="s">
        <v>281</v>
      </c>
      <c r="D52" s="484"/>
      <c r="E52" s="484"/>
      <c r="F52" s="484"/>
      <c r="G52" s="484"/>
      <c r="H52" s="104"/>
      <c r="I52" s="495" t="s">
        <v>321</v>
      </c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484"/>
      <c r="X52" s="484"/>
      <c r="Y52" s="484"/>
      <c r="Z52" s="484"/>
      <c r="AA52" s="484"/>
      <c r="AB52" s="484"/>
      <c r="AC52" s="484"/>
      <c r="AD52" s="484"/>
      <c r="AE52" s="484"/>
      <c r="AF52" s="484"/>
      <c r="AG52" s="496" t="s">
        <v>282</v>
      </c>
      <c r="AH52" s="484"/>
      <c r="AI52" s="484"/>
      <c r="AJ52" s="484"/>
      <c r="AK52" s="484"/>
      <c r="AL52" s="484"/>
      <c r="AM52" s="484"/>
      <c r="AN52" s="495" t="s">
        <v>283</v>
      </c>
      <c r="AO52" s="484"/>
      <c r="AP52" s="497"/>
      <c r="AQ52" s="291" t="s">
        <v>320</v>
      </c>
      <c r="AR52" s="95"/>
      <c r="AS52" s="292" t="s">
        <v>284</v>
      </c>
      <c r="AT52" s="293" t="s">
        <v>285</v>
      </c>
      <c r="AU52" s="293" t="s">
        <v>286</v>
      </c>
      <c r="AV52" s="293" t="s">
        <v>287</v>
      </c>
      <c r="AW52" s="293" t="s">
        <v>288</v>
      </c>
      <c r="AX52" s="293" t="s">
        <v>289</v>
      </c>
      <c r="AY52" s="293" t="s">
        <v>290</v>
      </c>
      <c r="AZ52" s="293" t="s">
        <v>291</v>
      </c>
      <c r="BA52" s="293" t="s">
        <v>292</v>
      </c>
      <c r="BB52" s="293" t="s">
        <v>293</v>
      </c>
      <c r="BC52" s="293" t="s">
        <v>294</v>
      </c>
      <c r="BD52" s="294" t="s">
        <v>295</v>
      </c>
    </row>
    <row r="53" spans="1:91" s="96" customFormat="1" ht="10.9" customHeight="1">
      <c r="B53" s="95"/>
      <c r="AR53" s="95"/>
      <c r="AS53" s="105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</row>
    <row r="54" spans="1:91" s="295" customFormat="1" ht="32.450000000000003" customHeight="1">
      <c r="B54" s="296"/>
      <c r="C54" s="297" t="s">
        <v>272</v>
      </c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498">
        <f>ROUND(AG55,2)</f>
        <v>0</v>
      </c>
      <c r="AH54" s="498"/>
      <c r="AI54" s="498"/>
      <c r="AJ54" s="498"/>
      <c r="AK54" s="498"/>
      <c r="AL54" s="498"/>
      <c r="AM54" s="498"/>
      <c r="AN54" s="499">
        <f>SUM(AN55)</f>
        <v>0</v>
      </c>
      <c r="AO54" s="499"/>
      <c r="AP54" s="499"/>
      <c r="AQ54" s="299" t="s">
        <v>242</v>
      </c>
      <c r="AR54" s="296"/>
      <c r="AS54" s="300">
        <f>ROUND(AS55,2)</f>
        <v>0</v>
      </c>
      <c r="AT54" s="301">
        <f>ROUND(SUM(AV54:AW54),2)</f>
        <v>985183.82</v>
      </c>
      <c r="AU54" s="302">
        <f>ROUND(AU55,5)</f>
        <v>3168.8830800000001</v>
      </c>
      <c r="AV54" s="301">
        <f>ROUND(AZ54*L29,2)</f>
        <v>985183.82</v>
      </c>
      <c r="AW54" s="301">
        <f>ROUND(BA54*L30,2)</f>
        <v>0</v>
      </c>
      <c r="AX54" s="301">
        <f>ROUND(BB54*L29,2)</f>
        <v>0</v>
      </c>
      <c r="AY54" s="301">
        <f>ROUND(BC54*L30,2)</f>
        <v>0</v>
      </c>
      <c r="AZ54" s="301">
        <f>ROUND(AZ55,2)</f>
        <v>4691351.53</v>
      </c>
      <c r="BA54" s="301">
        <f>ROUND(BA55,2)</f>
        <v>0</v>
      </c>
      <c r="BB54" s="301">
        <f>ROUND(BB55,2)</f>
        <v>0</v>
      </c>
      <c r="BC54" s="301">
        <f>ROUND(BC55,2)</f>
        <v>0</v>
      </c>
      <c r="BD54" s="303">
        <f>ROUND(BD55,2)</f>
        <v>0</v>
      </c>
      <c r="BS54" s="304" t="s">
        <v>296</v>
      </c>
      <c r="BT54" s="304" t="s">
        <v>297</v>
      </c>
      <c r="BU54" s="305" t="s">
        <v>298</v>
      </c>
      <c r="BV54" s="304" t="s">
        <v>299</v>
      </c>
      <c r="BW54" s="304" t="s">
        <v>300</v>
      </c>
      <c r="BX54" s="304" t="s">
        <v>301</v>
      </c>
      <c r="CL54" s="304" t="s">
        <v>242</v>
      </c>
    </row>
    <row r="55" spans="1:91" s="314" customFormat="1" ht="27" customHeight="1">
      <c r="A55" s="167" t="s">
        <v>302</v>
      </c>
      <c r="B55" s="306"/>
      <c r="C55" s="307"/>
      <c r="D55" s="492" t="s">
        <v>261</v>
      </c>
      <c r="E55" s="492"/>
      <c r="F55" s="492"/>
      <c r="G55" s="492"/>
      <c r="H55" s="492"/>
      <c r="I55" s="308"/>
      <c r="J55" s="492" t="s">
        <v>303</v>
      </c>
      <c r="K55" s="492"/>
      <c r="L55" s="492"/>
      <c r="M55" s="492"/>
      <c r="N55" s="492"/>
      <c r="O55" s="492"/>
      <c r="P55" s="492"/>
      <c r="Q55" s="492"/>
      <c r="R55" s="492"/>
      <c r="S55" s="492"/>
      <c r="T55" s="492"/>
      <c r="U55" s="492"/>
      <c r="V55" s="492"/>
      <c r="W55" s="492"/>
      <c r="X55" s="492"/>
      <c r="Y55" s="492"/>
      <c r="Z55" s="492"/>
      <c r="AA55" s="492"/>
      <c r="AB55" s="492"/>
      <c r="AC55" s="492"/>
      <c r="AD55" s="492"/>
      <c r="AE55" s="492"/>
      <c r="AF55" s="492"/>
      <c r="AG55" s="493">
        <f>'Rozpočet položkový_2'!J30</f>
        <v>0</v>
      </c>
      <c r="AH55" s="494"/>
      <c r="AI55" s="494"/>
      <c r="AJ55" s="494"/>
      <c r="AK55" s="494"/>
      <c r="AL55" s="494"/>
      <c r="AM55" s="494"/>
      <c r="AN55" s="493">
        <f>'Rozpočet položkový_2'!J39</f>
        <v>0</v>
      </c>
      <c r="AO55" s="494"/>
      <c r="AP55" s="494"/>
      <c r="AQ55" s="309" t="s">
        <v>99</v>
      </c>
      <c r="AR55" s="306"/>
      <c r="AS55" s="310">
        <v>0</v>
      </c>
      <c r="AT55" s="311">
        <f>ROUND(SUM(AV55:AW55),2)</f>
        <v>985183.82</v>
      </c>
      <c r="AU55" s="312">
        <f>'[2]18ZK039 - Stavební úpravy...'!P90</f>
        <v>3168.8830830000002</v>
      </c>
      <c r="AV55" s="311">
        <f>'[2]18ZK039 - Stavební úpravy...'!J33</f>
        <v>985183.82</v>
      </c>
      <c r="AW55" s="311">
        <f>'[2]18ZK039 - Stavební úpravy...'!J34</f>
        <v>0</v>
      </c>
      <c r="AX55" s="311">
        <f>'[2]18ZK039 - Stavební úpravy...'!J35</f>
        <v>0</v>
      </c>
      <c r="AY55" s="311">
        <f>'[2]18ZK039 - Stavební úpravy...'!J36</f>
        <v>0</v>
      </c>
      <c r="AZ55" s="311">
        <f>'[2]18ZK039 - Stavební úpravy...'!F33</f>
        <v>4691351.53</v>
      </c>
      <c r="BA55" s="311">
        <f>'[2]18ZK039 - Stavební úpravy...'!F34</f>
        <v>0</v>
      </c>
      <c r="BB55" s="311">
        <f>'[2]18ZK039 - Stavební úpravy...'!F35</f>
        <v>0</v>
      </c>
      <c r="BC55" s="311">
        <f>'[2]18ZK039 - Stavební úpravy...'!F36</f>
        <v>0</v>
      </c>
      <c r="BD55" s="313">
        <f>'[2]18ZK039 - Stavební úpravy...'!F37</f>
        <v>0</v>
      </c>
      <c r="BT55" s="315" t="s">
        <v>55</v>
      </c>
      <c r="BV55" s="315" t="s">
        <v>299</v>
      </c>
      <c r="BW55" s="315" t="s">
        <v>304</v>
      </c>
      <c r="BX55" s="315" t="s">
        <v>300</v>
      </c>
      <c r="CL55" s="315" t="s">
        <v>242</v>
      </c>
      <c r="CM55" s="315" t="s">
        <v>57</v>
      </c>
    </row>
    <row r="56" spans="1:91" s="96" customFormat="1" ht="30" customHeight="1">
      <c r="B56" s="95"/>
      <c r="AR56" s="95"/>
    </row>
    <row r="57" spans="1:91" s="96" customFormat="1" ht="6.95" customHeight="1"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95"/>
    </row>
  </sheetData>
  <mergeCells count="40">
    <mergeCell ref="D55:H55"/>
    <mergeCell ref="J55:AF55"/>
    <mergeCell ref="AG55:AM55"/>
    <mergeCell ref="AN55:AP55"/>
    <mergeCell ref="I52:AF52"/>
    <mergeCell ref="AG52:AM52"/>
    <mergeCell ref="AN52:AP52"/>
    <mergeCell ref="AG54:AM54"/>
    <mergeCell ref="AN54:AP54"/>
    <mergeCell ref="W31:AE31"/>
    <mergeCell ref="L32:P32"/>
    <mergeCell ref="W32:AE32"/>
    <mergeCell ref="AK32:AO32"/>
    <mergeCell ref="L33:P33"/>
    <mergeCell ref="AS49:AT51"/>
    <mergeCell ref="AM50:AP50"/>
    <mergeCell ref="C52:G52"/>
    <mergeCell ref="AK35:AO35"/>
    <mergeCell ref="W33:AE33"/>
    <mergeCell ref="AK33:AO33"/>
    <mergeCell ref="X35:AB35"/>
    <mergeCell ref="L45:AO45"/>
    <mergeCell ref="AM47:AN47"/>
    <mergeCell ref="AM49:AP49"/>
    <mergeCell ref="AK29:AO29"/>
    <mergeCell ref="AK31:AO31"/>
    <mergeCell ref="AR2:BE2"/>
    <mergeCell ref="L28:P28"/>
    <mergeCell ref="K5:AO5"/>
    <mergeCell ref="K6:AO6"/>
    <mergeCell ref="E23:AN23"/>
    <mergeCell ref="AK26:AO26"/>
    <mergeCell ref="AK28:AO28"/>
    <mergeCell ref="W28:AE28"/>
    <mergeCell ref="L29:P29"/>
    <mergeCell ref="W29:AE29"/>
    <mergeCell ref="L30:P30"/>
    <mergeCell ref="W30:AE30"/>
    <mergeCell ref="AK30:AO30"/>
    <mergeCell ref="L31:P31"/>
  </mergeCells>
  <hyperlinks>
    <hyperlink ref="A55" location="'18ZK039 - Stavební úpravy...'!C2" display="/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42"/>
  <sheetViews>
    <sheetView topLeftCell="A74" workbookViewId="0">
      <selection activeCell="I93" sqref="I93"/>
    </sheetView>
  </sheetViews>
  <sheetFormatPr defaultRowHeight="12.75"/>
  <cols>
    <col min="1" max="1" width="7.140625" style="169" customWidth="1"/>
    <col min="2" max="2" width="1.42578125" style="169" customWidth="1"/>
    <col min="3" max="3" width="3.5703125" style="169" customWidth="1"/>
    <col min="4" max="4" width="3.7109375" style="169" customWidth="1"/>
    <col min="5" max="5" width="14.7109375" style="169" customWidth="1"/>
    <col min="6" max="6" width="86.42578125" style="169" customWidth="1"/>
    <col min="7" max="7" width="7.42578125" style="169" customWidth="1"/>
    <col min="8" max="8" width="9.5703125" style="169" customWidth="1"/>
    <col min="9" max="9" width="12.140625" style="169" customWidth="1"/>
    <col min="10" max="10" width="20.140625" style="169" customWidth="1"/>
    <col min="11" max="11" width="13.28515625" style="169" customWidth="1"/>
    <col min="12" max="12" width="8" style="169" customWidth="1"/>
    <col min="13" max="13" width="9.28515625" style="169" hidden="1" customWidth="1"/>
    <col min="14" max="14" width="9.140625" style="169"/>
    <col min="15" max="20" width="12.140625" style="169" hidden="1" customWidth="1"/>
    <col min="21" max="21" width="14" style="169" hidden="1" customWidth="1"/>
    <col min="22" max="22" width="10.5703125" style="169" customWidth="1"/>
    <col min="23" max="23" width="14" style="169" customWidth="1"/>
    <col min="24" max="24" width="10.5703125" style="169" customWidth="1"/>
    <col min="25" max="25" width="12.85546875" style="169" customWidth="1"/>
    <col min="26" max="26" width="9.42578125" style="169" customWidth="1"/>
    <col min="27" max="27" width="12.85546875" style="169" customWidth="1"/>
    <col min="28" max="28" width="14" style="169" customWidth="1"/>
    <col min="29" max="29" width="9.42578125" style="169" customWidth="1"/>
    <col min="30" max="30" width="12.85546875" style="169" customWidth="1"/>
    <col min="31" max="31" width="14" style="169" customWidth="1"/>
    <col min="32" max="16384" width="9.140625" style="169"/>
  </cols>
  <sheetData>
    <row r="1" spans="1:46">
      <c r="A1" s="316"/>
    </row>
    <row r="2" spans="1:46" ht="36.950000000000003" customHeight="1">
      <c r="L2" s="468" t="s">
        <v>256</v>
      </c>
      <c r="M2" s="469"/>
      <c r="N2" s="469"/>
      <c r="O2" s="469"/>
      <c r="P2" s="469"/>
      <c r="Q2" s="469"/>
      <c r="R2" s="469"/>
      <c r="S2" s="469"/>
      <c r="T2" s="469"/>
      <c r="U2" s="469"/>
      <c r="V2" s="469"/>
      <c r="AT2" s="90" t="s">
        <v>304</v>
      </c>
    </row>
    <row r="3" spans="1:46" ht="6.95" customHeight="1">
      <c r="B3" s="91"/>
      <c r="C3" s="92"/>
      <c r="D3" s="92"/>
      <c r="E3" s="92"/>
      <c r="F3" s="92"/>
      <c r="G3" s="92"/>
      <c r="H3" s="92"/>
      <c r="I3" s="92"/>
      <c r="J3" s="92"/>
      <c r="K3" s="92"/>
      <c r="L3" s="93"/>
      <c r="AT3" s="90" t="s">
        <v>57</v>
      </c>
    </row>
    <row r="4" spans="1:46" ht="24.95" customHeight="1">
      <c r="B4" s="93"/>
      <c r="D4" s="276" t="s">
        <v>1628</v>
      </c>
      <c r="L4" s="93"/>
      <c r="M4" s="277" t="s">
        <v>259</v>
      </c>
      <c r="AT4" s="90" t="s">
        <v>254</v>
      </c>
    </row>
    <row r="5" spans="1:46" ht="6.95" customHeight="1">
      <c r="B5" s="93"/>
      <c r="L5" s="93"/>
    </row>
    <row r="6" spans="1:46" ht="12" customHeight="1">
      <c r="B6" s="93"/>
      <c r="D6" s="280" t="s">
        <v>262</v>
      </c>
      <c r="L6" s="93"/>
    </row>
    <row r="7" spans="1:46" ht="16.5" customHeight="1">
      <c r="B7" s="93"/>
      <c r="E7" s="500" t="str">
        <f>'[2]Rekapitulace stavby'!K6</f>
        <v>Stavební úpravy - změna zdroje tepla</v>
      </c>
      <c r="F7" s="501"/>
      <c r="G7" s="501"/>
      <c r="H7" s="501"/>
      <c r="L7" s="93"/>
    </row>
    <row r="8" spans="1:46" s="96" customFormat="1" ht="12" customHeight="1">
      <c r="B8" s="95"/>
      <c r="D8" s="280" t="s">
        <v>305</v>
      </c>
      <c r="L8" s="95"/>
    </row>
    <row r="9" spans="1:46" s="96" customFormat="1" ht="36.950000000000003" customHeight="1">
      <c r="B9" s="95"/>
      <c r="E9" s="489" t="s">
        <v>306</v>
      </c>
      <c r="F9" s="482"/>
      <c r="G9" s="482"/>
      <c r="H9" s="482"/>
      <c r="L9" s="95"/>
    </row>
    <row r="10" spans="1:46" s="96" customFormat="1">
      <c r="B10" s="95"/>
      <c r="L10" s="95"/>
    </row>
    <row r="11" spans="1:46" s="96" customFormat="1" ht="12" customHeight="1">
      <c r="B11" s="95"/>
      <c r="D11" s="280" t="s">
        <v>1621</v>
      </c>
      <c r="F11" s="90" t="s">
        <v>242</v>
      </c>
      <c r="I11" s="280" t="s">
        <v>264</v>
      </c>
      <c r="J11" s="90" t="s">
        <v>242</v>
      </c>
      <c r="L11" s="95"/>
    </row>
    <row r="12" spans="1:46" s="96" customFormat="1" ht="12" customHeight="1">
      <c r="B12" s="95"/>
      <c r="D12" s="280" t="s">
        <v>265</v>
      </c>
      <c r="F12" s="90" t="s">
        <v>43</v>
      </c>
      <c r="I12" s="280" t="s">
        <v>266</v>
      </c>
      <c r="J12" s="317">
        <v>43605</v>
      </c>
      <c r="L12" s="95"/>
    </row>
    <row r="13" spans="1:46" s="96" customFormat="1" ht="10.9" customHeight="1">
      <c r="B13" s="95"/>
      <c r="L13" s="95"/>
    </row>
    <row r="14" spans="1:46" s="96" customFormat="1" ht="12" customHeight="1">
      <c r="B14" s="95"/>
      <c r="D14" s="280" t="s">
        <v>1622</v>
      </c>
      <c r="I14" s="280" t="s">
        <v>33</v>
      </c>
      <c r="J14" s="90" t="s">
        <v>242</v>
      </c>
      <c r="L14" s="95"/>
    </row>
    <row r="15" spans="1:46" s="96" customFormat="1" ht="18" customHeight="1">
      <c r="B15" s="95"/>
      <c r="E15" s="90" t="s">
        <v>267</v>
      </c>
      <c r="I15" s="280" t="s">
        <v>34</v>
      </c>
      <c r="J15" s="90" t="s">
        <v>242</v>
      </c>
      <c r="L15" s="95"/>
    </row>
    <row r="16" spans="1:46" s="96" customFormat="1" ht="6.95" customHeight="1">
      <c r="B16" s="95"/>
      <c r="L16" s="95"/>
    </row>
    <row r="17" spans="2:12" s="96" customFormat="1" ht="12" customHeight="1">
      <c r="B17" s="95"/>
      <c r="D17" s="280" t="s">
        <v>1623</v>
      </c>
      <c r="I17" s="280" t="s">
        <v>33</v>
      </c>
      <c r="J17" s="90" t="str">
        <f>'[2]Rekapitulace stavby'!AN13</f>
        <v/>
      </c>
      <c r="L17" s="95"/>
    </row>
    <row r="18" spans="2:12" s="96" customFormat="1" ht="18" customHeight="1">
      <c r="B18" s="95"/>
      <c r="E18" s="471" t="str">
        <f>'[2]Rekapitulace stavby'!E14</f>
        <v xml:space="preserve"> </v>
      </c>
      <c r="F18" s="471"/>
      <c r="G18" s="471"/>
      <c r="H18" s="471"/>
      <c r="I18" s="280" t="s">
        <v>34</v>
      </c>
      <c r="J18" s="90" t="str">
        <f>'[2]Rekapitulace stavby'!AN14</f>
        <v/>
      </c>
      <c r="L18" s="95"/>
    </row>
    <row r="19" spans="2:12" s="96" customFormat="1" ht="6.95" customHeight="1">
      <c r="B19" s="95"/>
      <c r="L19" s="95"/>
    </row>
    <row r="20" spans="2:12" s="96" customFormat="1" ht="12" customHeight="1">
      <c r="B20" s="95"/>
      <c r="D20" s="280" t="s">
        <v>19</v>
      </c>
      <c r="I20" s="280" t="s">
        <v>33</v>
      </c>
      <c r="J20" s="90" t="s">
        <v>242</v>
      </c>
      <c r="L20" s="95"/>
    </row>
    <row r="21" spans="2:12" s="96" customFormat="1" ht="18" customHeight="1">
      <c r="B21" s="95"/>
      <c r="E21" s="90" t="s">
        <v>269</v>
      </c>
      <c r="I21" s="280" t="s">
        <v>34</v>
      </c>
      <c r="J21" s="90" t="s">
        <v>242</v>
      </c>
      <c r="L21" s="95"/>
    </row>
    <row r="22" spans="2:12" s="96" customFormat="1" ht="6.95" customHeight="1">
      <c r="B22" s="95"/>
      <c r="L22" s="95"/>
    </row>
    <row r="23" spans="2:12" s="96" customFormat="1" ht="12" customHeight="1">
      <c r="B23" s="95"/>
      <c r="D23" s="280" t="s">
        <v>270</v>
      </c>
      <c r="I23" s="280" t="s">
        <v>33</v>
      </c>
      <c r="J23" s="90" t="s">
        <v>242</v>
      </c>
      <c r="L23" s="95"/>
    </row>
    <row r="24" spans="2:12" s="96" customFormat="1" ht="18" customHeight="1">
      <c r="B24" s="95"/>
      <c r="E24" s="90" t="s">
        <v>269</v>
      </c>
      <c r="I24" s="280" t="s">
        <v>34</v>
      </c>
      <c r="J24" s="90" t="s">
        <v>242</v>
      </c>
      <c r="L24" s="95"/>
    </row>
    <row r="25" spans="2:12" s="96" customFormat="1" ht="6.95" customHeight="1">
      <c r="B25" s="95"/>
      <c r="L25" s="95"/>
    </row>
    <row r="26" spans="2:12" s="96" customFormat="1" ht="12" customHeight="1">
      <c r="B26" s="95"/>
      <c r="D26" s="280" t="s">
        <v>271</v>
      </c>
      <c r="L26" s="95"/>
    </row>
    <row r="27" spans="2:12" s="319" customFormat="1" ht="16.5" customHeight="1">
      <c r="B27" s="318"/>
      <c r="E27" s="473" t="s">
        <v>242</v>
      </c>
      <c r="F27" s="473"/>
      <c r="G27" s="473"/>
      <c r="H27" s="473"/>
      <c r="L27" s="318"/>
    </row>
    <row r="28" spans="2:12" s="96" customFormat="1" ht="6.95" customHeight="1">
      <c r="B28" s="95"/>
      <c r="L28" s="95"/>
    </row>
    <row r="29" spans="2:12" s="96" customFormat="1" ht="6.95" customHeight="1">
      <c r="B29" s="95"/>
      <c r="D29" s="97"/>
      <c r="E29" s="97"/>
      <c r="F29" s="97"/>
      <c r="G29" s="97"/>
      <c r="H29" s="97"/>
      <c r="I29" s="97"/>
      <c r="J29" s="97"/>
      <c r="K29" s="97"/>
      <c r="L29" s="95"/>
    </row>
    <row r="30" spans="2:12" s="96" customFormat="1" ht="25.35" customHeight="1">
      <c r="B30" s="95"/>
      <c r="D30" s="320" t="s">
        <v>273</v>
      </c>
      <c r="J30" s="321">
        <f>ROUND(J90, 2)</f>
        <v>0</v>
      </c>
      <c r="L30" s="95"/>
    </row>
    <row r="31" spans="2:12" s="96" customFormat="1" ht="6.95" customHeight="1">
      <c r="B31" s="95"/>
      <c r="D31" s="97"/>
      <c r="E31" s="97"/>
      <c r="F31" s="97"/>
      <c r="G31" s="97"/>
      <c r="H31" s="97"/>
      <c r="I31" s="97"/>
      <c r="J31" s="97"/>
      <c r="K31" s="97"/>
      <c r="L31" s="95"/>
    </row>
    <row r="32" spans="2:12" s="96" customFormat="1" ht="14.45" customHeight="1">
      <c r="B32" s="95"/>
      <c r="F32" s="322" t="s">
        <v>1625</v>
      </c>
      <c r="I32" s="322" t="s">
        <v>1624</v>
      </c>
      <c r="J32" s="322" t="s">
        <v>1626</v>
      </c>
      <c r="L32" s="95"/>
    </row>
    <row r="33" spans="2:12" s="96" customFormat="1" ht="14.45" customHeight="1">
      <c r="B33" s="95"/>
      <c r="D33" s="280" t="s">
        <v>112</v>
      </c>
      <c r="E33" s="280" t="s">
        <v>274</v>
      </c>
      <c r="F33" s="323">
        <f>ROUND((SUM(BE90:BE641)),  2)</f>
        <v>0</v>
      </c>
      <c r="I33" s="324">
        <v>0.21</v>
      </c>
      <c r="J33" s="323">
        <f>ROUND(((SUM(BE90:BE641))*I33),  2)</f>
        <v>0</v>
      </c>
      <c r="L33" s="95"/>
    </row>
    <row r="34" spans="2:12" s="96" customFormat="1" ht="14.45" customHeight="1">
      <c r="B34" s="95"/>
      <c r="E34" s="280" t="s">
        <v>275</v>
      </c>
      <c r="F34" s="323">
        <f>ROUND((SUM(BF90:BF641)),  2)</f>
        <v>0</v>
      </c>
      <c r="I34" s="324">
        <v>0.15</v>
      </c>
      <c r="J34" s="323">
        <f>ROUND(((SUM(BF90:BF641))*I34),  2)</f>
        <v>0</v>
      </c>
      <c r="L34" s="95"/>
    </row>
    <row r="35" spans="2:12" s="96" customFormat="1" ht="14.45" hidden="1" customHeight="1">
      <c r="B35" s="95"/>
      <c r="E35" s="280" t="s">
        <v>276</v>
      </c>
      <c r="F35" s="323">
        <f>ROUND((SUM(BG90:BG641)),  2)</f>
        <v>0</v>
      </c>
      <c r="I35" s="324">
        <v>0.21</v>
      </c>
      <c r="J35" s="323">
        <f>0</f>
        <v>0</v>
      </c>
      <c r="L35" s="95"/>
    </row>
    <row r="36" spans="2:12" s="96" customFormat="1" ht="14.45" hidden="1" customHeight="1">
      <c r="B36" s="95"/>
      <c r="E36" s="280" t="s">
        <v>277</v>
      </c>
      <c r="F36" s="323">
        <f>ROUND((SUM(BH90:BH641)),  2)</f>
        <v>0</v>
      </c>
      <c r="I36" s="324">
        <v>0.15</v>
      </c>
      <c r="J36" s="323">
        <f>0</f>
        <v>0</v>
      </c>
      <c r="L36" s="95"/>
    </row>
    <row r="37" spans="2:12" s="96" customFormat="1" ht="14.45" hidden="1" customHeight="1">
      <c r="B37" s="95"/>
      <c r="E37" s="280" t="s">
        <v>278</v>
      </c>
      <c r="F37" s="323">
        <f>ROUND((SUM(BI90:BI641)),  2)</f>
        <v>0</v>
      </c>
      <c r="I37" s="324">
        <v>0</v>
      </c>
      <c r="J37" s="323">
        <f>0</f>
        <v>0</v>
      </c>
      <c r="L37" s="95"/>
    </row>
    <row r="38" spans="2:12" s="96" customFormat="1" ht="6.95" customHeight="1">
      <c r="B38" s="95"/>
      <c r="L38" s="95"/>
    </row>
    <row r="39" spans="2:12" s="96" customFormat="1" ht="25.35" customHeight="1">
      <c r="B39" s="95"/>
      <c r="C39" s="325"/>
      <c r="D39" s="326" t="s">
        <v>279</v>
      </c>
      <c r="E39" s="104"/>
      <c r="F39" s="104"/>
      <c r="G39" s="327" t="s">
        <v>10</v>
      </c>
      <c r="H39" s="328" t="s">
        <v>50</v>
      </c>
      <c r="I39" s="104"/>
      <c r="J39" s="329">
        <f>SUM(J30:J37)</f>
        <v>0</v>
      </c>
      <c r="K39" s="330"/>
      <c r="L39" s="95"/>
    </row>
    <row r="40" spans="2:12" s="96" customFormat="1" ht="14.45" customHeight="1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95"/>
    </row>
    <row r="44" spans="2:12" s="96" customFormat="1" ht="6.95" customHeight="1">
      <c r="B44" s="101"/>
      <c r="C44" s="102"/>
      <c r="D44" s="102"/>
      <c r="E44" s="102"/>
      <c r="F44" s="102"/>
      <c r="G44" s="102"/>
      <c r="H44" s="102"/>
      <c r="I44" s="102"/>
      <c r="J44" s="102"/>
      <c r="K44" s="102"/>
      <c r="L44" s="95"/>
    </row>
    <row r="45" spans="2:12" s="96" customFormat="1" ht="24.95" customHeight="1">
      <c r="B45" s="95"/>
      <c r="C45" s="276" t="s">
        <v>1629</v>
      </c>
      <c r="L45" s="95"/>
    </row>
    <row r="46" spans="2:12" s="96" customFormat="1" ht="6.95" customHeight="1">
      <c r="B46" s="95"/>
      <c r="L46" s="95"/>
    </row>
    <row r="47" spans="2:12" s="96" customFormat="1" ht="12" customHeight="1">
      <c r="B47" s="95"/>
      <c r="C47" s="280" t="s">
        <v>262</v>
      </c>
      <c r="L47" s="95"/>
    </row>
    <row r="48" spans="2:12" s="96" customFormat="1" ht="16.5" customHeight="1">
      <c r="B48" s="95"/>
      <c r="E48" s="500" t="str">
        <f>E7</f>
        <v>Stavební úpravy - změna zdroje tepla</v>
      </c>
      <c r="F48" s="501"/>
      <c r="G48" s="501"/>
      <c r="H48" s="501"/>
      <c r="L48" s="95"/>
    </row>
    <row r="49" spans="2:47" s="96" customFormat="1" ht="12" customHeight="1">
      <c r="B49" s="95"/>
      <c r="C49" s="280" t="s">
        <v>305</v>
      </c>
      <c r="L49" s="95"/>
    </row>
    <row r="50" spans="2:47" s="96" customFormat="1" ht="16.5" customHeight="1">
      <c r="B50" s="95"/>
      <c r="E50" s="489" t="str">
        <f>E9</f>
        <v>18ZK039 - Stavební úpravy - změna zdroje tepla - VYTÁPĚNÍ</v>
      </c>
      <c r="F50" s="482"/>
      <c r="G50" s="482"/>
      <c r="H50" s="482"/>
      <c r="L50" s="95"/>
    </row>
    <row r="51" spans="2:47" s="96" customFormat="1" ht="6.95" customHeight="1">
      <c r="B51" s="95"/>
      <c r="L51" s="95"/>
    </row>
    <row r="52" spans="2:47" s="96" customFormat="1" ht="12" customHeight="1">
      <c r="B52" s="95"/>
      <c r="C52" s="280" t="s">
        <v>265</v>
      </c>
      <c r="F52" s="90" t="str">
        <f>F12</f>
        <v>Oselce</v>
      </c>
      <c r="I52" s="280" t="s">
        <v>266</v>
      </c>
      <c r="J52" s="317">
        <f>IF(J12="","",J12)</f>
        <v>43605</v>
      </c>
      <c r="L52" s="95"/>
    </row>
    <row r="53" spans="2:47" s="96" customFormat="1" ht="6.95" customHeight="1">
      <c r="B53" s="95"/>
      <c r="L53" s="95"/>
    </row>
    <row r="54" spans="2:47" s="96" customFormat="1" ht="13.7" customHeight="1">
      <c r="B54" s="95"/>
      <c r="C54" s="280" t="s">
        <v>1622</v>
      </c>
      <c r="F54" s="90" t="str">
        <f>E15</f>
        <v>SŠ a ZŠ Oselce</v>
      </c>
      <c r="I54" s="280" t="s">
        <v>19</v>
      </c>
      <c r="J54" s="331" t="str">
        <f>E21</f>
        <v>Ing. Jiří Kojzar</v>
      </c>
      <c r="L54" s="95"/>
    </row>
    <row r="55" spans="2:47" s="96" customFormat="1" ht="13.7" customHeight="1">
      <c r="B55" s="95"/>
      <c r="C55" s="280" t="s">
        <v>1623</v>
      </c>
      <c r="F55" s="90" t="str">
        <f>IF(E18="","",E18)</f>
        <v xml:space="preserve"> </v>
      </c>
      <c r="I55" s="280" t="s">
        <v>270</v>
      </c>
      <c r="J55" s="331" t="str">
        <f>E24</f>
        <v>Ing. Jiří Kojzar</v>
      </c>
      <c r="L55" s="95"/>
    </row>
    <row r="56" spans="2:47" s="96" customFormat="1" ht="10.35" customHeight="1">
      <c r="B56" s="95"/>
      <c r="L56" s="95"/>
    </row>
    <row r="57" spans="2:47" s="96" customFormat="1" ht="29.25" customHeight="1">
      <c r="B57" s="95"/>
      <c r="C57" s="332" t="s">
        <v>1630</v>
      </c>
      <c r="D57" s="325"/>
      <c r="E57" s="325"/>
      <c r="F57" s="325"/>
      <c r="G57" s="325"/>
      <c r="H57" s="325"/>
      <c r="I57" s="325"/>
      <c r="J57" s="333" t="s">
        <v>307</v>
      </c>
      <c r="K57" s="325"/>
      <c r="L57" s="95"/>
    </row>
    <row r="58" spans="2:47" s="96" customFormat="1" ht="10.35" customHeight="1">
      <c r="B58" s="95"/>
      <c r="L58" s="95"/>
    </row>
    <row r="59" spans="2:47" s="96" customFormat="1" ht="22.9" customHeight="1">
      <c r="B59" s="95"/>
      <c r="C59" s="334" t="s">
        <v>1631</v>
      </c>
      <c r="J59" s="321">
        <f>J90</f>
        <v>0</v>
      </c>
      <c r="L59" s="95"/>
      <c r="AU59" s="90" t="s">
        <v>308</v>
      </c>
    </row>
    <row r="60" spans="2:47" s="336" customFormat="1" ht="24.95" customHeight="1">
      <c r="B60" s="335"/>
      <c r="D60" s="337" t="s">
        <v>309</v>
      </c>
      <c r="E60" s="338"/>
      <c r="F60" s="338"/>
      <c r="G60" s="338"/>
      <c r="H60" s="338"/>
      <c r="I60" s="338"/>
      <c r="J60" s="339">
        <f>J91</f>
        <v>0</v>
      </c>
      <c r="L60" s="335"/>
    </row>
    <row r="61" spans="2:47" s="341" customFormat="1" ht="19.899999999999999" customHeight="1">
      <c r="B61" s="340"/>
      <c r="D61" s="342" t="s">
        <v>310</v>
      </c>
      <c r="E61" s="343"/>
      <c r="F61" s="343"/>
      <c r="G61" s="343"/>
      <c r="H61" s="343"/>
      <c r="I61" s="343"/>
      <c r="J61" s="344">
        <f>J92</f>
        <v>0</v>
      </c>
      <c r="L61" s="340"/>
    </row>
    <row r="62" spans="2:47" s="341" customFormat="1" ht="19.899999999999999" customHeight="1">
      <c r="B62" s="340"/>
      <c r="D62" s="342" t="s">
        <v>311</v>
      </c>
      <c r="E62" s="343"/>
      <c r="F62" s="343"/>
      <c r="G62" s="343"/>
      <c r="H62" s="343"/>
      <c r="I62" s="343"/>
      <c r="J62" s="344">
        <f>J152</f>
        <v>0</v>
      </c>
      <c r="L62" s="340"/>
    </row>
    <row r="63" spans="2:47" s="341" customFormat="1" ht="19.899999999999999" customHeight="1">
      <c r="B63" s="340"/>
      <c r="D63" s="342" t="s">
        <v>312</v>
      </c>
      <c r="E63" s="343"/>
      <c r="F63" s="343"/>
      <c r="G63" s="343"/>
      <c r="H63" s="343"/>
      <c r="I63" s="343"/>
      <c r="J63" s="344">
        <f>J193</f>
        <v>0</v>
      </c>
      <c r="L63" s="340"/>
    </row>
    <row r="64" spans="2:47" s="341" customFormat="1" ht="19.899999999999999" customHeight="1">
      <c r="B64" s="340"/>
      <c r="D64" s="342" t="s">
        <v>1632</v>
      </c>
      <c r="E64" s="343"/>
      <c r="F64" s="343"/>
      <c r="G64" s="343"/>
      <c r="H64" s="343"/>
      <c r="I64" s="343"/>
      <c r="J64" s="344">
        <f>J299</f>
        <v>0</v>
      </c>
      <c r="L64" s="340"/>
    </row>
    <row r="65" spans="2:12" s="341" customFormat="1" ht="19.899999999999999" customHeight="1">
      <c r="B65" s="340"/>
      <c r="D65" s="342" t="s">
        <v>313</v>
      </c>
      <c r="E65" s="343"/>
      <c r="F65" s="343"/>
      <c r="G65" s="343"/>
      <c r="H65" s="343"/>
      <c r="I65" s="343"/>
      <c r="J65" s="344">
        <f>J380</f>
        <v>0</v>
      </c>
      <c r="L65" s="340"/>
    </row>
    <row r="66" spans="2:12" s="341" customFormat="1" ht="19.899999999999999" customHeight="1">
      <c r="B66" s="340"/>
      <c r="D66" s="342" t="s">
        <v>314</v>
      </c>
      <c r="E66" s="343"/>
      <c r="F66" s="343"/>
      <c r="G66" s="343"/>
      <c r="H66" s="343"/>
      <c r="I66" s="343"/>
      <c r="J66" s="344">
        <f>J527</f>
        <v>0</v>
      </c>
      <c r="L66" s="340"/>
    </row>
    <row r="67" spans="2:12" s="341" customFormat="1" ht="19.899999999999999" customHeight="1">
      <c r="B67" s="340"/>
      <c r="D67" s="342" t="s">
        <v>315</v>
      </c>
      <c r="E67" s="343"/>
      <c r="F67" s="343"/>
      <c r="G67" s="343"/>
      <c r="H67" s="343"/>
      <c r="I67" s="343"/>
      <c r="J67" s="344">
        <f>J581</f>
        <v>0</v>
      </c>
      <c r="L67" s="340"/>
    </row>
    <row r="68" spans="2:12" s="341" customFormat="1" ht="19.899999999999999" customHeight="1">
      <c r="B68" s="340"/>
      <c r="D68" s="342" t="s">
        <v>316</v>
      </c>
      <c r="E68" s="343"/>
      <c r="F68" s="343"/>
      <c r="G68" s="343"/>
      <c r="H68" s="343"/>
      <c r="I68" s="343"/>
      <c r="J68" s="344">
        <f>J590</f>
        <v>0</v>
      </c>
      <c r="L68" s="340"/>
    </row>
    <row r="69" spans="2:12" s="341" customFormat="1" ht="19.899999999999999" customHeight="1">
      <c r="B69" s="340"/>
      <c r="D69" s="342" t="s">
        <v>317</v>
      </c>
      <c r="E69" s="343"/>
      <c r="F69" s="343"/>
      <c r="G69" s="343"/>
      <c r="H69" s="343"/>
      <c r="I69" s="343"/>
      <c r="J69" s="344">
        <f>J597</f>
        <v>0</v>
      </c>
      <c r="L69" s="340"/>
    </row>
    <row r="70" spans="2:12" s="336" customFormat="1" ht="24.95" customHeight="1">
      <c r="B70" s="335"/>
      <c r="D70" s="337" t="s">
        <v>318</v>
      </c>
      <c r="E70" s="338"/>
      <c r="F70" s="338"/>
      <c r="G70" s="338"/>
      <c r="H70" s="338"/>
      <c r="I70" s="338"/>
      <c r="J70" s="339">
        <f>J633</f>
        <v>0</v>
      </c>
      <c r="L70" s="335"/>
    </row>
    <row r="71" spans="2:12" s="96" customFormat="1" ht="21.75" customHeight="1">
      <c r="B71" s="95"/>
      <c r="L71" s="95"/>
    </row>
    <row r="72" spans="2:12" s="96" customFormat="1" ht="6.95" customHeight="1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95"/>
    </row>
    <row r="74" spans="2:12">
      <c r="D74" s="345" t="s">
        <v>1633</v>
      </c>
    </row>
    <row r="76" spans="2:12" s="96" customFormat="1" ht="6.95" customHeight="1">
      <c r="B76" s="101"/>
      <c r="C76" s="102"/>
      <c r="D76" s="102"/>
      <c r="E76" s="102"/>
      <c r="F76" s="102"/>
      <c r="G76" s="102"/>
      <c r="H76" s="102"/>
      <c r="I76" s="102"/>
      <c r="J76" s="102"/>
      <c r="K76" s="102"/>
      <c r="L76" s="95"/>
    </row>
    <row r="77" spans="2:12" s="96" customFormat="1" ht="24.95" customHeight="1">
      <c r="B77" s="95"/>
      <c r="C77" s="276" t="s">
        <v>1634</v>
      </c>
      <c r="L77" s="95"/>
    </row>
    <row r="78" spans="2:12" s="96" customFormat="1" ht="6.95" customHeight="1">
      <c r="B78" s="95"/>
      <c r="L78" s="95"/>
    </row>
    <row r="79" spans="2:12" s="96" customFormat="1" ht="12" customHeight="1">
      <c r="B79" s="95"/>
      <c r="C79" s="280" t="s">
        <v>262</v>
      </c>
      <c r="L79" s="95"/>
    </row>
    <row r="80" spans="2:12" s="96" customFormat="1" ht="16.5" customHeight="1">
      <c r="B80" s="95"/>
      <c r="E80" s="500" t="str">
        <f>E7</f>
        <v>Stavební úpravy - změna zdroje tepla</v>
      </c>
      <c r="F80" s="501"/>
      <c r="G80" s="501"/>
      <c r="H80" s="501"/>
      <c r="L80" s="95"/>
    </row>
    <row r="81" spans="2:65" s="96" customFormat="1" ht="12" customHeight="1">
      <c r="B81" s="95"/>
      <c r="C81" s="280" t="s">
        <v>305</v>
      </c>
      <c r="L81" s="95"/>
    </row>
    <row r="82" spans="2:65" s="96" customFormat="1" ht="16.5" customHeight="1">
      <c r="B82" s="95"/>
      <c r="E82" s="489" t="str">
        <f>E9</f>
        <v>18ZK039 - Stavební úpravy - změna zdroje tepla - VYTÁPĚNÍ</v>
      </c>
      <c r="F82" s="482"/>
      <c r="G82" s="482"/>
      <c r="H82" s="482"/>
      <c r="L82" s="95"/>
    </row>
    <row r="83" spans="2:65" s="96" customFormat="1" ht="6.95" customHeight="1">
      <c r="B83" s="95"/>
      <c r="L83" s="95"/>
    </row>
    <row r="84" spans="2:65" s="96" customFormat="1" ht="12" customHeight="1">
      <c r="B84" s="95"/>
      <c r="C84" s="280" t="s">
        <v>265</v>
      </c>
      <c r="F84" s="90" t="str">
        <f>F12</f>
        <v>Oselce</v>
      </c>
      <c r="I84" s="280" t="s">
        <v>266</v>
      </c>
      <c r="J84" s="317">
        <f>IF(J12="","",J12)</f>
        <v>43605</v>
      </c>
      <c r="L84" s="95"/>
    </row>
    <row r="85" spans="2:65" s="96" customFormat="1" ht="6.95" customHeight="1">
      <c r="B85" s="95"/>
      <c r="L85" s="95"/>
    </row>
    <row r="86" spans="2:65" s="96" customFormat="1" ht="13.7" customHeight="1">
      <c r="B86" s="95"/>
      <c r="C86" s="280" t="s">
        <v>1622</v>
      </c>
      <c r="F86" s="90" t="str">
        <f>E15</f>
        <v>SŠ a ZŠ Oselce</v>
      </c>
      <c r="I86" s="280" t="s">
        <v>19</v>
      </c>
      <c r="J86" s="331" t="str">
        <f>E21</f>
        <v>Ing. Jiří Kojzar</v>
      </c>
      <c r="L86" s="95"/>
    </row>
    <row r="87" spans="2:65" s="96" customFormat="1" ht="13.7" customHeight="1">
      <c r="B87" s="95"/>
      <c r="C87" s="280" t="s">
        <v>1623</v>
      </c>
      <c r="F87" s="90" t="str">
        <f>IF(E18="","",E18)</f>
        <v xml:space="preserve"> </v>
      </c>
      <c r="I87" s="280" t="s">
        <v>270</v>
      </c>
      <c r="J87" s="331" t="str">
        <f>E24</f>
        <v>Ing. Jiří Kojzar</v>
      </c>
      <c r="L87" s="95"/>
    </row>
    <row r="88" spans="2:65" s="96" customFormat="1" ht="10.35" customHeight="1">
      <c r="B88" s="95"/>
      <c r="L88" s="95"/>
    </row>
    <row r="89" spans="2:65" s="107" customFormat="1" ht="29.25" customHeight="1">
      <c r="B89" s="106"/>
      <c r="C89" s="346" t="s">
        <v>319</v>
      </c>
      <c r="D89" s="347" t="s">
        <v>320</v>
      </c>
      <c r="E89" s="347" t="s">
        <v>281</v>
      </c>
      <c r="F89" s="347" t="s">
        <v>321</v>
      </c>
      <c r="G89" s="347" t="s">
        <v>107</v>
      </c>
      <c r="H89" s="347" t="s">
        <v>322</v>
      </c>
      <c r="I89" s="347" t="s">
        <v>323</v>
      </c>
      <c r="J89" s="347" t="s">
        <v>307</v>
      </c>
      <c r="K89" s="348" t="s">
        <v>1635</v>
      </c>
      <c r="L89" s="106"/>
      <c r="M89" s="292" t="s">
        <v>242</v>
      </c>
      <c r="N89" s="293" t="s">
        <v>112</v>
      </c>
      <c r="O89" s="293" t="s">
        <v>324</v>
      </c>
      <c r="P89" s="293" t="s">
        <v>325</v>
      </c>
      <c r="Q89" s="293" t="s">
        <v>1636</v>
      </c>
      <c r="R89" s="293" t="s">
        <v>1637</v>
      </c>
      <c r="S89" s="293" t="s">
        <v>326</v>
      </c>
      <c r="T89" s="294" t="s">
        <v>327</v>
      </c>
    </row>
    <row r="90" spans="2:65" s="96" customFormat="1" ht="22.9" customHeight="1">
      <c r="B90" s="95"/>
      <c r="C90" s="297" t="s">
        <v>1638</v>
      </c>
      <c r="J90" s="349">
        <f>BK90</f>
        <v>0</v>
      </c>
      <c r="L90" s="95"/>
      <c r="M90" s="105"/>
      <c r="N90" s="97"/>
      <c r="O90" s="97"/>
      <c r="P90" s="350">
        <f>P91+P633</f>
        <v>3168.8830830000002</v>
      </c>
      <c r="Q90" s="97"/>
      <c r="R90" s="350">
        <f>R91+R633</f>
        <v>7.6502887281999996</v>
      </c>
      <c r="S90" s="97"/>
      <c r="T90" s="351">
        <f>T91+T633</f>
        <v>54.488770000000009</v>
      </c>
      <c r="AT90" s="90" t="s">
        <v>296</v>
      </c>
      <c r="AU90" s="90" t="s">
        <v>308</v>
      </c>
      <c r="BK90" s="352">
        <f>BK91+BK633</f>
        <v>0</v>
      </c>
    </row>
    <row r="91" spans="2:65" s="354" customFormat="1" ht="25.9" customHeight="1">
      <c r="B91" s="353"/>
      <c r="D91" s="355" t="s">
        <v>296</v>
      </c>
      <c r="E91" s="356" t="s">
        <v>24</v>
      </c>
      <c r="F91" s="356" t="s">
        <v>1639</v>
      </c>
      <c r="J91" s="357">
        <f>BK91</f>
        <v>0</v>
      </c>
      <c r="L91" s="353"/>
      <c r="M91" s="358"/>
      <c r="N91" s="359"/>
      <c r="O91" s="359"/>
      <c r="P91" s="360">
        <f>P92+P152+P193+P299+P380+P527+P581+P590+P597</f>
        <v>2888.8830830000002</v>
      </c>
      <c r="Q91" s="359"/>
      <c r="R91" s="360">
        <f>R92+R152+R193+R299+R380+R527+R581+R590+R597</f>
        <v>7.6502887281999996</v>
      </c>
      <c r="S91" s="359"/>
      <c r="T91" s="361">
        <f>T92+T152+T193+T299+T380+T527+T581+T590+T597</f>
        <v>54.488770000000009</v>
      </c>
      <c r="AR91" s="355" t="s">
        <v>57</v>
      </c>
      <c r="AT91" s="362" t="s">
        <v>296</v>
      </c>
      <c r="AU91" s="362" t="s">
        <v>297</v>
      </c>
      <c r="AY91" s="355" t="s">
        <v>328</v>
      </c>
      <c r="BK91" s="363">
        <f>BK92+BK152+BK193+BK299+BK380+BK527+BK581+BK590+BK597</f>
        <v>0</v>
      </c>
    </row>
    <row r="92" spans="2:65" s="354" customFormat="1" ht="22.9" customHeight="1">
      <c r="B92" s="353"/>
      <c r="D92" s="355" t="s">
        <v>296</v>
      </c>
      <c r="E92" s="364" t="s">
        <v>77</v>
      </c>
      <c r="F92" s="364" t="s">
        <v>78</v>
      </c>
      <c r="J92" s="365">
        <f>BK92</f>
        <v>0</v>
      </c>
      <c r="L92" s="353"/>
      <c r="M92" s="358"/>
      <c r="N92" s="359"/>
      <c r="O92" s="359"/>
      <c r="P92" s="360">
        <f>SUM(P93:P151)</f>
        <v>677.25759200000005</v>
      </c>
      <c r="Q92" s="359"/>
      <c r="R92" s="360">
        <f>SUM(R93:R151)</f>
        <v>1.7370117599999999</v>
      </c>
      <c r="S92" s="359"/>
      <c r="T92" s="361">
        <f>SUM(T93:T151)</f>
        <v>13.427199999999999</v>
      </c>
      <c r="AR92" s="355" t="s">
        <v>57</v>
      </c>
      <c r="AT92" s="362" t="s">
        <v>296</v>
      </c>
      <c r="AU92" s="362" t="s">
        <v>55</v>
      </c>
      <c r="AY92" s="355" t="s">
        <v>328</v>
      </c>
      <c r="BK92" s="363">
        <f>SUM(BK93:BK151)</f>
        <v>0</v>
      </c>
    </row>
    <row r="93" spans="2:65" s="96" customFormat="1" ht="16.5" customHeight="1">
      <c r="B93" s="108"/>
      <c r="C93" s="109" t="s">
        <v>329</v>
      </c>
      <c r="D93" s="109" t="s">
        <v>330</v>
      </c>
      <c r="E93" s="110" t="s">
        <v>331</v>
      </c>
      <c r="F93" s="172" t="s">
        <v>332</v>
      </c>
      <c r="G93" s="111" t="s">
        <v>163</v>
      </c>
      <c r="H93" s="112">
        <v>150</v>
      </c>
      <c r="I93" s="173"/>
      <c r="J93" s="173">
        <f>ROUND(I93*H93,2)</f>
        <v>0</v>
      </c>
      <c r="K93" s="172" t="s">
        <v>1640</v>
      </c>
      <c r="L93" s="95"/>
      <c r="M93" s="366" t="s">
        <v>242</v>
      </c>
      <c r="N93" s="367" t="s">
        <v>274</v>
      </c>
      <c r="O93" s="368">
        <v>0.34200000000000003</v>
      </c>
      <c r="P93" s="368">
        <f>O93*H93</f>
        <v>51.300000000000004</v>
      </c>
      <c r="Q93" s="368">
        <v>0</v>
      </c>
      <c r="R93" s="368">
        <f>Q93*H93</f>
        <v>0</v>
      </c>
      <c r="S93" s="368">
        <v>7.5300000000000002E-3</v>
      </c>
      <c r="T93" s="369">
        <f>S93*H93</f>
        <v>1.1294999999999999</v>
      </c>
      <c r="AR93" s="90" t="s">
        <v>333</v>
      </c>
      <c r="AT93" s="90" t="s">
        <v>330</v>
      </c>
      <c r="AU93" s="90" t="s">
        <v>57</v>
      </c>
      <c r="AY93" s="90" t="s">
        <v>328</v>
      </c>
      <c r="BE93" s="113">
        <f>IF(N93="základní",J93,0)</f>
        <v>0</v>
      </c>
      <c r="BF93" s="113">
        <f>IF(N93="snížená",J93,0)</f>
        <v>0</v>
      </c>
      <c r="BG93" s="113">
        <f>IF(N93="zákl. přenesená",J93,0)</f>
        <v>0</v>
      </c>
      <c r="BH93" s="113">
        <f>IF(N93="sníž. přenesená",J93,0)</f>
        <v>0</v>
      </c>
      <c r="BI93" s="113">
        <f>IF(N93="nulová",J93,0)</f>
        <v>0</v>
      </c>
      <c r="BJ93" s="90" t="s">
        <v>55</v>
      </c>
      <c r="BK93" s="113">
        <f>ROUND(I93*H93,2)</f>
        <v>0</v>
      </c>
      <c r="BL93" s="90" t="s">
        <v>333</v>
      </c>
      <c r="BM93" s="90" t="s">
        <v>334</v>
      </c>
    </row>
    <row r="94" spans="2:65" s="371" customFormat="1" ht="11.25">
      <c r="B94" s="370"/>
      <c r="D94" s="372" t="s">
        <v>439</v>
      </c>
      <c r="E94" s="373" t="s">
        <v>242</v>
      </c>
      <c r="F94" s="374" t="s">
        <v>1641</v>
      </c>
      <c r="H94" s="375">
        <v>70</v>
      </c>
      <c r="L94" s="370"/>
      <c r="M94" s="376"/>
      <c r="N94" s="377"/>
      <c r="O94" s="377"/>
      <c r="P94" s="377"/>
      <c r="Q94" s="377"/>
      <c r="R94" s="377"/>
      <c r="S94" s="377"/>
      <c r="T94" s="378"/>
      <c r="AT94" s="373" t="s">
        <v>439</v>
      </c>
      <c r="AU94" s="373" t="s">
        <v>57</v>
      </c>
      <c r="AV94" s="371" t="s">
        <v>57</v>
      </c>
      <c r="AW94" s="371" t="s">
        <v>255</v>
      </c>
      <c r="AX94" s="371" t="s">
        <v>297</v>
      </c>
      <c r="AY94" s="373" t="s">
        <v>328</v>
      </c>
    </row>
    <row r="95" spans="2:65" s="371" customFormat="1" ht="11.25">
      <c r="B95" s="370"/>
      <c r="D95" s="372" t="s">
        <v>439</v>
      </c>
      <c r="E95" s="373" t="s">
        <v>242</v>
      </c>
      <c r="F95" s="374" t="s">
        <v>1642</v>
      </c>
      <c r="H95" s="375">
        <v>80</v>
      </c>
      <c r="L95" s="370"/>
      <c r="M95" s="376"/>
      <c r="N95" s="377"/>
      <c r="O95" s="377"/>
      <c r="P95" s="377"/>
      <c r="Q95" s="377"/>
      <c r="R95" s="377"/>
      <c r="S95" s="377"/>
      <c r="T95" s="378"/>
      <c r="AT95" s="373" t="s">
        <v>439</v>
      </c>
      <c r="AU95" s="373" t="s">
        <v>57</v>
      </c>
      <c r="AV95" s="371" t="s">
        <v>57</v>
      </c>
      <c r="AW95" s="371" t="s">
        <v>255</v>
      </c>
      <c r="AX95" s="371" t="s">
        <v>297</v>
      </c>
      <c r="AY95" s="373" t="s">
        <v>328</v>
      </c>
    </row>
    <row r="96" spans="2:65" s="380" customFormat="1" ht="11.25">
      <c r="B96" s="379"/>
      <c r="D96" s="372" t="s">
        <v>439</v>
      </c>
      <c r="E96" s="381" t="s">
        <v>242</v>
      </c>
      <c r="F96" s="382" t="s">
        <v>1643</v>
      </c>
      <c r="H96" s="383">
        <v>150</v>
      </c>
      <c r="L96" s="379"/>
      <c r="M96" s="384"/>
      <c r="N96" s="385"/>
      <c r="O96" s="385"/>
      <c r="P96" s="385"/>
      <c r="Q96" s="385"/>
      <c r="R96" s="385"/>
      <c r="S96" s="385"/>
      <c r="T96" s="386"/>
      <c r="AT96" s="381" t="s">
        <v>439</v>
      </c>
      <c r="AU96" s="381" t="s">
        <v>57</v>
      </c>
      <c r="AV96" s="380" t="s">
        <v>454</v>
      </c>
      <c r="AW96" s="380" t="s">
        <v>255</v>
      </c>
      <c r="AX96" s="380" t="s">
        <v>55</v>
      </c>
      <c r="AY96" s="381" t="s">
        <v>328</v>
      </c>
    </row>
    <row r="97" spans="2:65" s="96" customFormat="1" ht="16.5" customHeight="1">
      <c r="B97" s="108"/>
      <c r="C97" s="109" t="s">
        <v>335</v>
      </c>
      <c r="D97" s="109" t="s">
        <v>330</v>
      </c>
      <c r="E97" s="110" t="s">
        <v>336</v>
      </c>
      <c r="F97" s="172" t="s">
        <v>337</v>
      </c>
      <c r="G97" s="111" t="s">
        <v>163</v>
      </c>
      <c r="H97" s="112">
        <v>350</v>
      </c>
      <c r="I97" s="173"/>
      <c r="J97" s="173">
        <f>ROUND(I97*H97,2)</f>
        <v>0</v>
      </c>
      <c r="K97" s="172" t="s">
        <v>1640</v>
      </c>
      <c r="L97" s="95"/>
      <c r="M97" s="366" t="s">
        <v>242</v>
      </c>
      <c r="N97" s="367" t="s">
        <v>274</v>
      </c>
      <c r="O97" s="368">
        <v>0.13800000000000001</v>
      </c>
      <c r="P97" s="368">
        <f>O97*H97</f>
        <v>48.300000000000004</v>
      </c>
      <c r="Q97" s="368">
        <v>0</v>
      </c>
      <c r="R97" s="368">
        <f>Q97*H97</f>
        <v>0</v>
      </c>
      <c r="S97" s="368">
        <v>5.3899999999999998E-3</v>
      </c>
      <c r="T97" s="369">
        <f>S97*H97</f>
        <v>1.8864999999999998</v>
      </c>
      <c r="AR97" s="90" t="s">
        <v>333</v>
      </c>
      <c r="AT97" s="90" t="s">
        <v>330</v>
      </c>
      <c r="AU97" s="90" t="s">
        <v>57</v>
      </c>
      <c r="AY97" s="90" t="s">
        <v>328</v>
      </c>
      <c r="BE97" s="113">
        <f>IF(N97="základní",J97,0)</f>
        <v>0</v>
      </c>
      <c r="BF97" s="113">
        <f>IF(N97="snížená",J97,0)</f>
        <v>0</v>
      </c>
      <c r="BG97" s="113">
        <f>IF(N97="zákl. přenesená",J97,0)</f>
        <v>0</v>
      </c>
      <c r="BH97" s="113">
        <f>IF(N97="sníž. přenesená",J97,0)</f>
        <v>0</v>
      </c>
      <c r="BI97" s="113">
        <f>IF(N97="nulová",J97,0)</f>
        <v>0</v>
      </c>
      <c r="BJ97" s="90" t="s">
        <v>55</v>
      </c>
      <c r="BK97" s="113">
        <f>ROUND(I97*H97,2)</f>
        <v>0</v>
      </c>
      <c r="BL97" s="90" t="s">
        <v>333</v>
      </c>
      <c r="BM97" s="90" t="s">
        <v>338</v>
      </c>
    </row>
    <row r="98" spans="2:65" s="371" customFormat="1" ht="11.25">
      <c r="B98" s="370"/>
      <c r="D98" s="372" t="s">
        <v>439</v>
      </c>
      <c r="E98" s="373" t="s">
        <v>242</v>
      </c>
      <c r="F98" s="374" t="s">
        <v>1644</v>
      </c>
      <c r="H98" s="375">
        <v>350</v>
      </c>
      <c r="L98" s="370"/>
      <c r="M98" s="376"/>
      <c r="N98" s="377"/>
      <c r="O98" s="377"/>
      <c r="P98" s="377"/>
      <c r="Q98" s="377"/>
      <c r="R98" s="377"/>
      <c r="S98" s="377"/>
      <c r="T98" s="378"/>
      <c r="AT98" s="373" t="s">
        <v>439</v>
      </c>
      <c r="AU98" s="373" t="s">
        <v>57</v>
      </c>
      <c r="AV98" s="371" t="s">
        <v>57</v>
      </c>
      <c r="AW98" s="371" t="s">
        <v>255</v>
      </c>
      <c r="AX98" s="371" t="s">
        <v>55</v>
      </c>
      <c r="AY98" s="373" t="s">
        <v>328</v>
      </c>
    </row>
    <row r="99" spans="2:65" s="96" customFormat="1" ht="16.5" customHeight="1">
      <c r="B99" s="108"/>
      <c r="C99" s="109" t="s">
        <v>339</v>
      </c>
      <c r="D99" s="109" t="s">
        <v>330</v>
      </c>
      <c r="E99" s="110" t="s">
        <v>340</v>
      </c>
      <c r="F99" s="172" t="s">
        <v>341</v>
      </c>
      <c r="G99" s="111" t="s">
        <v>163</v>
      </c>
      <c r="H99" s="112">
        <v>800</v>
      </c>
      <c r="I99" s="173"/>
      <c r="J99" s="173">
        <f>ROUND(I99*H99,2)</f>
        <v>0</v>
      </c>
      <c r="K99" s="172" t="s">
        <v>1640</v>
      </c>
      <c r="L99" s="95"/>
      <c r="M99" s="366" t="s">
        <v>242</v>
      </c>
      <c r="N99" s="367" t="s">
        <v>274</v>
      </c>
      <c r="O99" s="368">
        <v>0.38400000000000001</v>
      </c>
      <c r="P99" s="368">
        <f>O99*H99</f>
        <v>307.2</v>
      </c>
      <c r="Q99" s="368">
        <v>0</v>
      </c>
      <c r="R99" s="368">
        <f>Q99*H99</f>
        <v>0</v>
      </c>
      <c r="S99" s="368">
        <v>1.1299999999999999E-2</v>
      </c>
      <c r="T99" s="369">
        <f>S99*H99</f>
        <v>9.0399999999999991</v>
      </c>
      <c r="AR99" s="90" t="s">
        <v>333</v>
      </c>
      <c r="AT99" s="90" t="s">
        <v>330</v>
      </c>
      <c r="AU99" s="90" t="s">
        <v>57</v>
      </c>
      <c r="AY99" s="90" t="s">
        <v>328</v>
      </c>
      <c r="BE99" s="113">
        <f>IF(N99="základní",J99,0)</f>
        <v>0</v>
      </c>
      <c r="BF99" s="113">
        <f>IF(N99="snížená",J99,0)</f>
        <v>0</v>
      </c>
      <c r="BG99" s="113">
        <f>IF(N99="zákl. přenesená",J99,0)</f>
        <v>0</v>
      </c>
      <c r="BH99" s="113">
        <f>IF(N99="sníž. přenesená",J99,0)</f>
        <v>0</v>
      </c>
      <c r="BI99" s="113">
        <f>IF(N99="nulová",J99,0)</f>
        <v>0</v>
      </c>
      <c r="BJ99" s="90" t="s">
        <v>55</v>
      </c>
      <c r="BK99" s="113">
        <f>ROUND(I99*H99,2)</f>
        <v>0</v>
      </c>
      <c r="BL99" s="90" t="s">
        <v>333</v>
      </c>
      <c r="BM99" s="90" t="s">
        <v>342</v>
      </c>
    </row>
    <row r="100" spans="2:65" s="371" customFormat="1" ht="11.25">
      <c r="B100" s="370"/>
      <c r="D100" s="372" t="s">
        <v>439</v>
      </c>
      <c r="E100" s="373" t="s">
        <v>242</v>
      </c>
      <c r="F100" s="374" t="s">
        <v>1645</v>
      </c>
      <c r="H100" s="375">
        <v>800</v>
      </c>
      <c r="L100" s="370"/>
      <c r="M100" s="376"/>
      <c r="N100" s="377"/>
      <c r="O100" s="377"/>
      <c r="P100" s="377"/>
      <c r="Q100" s="377"/>
      <c r="R100" s="377"/>
      <c r="S100" s="377"/>
      <c r="T100" s="378"/>
      <c r="AT100" s="373" t="s">
        <v>439</v>
      </c>
      <c r="AU100" s="373" t="s">
        <v>57</v>
      </c>
      <c r="AV100" s="371" t="s">
        <v>57</v>
      </c>
      <c r="AW100" s="371" t="s">
        <v>255</v>
      </c>
      <c r="AX100" s="371" t="s">
        <v>55</v>
      </c>
      <c r="AY100" s="373" t="s">
        <v>328</v>
      </c>
    </row>
    <row r="101" spans="2:65" s="96" customFormat="1" ht="16.5" customHeight="1">
      <c r="B101" s="108"/>
      <c r="C101" s="109" t="s">
        <v>343</v>
      </c>
      <c r="D101" s="109" t="s">
        <v>330</v>
      </c>
      <c r="E101" s="110" t="s">
        <v>344</v>
      </c>
      <c r="F101" s="172" t="s">
        <v>345</v>
      </c>
      <c r="G101" s="111" t="s">
        <v>163</v>
      </c>
      <c r="H101" s="112">
        <v>40</v>
      </c>
      <c r="I101" s="173"/>
      <c r="J101" s="173">
        <f>ROUND(I101*H101,2)</f>
        <v>0</v>
      </c>
      <c r="K101" s="172" t="s">
        <v>1640</v>
      </c>
      <c r="L101" s="95"/>
      <c r="M101" s="366" t="s">
        <v>242</v>
      </c>
      <c r="N101" s="367" t="s">
        <v>274</v>
      </c>
      <c r="O101" s="368">
        <v>0.16800000000000001</v>
      </c>
      <c r="P101" s="368">
        <f>O101*H101</f>
        <v>6.7200000000000006</v>
      </c>
      <c r="Q101" s="368">
        <v>0</v>
      </c>
      <c r="R101" s="368">
        <f>Q101*H101</f>
        <v>0</v>
      </c>
      <c r="S101" s="368">
        <v>5.5300000000000002E-3</v>
      </c>
      <c r="T101" s="369">
        <f>S101*H101</f>
        <v>0.22120000000000001</v>
      </c>
      <c r="AR101" s="90" t="s">
        <v>333</v>
      </c>
      <c r="AT101" s="90" t="s">
        <v>330</v>
      </c>
      <c r="AU101" s="90" t="s">
        <v>57</v>
      </c>
      <c r="AY101" s="90" t="s">
        <v>328</v>
      </c>
      <c r="BE101" s="113">
        <f>IF(N101="základní",J101,0)</f>
        <v>0</v>
      </c>
      <c r="BF101" s="113">
        <f>IF(N101="snížená",J101,0)</f>
        <v>0</v>
      </c>
      <c r="BG101" s="113">
        <f>IF(N101="zákl. přenesená",J101,0)</f>
        <v>0</v>
      </c>
      <c r="BH101" s="113">
        <f>IF(N101="sníž. přenesená",J101,0)</f>
        <v>0</v>
      </c>
      <c r="BI101" s="113">
        <f>IF(N101="nulová",J101,0)</f>
        <v>0</v>
      </c>
      <c r="BJ101" s="90" t="s">
        <v>55</v>
      </c>
      <c r="BK101" s="113">
        <f>ROUND(I101*H101,2)</f>
        <v>0</v>
      </c>
      <c r="BL101" s="90" t="s">
        <v>333</v>
      </c>
      <c r="BM101" s="90" t="s">
        <v>346</v>
      </c>
    </row>
    <row r="102" spans="2:65" s="371" customFormat="1" ht="11.25">
      <c r="B102" s="370"/>
      <c r="D102" s="372" t="s">
        <v>439</v>
      </c>
      <c r="E102" s="373" t="s">
        <v>242</v>
      </c>
      <c r="F102" s="374" t="s">
        <v>1646</v>
      </c>
      <c r="H102" s="375">
        <v>40</v>
      </c>
      <c r="L102" s="370"/>
      <c r="M102" s="376"/>
      <c r="N102" s="377"/>
      <c r="O102" s="377"/>
      <c r="P102" s="377"/>
      <c r="Q102" s="377"/>
      <c r="R102" s="377"/>
      <c r="S102" s="377"/>
      <c r="T102" s="378"/>
      <c r="AT102" s="373" t="s">
        <v>439</v>
      </c>
      <c r="AU102" s="373" t="s">
        <v>57</v>
      </c>
      <c r="AV102" s="371" t="s">
        <v>57</v>
      </c>
      <c r="AW102" s="371" t="s">
        <v>255</v>
      </c>
      <c r="AX102" s="371" t="s">
        <v>55</v>
      </c>
      <c r="AY102" s="373" t="s">
        <v>328</v>
      </c>
    </row>
    <row r="103" spans="2:65" s="96" customFormat="1" ht="16.5" customHeight="1">
      <c r="B103" s="108"/>
      <c r="C103" s="109" t="s">
        <v>347</v>
      </c>
      <c r="D103" s="109" t="s">
        <v>330</v>
      </c>
      <c r="E103" s="110" t="s">
        <v>348</v>
      </c>
      <c r="F103" s="172" t="s">
        <v>349</v>
      </c>
      <c r="G103" s="111" t="s">
        <v>163</v>
      </c>
      <c r="H103" s="112">
        <v>100</v>
      </c>
      <c r="I103" s="173"/>
      <c r="J103" s="173">
        <f>ROUND(I103*H103,2)</f>
        <v>0</v>
      </c>
      <c r="K103" s="172" t="s">
        <v>1640</v>
      </c>
      <c r="L103" s="95"/>
      <c r="M103" s="366" t="s">
        <v>242</v>
      </c>
      <c r="N103" s="367" t="s">
        <v>274</v>
      </c>
      <c r="O103" s="368">
        <v>0.45400000000000001</v>
      </c>
      <c r="P103" s="368">
        <f>O103*H103</f>
        <v>45.4</v>
      </c>
      <c r="Q103" s="368">
        <v>0</v>
      </c>
      <c r="R103" s="368">
        <f>Q103*H103</f>
        <v>0</v>
      </c>
      <c r="S103" s="368">
        <v>1.15E-2</v>
      </c>
      <c r="T103" s="369">
        <f>S103*H103</f>
        <v>1.1499999999999999</v>
      </c>
      <c r="AR103" s="90" t="s">
        <v>333</v>
      </c>
      <c r="AT103" s="90" t="s">
        <v>330</v>
      </c>
      <c r="AU103" s="90" t="s">
        <v>57</v>
      </c>
      <c r="AY103" s="90" t="s">
        <v>328</v>
      </c>
      <c r="BE103" s="113">
        <f>IF(N103="základní",J103,0)</f>
        <v>0</v>
      </c>
      <c r="BF103" s="113">
        <f>IF(N103="snížená",J103,0)</f>
        <v>0</v>
      </c>
      <c r="BG103" s="113">
        <f>IF(N103="zákl. přenesená",J103,0)</f>
        <v>0</v>
      </c>
      <c r="BH103" s="113">
        <f>IF(N103="sníž. přenesená",J103,0)</f>
        <v>0</v>
      </c>
      <c r="BI103" s="113">
        <f>IF(N103="nulová",J103,0)</f>
        <v>0</v>
      </c>
      <c r="BJ103" s="90" t="s">
        <v>55</v>
      </c>
      <c r="BK103" s="113">
        <f>ROUND(I103*H103,2)</f>
        <v>0</v>
      </c>
      <c r="BL103" s="90" t="s">
        <v>333</v>
      </c>
      <c r="BM103" s="90" t="s">
        <v>350</v>
      </c>
    </row>
    <row r="104" spans="2:65" s="371" customFormat="1" ht="11.25">
      <c r="B104" s="370"/>
      <c r="D104" s="372" t="s">
        <v>439</v>
      </c>
      <c r="E104" s="373" t="s">
        <v>242</v>
      </c>
      <c r="F104" s="374" t="s">
        <v>1647</v>
      </c>
      <c r="H104" s="375">
        <v>100</v>
      </c>
      <c r="L104" s="370"/>
      <c r="M104" s="376"/>
      <c r="N104" s="377"/>
      <c r="O104" s="377"/>
      <c r="P104" s="377"/>
      <c r="Q104" s="377"/>
      <c r="R104" s="377"/>
      <c r="S104" s="377"/>
      <c r="T104" s="378"/>
      <c r="AT104" s="373" t="s">
        <v>439</v>
      </c>
      <c r="AU104" s="373" t="s">
        <v>57</v>
      </c>
      <c r="AV104" s="371" t="s">
        <v>57</v>
      </c>
      <c r="AW104" s="371" t="s">
        <v>255</v>
      </c>
      <c r="AX104" s="371" t="s">
        <v>55</v>
      </c>
      <c r="AY104" s="373" t="s">
        <v>328</v>
      </c>
    </row>
    <row r="105" spans="2:65" s="96" customFormat="1" ht="16.5" customHeight="1">
      <c r="B105" s="108"/>
      <c r="C105" s="109" t="s">
        <v>73</v>
      </c>
      <c r="D105" s="109" t="s">
        <v>330</v>
      </c>
      <c r="E105" s="110" t="s">
        <v>351</v>
      </c>
      <c r="F105" s="172" t="s">
        <v>352</v>
      </c>
      <c r="G105" s="111" t="s">
        <v>163</v>
      </c>
      <c r="H105" s="112">
        <v>1200</v>
      </c>
      <c r="I105" s="173"/>
      <c r="J105" s="173">
        <f>ROUND(I105*H105,2)</f>
        <v>0</v>
      </c>
      <c r="K105" s="172" t="s">
        <v>1640</v>
      </c>
      <c r="L105" s="95"/>
      <c r="M105" s="366" t="s">
        <v>242</v>
      </c>
      <c r="N105" s="367" t="s">
        <v>274</v>
      </c>
      <c r="O105" s="368">
        <v>0.13</v>
      </c>
      <c r="P105" s="368">
        <f>O105*H105</f>
        <v>156</v>
      </c>
      <c r="Q105" s="368">
        <v>1.9233E-4</v>
      </c>
      <c r="R105" s="368">
        <f>Q105*H105</f>
        <v>0.230796</v>
      </c>
      <c r="S105" s="368">
        <v>0</v>
      </c>
      <c r="T105" s="369">
        <f>S105*H105</f>
        <v>0</v>
      </c>
      <c r="AR105" s="90" t="s">
        <v>333</v>
      </c>
      <c r="AT105" s="90" t="s">
        <v>330</v>
      </c>
      <c r="AU105" s="90" t="s">
        <v>57</v>
      </c>
      <c r="AY105" s="90" t="s">
        <v>328</v>
      </c>
      <c r="BE105" s="113">
        <f>IF(N105="základní",J105,0)</f>
        <v>0</v>
      </c>
      <c r="BF105" s="113">
        <f>IF(N105="snížená",J105,0)</f>
        <v>0</v>
      </c>
      <c r="BG105" s="113">
        <f>IF(N105="zákl. přenesená",J105,0)</f>
        <v>0</v>
      </c>
      <c r="BH105" s="113">
        <f>IF(N105="sníž. přenesená",J105,0)</f>
        <v>0</v>
      </c>
      <c r="BI105" s="113">
        <f>IF(N105="nulová",J105,0)</f>
        <v>0</v>
      </c>
      <c r="BJ105" s="90" t="s">
        <v>55</v>
      </c>
      <c r="BK105" s="113">
        <f>ROUND(I105*H105,2)</f>
        <v>0</v>
      </c>
      <c r="BL105" s="90" t="s">
        <v>333</v>
      </c>
      <c r="BM105" s="90" t="s">
        <v>353</v>
      </c>
    </row>
    <row r="106" spans="2:65" s="371" customFormat="1" ht="11.25">
      <c r="B106" s="370"/>
      <c r="D106" s="372" t="s">
        <v>439</v>
      </c>
      <c r="E106" s="373" t="s">
        <v>242</v>
      </c>
      <c r="F106" s="374" t="s">
        <v>1648</v>
      </c>
      <c r="H106" s="375">
        <v>180</v>
      </c>
      <c r="L106" s="370"/>
      <c r="M106" s="376"/>
      <c r="N106" s="377"/>
      <c r="O106" s="377"/>
      <c r="P106" s="377"/>
      <c r="Q106" s="377"/>
      <c r="R106" s="377"/>
      <c r="S106" s="377"/>
      <c r="T106" s="378"/>
      <c r="AT106" s="373" t="s">
        <v>439</v>
      </c>
      <c r="AU106" s="373" t="s">
        <v>57</v>
      </c>
      <c r="AV106" s="371" t="s">
        <v>57</v>
      </c>
      <c r="AW106" s="371" t="s">
        <v>255</v>
      </c>
      <c r="AX106" s="371" t="s">
        <v>297</v>
      </c>
      <c r="AY106" s="373" t="s">
        <v>328</v>
      </c>
    </row>
    <row r="107" spans="2:65" s="371" customFormat="1" ht="11.25">
      <c r="B107" s="370"/>
      <c r="D107" s="372" t="s">
        <v>439</v>
      </c>
      <c r="E107" s="373" t="s">
        <v>242</v>
      </c>
      <c r="F107" s="374" t="s">
        <v>1649</v>
      </c>
      <c r="H107" s="375">
        <v>1020</v>
      </c>
      <c r="L107" s="370"/>
      <c r="M107" s="376"/>
      <c r="N107" s="377"/>
      <c r="O107" s="377"/>
      <c r="P107" s="377"/>
      <c r="Q107" s="377"/>
      <c r="R107" s="377"/>
      <c r="S107" s="377"/>
      <c r="T107" s="378"/>
      <c r="AT107" s="373" t="s">
        <v>439</v>
      </c>
      <c r="AU107" s="373" t="s">
        <v>57</v>
      </c>
      <c r="AV107" s="371" t="s">
        <v>57</v>
      </c>
      <c r="AW107" s="371" t="s">
        <v>255</v>
      </c>
      <c r="AX107" s="371" t="s">
        <v>297</v>
      </c>
      <c r="AY107" s="373" t="s">
        <v>328</v>
      </c>
    </row>
    <row r="108" spans="2:65" s="380" customFormat="1" ht="11.25">
      <c r="B108" s="379"/>
      <c r="D108" s="372" t="s">
        <v>439</v>
      </c>
      <c r="E108" s="381" t="s">
        <v>242</v>
      </c>
      <c r="F108" s="382" t="s">
        <v>1643</v>
      </c>
      <c r="H108" s="383">
        <v>1200</v>
      </c>
      <c r="L108" s="379"/>
      <c r="M108" s="384"/>
      <c r="N108" s="385"/>
      <c r="O108" s="385"/>
      <c r="P108" s="385"/>
      <c r="Q108" s="385"/>
      <c r="R108" s="385"/>
      <c r="S108" s="385"/>
      <c r="T108" s="386"/>
      <c r="AT108" s="381" t="s">
        <v>439</v>
      </c>
      <c r="AU108" s="381" t="s">
        <v>57</v>
      </c>
      <c r="AV108" s="380" t="s">
        <v>454</v>
      </c>
      <c r="AW108" s="380" t="s">
        <v>255</v>
      </c>
      <c r="AX108" s="380" t="s">
        <v>55</v>
      </c>
      <c r="AY108" s="381" t="s">
        <v>328</v>
      </c>
    </row>
    <row r="109" spans="2:65" s="96" customFormat="1" ht="16.5" customHeight="1">
      <c r="B109" s="108"/>
      <c r="C109" s="387" t="s">
        <v>354</v>
      </c>
      <c r="D109" s="387" t="s">
        <v>355</v>
      </c>
      <c r="E109" s="388" t="s">
        <v>356</v>
      </c>
      <c r="F109" s="389" t="s">
        <v>357</v>
      </c>
      <c r="G109" s="390" t="s">
        <v>163</v>
      </c>
      <c r="H109" s="391">
        <v>60</v>
      </c>
      <c r="I109" s="392"/>
      <c r="J109" s="392">
        <f>ROUND(I109*H109,2)</f>
        <v>0</v>
      </c>
      <c r="K109" s="389" t="s">
        <v>242</v>
      </c>
      <c r="L109" s="393"/>
      <c r="M109" s="394" t="s">
        <v>242</v>
      </c>
      <c r="N109" s="395" t="s">
        <v>274</v>
      </c>
      <c r="O109" s="368">
        <v>0</v>
      </c>
      <c r="P109" s="368">
        <f>O109*H109</f>
        <v>0</v>
      </c>
      <c r="Q109" s="368">
        <v>2.7E-4</v>
      </c>
      <c r="R109" s="368">
        <f>Q109*H109</f>
        <v>1.6199999999999999E-2</v>
      </c>
      <c r="S109" s="368">
        <v>0</v>
      </c>
      <c r="T109" s="369">
        <f>S109*H109</f>
        <v>0</v>
      </c>
      <c r="AR109" s="90" t="s">
        <v>358</v>
      </c>
      <c r="AT109" s="90" t="s">
        <v>355</v>
      </c>
      <c r="AU109" s="90" t="s">
        <v>57</v>
      </c>
      <c r="AY109" s="90" t="s">
        <v>328</v>
      </c>
      <c r="BE109" s="113">
        <f>IF(N109="základní",J109,0)</f>
        <v>0</v>
      </c>
      <c r="BF109" s="113">
        <f>IF(N109="snížená",J109,0)</f>
        <v>0</v>
      </c>
      <c r="BG109" s="113">
        <f>IF(N109="zákl. přenesená",J109,0)</f>
        <v>0</v>
      </c>
      <c r="BH109" s="113">
        <f>IF(N109="sníž. přenesená",J109,0)</f>
        <v>0</v>
      </c>
      <c r="BI109" s="113">
        <f>IF(N109="nulová",J109,0)</f>
        <v>0</v>
      </c>
      <c r="BJ109" s="90" t="s">
        <v>55</v>
      </c>
      <c r="BK109" s="113">
        <f>ROUND(I109*H109,2)</f>
        <v>0</v>
      </c>
      <c r="BL109" s="90" t="s">
        <v>333</v>
      </c>
      <c r="BM109" s="90" t="s">
        <v>359</v>
      </c>
    </row>
    <row r="110" spans="2:65" s="371" customFormat="1" ht="11.25">
      <c r="B110" s="370"/>
      <c r="D110" s="372" t="s">
        <v>439</v>
      </c>
      <c r="E110" s="373" t="s">
        <v>242</v>
      </c>
      <c r="F110" s="374" t="s">
        <v>1650</v>
      </c>
      <c r="H110" s="375">
        <v>60</v>
      </c>
      <c r="L110" s="370"/>
      <c r="M110" s="376"/>
      <c r="N110" s="377"/>
      <c r="O110" s="377"/>
      <c r="P110" s="377"/>
      <c r="Q110" s="377"/>
      <c r="R110" s="377"/>
      <c r="S110" s="377"/>
      <c r="T110" s="378"/>
      <c r="AT110" s="373" t="s">
        <v>439</v>
      </c>
      <c r="AU110" s="373" t="s">
        <v>57</v>
      </c>
      <c r="AV110" s="371" t="s">
        <v>57</v>
      </c>
      <c r="AW110" s="371" t="s">
        <v>255</v>
      </c>
      <c r="AX110" s="371" t="s">
        <v>55</v>
      </c>
      <c r="AY110" s="373" t="s">
        <v>328</v>
      </c>
    </row>
    <row r="111" spans="2:65" s="96" customFormat="1" ht="16.5" customHeight="1">
      <c r="B111" s="108"/>
      <c r="C111" s="387" t="s">
        <v>360</v>
      </c>
      <c r="D111" s="387" t="s">
        <v>355</v>
      </c>
      <c r="E111" s="388" t="s">
        <v>361</v>
      </c>
      <c r="F111" s="389" t="s">
        <v>362</v>
      </c>
      <c r="G111" s="390" t="s">
        <v>163</v>
      </c>
      <c r="H111" s="391">
        <v>130</v>
      </c>
      <c r="I111" s="392"/>
      <c r="J111" s="392">
        <f>ROUND(I111*H111,2)</f>
        <v>0</v>
      </c>
      <c r="K111" s="389" t="s">
        <v>242</v>
      </c>
      <c r="L111" s="393"/>
      <c r="M111" s="394" t="s">
        <v>242</v>
      </c>
      <c r="N111" s="395" t="s">
        <v>274</v>
      </c>
      <c r="O111" s="368">
        <v>0</v>
      </c>
      <c r="P111" s="368">
        <f>O111*H111</f>
        <v>0</v>
      </c>
      <c r="Q111" s="368">
        <v>2.9E-4</v>
      </c>
      <c r="R111" s="368">
        <f>Q111*H111</f>
        <v>3.7699999999999997E-2</v>
      </c>
      <c r="S111" s="368">
        <v>0</v>
      </c>
      <c r="T111" s="369">
        <f>S111*H111</f>
        <v>0</v>
      </c>
      <c r="AR111" s="90" t="s">
        <v>358</v>
      </c>
      <c r="AT111" s="90" t="s">
        <v>355</v>
      </c>
      <c r="AU111" s="90" t="s">
        <v>57</v>
      </c>
      <c r="AY111" s="90" t="s">
        <v>328</v>
      </c>
      <c r="BE111" s="113">
        <f>IF(N111="základní",J111,0)</f>
        <v>0</v>
      </c>
      <c r="BF111" s="113">
        <f>IF(N111="snížená",J111,0)</f>
        <v>0</v>
      </c>
      <c r="BG111" s="113">
        <f>IF(N111="zákl. přenesená",J111,0)</f>
        <v>0</v>
      </c>
      <c r="BH111" s="113">
        <f>IF(N111="sníž. přenesená",J111,0)</f>
        <v>0</v>
      </c>
      <c r="BI111" s="113">
        <f>IF(N111="nulová",J111,0)</f>
        <v>0</v>
      </c>
      <c r="BJ111" s="90" t="s">
        <v>55</v>
      </c>
      <c r="BK111" s="113">
        <f>ROUND(I111*H111,2)</f>
        <v>0</v>
      </c>
      <c r="BL111" s="90" t="s">
        <v>333</v>
      </c>
      <c r="BM111" s="90" t="s">
        <v>363</v>
      </c>
    </row>
    <row r="112" spans="2:65" s="371" customFormat="1" ht="11.25">
      <c r="B112" s="370"/>
      <c r="D112" s="372" t="s">
        <v>439</v>
      </c>
      <c r="E112" s="373" t="s">
        <v>242</v>
      </c>
      <c r="F112" s="374" t="s">
        <v>1651</v>
      </c>
      <c r="H112" s="375">
        <v>130</v>
      </c>
      <c r="L112" s="370"/>
      <c r="M112" s="376"/>
      <c r="N112" s="377"/>
      <c r="O112" s="377"/>
      <c r="P112" s="377"/>
      <c r="Q112" s="377"/>
      <c r="R112" s="377"/>
      <c r="S112" s="377"/>
      <c r="T112" s="378"/>
      <c r="AT112" s="373" t="s">
        <v>439</v>
      </c>
      <c r="AU112" s="373" t="s">
        <v>57</v>
      </c>
      <c r="AV112" s="371" t="s">
        <v>57</v>
      </c>
      <c r="AW112" s="371" t="s">
        <v>255</v>
      </c>
      <c r="AX112" s="371" t="s">
        <v>55</v>
      </c>
      <c r="AY112" s="373" t="s">
        <v>328</v>
      </c>
    </row>
    <row r="113" spans="2:65" s="96" customFormat="1" ht="16.5" customHeight="1">
      <c r="B113" s="108"/>
      <c r="C113" s="387" t="s">
        <v>364</v>
      </c>
      <c r="D113" s="387" t="s">
        <v>355</v>
      </c>
      <c r="E113" s="388" t="s">
        <v>365</v>
      </c>
      <c r="F113" s="389" t="s">
        <v>366</v>
      </c>
      <c r="G113" s="390" t="s">
        <v>163</v>
      </c>
      <c r="H113" s="391">
        <v>420</v>
      </c>
      <c r="I113" s="392"/>
      <c r="J113" s="392">
        <f>ROUND(I113*H113,2)</f>
        <v>0</v>
      </c>
      <c r="K113" s="389" t="s">
        <v>242</v>
      </c>
      <c r="L113" s="393"/>
      <c r="M113" s="394" t="s">
        <v>242</v>
      </c>
      <c r="N113" s="395" t="s">
        <v>274</v>
      </c>
      <c r="O113" s="368">
        <v>0</v>
      </c>
      <c r="P113" s="368">
        <f>O113*H113</f>
        <v>0</v>
      </c>
      <c r="Q113" s="368">
        <v>3.2000000000000003E-4</v>
      </c>
      <c r="R113" s="368">
        <f>Q113*H113</f>
        <v>0.13440000000000002</v>
      </c>
      <c r="S113" s="368">
        <v>0</v>
      </c>
      <c r="T113" s="369">
        <f>S113*H113</f>
        <v>0</v>
      </c>
      <c r="AR113" s="90" t="s">
        <v>358</v>
      </c>
      <c r="AT113" s="90" t="s">
        <v>355</v>
      </c>
      <c r="AU113" s="90" t="s">
        <v>57</v>
      </c>
      <c r="AY113" s="90" t="s">
        <v>328</v>
      </c>
      <c r="BE113" s="113">
        <f>IF(N113="základní",J113,0)</f>
        <v>0</v>
      </c>
      <c r="BF113" s="113">
        <f>IF(N113="snížená",J113,0)</f>
        <v>0</v>
      </c>
      <c r="BG113" s="113">
        <f>IF(N113="zákl. přenesená",J113,0)</f>
        <v>0</v>
      </c>
      <c r="BH113" s="113">
        <f>IF(N113="sníž. přenesená",J113,0)</f>
        <v>0</v>
      </c>
      <c r="BI113" s="113">
        <f>IF(N113="nulová",J113,0)</f>
        <v>0</v>
      </c>
      <c r="BJ113" s="90" t="s">
        <v>55</v>
      </c>
      <c r="BK113" s="113">
        <f>ROUND(I113*H113,2)</f>
        <v>0</v>
      </c>
      <c r="BL113" s="90" t="s">
        <v>333</v>
      </c>
      <c r="BM113" s="90" t="s">
        <v>367</v>
      </c>
    </row>
    <row r="114" spans="2:65" s="371" customFormat="1" ht="11.25">
      <c r="B114" s="370"/>
      <c r="D114" s="372" t="s">
        <v>439</v>
      </c>
      <c r="E114" s="373" t="s">
        <v>242</v>
      </c>
      <c r="F114" s="374" t="s">
        <v>1652</v>
      </c>
      <c r="H114" s="375">
        <v>70</v>
      </c>
      <c r="L114" s="370"/>
      <c r="M114" s="376"/>
      <c r="N114" s="377"/>
      <c r="O114" s="377"/>
      <c r="P114" s="377"/>
      <c r="Q114" s="377"/>
      <c r="R114" s="377"/>
      <c r="S114" s="377"/>
      <c r="T114" s="378"/>
      <c r="AT114" s="373" t="s">
        <v>439</v>
      </c>
      <c r="AU114" s="373" t="s">
        <v>57</v>
      </c>
      <c r="AV114" s="371" t="s">
        <v>57</v>
      </c>
      <c r="AW114" s="371" t="s">
        <v>255</v>
      </c>
      <c r="AX114" s="371" t="s">
        <v>297</v>
      </c>
      <c r="AY114" s="373" t="s">
        <v>328</v>
      </c>
    </row>
    <row r="115" spans="2:65" s="371" customFormat="1" ht="11.25">
      <c r="B115" s="370"/>
      <c r="D115" s="372" t="s">
        <v>439</v>
      </c>
      <c r="E115" s="373" t="s">
        <v>242</v>
      </c>
      <c r="F115" s="374" t="s">
        <v>1653</v>
      </c>
      <c r="H115" s="375">
        <v>350</v>
      </c>
      <c r="L115" s="370"/>
      <c r="M115" s="376"/>
      <c r="N115" s="377"/>
      <c r="O115" s="377"/>
      <c r="P115" s="377"/>
      <c r="Q115" s="377"/>
      <c r="R115" s="377"/>
      <c r="S115" s="377"/>
      <c r="T115" s="378"/>
      <c r="AT115" s="373" t="s">
        <v>439</v>
      </c>
      <c r="AU115" s="373" t="s">
        <v>57</v>
      </c>
      <c r="AV115" s="371" t="s">
        <v>57</v>
      </c>
      <c r="AW115" s="371" t="s">
        <v>255</v>
      </c>
      <c r="AX115" s="371" t="s">
        <v>297</v>
      </c>
      <c r="AY115" s="373" t="s">
        <v>328</v>
      </c>
    </row>
    <row r="116" spans="2:65" s="380" customFormat="1" ht="11.25">
      <c r="B116" s="379"/>
      <c r="D116" s="372" t="s">
        <v>439</v>
      </c>
      <c r="E116" s="381" t="s">
        <v>242</v>
      </c>
      <c r="F116" s="382" t="s">
        <v>1643</v>
      </c>
      <c r="H116" s="383">
        <v>420</v>
      </c>
      <c r="L116" s="379"/>
      <c r="M116" s="384"/>
      <c r="N116" s="385"/>
      <c r="O116" s="385"/>
      <c r="P116" s="385"/>
      <c r="Q116" s="385"/>
      <c r="R116" s="385"/>
      <c r="S116" s="385"/>
      <c r="T116" s="386"/>
      <c r="AT116" s="381" t="s">
        <v>439</v>
      </c>
      <c r="AU116" s="381" t="s">
        <v>57</v>
      </c>
      <c r="AV116" s="380" t="s">
        <v>454</v>
      </c>
      <c r="AW116" s="380" t="s">
        <v>255</v>
      </c>
      <c r="AX116" s="380" t="s">
        <v>55</v>
      </c>
      <c r="AY116" s="381" t="s">
        <v>328</v>
      </c>
    </row>
    <row r="117" spans="2:65" s="96" customFormat="1" ht="16.5" customHeight="1">
      <c r="B117" s="108"/>
      <c r="C117" s="387" t="s">
        <v>368</v>
      </c>
      <c r="D117" s="387" t="s">
        <v>355</v>
      </c>
      <c r="E117" s="388" t="s">
        <v>369</v>
      </c>
      <c r="F117" s="389" t="s">
        <v>370</v>
      </c>
      <c r="G117" s="390" t="s">
        <v>163</v>
      </c>
      <c r="H117" s="391">
        <v>405</v>
      </c>
      <c r="I117" s="392"/>
      <c r="J117" s="392">
        <f>ROUND(I117*H117,2)</f>
        <v>0</v>
      </c>
      <c r="K117" s="389" t="s">
        <v>242</v>
      </c>
      <c r="L117" s="393"/>
      <c r="M117" s="394" t="s">
        <v>242</v>
      </c>
      <c r="N117" s="395" t="s">
        <v>274</v>
      </c>
      <c r="O117" s="368">
        <v>0</v>
      </c>
      <c r="P117" s="368">
        <f>O117*H117</f>
        <v>0</v>
      </c>
      <c r="Q117" s="368">
        <v>7.2000000000000005E-4</v>
      </c>
      <c r="R117" s="368">
        <f>Q117*H117</f>
        <v>0.29160000000000003</v>
      </c>
      <c r="S117" s="368">
        <v>0</v>
      </c>
      <c r="T117" s="369">
        <f>S117*H117</f>
        <v>0</v>
      </c>
      <c r="AR117" s="90" t="s">
        <v>358</v>
      </c>
      <c r="AT117" s="90" t="s">
        <v>355</v>
      </c>
      <c r="AU117" s="90" t="s">
        <v>57</v>
      </c>
      <c r="AY117" s="90" t="s">
        <v>328</v>
      </c>
      <c r="BE117" s="113">
        <f>IF(N117="základní",J117,0)</f>
        <v>0</v>
      </c>
      <c r="BF117" s="113">
        <f>IF(N117="snížená",J117,0)</f>
        <v>0</v>
      </c>
      <c r="BG117" s="113">
        <f>IF(N117="zákl. přenesená",J117,0)</f>
        <v>0</v>
      </c>
      <c r="BH117" s="113">
        <f>IF(N117="sníž. přenesená",J117,0)</f>
        <v>0</v>
      </c>
      <c r="BI117" s="113">
        <f>IF(N117="nulová",J117,0)</f>
        <v>0</v>
      </c>
      <c r="BJ117" s="90" t="s">
        <v>55</v>
      </c>
      <c r="BK117" s="113">
        <f>ROUND(I117*H117,2)</f>
        <v>0</v>
      </c>
      <c r="BL117" s="90" t="s">
        <v>333</v>
      </c>
      <c r="BM117" s="90" t="s">
        <v>371</v>
      </c>
    </row>
    <row r="118" spans="2:65" s="371" customFormat="1" ht="11.25">
      <c r="B118" s="370"/>
      <c r="D118" s="372" t="s">
        <v>439</v>
      </c>
      <c r="E118" s="373" t="s">
        <v>242</v>
      </c>
      <c r="F118" s="374" t="s">
        <v>1654</v>
      </c>
      <c r="H118" s="375">
        <v>105</v>
      </c>
      <c r="L118" s="370"/>
      <c r="M118" s="376"/>
      <c r="N118" s="377"/>
      <c r="O118" s="377"/>
      <c r="P118" s="377"/>
      <c r="Q118" s="377"/>
      <c r="R118" s="377"/>
      <c r="S118" s="377"/>
      <c r="T118" s="378"/>
      <c r="AT118" s="373" t="s">
        <v>439</v>
      </c>
      <c r="AU118" s="373" t="s">
        <v>57</v>
      </c>
      <c r="AV118" s="371" t="s">
        <v>57</v>
      </c>
      <c r="AW118" s="371" t="s">
        <v>255</v>
      </c>
      <c r="AX118" s="371" t="s">
        <v>297</v>
      </c>
      <c r="AY118" s="373" t="s">
        <v>328</v>
      </c>
    </row>
    <row r="119" spans="2:65" s="371" customFormat="1" ht="11.25">
      <c r="B119" s="370"/>
      <c r="D119" s="372" t="s">
        <v>439</v>
      </c>
      <c r="E119" s="373" t="s">
        <v>242</v>
      </c>
      <c r="F119" s="374" t="s">
        <v>1655</v>
      </c>
      <c r="H119" s="375">
        <v>300</v>
      </c>
      <c r="L119" s="370"/>
      <c r="M119" s="376"/>
      <c r="N119" s="377"/>
      <c r="O119" s="377"/>
      <c r="P119" s="377"/>
      <c r="Q119" s="377"/>
      <c r="R119" s="377"/>
      <c r="S119" s="377"/>
      <c r="T119" s="378"/>
      <c r="AT119" s="373" t="s">
        <v>439</v>
      </c>
      <c r="AU119" s="373" t="s">
        <v>57</v>
      </c>
      <c r="AV119" s="371" t="s">
        <v>57</v>
      </c>
      <c r="AW119" s="371" t="s">
        <v>255</v>
      </c>
      <c r="AX119" s="371" t="s">
        <v>297</v>
      </c>
      <c r="AY119" s="373" t="s">
        <v>328</v>
      </c>
    </row>
    <row r="120" spans="2:65" s="380" customFormat="1" ht="11.25">
      <c r="B120" s="379"/>
      <c r="D120" s="372" t="s">
        <v>439</v>
      </c>
      <c r="E120" s="381" t="s">
        <v>242</v>
      </c>
      <c r="F120" s="382" t="s">
        <v>1643</v>
      </c>
      <c r="H120" s="383">
        <v>405</v>
      </c>
      <c r="L120" s="379"/>
      <c r="M120" s="384"/>
      <c r="N120" s="385"/>
      <c r="O120" s="385"/>
      <c r="P120" s="385"/>
      <c r="Q120" s="385"/>
      <c r="R120" s="385"/>
      <c r="S120" s="385"/>
      <c r="T120" s="386"/>
      <c r="AT120" s="381" t="s">
        <v>439</v>
      </c>
      <c r="AU120" s="381" t="s">
        <v>57</v>
      </c>
      <c r="AV120" s="380" t="s">
        <v>454</v>
      </c>
      <c r="AW120" s="380" t="s">
        <v>255</v>
      </c>
      <c r="AX120" s="380" t="s">
        <v>55</v>
      </c>
      <c r="AY120" s="381" t="s">
        <v>328</v>
      </c>
    </row>
    <row r="121" spans="2:65" s="96" customFormat="1" ht="16.5" customHeight="1">
      <c r="B121" s="108"/>
      <c r="C121" s="387" t="s">
        <v>372</v>
      </c>
      <c r="D121" s="387" t="s">
        <v>355</v>
      </c>
      <c r="E121" s="388" t="s">
        <v>373</v>
      </c>
      <c r="F121" s="389" t="s">
        <v>374</v>
      </c>
      <c r="G121" s="390" t="s">
        <v>163</v>
      </c>
      <c r="H121" s="391">
        <v>185</v>
      </c>
      <c r="I121" s="392"/>
      <c r="J121" s="392">
        <f>ROUND(I121*H121,2)</f>
        <v>0</v>
      </c>
      <c r="K121" s="389" t="s">
        <v>242</v>
      </c>
      <c r="L121" s="393"/>
      <c r="M121" s="394" t="s">
        <v>242</v>
      </c>
      <c r="N121" s="395" t="s">
        <v>274</v>
      </c>
      <c r="O121" s="368">
        <v>0</v>
      </c>
      <c r="P121" s="368">
        <f>O121*H121</f>
        <v>0</v>
      </c>
      <c r="Q121" s="368">
        <v>7.7999999999999999E-4</v>
      </c>
      <c r="R121" s="368">
        <f>Q121*H121</f>
        <v>0.14429999999999998</v>
      </c>
      <c r="S121" s="368">
        <v>0</v>
      </c>
      <c r="T121" s="369">
        <f>S121*H121</f>
        <v>0</v>
      </c>
      <c r="AR121" s="90" t="s">
        <v>358</v>
      </c>
      <c r="AT121" s="90" t="s">
        <v>355</v>
      </c>
      <c r="AU121" s="90" t="s">
        <v>57</v>
      </c>
      <c r="AY121" s="90" t="s">
        <v>328</v>
      </c>
      <c r="BE121" s="113">
        <f>IF(N121="základní",J121,0)</f>
        <v>0</v>
      </c>
      <c r="BF121" s="113">
        <f>IF(N121="snížená",J121,0)</f>
        <v>0</v>
      </c>
      <c r="BG121" s="113">
        <f>IF(N121="zákl. přenesená",J121,0)</f>
        <v>0</v>
      </c>
      <c r="BH121" s="113">
        <f>IF(N121="sníž. přenesená",J121,0)</f>
        <v>0</v>
      </c>
      <c r="BI121" s="113">
        <f>IF(N121="nulová",J121,0)</f>
        <v>0</v>
      </c>
      <c r="BJ121" s="90" t="s">
        <v>55</v>
      </c>
      <c r="BK121" s="113">
        <f>ROUND(I121*H121,2)</f>
        <v>0</v>
      </c>
      <c r="BL121" s="90" t="s">
        <v>333</v>
      </c>
      <c r="BM121" s="90" t="s">
        <v>375</v>
      </c>
    </row>
    <row r="122" spans="2:65" s="371" customFormat="1" ht="11.25">
      <c r="B122" s="370"/>
      <c r="D122" s="372" t="s">
        <v>439</v>
      </c>
      <c r="E122" s="373" t="s">
        <v>242</v>
      </c>
      <c r="F122" s="374" t="s">
        <v>1656</v>
      </c>
      <c r="H122" s="375">
        <v>5</v>
      </c>
      <c r="L122" s="370"/>
      <c r="M122" s="376"/>
      <c r="N122" s="377"/>
      <c r="O122" s="377"/>
      <c r="P122" s="377"/>
      <c r="Q122" s="377"/>
      <c r="R122" s="377"/>
      <c r="S122" s="377"/>
      <c r="T122" s="378"/>
      <c r="AT122" s="373" t="s">
        <v>439</v>
      </c>
      <c r="AU122" s="373" t="s">
        <v>57</v>
      </c>
      <c r="AV122" s="371" t="s">
        <v>57</v>
      </c>
      <c r="AW122" s="371" t="s">
        <v>255</v>
      </c>
      <c r="AX122" s="371" t="s">
        <v>297</v>
      </c>
      <c r="AY122" s="373" t="s">
        <v>328</v>
      </c>
    </row>
    <row r="123" spans="2:65" s="371" customFormat="1" ht="11.25">
      <c r="B123" s="370"/>
      <c r="D123" s="372" t="s">
        <v>439</v>
      </c>
      <c r="E123" s="373" t="s">
        <v>242</v>
      </c>
      <c r="F123" s="374" t="s">
        <v>1657</v>
      </c>
      <c r="H123" s="375">
        <v>180</v>
      </c>
      <c r="L123" s="370"/>
      <c r="M123" s="376"/>
      <c r="N123" s="377"/>
      <c r="O123" s="377"/>
      <c r="P123" s="377"/>
      <c r="Q123" s="377"/>
      <c r="R123" s="377"/>
      <c r="S123" s="377"/>
      <c r="T123" s="378"/>
      <c r="AT123" s="373" t="s">
        <v>439</v>
      </c>
      <c r="AU123" s="373" t="s">
        <v>57</v>
      </c>
      <c r="AV123" s="371" t="s">
        <v>57</v>
      </c>
      <c r="AW123" s="371" t="s">
        <v>255</v>
      </c>
      <c r="AX123" s="371" t="s">
        <v>297</v>
      </c>
      <c r="AY123" s="373" t="s">
        <v>328</v>
      </c>
    </row>
    <row r="124" spans="2:65" s="380" customFormat="1" ht="11.25">
      <c r="B124" s="379"/>
      <c r="D124" s="372" t="s">
        <v>439</v>
      </c>
      <c r="E124" s="381" t="s">
        <v>242</v>
      </c>
      <c r="F124" s="382" t="s">
        <v>1643</v>
      </c>
      <c r="H124" s="383">
        <v>185</v>
      </c>
      <c r="L124" s="379"/>
      <c r="M124" s="384"/>
      <c r="N124" s="385"/>
      <c r="O124" s="385"/>
      <c r="P124" s="385"/>
      <c r="Q124" s="385"/>
      <c r="R124" s="385"/>
      <c r="S124" s="385"/>
      <c r="T124" s="386"/>
      <c r="AT124" s="381" t="s">
        <v>439</v>
      </c>
      <c r="AU124" s="381" t="s">
        <v>57</v>
      </c>
      <c r="AV124" s="380" t="s">
        <v>454</v>
      </c>
      <c r="AW124" s="380" t="s">
        <v>255</v>
      </c>
      <c r="AX124" s="380" t="s">
        <v>55</v>
      </c>
      <c r="AY124" s="381" t="s">
        <v>328</v>
      </c>
    </row>
    <row r="125" spans="2:65" s="96" customFormat="1" ht="16.5" customHeight="1">
      <c r="B125" s="108"/>
      <c r="C125" s="109" t="s">
        <v>376</v>
      </c>
      <c r="D125" s="109" t="s">
        <v>330</v>
      </c>
      <c r="E125" s="110" t="s">
        <v>377</v>
      </c>
      <c r="F125" s="172" t="s">
        <v>378</v>
      </c>
      <c r="G125" s="111" t="s">
        <v>163</v>
      </c>
      <c r="H125" s="112">
        <v>355</v>
      </c>
      <c r="I125" s="173"/>
      <c r="J125" s="173">
        <f>ROUND(I125*H125,2)</f>
        <v>0</v>
      </c>
      <c r="K125" s="172" t="s">
        <v>1640</v>
      </c>
      <c r="L125" s="95"/>
      <c r="M125" s="366" t="s">
        <v>242</v>
      </c>
      <c r="N125" s="367" t="s">
        <v>274</v>
      </c>
      <c r="O125" s="368">
        <v>0.13600000000000001</v>
      </c>
      <c r="P125" s="368">
        <f>O125*H125</f>
        <v>48.28</v>
      </c>
      <c r="Q125" s="368">
        <v>2.6694000000000002E-4</v>
      </c>
      <c r="R125" s="368">
        <f>Q125*H125</f>
        <v>9.4763700000000006E-2</v>
      </c>
      <c r="S125" s="368">
        <v>0</v>
      </c>
      <c r="T125" s="369">
        <f>S125*H125</f>
        <v>0</v>
      </c>
      <c r="AR125" s="90" t="s">
        <v>333</v>
      </c>
      <c r="AT125" s="90" t="s">
        <v>330</v>
      </c>
      <c r="AU125" s="90" t="s">
        <v>57</v>
      </c>
      <c r="AY125" s="90" t="s">
        <v>328</v>
      </c>
      <c r="BE125" s="113">
        <f>IF(N125="základní",J125,0)</f>
        <v>0</v>
      </c>
      <c r="BF125" s="113">
        <f>IF(N125="snížená",J125,0)</f>
        <v>0</v>
      </c>
      <c r="BG125" s="113">
        <f>IF(N125="zákl. přenesená",J125,0)</f>
        <v>0</v>
      </c>
      <c r="BH125" s="113">
        <f>IF(N125="sníž. přenesená",J125,0)</f>
        <v>0</v>
      </c>
      <c r="BI125" s="113">
        <f>IF(N125="nulová",J125,0)</f>
        <v>0</v>
      </c>
      <c r="BJ125" s="90" t="s">
        <v>55</v>
      </c>
      <c r="BK125" s="113">
        <f>ROUND(I125*H125,2)</f>
        <v>0</v>
      </c>
      <c r="BL125" s="90" t="s">
        <v>333</v>
      </c>
      <c r="BM125" s="90" t="s">
        <v>379</v>
      </c>
    </row>
    <row r="126" spans="2:65" s="371" customFormat="1" ht="11.25">
      <c r="B126" s="370"/>
      <c r="D126" s="372" t="s">
        <v>439</v>
      </c>
      <c r="E126" s="373" t="s">
        <v>242</v>
      </c>
      <c r="F126" s="374" t="s">
        <v>1658</v>
      </c>
      <c r="H126" s="375">
        <v>250</v>
      </c>
      <c r="L126" s="370"/>
      <c r="M126" s="376"/>
      <c r="N126" s="377"/>
      <c r="O126" s="377"/>
      <c r="P126" s="377"/>
      <c r="Q126" s="377"/>
      <c r="R126" s="377"/>
      <c r="S126" s="377"/>
      <c r="T126" s="378"/>
      <c r="AT126" s="373" t="s">
        <v>439</v>
      </c>
      <c r="AU126" s="373" t="s">
        <v>57</v>
      </c>
      <c r="AV126" s="371" t="s">
        <v>57</v>
      </c>
      <c r="AW126" s="371" t="s">
        <v>255</v>
      </c>
      <c r="AX126" s="371" t="s">
        <v>297</v>
      </c>
      <c r="AY126" s="373" t="s">
        <v>328</v>
      </c>
    </row>
    <row r="127" spans="2:65" s="371" customFormat="1" ht="11.25">
      <c r="B127" s="370"/>
      <c r="D127" s="372" t="s">
        <v>439</v>
      </c>
      <c r="E127" s="373" t="s">
        <v>242</v>
      </c>
      <c r="F127" s="374" t="s">
        <v>1654</v>
      </c>
      <c r="H127" s="375">
        <v>105</v>
      </c>
      <c r="L127" s="370"/>
      <c r="M127" s="376"/>
      <c r="N127" s="377"/>
      <c r="O127" s="377"/>
      <c r="P127" s="377"/>
      <c r="Q127" s="377"/>
      <c r="R127" s="377"/>
      <c r="S127" s="377"/>
      <c r="T127" s="378"/>
      <c r="AT127" s="373" t="s">
        <v>439</v>
      </c>
      <c r="AU127" s="373" t="s">
        <v>57</v>
      </c>
      <c r="AV127" s="371" t="s">
        <v>57</v>
      </c>
      <c r="AW127" s="371" t="s">
        <v>255</v>
      </c>
      <c r="AX127" s="371" t="s">
        <v>297</v>
      </c>
      <c r="AY127" s="373" t="s">
        <v>328</v>
      </c>
    </row>
    <row r="128" spans="2:65" s="380" customFormat="1" ht="11.25">
      <c r="B128" s="379"/>
      <c r="D128" s="372" t="s">
        <v>439</v>
      </c>
      <c r="E128" s="381" t="s">
        <v>242</v>
      </c>
      <c r="F128" s="382" t="s">
        <v>1643</v>
      </c>
      <c r="H128" s="383">
        <v>355</v>
      </c>
      <c r="L128" s="379"/>
      <c r="M128" s="384"/>
      <c r="N128" s="385"/>
      <c r="O128" s="385"/>
      <c r="P128" s="385"/>
      <c r="Q128" s="385"/>
      <c r="R128" s="385"/>
      <c r="S128" s="385"/>
      <c r="T128" s="386"/>
      <c r="AT128" s="381" t="s">
        <v>439</v>
      </c>
      <c r="AU128" s="381" t="s">
        <v>57</v>
      </c>
      <c r="AV128" s="380" t="s">
        <v>454</v>
      </c>
      <c r="AW128" s="380" t="s">
        <v>255</v>
      </c>
      <c r="AX128" s="380" t="s">
        <v>55</v>
      </c>
      <c r="AY128" s="381" t="s">
        <v>328</v>
      </c>
    </row>
    <row r="129" spans="2:65" s="96" customFormat="1" ht="16.5" customHeight="1">
      <c r="B129" s="108"/>
      <c r="C129" s="387" t="s">
        <v>380</v>
      </c>
      <c r="D129" s="387" t="s">
        <v>355</v>
      </c>
      <c r="E129" s="388" t="s">
        <v>381</v>
      </c>
      <c r="F129" s="389" t="s">
        <v>382</v>
      </c>
      <c r="G129" s="390" t="s">
        <v>163</v>
      </c>
      <c r="H129" s="391">
        <v>170</v>
      </c>
      <c r="I129" s="392"/>
      <c r="J129" s="392">
        <f>ROUND(I129*H129,2)</f>
        <v>0</v>
      </c>
      <c r="K129" s="389" t="s">
        <v>242</v>
      </c>
      <c r="L129" s="393"/>
      <c r="M129" s="394" t="s">
        <v>242</v>
      </c>
      <c r="N129" s="395" t="s">
        <v>274</v>
      </c>
      <c r="O129" s="368">
        <v>0</v>
      </c>
      <c r="P129" s="368">
        <f>O129*H129</f>
        <v>0</v>
      </c>
      <c r="Q129" s="368">
        <v>1.2099999999999999E-3</v>
      </c>
      <c r="R129" s="368">
        <f>Q129*H129</f>
        <v>0.20569999999999999</v>
      </c>
      <c r="S129" s="368">
        <v>0</v>
      </c>
      <c r="T129" s="369">
        <f>S129*H129</f>
        <v>0</v>
      </c>
      <c r="AR129" s="90" t="s">
        <v>358</v>
      </c>
      <c r="AT129" s="90" t="s">
        <v>355</v>
      </c>
      <c r="AU129" s="90" t="s">
        <v>57</v>
      </c>
      <c r="AY129" s="90" t="s">
        <v>328</v>
      </c>
      <c r="BE129" s="113">
        <f>IF(N129="základní",J129,0)</f>
        <v>0</v>
      </c>
      <c r="BF129" s="113">
        <f>IF(N129="snížená",J129,0)</f>
        <v>0</v>
      </c>
      <c r="BG129" s="113">
        <f>IF(N129="zákl. přenesená",J129,0)</f>
        <v>0</v>
      </c>
      <c r="BH129" s="113">
        <f>IF(N129="sníž. přenesená",J129,0)</f>
        <v>0</v>
      </c>
      <c r="BI129" s="113">
        <f>IF(N129="nulová",J129,0)</f>
        <v>0</v>
      </c>
      <c r="BJ129" s="90" t="s">
        <v>55</v>
      </c>
      <c r="BK129" s="113">
        <f>ROUND(I129*H129,2)</f>
        <v>0</v>
      </c>
      <c r="BL129" s="90" t="s">
        <v>333</v>
      </c>
      <c r="BM129" s="90" t="s">
        <v>383</v>
      </c>
    </row>
    <row r="130" spans="2:65" s="371" customFormat="1" ht="11.25">
      <c r="B130" s="370"/>
      <c r="D130" s="372" t="s">
        <v>439</v>
      </c>
      <c r="E130" s="373" t="s">
        <v>242</v>
      </c>
      <c r="F130" s="374" t="s">
        <v>1659</v>
      </c>
      <c r="H130" s="375">
        <v>90</v>
      </c>
      <c r="L130" s="370"/>
      <c r="M130" s="376"/>
      <c r="N130" s="377"/>
      <c r="O130" s="377"/>
      <c r="P130" s="377"/>
      <c r="Q130" s="377"/>
      <c r="R130" s="377"/>
      <c r="S130" s="377"/>
      <c r="T130" s="378"/>
      <c r="AT130" s="373" t="s">
        <v>439</v>
      </c>
      <c r="AU130" s="373" t="s">
        <v>57</v>
      </c>
      <c r="AV130" s="371" t="s">
        <v>57</v>
      </c>
      <c r="AW130" s="371" t="s">
        <v>255</v>
      </c>
      <c r="AX130" s="371" t="s">
        <v>297</v>
      </c>
      <c r="AY130" s="373" t="s">
        <v>328</v>
      </c>
    </row>
    <row r="131" spans="2:65" s="371" customFormat="1" ht="11.25">
      <c r="B131" s="370"/>
      <c r="D131" s="372" t="s">
        <v>439</v>
      </c>
      <c r="E131" s="373" t="s">
        <v>242</v>
      </c>
      <c r="F131" s="374" t="s">
        <v>1660</v>
      </c>
      <c r="H131" s="375">
        <v>80</v>
      </c>
      <c r="L131" s="370"/>
      <c r="M131" s="376"/>
      <c r="N131" s="377"/>
      <c r="O131" s="377"/>
      <c r="P131" s="377"/>
      <c r="Q131" s="377"/>
      <c r="R131" s="377"/>
      <c r="S131" s="377"/>
      <c r="T131" s="378"/>
      <c r="AT131" s="373" t="s">
        <v>439</v>
      </c>
      <c r="AU131" s="373" t="s">
        <v>57</v>
      </c>
      <c r="AV131" s="371" t="s">
        <v>57</v>
      </c>
      <c r="AW131" s="371" t="s">
        <v>255</v>
      </c>
      <c r="AX131" s="371" t="s">
        <v>297</v>
      </c>
      <c r="AY131" s="373" t="s">
        <v>328</v>
      </c>
    </row>
    <row r="132" spans="2:65" s="380" customFormat="1" ht="11.25">
      <c r="B132" s="379"/>
      <c r="D132" s="372" t="s">
        <v>439</v>
      </c>
      <c r="E132" s="381" t="s">
        <v>242</v>
      </c>
      <c r="F132" s="382" t="s">
        <v>1643</v>
      </c>
      <c r="H132" s="383">
        <v>170</v>
      </c>
      <c r="L132" s="379"/>
      <c r="M132" s="384"/>
      <c r="N132" s="385"/>
      <c r="O132" s="385"/>
      <c r="P132" s="385"/>
      <c r="Q132" s="385"/>
      <c r="R132" s="385"/>
      <c r="S132" s="385"/>
      <c r="T132" s="386"/>
      <c r="AT132" s="381" t="s">
        <v>439</v>
      </c>
      <c r="AU132" s="381" t="s">
        <v>57</v>
      </c>
      <c r="AV132" s="380" t="s">
        <v>454</v>
      </c>
      <c r="AW132" s="380" t="s">
        <v>255</v>
      </c>
      <c r="AX132" s="380" t="s">
        <v>55</v>
      </c>
      <c r="AY132" s="381" t="s">
        <v>328</v>
      </c>
    </row>
    <row r="133" spans="2:65" s="96" customFormat="1" ht="16.5" customHeight="1">
      <c r="B133" s="108"/>
      <c r="C133" s="387" t="s">
        <v>384</v>
      </c>
      <c r="D133" s="387" t="s">
        <v>355</v>
      </c>
      <c r="E133" s="388" t="s">
        <v>385</v>
      </c>
      <c r="F133" s="389" t="s">
        <v>386</v>
      </c>
      <c r="G133" s="390" t="s">
        <v>163</v>
      </c>
      <c r="H133" s="391">
        <v>95</v>
      </c>
      <c r="I133" s="392"/>
      <c r="J133" s="392">
        <f>ROUND(I133*H133,2)</f>
        <v>0</v>
      </c>
      <c r="K133" s="389" t="s">
        <v>242</v>
      </c>
      <c r="L133" s="393"/>
      <c r="M133" s="394" t="s">
        <v>242</v>
      </c>
      <c r="N133" s="395" t="s">
        <v>274</v>
      </c>
      <c r="O133" s="368">
        <v>0</v>
      </c>
      <c r="P133" s="368">
        <f>O133*H133</f>
        <v>0</v>
      </c>
      <c r="Q133" s="368">
        <v>1.39E-3</v>
      </c>
      <c r="R133" s="368">
        <f>Q133*H133</f>
        <v>0.13205</v>
      </c>
      <c r="S133" s="368">
        <v>0</v>
      </c>
      <c r="T133" s="369">
        <f>S133*H133</f>
        <v>0</v>
      </c>
      <c r="AR133" s="90" t="s">
        <v>358</v>
      </c>
      <c r="AT133" s="90" t="s">
        <v>355</v>
      </c>
      <c r="AU133" s="90" t="s">
        <v>57</v>
      </c>
      <c r="AY133" s="90" t="s">
        <v>328</v>
      </c>
      <c r="BE133" s="113">
        <f>IF(N133="základní",J133,0)</f>
        <v>0</v>
      </c>
      <c r="BF133" s="113">
        <f>IF(N133="snížená",J133,0)</f>
        <v>0</v>
      </c>
      <c r="BG133" s="113">
        <f>IF(N133="zákl. přenesená",J133,0)</f>
        <v>0</v>
      </c>
      <c r="BH133" s="113">
        <f>IF(N133="sníž. přenesená",J133,0)</f>
        <v>0</v>
      </c>
      <c r="BI133" s="113">
        <f>IF(N133="nulová",J133,0)</f>
        <v>0</v>
      </c>
      <c r="BJ133" s="90" t="s">
        <v>55</v>
      </c>
      <c r="BK133" s="113">
        <f>ROUND(I133*H133,2)</f>
        <v>0</v>
      </c>
      <c r="BL133" s="90" t="s">
        <v>333</v>
      </c>
      <c r="BM133" s="90" t="s">
        <v>387</v>
      </c>
    </row>
    <row r="134" spans="2:65" s="371" customFormat="1" ht="11.25">
      <c r="B134" s="370"/>
      <c r="D134" s="372" t="s">
        <v>439</v>
      </c>
      <c r="E134" s="373" t="s">
        <v>242</v>
      </c>
      <c r="F134" s="374" t="s">
        <v>1661</v>
      </c>
      <c r="H134" s="375">
        <v>70</v>
      </c>
      <c r="L134" s="370"/>
      <c r="M134" s="376"/>
      <c r="N134" s="377"/>
      <c r="O134" s="377"/>
      <c r="P134" s="377"/>
      <c r="Q134" s="377"/>
      <c r="R134" s="377"/>
      <c r="S134" s="377"/>
      <c r="T134" s="378"/>
      <c r="AT134" s="373" t="s">
        <v>439</v>
      </c>
      <c r="AU134" s="373" t="s">
        <v>57</v>
      </c>
      <c r="AV134" s="371" t="s">
        <v>57</v>
      </c>
      <c r="AW134" s="371" t="s">
        <v>255</v>
      </c>
      <c r="AX134" s="371" t="s">
        <v>297</v>
      </c>
      <c r="AY134" s="373" t="s">
        <v>328</v>
      </c>
    </row>
    <row r="135" spans="2:65" s="371" customFormat="1" ht="11.25">
      <c r="B135" s="370"/>
      <c r="D135" s="372" t="s">
        <v>439</v>
      </c>
      <c r="E135" s="373" t="s">
        <v>242</v>
      </c>
      <c r="F135" s="374" t="s">
        <v>1662</v>
      </c>
      <c r="H135" s="375">
        <v>25</v>
      </c>
      <c r="L135" s="370"/>
      <c r="M135" s="376"/>
      <c r="N135" s="377"/>
      <c r="O135" s="377"/>
      <c r="P135" s="377"/>
      <c r="Q135" s="377"/>
      <c r="R135" s="377"/>
      <c r="S135" s="377"/>
      <c r="T135" s="378"/>
      <c r="AT135" s="373" t="s">
        <v>439</v>
      </c>
      <c r="AU135" s="373" t="s">
        <v>57</v>
      </c>
      <c r="AV135" s="371" t="s">
        <v>57</v>
      </c>
      <c r="AW135" s="371" t="s">
        <v>255</v>
      </c>
      <c r="AX135" s="371" t="s">
        <v>297</v>
      </c>
      <c r="AY135" s="373" t="s">
        <v>328</v>
      </c>
    </row>
    <row r="136" spans="2:65" s="380" customFormat="1" ht="11.25">
      <c r="B136" s="379"/>
      <c r="D136" s="372" t="s">
        <v>439</v>
      </c>
      <c r="E136" s="381" t="s">
        <v>242</v>
      </c>
      <c r="F136" s="382" t="s">
        <v>1643</v>
      </c>
      <c r="H136" s="383">
        <v>95</v>
      </c>
      <c r="L136" s="379"/>
      <c r="M136" s="384"/>
      <c r="N136" s="385"/>
      <c r="O136" s="385"/>
      <c r="P136" s="385"/>
      <c r="Q136" s="385"/>
      <c r="R136" s="385"/>
      <c r="S136" s="385"/>
      <c r="T136" s="386"/>
      <c r="AT136" s="381" t="s">
        <v>439</v>
      </c>
      <c r="AU136" s="381" t="s">
        <v>57</v>
      </c>
      <c r="AV136" s="380" t="s">
        <v>454</v>
      </c>
      <c r="AW136" s="380" t="s">
        <v>255</v>
      </c>
      <c r="AX136" s="380" t="s">
        <v>55</v>
      </c>
      <c r="AY136" s="381" t="s">
        <v>328</v>
      </c>
    </row>
    <row r="137" spans="2:65" s="96" customFormat="1" ht="16.5" customHeight="1">
      <c r="B137" s="108"/>
      <c r="C137" s="387" t="s">
        <v>388</v>
      </c>
      <c r="D137" s="387" t="s">
        <v>355</v>
      </c>
      <c r="E137" s="388" t="s">
        <v>389</v>
      </c>
      <c r="F137" s="389" t="s">
        <v>390</v>
      </c>
      <c r="G137" s="390" t="s">
        <v>163</v>
      </c>
      <c r="H137" s="391">
        <v>90</v>
      </c>
      <c r="I137" s="392"/>
      <c r="J137" s="392">
        <f>ROUND(I137*H137,2)</f>
        <v>0</v>
      </c>
      <c r="K137" s="389" t="s">
        <v>242</v>
      </c>
      <c r="L137" s="393"/>
      <c r="M137" s="394" t="s">
        <v>242</v>
      </c>
      <c r="N137" s="395" t="s">
        <v>274</v>
      </c>
      <c r="O137" s="368">
        <v>0</v>
      </c>
      <c r="P137" s="368">
        <f>O137*H137</f>
        <v>0</v>
      </c>
      <c r="Q137" s="368">
        <v>1.5100000000000001E-3</v>
      </c>
      <c r="R137" s="368">
        <f>Q137*H137</f>
        <v>0.13589999999999999</v>
      </c>
      <c r="S137" s="368">
        <v>0</v>
      </c>
      <c r="T137" s="369">
        <f>S137*H137</f>
        <v>0</v>
      </c>
      <c r="AR137" s="90" t="s">
        <v>358</v>
      </c>
      <c r="AT137" s="90" t="s">
        <v>355</v>
      </c>
      <c r="AU137" s="90" t="s">
        <v>57</v>
      </c>
      <c r="AY137" s="90" t="s">
        <v>328</v>
      </c>
      <c r="BE137" s="113">
        <f>IF(N137="základní",J137,0)</f>
        <v>0</v>
      </c>
      <c r="BF137" s="113">
        <f>IF(N137="snížená",J137,0)</f>
        <v>0</v>
      </c>
      <c r="BG137" s="113">
        <f>IF(N137="zákl. přenesená",J137,0)</f>
        <v>0</v>
      </c>
      <c r="BH137" s="113">
        <f>IF(N137="sníž. přenesená",J137,0)</f>
        <v>0</v>
      </c>
      <c r="BI137" s="113">
        <f>IF(N137="nulová",J137,0)</f>
        <v>0</v>
      </c>
      <c r="BJ137" s="90" t="s">
        <v>55</v>
      </c>
      <c r="BK137" s="113">
        <f>ROUND(I137*H137,2)</f>
        <v>0</v>
      </c>
      <c r="BL137" s="90" t="s">
        <v>333</v>
      </c>
      <c r="BM137" s="90" t="s">
        <v>391</v>
      </c>
    </row>
    <row r="138" spans="2:65" s="371" customFormat="1" ht="11.25">
      <c r="B138" s="370"/>
      <c r="D138" s="372" t="s">
        <v>439</v>
      </c>
      <c r="E138" s="373" t="s">
        <v>242</v>
      </c>
      <c r="F138" s="374" t="s">
        <v>1659</v>
      </c>
      <c r="H138" s="375">
        <v>90</v>
      </c>
      <c r="L138" s="370"/>
      <c r="M138" s="376"/>
      <c r="N138" s="377"/>
      <c r="O138" s="377"/>
      <c r="P138" s="377"/>
      <c r="Q138" s="377"/>
      <c r="R138" s="377"/>
      <c r="S138" s="377"/>
      <c r="T138" s="378"/>
      <c r="AT138" s="373" t="s">
        <v>439</v>
      </c>
      <c r="AU138" s="373" t="s">
        <v>57</v>
      </c>
      <c r="AV138" s="371" t="s">
        <v>57</v>
      </c>
      <c r="AW138" s="371" t="s">
        <v>255</v>
      </c>
      <c r="AX138" s="371" t="s">
        <v>55</v>
      </c>
      <c r="AY138" s="373" t="s">
        <v>328</v>
      </c>
    </row>
    <row r="139" spans="2:65" s="96" customFormat="1" ht="16.5" customHeight="1">
      <c r="B139" s="108"/>
      <c r="C139" s="387" t="s">
        <v>392</v>
      </c>
      <c r="D139" s="387" t="s">
        <v>355</v>
      </c>
      <c r="E139" s="388" t="s">
        <v>393</v>
      </c>
      <c r="F139" s="389" t="s">
        <v>394</v>
      </c>
      <c r="G139" s="390" t="s">
        <v>140</v>
      </c>
      <c r="H139" s="391">
        <v>40</v>
      </c>
      <c r="I139" s="392"/>
      <c r="J139" s="392">
        <f>ROUND(I139*H139,2)</f>
        <v>0</v>
      </c>
      <c r="K139" s="389" t="s">
        <v>1640</v>
      </c>
      <c r="L139" s="393"/>
      <c r="M139" s="394" t="s">
        <v>242</v>
      </c>
      <c r="N139" s="395" t="s">
        <v>274</v>
      </c>
      <c r="O139" s="368">
        <v>0</v>
      </c>
      <c r="P139" s="368">
        <f>O139*H139</f>
        <v>0</v>
      </c>
      <c r="Q139" s="368">
        <v>4.7000000000000002E-3</v>
      </c>
      <c r="R139" s="368">
        <f>Q139*H139</f>
        <v>0.188</v>
      </c>
      <c r="S139" s="368">
        <v>0</v>
      </c>
      <c r="T139" s="369">
        <f>S139*H139</f>
        <v>0</v>
      </c>
      <c r="AR139" s="90" t="s">
        <v>358</v>
      </c>
      <c r="AT139" s="90" t="s">
        <v>355</v>
      </c>
      <c r="AU139" s="90" t="s">
        <v>57</v>
      </c>
      <c r="AY139" s="90" t="s">
        <v>328</v>
      </c>
      <c r="BE139" s="113">
        <f>IF(N139="základní",J139,0)</f>
        <v>0</v>
      </c>
      <c r="BF139" s="113">
        <f>IF(N139="snížená",J139,0)</f>
        <v>0</v>
      </c>
      <c r="BG139" s="113">
        <f>IF(N139="zákl. přenesená",J139,0)</f>
        <v>0</v>
      </c>
      <c r="BH139" s="113">
        <f>IF(N139="sníž. přenesená",J139,0)</f>
        <v>0</v>
      </c>
      <c r="BI139" s="113">
        <f>IF(N139="nulová",J139,0)</f>
        <v>0</v>
      </c>
      <c r="BJ139" s="90" t="s">
        <v>55</v>
      </c>
      <c r="BK139" s="113">
        <f>ROUND(I139*H139,2)</f>
        <v>0</v>
      </c>
      <c r="BL139" s="90" t="s">
        <v>333</v>
      </c>
      <c r="BM139" s="90" t="s">
        <v>395</v>
      </c>
    </row>
    <row r="140" spans="2:65" s="96" customFormat="1" ht="16.5" customHeight="1">
      <c r="B140" s="108"/>
      <c r="C140" s="109" t="s">
        <v>396</v>
      </c>
      <c r="D140" s="109" t="s">
        <v>330</v>
      </c>
      <c r="E140" s="110" t="s">
        <v>397</v>
      </c>
      <c r="F140" s="172" t="s">
        <v>398</v>
      </c>
      <c r="G140" s="111" t="s">
        <v>163</v>
      </c>
      <c r="H140" s="112">
        <v>54</v>
      </c>
      <c r="I140" s="173"/>
      <c r="J140" s="173">
        <f>ROUND(I140*H140,2)</f>
        <v>0</v>
      </c>
      <c r="K140" s="172" t="s">
        <v>1640</v>
      </c>
      <c r="L140" s="95"/>
      <c r="M140" s="366" t="s">
        <v>242</v>
      </c>
      <c r="N140" s="367" t="s">
        <v>274</v>
      </c>
      <c r="O140" s="368">
        <v>0.14199999999999999</v>
      </c>
      <c r="P140" s="368">
        <f>O140*H140</f>
        <v>7.6679999999999993</v>
      </c>
      <c r="Q140" s="368">
        <v>4.0688999999999998E-4</v>
      </c>
      <c r="R140" s="368">
        <f>Q140*H140</f>
        <v>2.1972059999999998E-2</v>
      </c>
      <c r="S140" s="368">
        <v>0</v>
      </c>
      <c r="T140" s="369">
        <f>S140*H140</f>
        <v>0</v>
      </c>
      <c r="AR140" s="90" t="s">
        <v>333</v>
      </c>
      <c r="AT140" s="90" t="s">
        <v>330</v>
      </c>
      <c r="AU140" s="90" t="s">
        <v>57</v>
      </c>
      <c r="AY140" s="90" t="s">
        <v>328</v>
      </c>
      <c r="BE140" s="113">
        <f>IF(N140="základní",J140,0)</f>
        <v>0</v>
      </c>
      <c r="BF140" s="113">
        <f>IF(N140="snížená",J140,0)</f>
        <v>0</v>
      </c>
      <c r="BG140" s="113">
        <f>IF(N140="zákl. přenesená",J140,0)</f>
        <v>0</v>
      </c>
      <c r="BH140" s="113">
        <f>IF(N140="sníž. přenesená",J140,0)</f>
        <v>0</v>
      </c>
      <c r="BI140" s="113">
        <f>IF(N140="nulová",J140,0)</f>
        <v>0</v>
      </c>
      <c r="BJ140" s="90" t="s">
        <v>55</v>
      </c>
      <c r="BK140" s="113">
        <f>ROUND(I140*H140,2)</f>
        <v>0</v>
      </c>
      <c r="BL140" s="90" t="s">
        <v>333</v>
      </c>
      <c r="BM140" s="90" t="s">
        <v>399</v>
      </c>
    </row>
    <row r="141" spans="2:65" s="371" customFormat="1" ht="11.25">
      <c r="B141" s="370"/>
      <c r="D141" s="372" t="s">
        <v>439</v>
      </c>
      <c r="E141" s="373" t="s">
        <v>242</v>
      </c>
      <c r="F141" s="374" t="s">
        <v>1663</v>
      </c>
      <c r="H141" s="375">
        <v>54</v>
      </c>
      <c r="L141" s="370"/>
      <c r="M141" s="376"/>
      <c r="N141" s="377"/>
      <c r="O141" s="377"/>
      <c r="P141" s="377"/>
      <c r="Q141" s="377"/>
      <c r="R141" s="377"/>
      <c r="S141" s="377"/>
      <c r="T141" s="378"/>
      <c r="AT141" s="373" t="s">
        <v>439</v>
      </c>
      <c r="AU141" s="373" t="s">
        <v>57</v>
      </c>
      <c r="AV141" s="371" t="s">
        <v>57</v>
      </c>
      <c r="AW141" s="371" t="s">
        <v>255</v>
      </c>
      <c r="AX141" s="371" t="s">
        <v>55</v>
      </c>
      <c r="AY141" s="373" t="s">
        <v>328</v>
      </c>
    </row>
    <row r="142" spans="2:65" s="96" customFormat="1" ht="16.5" customHeight="1">
      <c r="B142" s="108"/>
      <c r="C142" s="387" t="s">
        <v>400</v>
      </c>
      <c r="D142" s="387" t="s">
        <v>355</v>
      </c>
      <c r="E142" s="388" t="s">
        <v>401</v>
      </c>
      <c r="F142" s="389" t="s">
        <v>402</v>
      </c>
      <c r="G142" s="390" t="s">
        <v>163</v>
      </c>
      <c r="H142" s="391">
        <v>25</v>
      </c>
      <c r="I142" s="392"/>
      <c r="J142" s="392">
        <f>ROUND(I142*H142,2)</f>
        <v>0</v>
      </c>
      <c r="K142" s="389" t="s">
        <v>242</v>
      </c>
      <c r="L142" s="393"/>
      <c r="M142" s="394" t="s">
        <v>242</v>
      </c>
      <c r="N142" s="395" t="s">
        <v>274</v>
      </c>
      <c r="O142" s="368">
        <v>0</v>
      </c>
      <c r="P142" s="368">
        <f>O142*H142</f>
        <v>0</v>
      </c>
      <c r="Q142" s="368">
        <v>1.74E-3</v>
      </c>
      <c r="R142" s="368">
        <f>Q142*H142</f>
        <v>4.3499999999999997E-2</v>
      </c>
      <c r="S142" s="368">
        <v>0</v>
      </c>
      <c r="T142" s="369">
        <f>S142*H142</f>
        <v>0</v>
      </c>
      <c r="AR142" s="90" t="s">
        <v>358</v>
      </c>
      <c r="AT142" s="90" t="s">
        <v>355</v>
      </c>
      <c r="AU142" s="90" t="s">
        <v>57</v>
      </c>
      <c r="AY142" s="90" t="s">
        <v>328</v>
      </c>
      <c r="BE142" s="113">
        <f>IF(N142="základní",J142,0)</f>
        <v>0</v>
      </c>
      <c r="BF142" s="113">
        <f>IF(N142="snížená",J142,0)</f>
        <v>0</v>
      </c>
      <c r="BG142" s="113">
        <f>IF(N142="zákl. přenesená",J142,0)</f>
        <v>0</v>
      </c>
      <c r="BH142" s="113">
        <f>IF(N142="sníž. přenesená",J142,0)</f>
        <v>0</v>
      </c>
      <c r="BI142" s="113">
        <f>IF(N142="nulová",J142,0)</f>
        <v>0</v>
      </c>
      <c r="BJ142" s="90" t="s">
        <v>55</v>
      </c>
      <c r="BK142" s="113">
        <f>ROUND(I142*H142,2)</f>
        <v>0</v>
      </c>
      <c r="BL142" s="90" t="s">
        <v>333</v>
      </c>
      <c r="BM142" s="90" t="s">
        <v>403</v>
      </c>
    </row>
    <row r="143" spans="2:65" s="371" customFormat="1" ht="11.25">
      <c r="B143" s="370"/>
      <c r="D143" s="372" t="s">
        <v>439</v>
      </c>
      <c r="E143" s="373" t="s">
        <v>242</v>
      </c>
      <c r="F143" s="374" t="s">
        <v>1664</v>
      </c>
      <c r="H143" s="375">
        <v>25</v>
      </c>
      <c r="L143" s="370"/>
      <c r="M143" s="376"/>
      <c r="N143" s="377"/>
      <c r="O143" s="377"/>
      <c r="P143" s="377"/>
      <c r="Q143" s="377"/>
      <c r="R143" s="377"/>
      <c r="S143" s="377"/>
      <c r="T143" s="378"/>
      <c r="AT143" s="373" t="s">
        <v>439</v>
      </c>
      <c r="AU143" s="373" t="s">
        <v>57</v>
      </c>
      <c r="AV143" s="371" t="s">
        <v>57</v>
      </c>
      <c r="AW143" s="371" t="s">
        <v>255</v>
      </c>
      <c r="AX143" s="371" t="s">
        <v>55</v>
      </c>
      <c r="AY143" s="373" t="s">
        <v>328</v>
      </c>
    </row>
    <row r="144" spans="2:65" s="96" customFormat="1" ht="16.5" customHeight="1">
      <c r="B144" s="108"/>
      <c r="C144" s="387" t="s">
        <v>404</v>
      </c>
      <c r="D144" s="387" t="s">
        <v>355</v>
      </c>
      <c r="E144" s="388" t="s">
        <v>405</v>
      </c>
      <c r="F144" s="389" t="s">
        <v>406</v>
      </c>
      <c r="G144" s="390" t="s">
        <v>163</v>
      </c>
      <c r="H144" s="391">
        <v>25</v>
      </c>
      <c r="I144" s="392"/>
      <c r="J144" s="392">
        <f>ROUND(I144*H144,2)</f>
        <v>0</v>
      </c>
      <c r="K144" s="389" t="s">
        <v>242</v>
      </c>
      <c r="L144" s="393"/>
      <c r="M144" s="394" t="s">
        <v>242</v>
      </c>
      <c r="N144" s="395" t="s">
        <v>274</v>
      </c>
      <c r="O144" s="368">
        <v>0</v>
      </c>
      <c r="P144" s="368">
        <f>O144*H144</f>
        <v>0</v>
      </c>
      <c r="Q144" s="368">
        <v>2.0200000000000001E-3</v>
      </c>
      <c r="R144" s="368">
        <f>Q144*H144</f>
        <v>5.0500000000000003E-2</v>
      </c>
      <c r="S144" s="368">
        <v>0</v>
      </c>
      <c r="T144" s="369">
        <f>S144*H144</f>
        <v>0</v>
      </c>
      <c r="AR144" s="90" t="s">
        <v>358</v>
      </c>
      <c r="AT144" s="90" t="s">
        <v>355</v>
      </c>
      <c r="AU144" s="90" t="s">
        <v>57</v>
      </c>
      <c r="AY144" s="90" t="s">
        <v>328</v>
      </c>
      <c r="BE144" s="113">
        <f>IF(N144="základní",J144,0)</f>
        <v>0</v>
      </c>
      <c r="BF144" s="113">
        <f>IF(N144="snížená",J144,0)</f>
        <v>0</v>
      </c>
      <c r="BG144" s="113">
        <f>IF(N144="zákl. přenesená",J144,0)</f>
        <v>0</v>
      </c>
      <c r="BH144" s="113">
        <f>IF(N144="sníž. přenesená",J144,0)</f>
        <v>0</v>
      </c>
      <c r="BI144" s="113">
        <f>IF(N144="nulová",J144,0)</f>
        <v>0</v>
      </c>
      <c r="BJ144" s="90" t="s">
        <v>55</v>
      </c>
      <c r="BK144" s="113">
        <f>ROUND(I144*H144,2)</f>
        <v>0</v>
      </c>
      <c r="BL144" s="90" t="s">
        <v>333</v>
      </c>
      <c r="BM144" s="90" t="s">
        <v>407</v>
      </c>
    </row>
    <row r="145" spans="2:65" s="371" customFormat="1" ht="11.25">
      <c r="B145" s="370"/>
      <c r="D145" s="372" t="s">
        <v>439</v>
      </c>
      <c r="E145" s="373" t="s">
        <v>242</v>
      </c>
      <c r="F145" s="374" t="s">
        <v>1664</v>
      </c>
      <c r="H145" s="375">
        <v>25</v>
      </c>
      <c r="L145" s="370"/>
      <c r="M145" s="376"/>
      <c r="N145" s="377"/>
      <c r="O145" s="377"/>
      <c r="P145" s="377"/>
      <c r="Q145" s="377"/>
      <c r="R145" s="377"/>
      <c r="S145" s="377"/>
      <c r="T145" s="378"/>
      <c r="AT145" s="373" t="s">
        <v>439</v>
      </c>
      <c r="AU145" s="373" t="s">
        <v>57</v>
      </c>
      <c r="AV145" s="371" t="s">
        <v>57</v>
      </c>
      <c r="AW145" s="371" t="s">
        <v>255</v>
      </c>
      <c r="AX145" s="371" t="s">
        <v>55</v>
      </c>
      <c r="AY145" s="373" t="s">
        <v>328</v>
      </c>
    </row>
    <row r="146" spans="2:65" s="96" customFormat="1" ht="16.5" customHeight="1">
      <c r="B146" s="108"/>
      <c r="C146" s="387" t="s">
        <v>408</v>
      </c>
      <c r="D146" s="387" t="s">
        <v>355</v>
      </c>
      <c r="E146" s="388" t="s">
        <v>409</v>
      </c>
      <c r="F146" s="389" t="s">
        <v>410</v>
      </c>
      <c r="G146" s="390" t="s">
        <v>163</v>
      </c>
      <c r="H146" s="391">
        <v>4</v>
      </c>
      <c r="I146" s="392"/>
      <c r="J146" s="392">
        <f>ROUND(I146*H146,2)</f>
        <v>0</v>
      </c>
      <c r="K146" s="389" t="s">
        <v>242</v>
      </c>
      <c r="L146" s="393"/>
      <c r="M146" s="394" t="s">
        <v>242</v>
      </c>
      <c r="N146" s="395" t="s">
        <v>274</v>
      </c>
      <c r="O146" s="368">
        <v>0</v>
      </c>
      <c r="P146" s="368">
        <f>O146*H146</f>
        <v>0</v>
      </c>
      <c r="Q146" s="368">
        <v>2.0200000000000001E-3</v>
      </c>
      <c r="R146" s="368">
        <f>Q146*H146</f>
        <v>8.0800000000000004E-3</v>
      </c>
      <c r="S146" s="368">
        <v>0</v>
      </c>
      <c r="T146" s="369">
        <f>S146*H146</f>
        <v>0</v>
      </c>
      <c r="AR146" s="90" t="s">
        <v>358</v>
      </c>
      <c r="AT146" s="90" t="s">
        <v>355</v>
      </c>
      <c r="AU146" s="90" t="s">
        <v>57</v>
      </c>
      <c r="AY146" s="90" t="s">
        <v>328</v>
      </c>
      <c r="BE146" s="113">
        <f>IF(N146="základní",J146,0)</f>
        <v>0</v>
      </c>
      <c r="BF146" s="113">
        <f>IF(N146="snížená",J146,0)</f>
        <v>0</v>
      </c>
      <c r="BG146" s="113">
        <f>IF(N146="zákl. přenesená",J146,0)</f>
        <v>0</v>
      </c>
      <c r="BH146" s="113">
        <f>IF(N146="sníž. přenesená",J146,0)</f>
        <v>0</v>
      </c>
      <c r="BI146" s="113">
        <f>IF(N146="nulová",J146,0)</f>
        <v>0</v>
      </c>
      <c r="BJ146" s="90" t="s">
        <v>55</v>
      </c>
      <c r="BK146" s="113">
        <f>ROUND(I146*H146,2)</f>
        <v>0</v>
      </c>
      <c r="BL146" s="90" t="s">
        <v>333</v>
      </c>
      <c r="BM146" s="90" t="s">
        <v>411</v>
      </c>
    </row>
    <row r="147" spans="2:65" s="371" customFormat="1" ht="11.25">
      <c r="B147" s="370"/>
      <c r="D147" s="372" t="s">
        <v>439</v>
      </c>
      <c r="E147" s="373" t="s">
        <v>242</v>
      </c>
      <c r="F147" s="374" t="s">
        <v>1665</v>
      </c>
      <c r="H147" s="375">
        <v>4</v>
      </c>
      <c r="L147" s="370"/>
      <c r="M147" s="376"/>
      <c r="N147" s="377"/>
      <c r="O147" s="377"/>
      <c r="P147" s="377"/>
      <c r="Q147" s="377"/>
      <c r="R147" s="377"/>
      <c r="S147" s="377"/>
      <c r="T147" s="378"/>
      <c r="AT147" s="373" t="s">
        <v>439</v>
      </c>
      <c r="AU147" s="373" t="s">
        <v>57</v>
      </c>
      <c r="AV147" s="371" t="s">
        <v>57</v>
      </c>
      <c r="AW147" s="371" t="s">
        <v>255</v>
      </c>
      <c r="AX147" s="371" t="s">
        <v>55</v>
      </c>
      <c r="AY147" s="373" t="s">
        <v>328</v>
      </c>
    </row>
    <row r="148" spans="2:65" s="96" customFormat="1" ht="16.5" customHeight="1">
      <c r="B148" s="108"/>
      <c r="C148" s="109" t="s">
        <v>412</v>
      </c>
      <c r="D148" s="109" t="s">
        <v>330</v>
      </c>
      <c r="E148" s="110" t="s">
        <v>413</v>
      </c>
      <c r="F148" s="172" t="s">
        <v>414</v>
      </c>
      <c r="G148" s="111" t="s">
        <v>130</v>
      </c>
      <c r="H148" s="112">
        <v>1</v>
      </c>
      <c r="I148" s="173"/>
      <c r="J148" s="173">
        <f>ROUND(I148*H148,2)</f>
        <v>0</v>
      </c>
      <c r="K148" s="172" t="s">
        <v>242</v>
      </c>
      <c r="L148" s="95"/>
      <c r="M148" s="366" t="s">
        <v>242</v>
      </c>
      <c r="N148" s="367" t="s">
        <v>274</v>
      </c>
      <c r="O148" s="368">
        <v>0.45600000000000002</v>
      </c>
      <c r="P148" s="368">
        <f>O148*H148</f>
        <v>0.45600000000000002</v>
      </c>
      <c r="Q148" s="368">
        <v>1.5499999999999999E-3</v>
      </c>
      <c r="R148" s="368">
        <f>Q148*H148</f>
        <v>1.5499999999999999E-3</v>
      </c>
      <c r="S148" s="368">
        <v>0</v>
      </c>
      <c r="T148" s="369">
        <f>S148*H148</f>
        <v>0</v>
      </c>
      <c r="AR148" s="90" t="s">
        <v>333</v>
      </c>
      <c r="AT148" s="90" t="s">
        <v>330</v>
      </c>
      <c r="AU148" s="90" t="s">
        <v>57</v>
      </c>
      <c r="AY148" s="90" t="s">
        <v>328</v>
      </c>
      <c r="BE148" s="113">
        <f>IF(N148="základní",J148,0)</f>
        <v>0</v>
      </c>
      <c r="BF148" s="113">
        <f>IF(N148="snížená",J148,0)</f>
        <v>0</v>
      </c>
      <c r="BG148" s="113">
        <f>IF(N148="zákl. přenesená",J148,0)</f>
        <v>0</v>
      </c>
      <c r="BH148" s="113">
        <f>IF(N148="sníž. přenesená",J148,0)</f>
        <v>0</v>
      </c>
      <c r="BI148" s="113">
        <f>IF(N148="nulová",J148,0)</f>
        <v>0</v>
      </c>
      <c r="BJ148" s="90" t="s">
        <v>55</v>
      </c>
      <c r="BK148" s="113">
        <f>ROUND(I148*H148,2)</f>
        <v>0</v>
      </c>
      <c r="BL148" s="90" t="s">
        <v>333</v>
      </c>
      <c r="BM148" s="90" t="s">
        <v>415</v>
      </c>
    </row>
    <row r="149" spans="2:65" s="371" customFormat="1" ht="11.25">
      <c r="B149" s="370"/>
      <c r="D149" s="372" t="s">
        <v>439</v>
      </c>
      <c r="E149" s="373" t="s">
        <v>242</v>
      </c>
      <c r="F149" s="374" t="s">
        <v>1666</v>
      </c>
      <c r="H149" s="375">
        <v>1</v>
      </c>
      <c r="L149" s="370"/>
      <c r="M149" s="376"/>
      <c r="N149" s="377"/>
      <c r="O149" s="377"/>
      <c r="P149" s="377"/>
      <c r="Q149" s="377"/>
      <c r="R149" s="377"/>
      <c r="S149" s="377"/>
      <c r="T149" s="378"/>
      <c r="AT149" s="373" t="s">
        <v>439</v>
      </c>
      <c r="AU149" s="373" t="s">
        <v>57</v>
      </c>
      <c r="AV149" s="371" t="s">
        <v>57</v>
      </c>
      <c r="AW149" s="371" t="s">
        <v>255</v>
      </c>
      <c r="AX149" s="371" t="s">
        <v>55</v>
      </c>
      <c r="AY149" s="373" t="s">
        <v>328</v>
      </c>
    </row>
    <row r="150" spans="2:65" s="96" customFormat="1" ht="16.5" customHeight="1">
      <c r="B150" s="108"/>
      <c r="C150" s="109" t="s">
        <v>416</v>
      </c>
      <c r="D150" s="109" t="s">
        <v>330</v>
      </c>
      <c r="E150" s="110" t="s">
        <v>417</v>
      </c>
      <c r="F150" s="172" t="s">
        <v>418</v>
      </c>
      <c r="G150" s="111" t="s">
        <v>176</v>
      </c>
      <c r="H150" s="112">
        <v>1.7370000000000001</v>
      </c>
      <c r="I150" s="173"/>
      <c r="J150" s="173">
        <f>ROUND(I150*H150,2)</f>
        <v>0</v>
      </c>
      <c r="K150" s="172" t="s">
        <v>1640</v>
      </c>
      <c r="L150" s="95"/>
      <c r="M150" s="366" t="s">
        <v>242</v>
      </c>
      <c r="N150" s="367" t="s">
        <v>274</v>
      </c>
      <c r="O150" s="368">
        <v>1.966</v>
      </c>
      <c r="P150" s="368">
        <f>O150*H150</f>
        <v>3.4149419999999999</v>
      </c>
      <c r="Q150" s="368">
        <v>0</v>
      </c>
      <c r="R150" s="368">
        <f>Q150*H150</f>
        <v>0</v>
      </c>
      <c r="S150" s="368">
        <v>0</v>
      </c>
      <c r="T150" s="369">
        <f>S150*H150</f>
        <v>0</v>
      </c>
      <c r="AR150" s="90" t="s">
        <v>333</v>
      </c>
      <c r="AT150" s="90" t="s">
        <v>330</v>
      </c>
      <c r="AU150" s="90" t="s">
        <v>57</v>
      </c>
      <c r="AY150" s="90" t="s">
        <v>328</v>
      </c>
      <c r="BE150" s="113">
        <f>IF(N150="základní",J150,0)</f>
        <v>0</v>
      </c>
      <c r="BF150" s="113">
        <f>IF(N150="snížená",J150,0)</f>
        <v>0</v>
      </c>
      <c r="BG150" s="113">
        <f>IF(N150="zákl. přenesená",J150,0)</f>
        <v>0</v>
      </c>
      <c r="BH150" s="113">
        <f>IF(N150="sníž. přenesená",J150,0)</f>
        <v>0</v>
      </c>
      <c r="BI150" s="113">
        <f>IF(N150="nulová",J150,0)</f>
        <v>0</v>
      </c>
      <c r="BJ150" s="90" t="s">
        <v>55</v>
      </c>
      <c r="BK150" s="113">
        <f>ROUND(I150*H150,2)</f>
        <v>0</v>
      </c>
      <c r="BL150" s="90" t="s">
        <v>333</v>
      </c>
      <c r="BM150" s="90" t="s">
        <v>419</v>
      </c>
    </row>
    <row r="151" spans="2:65" s="96" customFormat="1" ht="16.5" customHeight="1">
      <c r="B151" s="108"/>
      <c r="C151" s="109" t="s">
        <v>420</v>
      </c>
      <c r="D151" s="109" t="s">
        <v>330</v>
      </c>
      <c r="E151" s="110" t="s">
        <v>421</v>
      </c>
      <c r="F151" s="172" t="s">
        <v>422</v>
      </c>
      <c r="G151" s="111" t="s">
        <v>176</v>
      </c>
      <c r="H151" s="112">
        <v>1.7370000000000001</v>
      </c>
      <c r="I151" s="173"/>
      <c r="J151" s="173">
        <f>ROUND(I151*H151,2)</f>
        <v>0</v>
      </c>
      <c r="K151" s="172" t="s">
        <v>1640</v>
      </c>
      <c r="L151" s="95"/>
      <c r="M151" s="366" t="s">
        <v>242</v>
      </c>
      <c r="N151" s="367" t="s">
        <v>274</v>
      </c>
      <c r="O151" s="368">
        <v>1.45</v>
      </c>
      <c r="P151" s="368">
        <f>O151*H151</f>
        <v>2.5186500000000001</v>
      </c>
      <c r="Q151" s="368">
        <v>0</v>
      </c>
      <c r="R151" s="368">
        <f>Q151*H151</f>
        <v>0</v>
      </c>
      <c r="S151" s="368">
        <v>0</v>
      </c>
      <c r="T151" s="369">
        <f>S151*H151</f>
        <v>0</v>
      </c>
      <c r="AR151" s="90" t="s">
        <v>333</v>
      </c>
      <c r="AT151" s="90" t="s">
        <v>330</v>
      </c>
      <c r="AU151" s="90" t="s">
        <v>57</v>
      </c>
      <c r="AY151" s="90" t="s">
        <v>328</v>
      </c>
      <c r="BE151" s="113">
        <f>IF(N151="základní",J151,0)</f>
        <v>0</v>
      </c>
      <c r="BF151" s="113">
        <f>IF(N151="snížená",J151,0)</f>
        <v>0</v>
      </c>
      <c r="BG151" s="113">
        <f>IF(N151="zákl. přenesená",J151,0)</f>
        <v>0</v>
      </c>
      <c r="BH151" s="113">
        <f>IF(N151="sníž. přenesená",J151,0)</f>
        <v>0</v>
      </c>
      <c r="BI151" s="113">
        <f>IF(N151="nulová",J151,0)</f>
        <v>0</v>
      </c>
      <c r="BJ151" s="90" t="s">
        <v>55</v>
      </c>
      <c r="BK151" s="113">
        <f>ROUND(I151*H151,2)</f>
        <v>0</v>
      </c>
      <c r="BL151" s="90" t="s">
        <v>333</v>
      </c>
      <c r="BM151" s="90" t="s">
        <v>423</v>
      </c>
    </row>
    <row r="152" spans="2:65" s="354" customFormat="1" ht="22.9" customHeight="1">
      <c r="B152" s="353"/>
      <c r="D152" s="355" t="s">
        <v>296</v>
      </c>
      <c r="E152" s="364" t="s">
        <v>1667</v>
      </c>
      <c r="F152" s="364" t="s">
        <v>1668</v>
      </c>
      <c r="J152" s="365">
        <f>BK152</f>
        <v>0</v>
      </c>
      <c r="L152" s="353"/>
      <c r="M152" s="358"/>
      <c r="N152" s="359"/>
      <c r="O152" s="359"/>
      <c r="P152" s="360">
        <f>SUM(P153:P192)</f>
        <v>316.98392200000001</v>
      </c>
      <c r="Q152" s="359"/>
      <c r="R152" s="360">
        <f>SUM(R153:R192)</f>
        <v>1.55357506</v>
      </c>
      <c r="S152" s="359"/>
      <c r="T152" s="361">
        <f>SUM(T153:T192)</f>
        <v>11.379300000000001</v>
      </c>
      <c r="AR152" s="355" t="s">
        <v>57</v>
      </c>
      <c r="AT152" s="362" t="s">
        <v>296</v>
      </c>
      <c r="AU152" s="362" t="s">
        <v>55</v>
      </c>
      <c r="AY152" s="355" t="s">
        <v>328</v>
      </c>
      <c r="BK152" s="363">
        <f>SUM(BK153:BK192)</f>
        <v>0</v>
      </c>
    </row>
    <row r="153" spans="2:65" s="96" customFormat="1" ht="16.5" customHeight="1">
      <c r="B153" s="108"/>
      <c r="C153" s="109" t="s">
        <v>55</v>
      </c>
      <c r="D153" s="109" t="s">
        <v>330</v>
      </c>
      <c r="E153" s="110" t="s">
        <v>424</v>
      </c>
      <c r="F153" s="172" t="s">
        <v>425</v>
      </c>
      <c r="G153" s="111" t="s">
        <v>140</v>
      </c>
      <c r="H153" s="112">
        <v>2</v>
      </c>
      <c r="I153" s="173"/>
      <c r="J153" s="173">
        <f>ROUND(I153*H153,2)</f>
        <v>0</v>
      </c>
      <c r="K153" s="172" t="s">
        <v>1640</v>
      </c>
      <c r="L153" s="95"/>
      <c r="M153" s="366" t="s">
        <v>242</v>
      </c>
      <c r="N153" s="367" t="s">
        <v>274</v>
      </c>
      <c r="O153" s="368">
        <v>63.866</v>
      </c>
      <c r="P153" s="368">
        <f>O153*H153</f>
        <v>127.732</v>
      </c>
      <c r="Q153" s="368">
        <v>9.2997000000000002E-4</v>
      </c>
      <c r="R153" s="368">
        <f>Q153*H153</f>
        <v>1.85994E-3</v>
      </c>
      <c r="S153" s="368">
        <v>4.9000000000000004</v>
      </c>
      <c r="T153" s="369">
        <f>S153*H153</f>
        <v>9.8000000000000007</v>
      </c>
      <c r="AR153" s="90" t="s">
        <v>333</v>
      </c>
      <c r="AT153" s="90" t="s">
        <v>330</v>
      </c>
      <c r="AU153" s="90" t="s">
        <v>57</v>
      </c>
      <c r="AY153" s="90" t="s">
        <v>328</v>
      </c>
      <c r="BE153" s="113">
        <f>IF(N153="základní",J153,0)</f>
        <v>0</v>
      </c>
      <c r="BF153" s="113">
        <f>IF(N153="snížená",J153,0)</f>
        <v>0</v>
      </c>
      <c r="BG153" s="113">
        <f>IF(N153="zákl. přenesená",J153,0)</f>
        <v>0</v>
      </c>
      <c r="BH153" s="113">
        <f>IF(N153="sníž. přenesená",J153,0)</f>
        <v>0</v>
      </c>
      <c r="BI153" s="113">
        <f>IF(N153="nulová",J153,0)</f>
        <v>0</v>
      </c>
      <c r="BJ153" s="90" t="s">
        <v>55</v>
      </c>
      <c r="BK153" s="113">
        <f>ROUND(I153*H153,2)</f>
        <v>0</v>
      </c>
      <c r="BL153" s="90" t="s">
        <v>333</v>
      </c>
      <c r="BM153" s="90" t="s">
        <v>426</v>
      </c>
    </row>
    <row r="154" spans="2:65" s="371" customFormat="1" ht="11.25">
      <c r="B154" s="370"/>
      <c r="D154" s="372" t="s">
        <v>439</v>
      </c>
      <c r="E154" s="373" t="s">
        <v>242</v>
      </c>
      <c r="F154" s="374" t="s">
        <v>1669</v>
      </c>
      <c r="H154" s="375">
        <v>2</v>
      </c>
      <c r="L154" s="370"/>
      <c r="M154" s="376"/>
      <c r="N154" s="377"/>
      <c r="O154" s="377"/>
      <c r="P154" s="377"/>
      <c r="Q154" s="377"/>
      <c r="R154" s="377"/>
      <c r="S154" s="377"/>
      <c r="T154" s="378"/>
      <c r="AT154" s="373" t="s">
        <v>439</v>
      </c>
      <c r="AU154" s="373" t="s">
        <v>57</v>
      </c>
      <c r="AV154" s="371" t="s">
        <v>57</v>
      </c>
      <c r="AW154" s="371" t="s">
        <v>255</v>
      </c>
      <c r="AX154" s="371" t="s">
        <v>55</v>
      </c>
      <c r="AY154" s="373" t="s">
        <v>328</v>
      </c>
    </row>
    <row r="155" spans="2:65" s="96" customFormat="1" ht="16.5" customHeight="1">
      <c r="B155" s="108"/>
      <c r="C155" s="109" t="s">
        <v>57</v>
      </c>
      <c r="D155" s="109" t="s">
        <v>330</v>
      </c>
      <c r="E155" s="110" t="s">
        <v>427</v>
      </c>
      <c r="F155" s="172" t="s">
        <v>428</v>
      </c>
      <c r="G155" s="111" t="s">
        <v>140</v>
      </c>
      <c r="H155" s="112">
        <v>2</v>
      </c>
      <c r="I155" s="173"/>
      <c r="J155" s="173">
        <f>ROUND(I155*H155,2)</f>
        <v>0</v>
      </c>
      <c r="K155" s="172" t="s">
        <v>1640</v>
      </c>
      <c r="L155" s="95"/>
      <c r="M155" s="366" t="s">
        <v>242</v>
      </c>
      <c r="N155" s="367" t="s">
        <v>274</v>
      </c>
      <c r="O155" s="368">
        <v>2.915</v>
      </c>
      <c r="P155" s="368">
        <f>O155*H155</f>
        <v>5.83</v>
      </c>
      <c r="Q155" s="368">
        <v>1.7255999999999999E-4</v>
      </c>
      <c r="R155" s="368">
        <f>Q155*H155</f>
        <v>3.4511999999999998E-4</v>
      </c>
      <c r="S155" s="368">
        <v>0.35625000000000001</v>
      </c>
      <c r="T155" s="369">
        <f>S155*H155</f>
        <v>0.71250000000000002</v>
      </c>
      <c r="AR155" s="90" t="s">
        <v>333</v>
      </c>
      <c r="AT155" s="90" t="s">
        <v>330</v>
      </c>
      <c r="AU155" s="90" t="s">
        <v>57</v>
      </c>
      <c r="AY155" s="90" t="s">
        <v>328</v>
      </c>
      <c r="BE155" s="113">
        <f>IF(N155="základní",J155,0)</f>
        <v>0</v>
      </c>
      <c r="BF155" s="113">
        <f>IF(N155="snížená",J155,0)</f>
        <v>0</v>
      </c>
      <c r="BG155" s="113">
        <f>IF(N155="zákl. přenesená",J155,0)</f>
        <v>0</v>
      </c>
      <c r="BH155" s="113">
        <f>IF(N155="sníž. přenesená",J155,0)</f>
        <v>0</v>
      </c>
      <c r="BI155" s="113">
        <f>IF(N155="nulová",J155,0)</f>
        <v>0</v>
      </c>
      <c r="BJ155" s="90" t="s">
        <v>55</v>
      </c>
      <c r="BK155" s="113">
        <f>ROUND(I155*H155,2)</f>
        <v>0</v>
      </c>
      <c r="BL155" s="90" t="s">
        <v>333</v>
      </c>
      <c r="BM155" s="90" t="s">
        <v>429</v>
      </c>
    </row>
    <row r="156" spans="2:65" s="371" customFormat="1" ht="11.25">
      <c r="B156" s="370"/>
      <c r="D156" s="372" t="s">
        <v>439</v>
      </c>
      <c r="E156" s="373" t="s">
        <v>242</v>
      </c>
      <c r="F156" s="374" t="s">
        <v>1670</v>
      </c>
      <c r="H156" s="375">
        <v>2</v>
      </c>
      <c r="L156" s="370"/>
      <c r="M156" s="376"/>
      <c r="N156" s="377"/>
      <c r="O156" s="377"/>
      <c r="P156" s="377"/>
      <c r="Q156" s="377"/>
      <c r="R156" s="377"/>
      <c r="S156" s="377"/>
      <c r="T156" s="378"/>
      <c r="AT156" s="373" t="s">
        <v>439</v>
      </c>
      <c r="AU156" s="373" t="s">
        <v>57</v>
      </c>
      <c r="AV156" s="371" t="s">
        <v>57</v>
      </c>
      <c r="AW156" s="371" t="s">
        <v>255</v>
      </c>
      <c r="AX156" s="371" t="s">
        <v>55</v>
      </c>
      <c r="AY156" s="373" t="s">
        <v>328</v>
      </c>
    </row>
    <row r="157" spans="2:65" s="96" customFormat="1" ht="16.5" customHeight="1">
      <c r="B157" s="108"/>
      <c r="C157" s="109" t="s">
        <v>430</v>
      </c>
      <c r="D157" s="109" t="s">
        <v>330</v>
      </c>
      <c r="E157" s="110" t="s">
        <v>431</v>
      </c>
      <c r="F157" s="172" t="s">
        <v>432</v>
      </c>
      <c r="G157" s="111" t="s">
        <v>201</v>
      </c>
      <c r="H157" s="112">
        <v>2</v>
      </c>
      <c r="I157" s="173"/>
      <c r="J157" s="173">
        <f>ROUND(I157*H157,2)</f>
        <v>0</v>
      </c>
      <c r="K157" s="172" t="s">
        <v>242</v>
      </c>
      <c r="L157" s="95"/>
      <c r="M157" s="366" t="s">
        <v>242</v>
      </c>
      <c r="N157" s="367" t="s">
        <v>274</v>
      </c>
      <c r="O157" s="368">
        <v>9.2910000000000004</v>
      </c>
      <c r="P157" s="368">
        <f>O157*H157</f>
        <v>18.582000000000001</v>
      </c>
      <c r="Q157" s="368">
        <v>2.9999999999999997E-4</v>
      </c>
      <c r="R157" s="368">
        <f>Q157*H157</f>
        <v>5.9999999999999995E-4</v>
      </c>
      <c r="S157" s="368">
        <v>0</v>
      </c>
      <c r="T157" s="369">
        <f>S157*H157</f>
        <v>0</v>
      </c>
      <c r="AR157" s="90" t="s">
        <v>333</v>
      </c>
      <c r="AT157" s="90" t="s">
        <v>330</v>
      </c>
      <c r="AU157" s="90" t="s">
        <v>57</v>
      </c>
      <c r="AY157" s="90" t="s">
        <v>328</v>
      </c>
      <c r="BE157" s="113">
        <f>IF(N157="základní",J157,0)</f>
        <v>0</v>
      </c>
      <c r="BF157" s="113">
        <f>IF(N157="snížená",J157,0)</f>
        <v>0</v>
      </c>
      <c r="BG157" s="113">
        <f>IF(N157="zákl. přenesená",J157,0)</f>
        <v>0</v>
      </c>
      <c r="BH157" s="113">
        <f>IF(N157="sníž. přenesená",J157,0)</f>
        <v>0</v>
      </c>
      <c r="BI157" s="113">
        <f>IF(N157="nulová",J157,0)</f>
        <v>0</v>
      </c>
      <c r="BJ157" s="90" t="s">
        <v>55</v>
      </c>
      <c r="BK157" s="113">
        <f>ROUND(I157*H157,2)</f>
        <v>0</v>
      </c>
      <c r="BL157" s="90" t="s">
        <v>333</v>
      </c>
      <c r="BM157" s="90" t="s">
        <v>433</v>
      </c>
    </row>
    <row r="158" spans="2:65" s="371" customFormat="1" ht="11.25">
      <c r="B158" s="370"/>
      <c r="D158" s="372" t="s">
        <v>439</v>
      </c>
      <c r="E158" s="373" t="s">
        <v>242</v>
      </c>
      <c r="F158" s="374" t="s">
        <v>1671</v>
      </c>
      <c r="H158" s="375">
        <v>2</v>
      </c>
      <c r="L158" s="370"/>
      <c r="M158" s="376"/>
      <c r="N158" s="377"/>
      <c r="O158" s="377"/>
      <c r="P158" s="377"/>
      <c r="Q158" s="377"/>
      <c r="R158" s="377"/>
      <c r="S158" s="377"/>
      <c r="T158" s="378"/>
      <c r="AT158" s="373" t="s">
        <v>439</v>
      </c>
      <c r="AU158" s="373" t="s">
        <v>57</v>
      </c>
      <c r="AV158" s="371" t="s">
        <v>57</v>
      </c>
      <c r="AW158" s="371" t="s">
        <v>255</v>
      </c>
      <c r="AX158" s="371" t="s">
        <v>55</v>
      </c>
      <c r="AY158" s="373" t="s">
        <v>328</v>
      </c>
    </row>
    <row r="159" spans="2:65" s="96" customFormat="1" ht="22.5" customHeight="1">
      <c r="B159" s="108"/>
      <c r="C159" s="387" t="s">
        <v>434</v>
      </c>
      <c r="D159" s="387" t="s">
        <v>355</v>
      </c>
      <c r="E159" s="388" t="s">
        <v>435</v>
      </c>
      <c r="F159" s="389" t="s">
        <v>436</v>
      </c>
      <c r="G159" s="390" t="s">
        <v>201</v>
      </c>
      <c r="H159" s="391">
        <v>1</v>
      </c>
      <c r="I159" s="392"/>
      <c r="J159" s="392">
        <f>ROUND(I159*H159,2)</f>
        <v>0</v>
      </c>
      <c r="K159" s="389" t="s">
        <v>242</v>
      </c>
      <c r="L159" s="393"/>
      <c r="M159" s="394" t="s">
        <v>242</v>
      </c>
      <c r="N159" s="395" t="s">
        <v>274</v>
      </c>
      <c r="O159" s="368">
        <v>0</v>
      </c>
      <c r="P159" s="368">
        <f>O159*H159</f>
        <v>0</v>
      </c>
      <c r="Q159" s="368">
        <v>1.3</v>
      </c>
      <c r="R159" s="368">
        <f>Q159*H159</f>
        <v>1.3</v>
      </c>
      <c r="S159" s="368">
        <v>0</v>
      </c>
      <c r="T159" s="369">
        <f>S159*H159</f>
        <v>0</v>
      </c>
      <c r="AR159" s="90" t="s">
        <v>358</v>
      </c>
      <c r="AT159" s="90" t="s">
        <v>355</v>
      </c>
      <c r="AU159" s="90" t="s">
        <v>57</v>
      </c>
      <c r="AY159" s="90" t="s">
        <v>328</v>
      </c>
      <c r="BE159" s="113">
        <f>IF(N159="základní",J159,0)</f>
        <v>0</v>
      </c>
      <c r="BF159" s="113">
        <f>IF(N159="snížená",J159,0)</f>
        <v>0</v>
      </c>
      <c r="BG159" s="113">
        <f>IF(N159="zákl. přenesená",J159,0)</f>
        <v>0</v>
      </c>
      <c r="BH159" s="113">
        <f>IF(N159="sníž. přenesená",J159,0)</f>
        <v>0</v>
      </c>
      <c r="BI159" s="113">
        <f>IF(N159="nulová",J159,0)</f>
        <v>0</v>
      </c>
      <c r="BJ159" s="90" t="s">
        <v>55</v>
      </c>
      <c r="BK159" s="113">
        <f>ROUND(I159*H159,2)</f>
        <v>0</v>
      </c>
      <c r="BL159" s="90" t="s">
        <v>333</v>
      </c>
      <c r="BM159" s="90" t="s">
        <v>437</v>
      </c>
    </row>
    <row r="160" spans="2:65" s="371" customFormat="1" ht="11.25">
      <c r="B160" s="370"/>
      <c r="D160" s="372" t="s">
        <v>439</v>
      </c>
      <c r="E160" s="373" t="s">
        <v>242</v>
      </c>
      <c r="F160" s="374" t="s">
        <v>438</v>
      </c>
      <c r="H160" s="375">
        <v>1</v>
      </c>
      <c r="L160" s="370"/>
      <c r="M160" s="376"/>
      <c r="N160" s="377"/>
      <c r="O160" s="377"/>
      <c r="P160" s="377"/>
      <c r="Q160" s="377"/>
      <c r="R160" s="377"/>
      <c r="S160" s="377"/>
      <c r="T160" s="378"/>
      <c r="AT160" s="373" t="s">
        <v>439</v>
      </c>
      <c r="AU160" s="373" t="s">
        <v>57</v>
      </c>
      <c r="AV160" s="371" t="s">
        <v>57</v>
      </c>
      <c r="AW160" s="371" t="s">
        <v>255</v>
      </c>
      <c r="AX160" s="371" t="s">
        <v>297</v>
      </c>
      <c r="AY160" s="373" t="s">
        <v>328</v>
      </c>
    </row>
    <row r="161" spans="2:51" s="371" customFormat="1" ht="11.25">
      <c r="B161" s="370"/>
      <c r="D161" s="372" t="s">
        <v>439</v>
      </c>
      <c r="E161" s="373" t="s">
        <v>242</v>
      </c>
      <c r="F161" s="374" t="s">
        <v>440</v>
      </c>
      <c r="H161" s="375">
        <v>2</v>
      </c>
      <c r="L161" s="370"/>
      <c r="M161" s="376"/>
      <c r="N161" s="377"/>
      <c r="O161" s="377"/>
      <c r="P161" s="377"/>
      <c r="Q161" s="377"/>
      <c r="R161" s="377"/>
      <c r="S161" s="377"/>
      <c r="T161" s="378"/>
      <c r="AT161" s="373" t="s">
        <v>439</v>
      </c>
      <c r="AU161" s="373" t="s">
        <v>57</v>
      </c>
      <c r="AV161" s="371" t="s">
        <v>57</v>
      </c>
      <c r="AW161" s="371" t="s">
        <v>255</v>
      </c>
      <c r="AX161" s="371" t="s">
        <v>297</v>
      </c>
      <c r="AY161" s="373" t="s">
        <v>328</v>
      </c>
    </row>
    <row r="162" spans="2:51" s="371" customFormat="1" ht="11.25">
      <c r="B162" s="370"/>
      <c r="D162" s="372" t="s">
        <v>439</v>
      </c>
      <c r="E162" s="373" t="s">
        <v>242</v>
      </c>
      <c r="F162" s="374" t="s">
        <v>441</v>
      </c>
      <c r="H162" s="375">
        <v>2</v>
      </c>
      <c r="L162" s="370"/>
      <c r="M162" s="376"/>
      <c r="N162" s="377"/>
      <c r="O162" s="377"/>
      <c r="P162" s="377"/>
      <c r="Q162" s="377"/>
      <c r="R162" s="377"/>
      <c r="S162" s="377"/>
      <c r="T162" s="378"/>
      <c r="AT162" s="373" t="s">
        <v>439</v>
      </c>
      <c r="AU162" s="373" t="s">
        <v>57</v>
      </c>
      <c r="AV162" s="371" t="s">
        <v>57</v>
      </c>
      <c r="AW162" s="371" t="s">
        <v>255</v>
      </c>
      <c r="AX162" s="371" t="s">
        <v>297</v>
      </c>
      <c r="AY162" s="373" t="s">
        <v>328</v>
      </c>
    </row>
    <row r="163" spans="2:51" s="371" customFormat="1" ht="11.25">
      <c r="B163" s="370"/>
      <c r="D163" s="372" t="s">
        <v>439</v>
      </c>
      <c r="E163" s="373" t="s">
        <v>242</v>
      </c>
      <c r="F163" s="374" t="s">
        <v>442</v>
      </c>
      <c r="H163" s="375">
        <v>2</v>
      </c>
      <c r="L163" s="370"/>
      <c r="M163" s="376"/>
      <c r="N163" s="377"/>
      <c r="O163" s="377"/>
      <c r="P163" s="377"/>
      <c r="Q163" s="377"/>
      <c r="R163" s="377"/>
      <c r="S163" s="377"/>
      <c r="T163" s="378"/>
      <c r="AT163" s="373" t="s">
        <v>439</v>
      </c>
      <c r="AU163" s="373" t="s">
        <v>57</v>
      </c>
      <c r="AV163" s="371" t="s">
        <v>57</v>
      </c>
      <c r="AW163" s="371" t="s">
        <v>255</v>
      </c>
      <c r="AX163" s="371" t="s">
        <v>297</v>
      </c>
      <c r="AY163" s="373" t="s">
        <v>328</v>
      </c>
    </row>
    <row r="164" spans="2:51" s="371" customFormat="1" ht="11.25">
      <c r="B164" s="370"/>
      <c r="D164" s="372" t="s">
        <v>439</v>
      </c>
      <c r="E164" s="373" t="s">
        <v>242</v>
      </c>
      <c r="F164" s="374" t="s">
        <v>1580</v>
      </c>
      <c r="H164" s="375">
        <v>2</v>
      </c>
      <c r="L164" s="370"/>
      <c r="M164" s="376"/>
      <c r="N164" s="377"/>
      <c r="O164" s="377"/>
      <c r="P164" s="377"/>
      <c r="Q164" s="377"/>
      <c r="R164" s="377"/>
      <c r="S164" s="377"/>
      <c r="T164" s="378"/>
      <c r="AT164" s="373" t="s">
        <v>439</v>
      </c>
      <c r="AU164" s="373" t="s">
        <v>57</v>
      </c>
      <c r="AV164" s="371" t="s">
        <v>57</v>
      </c>
      <c r="AW164" s="371" t="s">
        <v>255</v>
      </c>
      <c r="AX164" s="371" t="s">
        <v>297</v>
      </c>
      <c r="AY164" s="373" t="s">
        <v>328</v>
      </c>
    </row>
    <row r="165" spans="2:51" s="371" customFormat="1" ht="11.25">
      <c r="B165" s="370"/>
      <c r="D165" s="372" t="s">
        <v>439</v>
      </c>
      <c r="E165" s="373" t="s">
        <v>242</v>
      </c>
      <c r="F165" s="374" t="s">
        <v>443</v>
      </c>
      <c r="H165" s="375">
        <v>2</v>
      </c>
      <c r="L165" s="370"/>
      <c r="M165" s="376"/>
      <c r="N165" s="377"/>
      <c r="O165" s="377"/>
      <c r="P165" s="377"/>
      <c r="Q165" s="377"/>
      <c r="R165" s="377"/>
      <c r="S165" s="377"/>
      <c r="T165" s="378"/>
      <c r="AT165" s="373" t="s">
        <v>439</v>
      </c>
      <c r="AU165" s="373" t="s">
        <v>57</v>
      </c>
      <c r="AV165" s="371" t="s">
        <v>57</v>
      </c>
      <c r="AW165" s="371" t="s">
        <v>255</v>
      </c>
      <c r="AX165" s="371" t="s">
        <v>297</v>
      </c>
      <c r="AY165" s="373" t="s">
        <v>328</v>
      </c>
    </row>
    <row r="166" spans="2:51" s="371" customFormat="1" ht="11.25">
      <c r="B166" s="370"/>
      <c r="D166" s="372" t="s">
        <v>439</v>
      </c>
      <c r="E166" s="373" t="s">
        <v>242</v>
      </c>
      <c r="F166" s="374" t="s">
        <v>444</v>
      </c>
      <c r="H166" s="375">
        <v>1</v>
      </c>
      <c r="L166" s="370"/>
      <c r="M166" s="376"/>
      <c r="N166" s="377"/>
      <c r="O166" s="377"/>
      <c r="P166" s="377"/>
      <c r="Q166" s="377"/>
      <c r="R166" s="377"/>
      <c r="S166" s="377"/>
      <c r="T166" s="378"/>
      <c r="AT166" s="373" t="s">
        <v>439</v>
      </c>
      <c r="AU166" s="373" t="s">
        <v>57</v>
      </c>
      <c r="AV166" s="371" t="s">
        <v>57</v>
      </c>
      <c r="AW166" s="371" t="s">
        <v>255</v>
      </c>
      <c r="AX166" s="371" t="s">
        <v>297</v>
      </c>
      <c r="AY166" s="373" t="s">
        <v>328</v>
      </c>
    </row>
    <row r="167" spans="2:51" s="371" customFormat="1" ht="22.5">
      <c r="B167" s="370"/>
      <c r="D167" s="372" t="s">
        <v>439</v>
      </c>
      <c r="E167" s="373" t="s">
        <v>242</v>
      </c>
      <c r="F167" s="374" t="s">
        <v>1581</v>
      </c>
      <c r="H167" s="375">
        <v>2</v>
      </c>
      <c r="L167" s="370"/>
      <c r="M167" s="376"/>
      <c r="N167" s="377"/>
      <c r="O167" s="377"/>
      <c r="P167" s="377"/>
      <c r="Q167" s="377"/>
      <c r="R167" s="377"/>
      <c r="S167" s="377"/>
      <c r="T167" s="378"/>
      <c r="AT167" s="373" t="s">
        <v>439</v>
      </c>
      <c r="AU167" s="373" t="s">
        <v>57</v>
      </c>
      <c r="AV167" s="371" t="s">
        <v>57</v>
      </c>
      <c r="AW167" s="371" t="s">
        <v>255</v>
      </c>
      <c r="AX167" s="371" t="s">
        <v>297</v>
      </c>
      <c r="AY167" s="373" t="s">
        <v>328</v>
      </c>
    </row>
    <row r="168" spans="2:51" s="371" customFormat="1" ht="11.25">
      <c r="B168" s="370"/>
      <c r="D168" s="372" t="s">
        <v>439</v>
      </c>
      <c r="E168" s="373" t="s">
        <v>242</v>
      </c>
      <c r="F168" s="374" t="s">
        <v>1582</v>
      </c>
      <c r="H168" s="375">
        <v>2</v>
      </c>
      <c r="L168" s="370"/>
      <c r="M168" s="376"/>
      <c r="N168" s="377"/>
      <c r="O168" s="377"/>
      <c r="P168" s="377"/>
      <c r="Q168" s="377"/>
      <c r="R168" s="377"/>
      <c r="S168" s="377"/>
      <c r="T168" s="378"/>
      <c r="AT168" s="373" t="s">
        <v>439</v>
      </c>
      <c r="AU168" s="373" t="s">
        <v>57</v>
      </c>
      <c r="AV168" s="371" t="s">
        <v>57</v>
      </c>
      <c r="AW168" s="371" t="s">
        <v>255</v>
      </c>
      <c r="AX168" s="371" t="s">
        <v>297</v>
      </c>
      <c r="AY168" s="373" t="s">
        <v>328</v>
      </c>
    </row>
    <row r="169" spans="2:51" s="371" customFormat="1" ht="11.25">
      <c r="B169" s="370"/>
      <c r="D169" s="372" t="s">
        <v>439</v>
      </c>
      <c r="E169" s="373" t="s">
        <v>242</v>
      </c>
      <c r="F169" s="374" t="s">
        <v>445</v>
      </c>
      <c r="H169" s="375">
        <v>1</v>
      </c>
      <c r="L169" s="370"/>
      <c r="M169" s="376"/>
      <c r="N169" s="377"/>
      <c r="O169" s="377"/>
      <c r="P169" s="377"/>
      <c r="Q169" s="377"/>
      <c r="R169" s="377"/>
      <c r="S169" s="377"/>
      <c r="T169" s="378"/>
      <c r="AT169" s="373" t="s">
        <v>439</v>
      </c>
      <c r="AU169" s="373" t="s">
        <v>57</v>
      </c>
      <c r="AV169" s="371" t="s">
        <v>57</v>
      </c>
      <c r="AW169" s="371" t="s">
        <v>255</v>
      </c>
      <c r="AX169" s="371" t="s">
        <v>297</v>
      </c>
      <c r="AY169" s="373" t="s">
        <v>328</v>
      </c>
    </row>
    <row r="170" spans="2:51" s="371" customFormat="1" ht="11.25">
      <c r="B170" s="370"/>
      <c r="D170" s="372" t="s">
        <v>439</v>
      </c>
      <c r="E170" s="373" t="s">
        <v>242</v>
      </c>
      <c r="F170" s="374" t="s">
        <v>446</v>
      </c>
      <c r="H170" s="375">
        <v>1</v>
      </c>
      <c r="L170" s="370"/>
      <c r="M170" s="376"/>
      <c r="N170" s="377"/>
      <c r="O170" s="377"/>
      <c r="P170" s="377"/>
      <c r="Q170" s="377"/>
      <c r="R170" s="377"/>
      <c r="S170" s="377"/>
      <c r="T170" s="378"/>
      <c r="AT170" s="373" t="s">
        <v>439</v>
      </c>
      <c r="AU170" s="373" t="s">
        <v>57</v>
      </c>
      <c r="AV170" s="371" t="s">
        <v>57</v>
      </c>
      <c r="AW170" s="371" t="s">
        <v>255</v>
      </c>
      <c r="AX170" s="371" t="s">
        <v>297</v>
      </c>
      <c r="AY170" s="373" t="s">
        <v>328</v>
      </c>
    </row>
    <row r="171" spans="2:51" s="371" customFormat="1" ht="11.25">
      <c r="B171" s="370"/>
      <c r="D171" s="372" t="s">
        <v>439</v>
      </c>
      <c r="E171" s="373" t="s">
        <v>242</v>
      </c>
      <c r="F171" s="374" t="s">
        <v>1583</v>
      </c>
      <c r="H171" s="375">
        <v>1</v>
      </c>
      <c r="L171" s="370"/>
      <c r="M171" s="376"/>
      <c r="N171" s="377"/>
      <c r="O171" s="377"/>
      <c r="P171" s="377"/>
      <c r="Q171" s="377"/>
      <c r="R171" s="377"/>
      <c r="S171" s="377"/>
      <c r="T171" s="378"/>
      <c r="AT171" s="373" t="s">
        <v>439</v>
      </c>
      <c r="AU171" s="373" t="s">
        <v>57</v>
      </c>
      <c r="AV171" s="371" t="s">
        <v>57</v>
      </c>
      <c r="AW171" s="371" t="s">
        <v>255</v>
      </c>
      <c r="AX171" s="371" t="s">
        <v>297</v>
      </c>
      <c r="AY171" s="373" t="s">
        <v>328</v>
      </c>
    </row>
    <row r="172" spans="2:51" s="371" customFormat="1" ht="11.25">
      <c r="B172" s="370"/>
      <c r="D172" s="372" t="s">
        <v>439</v>
      </c>
      <c r="E172" s="373" t="s">
        <v>242</v>
      </c>
      <c r="F172" s="374" t="s">
        <v>447</v>
      </c>
      <c r="H172" s="375">
        <v>2</v>
      </c>
      <c r="L172" s="370"/>
      <c r="M172" s="376"/>
      <c r="N172" s="377"/>
      <c r="O172" s="377"/>
      <c r="P172" s="377"/>
      <c r="Q172" s="377"/>
      <c r="R172" s="377"/>
      <c r="S172" s="377"/>
      <c r="T172" s="378"/>
      <c r="AT172" s="373" t="s">
        <v>439</v>
      </c>
      <c r="AU172" s="373" t="s">
        <v>57</v>
      </c>
      <c r="AV172" s="371" t="s">
        <v>57</v>
      </c>
      <c r="AW172" s="371" t="s">
        <v>255</v>
      </c>
      <c r="AX172" s="371" t="s">
        <v>297</v>
      </c>
      <c r="AY172" s="373" t="s">
        <v>328</v>
      </c>
    </row>
    <row r="173" spans="2:51" s="371" customFormat="1" ht="11.25">
      <c r="B173" s="370"/>
      <c r="D173" s="372" t="s">
        <v>439</v>
      </c>
      <c r="E173" s="373" t="s">
        <v>242</v>
      </c>
      <c r="F173" s="374" t="s">
        <v>448</v>
      </c>
      <c r="H173" s="375">
        <v>1</v>
      </c>
      <c r="L173" s="370"/>
      <c r="M173" s="376"/>
      <c r="N173" s="377"/>
      <c r="O173" s="377"/>
      <c r="P173" s="377"/>
      <c r="Q173" s="377"/>
      <c r="R173" s="377"/>
      <c r="S173" s="377"/>
      <c r="T173" s="378"/>
      <c r="AT173" s="373" t="s">
        <v>439</v>
      </c>
      <c r="AU173" s="373" t="s">
        <v>57</v>
      </c>
      <c r="AV173" s="371" t="s">
        <v>57</v>
      </c>
      <c r="AW173" s="371" t="s">
        <v>255</v>
      </c>
      <c r="AX173" s="371" t="s">
        <v>297</v>
      </c>
      <c r="AY173" s="373" t="s">
        <v>328</v>
      </c>
    </row>
    <row r="174" spans="2:51" s="371" customFormat="1" ht="11.25">
      <c r="B174" s="370"/>
      <c r="D174" s="372" t="s">
        <v>439</v>
      </c>
      <c r="E174" s="373" t="s">
        <v>242</v>
      </c>
      <c r="F174" s="374" t="s">
        <v>449</v>
      </c>
      <c r="H174" s="375">
        <v>2</v>
      </c>
      <c r="L174" s="370"/>
      <c r="M174" s="376"/>
      <c r="N174" s="377"/>
      <c r="O174" s="377"/>
      <c r="P174" s="377"/>
      <c r="Q174" s="377"/>
      <c r="R174" s="377"/>
      <c r="S174" s="377"/>
      <c r="T174" s="378"/>
      <c r="AT174" s="373" t="s">
        <v>439</v>
      </c>
      <c r="AU174" s="373" t="s">
        <v>57</v>
      </c>
      <c r="AV174" s="371" t="s">
        <v>57</v>
      </c>
      <c r="AW174" s="371" t="s">
        <v>255</v>
      </c>
      <c r="AX174" s="371" t="s">
        <v>297</v>
      </c>
      <c r="AY174" s="373" t="s">
        <v>328</v>
      </c>
    </row>
    <row r="175" spans="2:51" s="371" customFormat="1" ht="11.25">
      <c r="B175" s="370"/>
      <c r="D175" s="372" t="s">
        <v>439</v>
      </c>
      <c r="E175" s="373" t="s">
        <v>242</v>
      </c>
      <c r="F175" s="374" t="s">
        <v>450</v>
      </c>
      <c r="H175" s="375">
        <v>2</v>
      </c>
      <c r="L175" s="370"/>
      <c r="M175" s="376"/>
      <c r="N175" s="377"/>
      <c r="O175" s="377"/>
      <c r="P175" s="377"/>
      <c r="Q175" s="377"/>
      <c r="R175" s="377"/>
      <c r="S175" s="377"/>
      <c r="T175" s="378"/>
      <c r="AT175" s="373" t="s">
        <v>439</v>
      </c>
      <c r="AU175" s="373" t="s">
        <v>57</v>
      </c>
      <c r="AV175" s="371" t="s">
        <v>57</v>
      </c>
      <c r="AW175" s="371" t="s">
        <v>255</v>
      </c>
      <c r="AX175" s="371" t="s">
        <v>297</v>
      </c>
      <c r="AY175" s="373" t="s">
        <v>328</v>
      </c>
    </row>
    <row r="176" spans="2:51" s="371" customFormat="1" ht="11.25">
      <c r="B176" s="370"/>
      <c r="D176" s="372" t="s">
        <v>439</v>
      </c>
      <c r="E176" s="373" t="s">
        <v>242</v>
      </c>
      <c r="F176" s="374" t="s">
        <v>451</v>
      </c>
      <c r="H176" s="375">
        <v>2</v>
      </c>
      <c r="L176" s="370"/>
      <c r="M176" s="376"/>
      <c r="N176" s="377"/>
      <c r="O176" s="377"/>
      <c r="P176" s="377"/>
      <c r="Q176" s="377"/>
      <c r="R176" s="377"/>
      <c r="S176" s="377"/>
      <c r="T176" s="378"/>
      <c r="AT176" s="373" t="s">
        <v>439</v>
      </c>
      <c r="AU176" s="373" t="s">
        <v>57</v>
      </c>
      <c r="AV176" s="371" t="s">
        <v>57</v>
      </c>
      <c r="AW176" s="371" t="s">
        <v>255</v>
      </c>
      <c r="AX176" s="371" t="s">
        <v>297</v>
      </c>
      <c r="AY176" s="373" t="s">
        <v>328</v>
      </c>
    </row>
    <row r="177" spans="2:65" s="371" customFormat="1" ht="11.25">
      <c r="B177" s="370"/>
      <c r="D177" s="372" t="s">
        <v>439</v>
      </c>
      <c r="E177" s="373" t="s">
        <v>242</v>
      </c>
      <c r="F177" s="374" t="s">
        <v>452</v>
      </c>
      <c r="H177" s="375">
        <v>130</v>
      </c>
      <c r="L177" s="370"/>
      <c r="M177" s="376"/>
      <c r="N177" s="377"/>
      <c r="O177" s="377"/>
      <c r="P177" s="377"/>
      <c r="Q177" s="377"/>
      <c r="R177" s="377"/>
      <c r="S177" s="377"/>
      <c r="T177" s="378"/>
      <c r="AT177" s="373" t="s">
        <v>439</v>
      </c>
      <c r="AU177" s="373" t="s">
        <v>57</v>
      </c>
      <c r="AV177" s="371" t="s">
        <v>57</v>
      </c>
      <c r="AW177" s="371" t="s">
        <v>255</v>
      </c>
      <c r="AX177" s="371" t="s">
        <v>297</v>
      </c>
      <c r="AY177" s="373" t="s">
        <v>328</v>
      </c>
    </row>
    <row r="178" spans="2:65" s="371" customFormat="1" ht="11.25">
      <c r="B178" s="370"/>
      <c r="D178" s="372" t="s">
        <v>439</v>
      </c>
      <c r="E178" s="373" t="s">
        <v>242</v>
      </c>
      <c r="F178" s="374" t="s">
        <v>453</v>
      </c>
      <c r="H178" s="375">
        <v>1</v>
      </c>
      <c r="L178" s="370"/>
      <c r="M178" s="376"/>
      <c r="N178" s="377"/>
      <c r="O178" s="377"/>
      <c r="P178" s="377"/>
      <c r="Q178" s="377"/>
      <c r="R178" s="377"/>
      <c r="S178" s="377"/>
      <c r="T178" s="378"/>
      <c r="AT178" s="373" t="s">
        <v>439</v>
      </c>
      <c r="AU178" s="373" t="s">
        <v>57</v>
      </c>
      <c r="AV178" s="371" t="s">
        <v>57</v>
      </c>
      <c r="AW178" s="371" t="s">
        <v>255</v>
      </c>
      <c r="AX178" s="371" t="s">
        <v>55</v>
      </c>
      <c r="AY178" s="373" t="s">
        <v>328</v>
      </c>
    </row>
    <row r="179" spans="2:65" s="96" customFormat="1" ht="16.5" customHeight="1">
      <c r="B179" s="108"/>
      <c r="C179" s="109" t="s">
        <v>454</v>
      </c>
      <c r="D179" s="109" t="s">
        <v>330</v>
      </c>
      <c r="E179" s="110" t="s">
        <v>455</v>
      </c>
      <c r="F179" s="172" t="s">
        <v>456</v>
      </c>
      <c r="G179" s="111" t="s">
        <v>140</v>
      </c>
      <c r="H179" s="112">
        <v>2</v>
      </c>
      <c r="I179" s="173"/>
      <c r="J179" s="173">
        <f>ROUND(I179*H179,2)</f>
        <v>0</v>
      </c>
      <c r="K179" s="172" t="s">
        <v>1640</v>
      </c>
      <c r="L179" s="95"/>
      <c r="M179" s="366" t="s">
        <v>242</v>
      </c>
      <c r="N179" s="367" t="s">
        <v>274</v>
      </c>
      <c r="O179" s="368">
        <v>2.2570000000000001</v>
      </c>
      <c r="P179" s="368">
        <f>O179*H179</f>
        <v>4.5140000000000002</v>
      </c>
      <c r="Q179" s="368">
        <v>2.6200000000000003E-4</v>
      </c>
      <c r="R179" s="368">
        <f>Q179*H179</f>
        <v>5.2400000000000005E-4</v>
      </c>
      <c r="S179" s="368">
        <v>7.4999999999999997E-2</v>
      </c>
      <c r="T179" s="369">
        <f>S179*H179</f>
        <v>0.15</v>
      </c>
      <c r="AR179" s="90" t="s">
        <v>333</v>
      </c>
      <c r="AT179" s="90" t="s">
        <v>330</v>
      </c>
      <c r="AU179" s="90" t="s">
        <v>57</v>
      </c>
      <c r="AY179" s="90" t="s">
        <v>328</v>
      </c>
      <c r="BE179" s="113">
        <f>IF(N179="základní",J179,0)</f>
        <v>0</v>
      </c>
      <c r="BF179" s="113">
        <f>IF(N179="snížená",J179,0)</f>
        <v>0</v>
      </c>
      <c r="BG179" s="113">
        <f>IF(N179="zákl. přenesená",J179,0)</f>
        <v>0</v>
      </c>
      <c r="BH179" s="113">
        <f>IF(N179="sníž. přenesená",J179,0)</f>
        <v>0</v>
      </c>
      <c r="BI179" s="113">
        <f>IF(N179="nulová",J179,0)</f>
        <v>0</v>
      </c>
      <c r="BJ179" s="90" t="s">
        <v>55</v>
      </c>
      <c r="BK179" s="113">
        <f>ROUND(I179*H179,2)</f>
        <v>0</v>
      </c>
      <c r="BL179" s="90" t="s">
        <v>333</v>
      </c>
      <c r="BM179" s="90" t="s">
        <v>457</v>
      </c>
    </row>
    <row r="180" spans="2:65" s="371" customFormat="1" ht="11.25">
      <c r="B180" s="370"/>
      <c r="D180" s="372" t="s">
        <v>439</v>
      </c>
      <c r="E180" s="373" t="s">
        <v>242</v>
      </c>
      <c r="F180" s="374" t="s">
        <v>1669</v>
      </c>
      <c r="H180" s="375">
        <v>2</v>
      </c>
      <c r="L180" s="370"/>
      <c r="M180" s="376"/>
      <c r="N180" s="377"/>
      <c r="O180" s="377"/>
      <c r="P180" s="377"/>
      <c r="Q180" s="377"/>
      <c r="R180" s="377"/>
      <c r="S180" s="377"/>
      <c r="T180" s="378"/>
      <c r="AT180" s="373" t="s">
        <v>439</v>
      </c>
      <c r="AU180" s="373" t="s">
        <v>57</v>
      </c>
      <c r="AV180" s="371" t="s">
        <v>57</v>
      </c>
      <c r="AW180" s="371" t="s">
        <v>255</v>
      </c>
      <c r="AX180" s="371" t="s">
        <v>55</v>
      </c>
      <c r="AY180" s="373" t="s">
        <v>328</v>
      </c>
    </row>
    <row r="181" spans="2:65" s="96" customFormat="1" ht="16.5" customHeight="1">
      <c r="B181" s="108"/>
      <c r="C181" s="109" t="s">
        <v>458</v>
      </c>
      <c r="D181" s="109" t="s">
        <v>330</v>
      </c>
      <c r="E181" s="110" t="s">
        <v>459</v>
      </c>
      <c r="F181" s="172" t="s">
        <v>460</v>
      </c>
      <c r="G181" s="111" t="s">
        <v>140</v>
      </c>
      <c r="H181" s="112">
        <v>2</v>
      </c>
      <c r="I181" s="173"/>
      <c r="J181" s="173">
        <f>ROUND(I181*H181,2)</f>
        <v>0</v>
      </c>
      <c r="K181" s="172" t="s">
        <v>1640</v>
      </c>
      <c r="L181" s="95"/>
      <c r="M181" s="366" t="s">
        <v>242</v>
      </c>
      <c r="N181" s="367" t="s">
        <v>274</v>
      </c>
      <c r="O181" s="368">
        <v>1.2689999999999999</v>
      </c>
      <c r="P181" s="368">
        <f>O181*H181</f>
        <v>2.5379999999999998</v>
      </c>
      <c r="Q181" s="368">
        <v>1.2300000000000001E-4</v>
      </c>
      <c r="R181" s="368">
        <f>Q181*H181</f>
        <v>2.4600000000000002E-4</v>
      </c>
      <c r="S181" s="368">
        <v>0.25840000000000002</v>
      </c>
      <c r="T181" s="369">
        <f>S181*H181</f>
        <v>0.51680000000000004</v>
      </c>
      <c r="AR181" s="90" t="s">
        <v>333</v>
      </c>
      <c r="AT181" s="90" t="s">
        <v>330</v>
      </c>
      <c r="AU181" s="90" t="s">
        <v>57</v>
      </c>
      <c r="AY181" s="90" t="s">
        <v>328</v>
      </c>
      <c r="BE181" s="113">
        <f>IF(N181="základní",J181,0)</f>
        <v>0</v>
      </c>
      <c r="BF181" s="113">
        <f>IF(N181="snížená",J181,0)</f>
        <v>0</v>
      </c>
      <c r="BG181" s="113">
        <f>IF(N181="zákl. přenesená",J181,0)</f>
        <v>0</v>
      </c>
      <c r="BH181" s="113">
        <f>IF(N181="sníž. přenesená",J181,0)</f>
        <v>0</v>
      </c>
      <c r="BI181" s="113">
        <f>IF(N181="nulová",J181,0)</f>
        <v>0</v>
      </c>
      <c r="BJ181" s="90" t="s">
        <v>55</v>
      </c>
      <c r="BK181" s="113">
        <f>ROUND(I181*H181,2)</f>
        <v>0</v>
      </c>
      <c r="BL181" s="90" t="s">
        <v>333</v>
      </c>
      <c r="BM181" s="90" t="s">
        <v>461</v>
      </c>
    </row>
    <row r="182" spans="2:65" s="371" customFormat="1" ht="11.25">
      <c r="B182" s="370"/>
      <c r="D182" s="372" t="s">
        <v>439</v>
      </c>
      <c r="E182" s="373" t="s">
        <v>242</v>
      </c>
      <c r="F182" s="374" t="s">
        <v>1672</v>
      </c>
      <c r="H182" s="375">
        <v>2</v>
      </c>
      <c r="L182" s="370"/>
      <c r="M182" s="376"/>
      <c r="N182" s="377"/>
      <c r="O182" s="377"/>
      <c r="P182" s="377"/>
      <c r="Q182" s="377"/>
      <c r="R182" s="377"/>
      <c r="S182" s="377"/>
      <c r="T182" s="378"/>
      <c r="AT182" s="373" t="s">
        <v>439</v>
      </c>
      <c r="AU182" s="373" t="s">
        <v>57</v>
      </c>
      <c r="AV182" s="371" t="s">
        <v>57</v>
      </c>
      <c r="AW182" s="371" t="s">
        <v>255</v>
      </c>
      <c r="AX182" s="371" t="s">
        <v>297</v>
      </c>
      <c r="AY182" s="373" t="s">
        <v>328</v>
      </c>
    </row>
    <row r="183" spans="2:65" s="380" customFormat="1" ht="11.25">
      <c r="B183" s="379"/>
      <c r="D183" s="372" t="s">
        <v>439</v>
      </c>
      <c r="E183" s="381" t="s">
        <v>242</v>
      </c>
      <c r="F183" s="382" t="s">
        <v>1643</v>
      </c>
      <c r="H183" s="383">
        <v>2</v>
      </c>
      <c r="L183" s="379"/>
      <c r="M183" s="384"/>
      <c r="N183" s="385"/>
      <c r="O183" s="385"/>
      <c r="P183" s="385"/>
      <c r="Q183" s="385"/>
      <c r="R183" s="385"/>
      <c r="S183" s="385"/>
      <c r="T183" s="386"/>
      <c r="AT183" s="381" t="s">
        <v>439</v>
      </c>
      <c r="AU183" s="381" t="s">
        <v>57</v>
      </c>
      <c r="AV183" s="380" t="s">
        <v>454</v>
      </c>
      <c r="AW183" s="380" t="s">
        <v>255</v>
      </c>
      <c r="AX183" s="380" t="s">
        <v>55</v>
      </c>
      <c r="AY183" s="381" t="s">
        <v>328</v>
      </c>
    </row>
    <row r="184" spans="2:65" s="96" customFormat="1" ht="16.5" customHeight="1">
      <c r="B184" s="108"/>
      <c r="C184" s="109" t="s">
        <v>462</v>
      </c>
      <c r="D184" s="109" t="s">
        <v>330</v>
      </c>
      <c r="E184" s="110" t="s">
        <v>463</v>
      </c>
      <c r="F184" s="172" t="s">
        <v>464</v>
      </c>
      <c r="G184" s="111" t="s">
        <v>140</v>
      </c>
      <c r="H184" s="112">
        <v>2</v>
      </c>
      <c r="I184" s="173"/>
      <c r="J184" s="173">
        <f>ROUND(I184*H184,2)</f>
        <v>0</v>
      </c>
      <c r="K184" s="172" t="s">
        <v>1640</v>
      </c>
      <c r="L184" s="95"/>
      <c r="M184" s="366" t="s">
        <v>242</v>
      </c>
      <c r="N184" s="367" t="s">
        <v>274</v>
      </c>
      <c r="O184" s="368">
        <v>2.0179999999999998</v>
      </c>
      <c r="P184" s="368">
        <f>O184*H184</f>
        <v>4.0359999999999996</v>
      </c>
      <c r="Q184" s="368">
        <v>0</v>
      </c>
      <c r="R184" s="368">
        <f>Q184*H184</f>
        <v>0</v>
      </c>
      <c r="S184" s="368">
        <v>0</v>
      </c>
      <c r="T184" s="369">
        <f>S184*H184</f>
        <v>0</v>
      </c>
      <c r="AR184" s="90" t="s">
        <v>333</v>
      </c>
      <c r="AT184" s="90" t="s">
        <v>330</v>
      </c>
      <c r="AU184" s="90" t="s">
        <v>57</v>
      </c>
      <c r="AY184" s="90" t="s">
        <v>328</v>
      </c>
      <c r="BE184" s="113">
        <f>IF(N184="základní",J184,0)</f>
        <v>0</v>
      </c>
      <c r="BF184" s="113">
        <f>IF(N184="snížená",J184,0)</f>
        <v>0</v>
      </c>
      <c r="BG184" s="113">
        <f>IF(N184="zákl. přenesená",J184,0)</f>
        <v>0</v>
      </c>
      <c r="BH184" s="113">
        <f>IF(N184="sníž. přenesená",J184,0)</f>
        <v>0</v>
      </c>
      <c r="BI184" s="113">
        <f>IF(N184="nulová",J184,0)</f>
        <v>0</v>
      </c>
      <c r="BJ184" s="90" t="s">
        <v>55</v>
      </c>
      <c r="BK184" s="113">
        <f>ROUND(I184*H184,2)</f>
        <v>0</v>
      </c>
      <c r="BL184" s="90" t="s">
        <v>333</v>
      </c>
      <c r="BM184" s="90" t="s">
        <v>465</v>
      </c>
    </row>
    <row r="185" spans="2:65" s="96" customFormat="1" ht="33.75" customHeight="1">
      <c r="B185" s="108"/>
      <c r="C185" s="109" t="s">
        <v>466</v>
      </c>
      <c r="D185" s="109" t="s">
        <v>330</v>
      </c>
      <c r="E185" s="110" t="s">
        <v>467</v>
      </c>
      <c r="F185" s="172" t="s">
        <v>468</v>
      </c>
      <c r="G185" s="111" t="s">
        <v>201</v>
      </c>
      <c r="H185" s="112">
        <v>1</v>
      </c>
      <c r="I185" s="173"/>
      <c r="J185" s="173">
        <f>ROUND(I185*H185,2)</f>
        <v>0</v>
      </c>
      <c r="K185" s="172" t="s">
        <v>242</v>
      </c>
      <c r="L185" s="95"/>
      <c r="M185" s="366" t="s">
        <v>242</v>
      </c>
      <c r="N185" s="367" t="s">
        <v>274</v>
      </c>
      <c r="O185" s="368">
        <v>0.76900000000000002</v>
      </c>
      <c r="P185" s="368">
        <f>O185*H185</f>
        <v>0.76900000000000002</v>
      </c>
      <c r="Q185" s="368">
        <v>0.25</v>
      </c>
      <c r="R185" s="368">
        <f>Q185*H185</f>
        <v>0.25</v>
      </c>
      <c r="S185" s="368">
        <v>0</v>
      </c>
      <c r="T185" s="369">
        <f>S185*H185</f>
        <v>0</v>
      </c>
      <c r="AR185" s="90" t="s">
        <v>333</v>
      </c>
      <c r="AT185" s="90" t="s">
        <v>330</v>
      </c>
      <c r="AU185" s="90" t="s">
        <v>57</v>
      </c>
      <c r="AY185" s="90" t="s">
        <v>328</v>
      </c>
      <c r="BE185" s="113">
        <f>IF(N185="základní",J185,0)</f>
        <v>0</v>
      </c>
      <c r="BF185" s="113">
        <f>IF(N185="snížená",J185,0)</f>
        <v>0</v>
      </c>
      <c r="BG185" s="113">
        <f>IF(N185="zákl. přenesená",J185,0)</f>
        <v>0</v>
      </c>
      <c r="BH185" s="113">
        <f>IF(N185="sníž. přenesená",J185,0)</f>
        <v>0</v>
      </c>
      <c r="BI185" s="113">
        <f>IF(N185="nulová",J185,0)</f>
        <v>0</v>
      </c>
      <c r="BJ185" s="90" t="s">
        <v>55</v>
      </c>
      <c r="BK185" s="113">
        <f>ROUND(I185*H185,2)</f>
        <v>0</v>
      </c>
      <c r="BL185" s="90" t="s">
        <v>333</v>
      </c>
      <c r="BM185" s="90" t="s">
        <v>469</v>
      </c>
    </row>
    <row r="186" spans="2:65" s="371" customFormat="1" ht="11.25">
      <c r="B186" s="370"/>
      <c r="D186" s="372" t="s">
        <v>439</v>
      </c>
      <c r="E186" s="373" t="s">
        <v>242</v>
      </c>
      <c r="F186" s="374" t="s">
        <v>1673</v>
      </c>
      <c r="H186" s="375">
        <v>1</v>
      </c>
      <c r="L186" s="370"/>
      <c r="M186" s="376"/>
      <c r="N186" s="377"/>
      <c r="O186" s="377"/>
      <c r="P186" s="377"/>
      <c r="Q186" s="377"/>
      <c r="R186" s="377"/>
      <c r="S186" s="377"/>
      <c r="T186" s="378"/>
      <c r="AT186" s="373" t="s">
        <v>439</v>
      </c>
      <c r="AU186" s="373" t="s">
        <v>57</v>
      </c>
      <c r="AV186" s="371" t="s">
        <v>57</v>
      </c>
      <c r="AW186" s="371" t="s">
        <v>255</v>
      </c>
      <c r="AX186" s="371" t="s">
        <v>55</v>
      </c>
      <c r="AY186" s="373" t="s">
        <v>328</v>
      </c>
    </row>
    <row r="187" spans="2:65" s="371" customFormat="1" ht="11.25">
      <c r="B187" s="370"/>
      <c r="D187" s="372" t="s">
        <v>439</v>
      </c>
      <c r="E187" s="373" t="s">
        <v>242</v>
      </c>
      <c r="F187" s="374" t="s">
        <v>1674</v>
      </c>
      <c r="H187" s="375">
        <v>1</v>
      </c>
      <c r="L187" s="370"/>
      <c r="M187" s="376"/>
      <c r="N187" s="377"/>
      <c r="O187" s="377"/>
      <c r="P187" s="377"/>
      <c r="Q187" s="377"/>
      <c r="R187" s="377"/>
      <c r="S187" s="377"/>
      <c r="T187" s="378"/>
      <c r="AT187" s="373" t="s">
        <v>439</v>
      </c>
      <c r="AU187" s="373" t="s">
        <v>57</v>
      </c>
      <c r="AV187" s="371" t="s">
        <v>57</v>
      </c>
      <c r="AW187" s="371" t="s">
        <v>255</v>
      </c>
      <c r="AX187" s="371" t="s">
        <v>297</v>
      </c>
      <c r="AY187" s="373" t="s">
        <v>328</v>
      </c>
    </row>
    <row r="188" spans="2:65" s="96" customFormat="1" ht="16.5" customHeight="1">
      <c r="B188" s="108"/>
      <c r="C188" s="109" t="s">
        <v>470</v>
      </c>
      <c r="D188" s="109" t="s">
        <v>330</v>
      </c>
      <c r="E188" s="110" t="s">
        <v>471</v>
      </c>
      <c r="F188" s="172" t="s">
        <v>472</v>
      </c>
      <c r="G188" s="111" t="s">
        <v>201</v>
      </c>
      <c r="H188" s="112">
        <v>1</v>
      </c>
      <c r="I188" s="173"/>
      <c r="J188" s="173">
        <f>ROUND(I188*H188,2)</f>
        <v>0</v>
      </c>
      <c r="K188" s="172" t="s">
        <v>242</v>
      </c>
      <c r="L188" s="95"/>
      <c r="M188" s="366" t="s">
        <v>242</v>
      </c>
      <c r="N188" s="367" t="s">
        <v>274</v>
      </c>
      <c r="O188" s="368">
        <v>0.76900000000000002</v>
      </c>
      <c r="P188" s="368">
        <f>O188*H188</f>
        <v>0.76900000000000002</v>
      </c>
      <c r="Q188" s="368">
        <v>0</v>
      </c>
      <c r="R188" s="368">
        <f>Q188*H188</f>
        <v>0</v>
      </c>
      <c r="S188" s="368">
        <v>0.2</v>
      </c>
      <c r="T188" s="369">
        <f>S188*H188</f>
        <v>0.2</v>
      </c>
      <c r="AR188" s="90" t="s">
        <v>333</v>
      </c>
      <c r="AT188" s="90" t="s">
        <v>330</v>
      </c>
      <c r="AU188" s="90" t="s">
        <v>57</v>
      </c>
      <c r="AY188" s="90" t="s">
        <v>328</v>
      </c>
      <c r="BE188" s="113">
        <f>IF(N188="základní",J188,0)</f>
        <v>0</v>
      </c>
      <c r="BF188" s="113">
        <f>IF(N188="snížená",J188,0)</f>
        <v>0</v>
      </c>
      <c r="BG188" s="113">
        <f>IF(N188="zákl. přenesená",J188,0)</f>
        <v>0</v>
      </c>
      <c r="BH188" s="113">
        <f>IF(N188="sníž. přenesená",J188,0)</f>
        <v>0</v>
      </c>
      <c r="BI188" s="113">
        <f>IF(N188="nulová",J188,0)</f>
        <v>0</v>
      </c>
      <c r="BJ188" s="90" t="s">
        <v>55</v>
      </c>
      <c r="BK188" s="113">
        <f>ROUND(I188*H188,2)</f>
        <v>0</v>
      </c>
      <c r="BL188" s="90" t="s">
        <v>333</v>
      </c>
      <c r="BM188" s="90" t="s">
        <v>473</v>
      </c>
    </row>
    <row r="189" spans="2:65" s="371" customFormat="1" ht="11.25">
      <c r="B189" s="370"/>
      <c r="D189" s="372" t="s">
        <v>439</v>
      </c>
      <c r="E189" s="373" t="s">
        <v>242</v>
      </c>
      <c r="F189" s="374" t="s">
        <v>1675</v>
      </c>
      <c r="H189" s="375">
        <v>1</v>
      </c>
      <c r="L189" s="370"/>
      <c r="M189" s="376"/>
      <c r="N189" s="377"/>
      <c r="O189" s="377"/>
      <c r="P189" s="377"/>
      <c r="Q189" s="377"/>
      <c r="R189" s="377"/>
      <c r="S189" s="377"/>
      <c r="T189" s="378"/>
      <c r="AT189" s="373" t="s">
        <v>439</v>
      </c>
      <c r="AU189" s="373" t="s">
        <v>57</v>
      </c>
      <c r="AV189" s="371" t="s">
        <v>57</v>
      </c>
      <c r="AW189" s="371" t="s">
        <v>255</v>
      </c>
      <c r="AX189" s="371" t="s">
        <v>55</v>
      </c>
      <c r="AY189" s="373" t="s">
        <v>328</v>
      </c>
    </row>
    <row r="190" spans="2:65" s="96" customFormat="1" ht="16.5" customHeight="1">
      <c r="B190" s="108"/>
      <c r="C190" s="109" t="s">
        <v>474</v>
      </c>
      <c r="D190" s="109" t="s">
        <v>330</v>
      </c>
      <c r="E190" s="110" t="s">
        <v>475</v>
      </c>
      <c r="F190" s="172" t="s">
        <v>476</v>
      </c>
      <c r="G190" s="111" t="s">
        <v>176</v>
      </c>
      <c r="H190" s="112">
        <v>11.638</v>
      </c>
      <c r="I190" s="173"/>
      <c r="J190" s="173">
        <f>ROUND(I190*H190,2)</f>
        <v>0</v>
      </c>
      <c r="K190" s="172" t="s">
        <v>1640</v>
      </c>
      <c r="L190" s="95"/>
      <c r="M190" s="366" t="s">
        <v>242</v>
      </c>
      <c r="N190" s="367" t="s">
        <v>274</v>
      </c>
      <c r="O190" s="368">
        <v>11.403</v>
      </c>
      <c r="P190" s="368">
        <f>O190*H190</f>
        <v>132.70811399999999</v>
      </c>
      <c r="Q190" s="368">
        <v>0</v>
      </c>
      <c r="R190" s="368">
        <f>Q190*H190</f>
        <v>0</v>
      </c>
      <c r="S190" s="368">
        <v>0</v>
      </c>
      <c r="T190" s="369">
        <f>S190*H190</f>
        <v>0</v>
      </c>
      <c r="AR190" s="90" t="s">
        <v>333</v>
      </c>
      <c r="AT190" s="90" t="s">
        <v>330</v>
      </c>
      <c r="AU190" s="90" t="s">
        <v>57</v>
      </c>
      <c r="AY190" s="90" t="s">
        <v>328</v>
      </c>
      <c r="BE190" s="113">
        <f>IF(N190="základní",J190,0)</f>
        <v>0</v>
      </c>
      <c r="BF190" s="113">
        <f>IF(N190="snížená",J190,0)</f>
        <v>0</v>
      </c>
      <c r="BG190" s="113">
        <f>IF(N190="zákl. přenesená",J190,0)</f>
        <v>0</v>
      </c>
      <c r="BH190" s="113">
        <f>IF(N190="sníž. přenesená",J190,0)</f>
        <v>0</v>
      </c>
      <c r="BI190" s="113">
        <f>IF(N190="nulová",J190,0)</f>
        <v>0</v>
      </c>
      <c r="BJ190" s="90" t="s">
        <v>55</v>
      </c>
      <c r="BK190" s="113">
        <f>ROUND(I190*H190,2)</f>
        <v>0</v>
      </c>
      <c r="BL190" s="90" t="s">
        <v>333</v>
      </c>
      <c r="BM190" s="90" t="s">
        <v>477</v>
      </c>
    </row>
    <row r="191" spans="2:65" s="96" customFormat="1" ht="16.5" customHeight="1">
      <c r="B191" s="108"/>
      <c r="C191" s="109" t="s">
        <v>478</v>
      </c>
      <c r="D191" s="109" t="s">
        <v>330</v>
      </c>
      <c r="E191" s="110" t="s">
        <v>479</v>
      </c>
      <c r="F191" s="172" t="s">
        <v>480</v>
      </c>
      <c r="G191" s="111" t="s">
        <v>176</v>
      </c>
      <c r="H191" s="112">
        <v>1.554</v>
      </c>
      <c r="I191" s="173"/>
      <c r="J191" s="173">
        <f>ROUND(I191*H191,2)</f>
        <v>0</v>
      </c>
      <c r="K191" s="172" t="s">
        <v>1640</v>
      </c>
      <c r="L191" s="95"/>
      <c r="M191" s="366" t="s">
        <v>242</v>
      </c>
      <c r="N191" s="367" t="s">
        <v>274</v>
      </c>
      <c r="O191" s="368">
        <v>10.582000000000001</v>
      </c>
      <c r="P191" s="368">
        <f>O191*H191</f>
        <v>16.444428000000002</v>
      </c>
      <c r="Q191" s="368">
        <v>0</v>
      </c>
      <c r="R191" s="368">
        <f>Q191*H191</f>
        <v>0</v>
      </c>
      <c r="S191" s="368">
        <v>0</v>
      </c>
      <c r="T191" s="369">
        <f>S191*H191</f>
        <v>0</v>
      </c>
      <c r="AR191" s="90" t="s">
        <v>333</v>
      </c>
      <c r="AT191" s="90" t="s">
        <v>330</v>
      </c>
      <c r="AU191" s="90" t="s">
        <v>57</v>
      </c>
      <c r="AY191" s="90" t="s">
        <v>328</v>
      </c>
      <c r="BE191" s="113">
        <f>IF(N191="základní",J191,0)</f>
        <v>0</v>
      </c>
      <c r="BF191" s="113">
        <f>IF(N191="snížená",J191,0)</f>
        <v>0</v>
      </c>
      <c r="BG191" s="113">
        <f>IF(N191="zákl. přenesená",J191,0)</f>
        <v>0</v>
      </c>
      <c r="BH191" s="113">
        <f>IF(N191="sníž. přenesená",J191,0)</f>
        <v>0</v>
      </c>
      <c r="BI191" s="113">
        <f>IF(N191="nulová",J191,0)</f>
        <v>0</v>
      </c>
      <c r="BJ191" s="90" t="s">
        <v>55</v>
      </c>
      <c r="BK191" s="113">
        <f>ROUND(I191*H191,2)</f>
        <v>0</v>
      </c>
      <c r="BL191" s="90" t="s">
        <v>333</v>
      </c>
      <c r="BM191" s="90" t="s">
        <v>481</v>
      </c>
    </row>
    <row r="192" spans="2:65" s="96" customFormat="1" ht="16.5" customHeight="1">
      <c r="B192" s="108"/>
      <c r="C192" s="109" t="s">
        <v>482</v>
      </c>
      <c r="D192" s="109" t="s">
        <v>330</v>
      </c>
      <c r="E192" s="110" t="s">
        <v>483</v>
      </c>
      <c r="F192" s="172" t="s">
        <v>484</v>
      </c>
      <c r="G192" s="111" t="s">
        <v>176</v>
      </c>
      <c r="H192" s="112">
        <v>1.554</v>
      </c>
      <c r="I192" s="173"/>
      <c r="J192" s="173">
        <f>ROUND(I192*H192,2)</f>
        <v>0</v>
      </c>
      <c r="K192" s="172" t="s">
        <v>1640</v>
      </c>
      <c r="L192" s="95"/>
      <c r="M192" s="366" t="s">
        <v>242</v>
      </c>
      <c r="N192" s="367" t="s">
        <v>274</v>
      </c>
      <c r="O192" s="368">
        <v>1.97</v>
      </c>
      <c r="P192" s="368">
        <f>O192*H192</f>
        <v>3.0613800000000002</v>
      </c>
      <c r="Q192" s="368">
        <v>0</v>
      </c>
      <c r="R192" s="368">
        <f>Q192*H192</f>
        <v>0</v>
      </c>
      <c r="S192" s="368">
        <v>0</v>
      </c>
      <c r="T192" s="369">
        <f>S192*H192</f>
        <v>0</v>
      </c>
      <c r="AR192" s="90" t="s">
        <v>333</v>
      </c>
      <c r="AT192" s="90" t="s">
        <v>330</v>
      </c>
      <c r="AU192" s="90" t="s">
        <v>57</v>
      </c>
      <c r="AY192" s="90" t="s">
        <v>328</v>
      </c>
      <c r="BE192" s="113">
        <f>IF(N192="základní",J192,0)</f>
        <v>0</v>
      </c>
      <c r="BF192" s="113">
        <f>IF(N192="snížená",J192,0)</f>
        <v>0</v>
      </c>
      <c r="BG192" s="113">
        <f>IF(N192="zákl. přenesená",J192,0)</f>
        <v>0</v>
      </c>
      <c r="BH192" s="113">
        <f>IF(N192="sníž. přenesená",J192,0)</f>
        <v>0</v>
      </c>
      <c r="BI192" s="113">
        <f>IF(N192="nulová",J192,0)</f>
        <v>0</v>
      </c>
      <c r="BJ192" s="90" t="s">
        <v>55</v>
      </c>
      <c r="BK192" s="113">
        <f>ROUND(I192*H192,2)</f>
        <v>0</v>
      </c>
      <c r="BL192" s="90" t="s">
        <v>333</v>
      </c>
      <c r="BM192" s="90" t="s">
        <v>485</v>
      </c>
    </row>
    <row r="193" spans="2:65" s="354" customFormat="1" ht="22.9" customHeight="1">
      <c r="B193" s="353"/>
      <c r="D193" s="355" t="s">
        <v>296</v>
      </c>
      <c r="E193" s="364" t="s">
        <v>1676</v>
      </c>
      <c r="F193" s="364" t="s">
        <v>1677</v>
      </c>
      <c r="J193" s="365">
        <f>BK193</f>
        <v>0</v>
      </c>
      <c r="L193" s="353"/>
      <c r="M193" s="358"/>
      <c r="N193" s="359"/>
      <c r="O193" s="359"/>
      <c r="P193" s="360">
        <f>SUM(P194:P298)</f>
        <v>122.31591900000002</v>
      </c>
      <c r="Q193" s="359"/>
      <c r="R193" s="360">
        <f>SUM(R194:R298)</f>
        <v>0.48283711020000009</v>
      </c>
      <c r="S193" s="359"/>
      <c r="T193" s="361">
        <f>SUM(T194:T298)</f>
        <v>3.7036000000000002</v>
      </c>
      <c r="AR193" s="355" t="s">
        <v>57</v>
      </c>
      <c r="AT193" s="362" t="s">
        <v>296</v>
      </c>
      <c r="AU193" s="362" t="s">
        <v>55</v>
      </c>
      <c r="AY193" s="355" t="s">
        <v>328</v>
      </c>
      <c r="BK193" s="363">
        <f>SUM(BK194:BK298)</f>
        <v>0</v>
      </c>
    </row>
    <row r="194" spans="2:65" s="96" customFormat="1" ht="16.5" customHeight="1">
      <c r="B194" s="108"/>
      <c r="C194" s="109" t="s">
        <v>486</v>
      </c>
      <c r="D194" s="109" t="s">
        <v>330</v>
      </c>
      <c r="E194" s="110" t="s">
        <v>487</v>
      </c>
      <c r="F194" s="172" t="s">
        <v>488</v>
      </c>
      <c r="G194" s="111" t="s">
        <v>163</v>
      </c>
      <c r="H194" s="112">
        <v>10</v>
      </c>
      <c r="I194" s="173"/>
      <c r="J194" s="173">
        <f>ROUND(I194*H194,2)</f>
        <v>0</v>
      </c>
      <c r="K194" s="172" t="s">
        <v>1640</v>
      </c>
      <c r="L194" s="95"/>
      <c r="M194" s="366" t="s">
        <v>242</v>
      </c>
      <c r="N194" s="367" t="s">
        <v>274</v>
      </c>
      <c r="O194" s="368">
        <v>0.35</v>
      </c>
      <c r="P194" s="368">
        <f>O194*H194</f>
        <v>3.5</v>
      </c>
      <c r="Q194" s="368">
        <v>0</v>
      </c>
      <c r="R194" s="368">
        <f>Q194*H194</f>
        <v>0</v>
      </c>
      <c r="S194" s="368">
        <v>9.3579999999999997E-2</v>
      </c>
      <c r="T194" s="369">
        <f>S194*H194</f>
        <v>0.93579999999999997</v>
      </c>
      <c r="AR194" s="90" t="s">
        <v>333</v>
      </c>
      <c r="AT194" s="90" t="s">
        <v>330</v>
      </c>
      <c r="AU194" s="90" t="s">
        <v>57</v>
      </c>
      <c r="AY194" s="90" t="s">
        <v>328</v>
      </c>
      <c r="BE194" s="113">
        <f>IF(N194="základní",J194,0)</f>
        <v>0</v>
      </c>
      <c r="BF194" s="113">
        <f>IF(N194="snížená",J194,0)</f>
        <v>0</v>
      </c>
      <c r="BG194" s="113">
        <f>IF(N194="zákl. přenesená",J194,0)</f>
        <v>0</v>
      </c>
      <c r="BH194" s="113">
        <f>IF(N194="sníž. přenesená",J194,0)</f>
        <v>0</v>
      </c>
      <c r="BI194" s="113">
        <f>IF(N194="nulová",J194,0)</f>
        <v>0</v>
      </c>
      <c r="BJ194" s="90" t="s">
        <v>55</v>
      </c>
      <c r="BK194" s="113">
        <f>ROUND(I194*H194,2)</f>
        <v>0</v>
      </c>
      <c r="BL194" s="90" t="s">
        <v>333</v>
      </c>
      <c r="BM194" s="90" t="s">
        <v>489</v>
      </c>
    </row>
    <row r="195" spans="2:65" s="371" customFormat="1" ht="11.25">
      <c r="B195" s="370"/>
      <c r="D195" s="372" t="s">
        <v>439</v>
      </c>
      <c r="E195" s="373" t="s">
        <v>242</v>
      </c>
      <c r="F195" s="374" t="s">
        <v>1678</v>
      </c>
      <c r="H195" s="375">
        <v>5</v>
      </c>
      <c r="L195" s="370"/>
      <c r="M195" s="376"/>
      <c r="N195" s="377"/>
      <c r="O195" s="377"/>
      <c r="P195" s="377"/>
      <c r="Q195" s="377"/>
      <c r="R195" s="377"/>
      <c r="S195" s="377"/>
      <c r="T195" s="378"/>
      <c r="AT195" s="373" t="s">
        <v>439</v>
      </c>
      <c r="AU195" s="373" t="s">
        <v>57</v>
      </c>
      <c r="AV195" s="371" t="s">
        <v>57</v>
      </c>
      <c r="AW195" s="371" t="s">
        <v>255</v>
      </c>
      <c r="AX195" s="371" t="s">
        <v>297</v>
      </c>
      <c r="AY195" s="373" t="s">
        <v>328</v>
      </c>
    </row>
    <row r="196" spans="2:65" s="371" customFormat="1" ht="11.25">
      <c r="B196" s="370"/>
      <c r="D196" s="372" t="s">
        <v>439</v>
      </c>
      <c r="E196" s="373" t="s">
        <v>242</v>
      </c>
      <c r="F196" s="374" t="s">
        <v>1679</v>
      </c>
      <c r="H196" s="375">
        <v>5</v>
      </c>
      <c r="L196" s="370"/>
      <c r="M196" s="376"/>
      <c r="N196" s="377"/>
      <c r="O196" s="377"/>
      <c r="P196" s="377"/>
      <c r="Q196" s="377"/>
      <c r="R196" s="377"/>
      <c r="S196" s="377"/>
      <c r="T196" s="378"/>
      <c r="AT196" s="373" t="s">
        <v>439</v>
      </c>
      <c r="AU196" s="373" t="s">
        <v>57</v>
      </c>
      <c r="AV196" s="371" t="s">
        <v>57</v>
      </c>
      <c r="AW196" s="371" t="s">
        <v>255</v>
      </c>
      <c r="AX196" s="371" t="s">
        <v>297</v>
      </c>
      <c r="AY196" s="373" t="s">
        <v>328</v>
      </c>
    </row>
    <row r="197" spans="2:65" s="380" customFormat="1" ht="11.25">
      <c r="B197" s="379"/>
      <c r="D197" s="372" t="s">
        <v>439</v>
      </c>
      <c r="E197" s="381" t="s">
        <v>242</v>
      </c>
      <c r="F197" s="382" t="s">
        <v>1643</v>
      </c>
      <c r="H197" s="383">
        <v>10</v>
      </c>
      <c r="L197" s="379"/>
      <c r="M197" s="384"/>
      <c r="N197" s="385"/>
      <c r="O197" s="385"/>
      <c r="P197" s="385"/>
      <c r="Q197" s="385"/>
      <c r="R197" s="385"/>
      <c r="S197" s="385"/>
      <c r="T197" s="386"/>
      <c r="AT197" s="381" t="s">
        <v>439</v>
      </c>
      <c r="AU197" s="381" t="s">
        <v>57</v>
      </c>
      <c r="AV197" s="380" t="s">
        <v>454</v>
      </c>
      <c r="AW197" s="380" t="s">
        <v>255</v>
      </c>
      <c r="AX197" s="380" t="s">
        <v>55</v>
      </c>
      <c r="AY197" s="381" t="s">
        <v>328</v>
      </c>
    </row>
    <row r="198" spans="2:65" s="96" customFormat="1" ht="16.5" customHeight="1">
      <c r="B198" s="108"/>
      <c r="C198" s="109" t="s">
        <v>490</v>
      </c>
      <c r="D198" s="109" t="s">
        <v>330</v>
      </c>
      <c r="E198" s="110" t="s">
        <v>491</v>
      </c>
      <c r="F198" s="172" t="s">
        <v>492</v>
      </c>
      <c r="G198" s="111" t="s">
        <v>140</v>
      </c>
      <c r="H198" s="112">
        <v>1</v>
      </c>
      <c r="I198" s="173"/>
      <c r="J198" s="173">
        <f>ROUND(I198*H198,2)</f>
        <v>0</v>
      </c>
      <c r="K198" s="172" t="s">
        <v>242</v>
      </c>
      <c r="L198" s="95"/>
      <c r="M198" s="366" t="s">
        <v>242</v>
      </c>
      <c r="N198" s="367" t="s">
        <v>274</v>
      </c>
      <c r="O198" s="368">
        <v>0.53</v>
      </c>
      <c r="P198" s="368">
        <f>O198*H198</f>
        <v>0.53</v>
      </c>
      <c r="Q198" s="368">
        <v>1.6999999999999999E-3</v>
      </c>
      <c r="R198" s="368">
        <f>Q198*H198</f>
        <v>1.6999999999999999E-3</v>
      </c>
      <c r="S198" s="368">
        <v>0</v>
      </c>
      <c r="T198" s="369">
        <f>S198*H198</f>
        <v>0</v>
      </c>
      <c r="AR198" s="90" t="s">
        <v>333</v>
      </c>
      <c r="AT198" s="90" t="s">
        <v>330</v>
      </c>
      <c r="AU198" s="90" t="s">
        <v>57</v>
      </c>
      <c r="AY198" s="90" t="s">
        <v>328</v>
      </c>
      <c r="BE198" s="113">
        <f>IF(N198="základní",J198,0)</f>
        <v>0</v>
      </c>
      <c r="BF198" s="113">
        <f>IF(N198="snížená",J198,0)</f>
        <v>0</v>
      </c>
      <c r="BG198" s="113">
        <f>IF(N198="zákl. přenesená",J198,0)</f>
        <v>0</v>
      </c>
      <c r="BH198" s="113">
        <f>IF(N198="sníž. přenesená",J198,0)</f>
        <v>0</v>
      </c>
      <c r="BI198" s="113">
        <f>IF(N198="nulová",J198,0)</f>
        <v>0</v>
      </c>
      <c r="BJ198" s="90" t="s">
        <v>55</v>
      </c>
      <c r="BK198" s="113">
        <f>ROUND(I198*H198,2)</f>
        <v>0</v>
      </c>
      <c r="BL198" s="90" t="s">
        <v>333</v>
      </c>
      <c r="BM198" s="90" t="s">
        <v>493</v>
      </c>
    </row>
    <row r="199" spans="2:65" s="371" customFormat="1" ht="11.25">
      <c r="B199" s="370"/>
      <c r="D199" s="372" t="s">
        <v>439</v>
      </c>
      <c r="E199" s="373" t="s">
        <v>242</v>
      </c>
      <c r="F199" s="374" t="s">
        <v>1680</v>
      </c>
      <c r="H199" s="375">
        <v>1</v>
      </c>
      <c r="L199" s="370"/>
      <c r="M199" s="376"/>
      <c r="N199" s="377"/>
      <c r="O199" s="377"/>
      <c r="P199" s="377"/>
      <c r="Q199" s="377"/>
      <c r="R199" s="377"/>
      <c r="S199" s="377"/>
      <c r="T199" s="378"/>
      <c r="AT199" s="373" t="s">
        <v>439</v>
      </c>
      <c r="AU199" s="373" t="s">
        <v>57</v>
      </c>
      <c r="AV199" s="371" t="s">
        <v>57</v>
      </c>
      <c r="AW199" s="371" t="s">
        <v>255</v>
      </c>
      <c r="AX199" s="371" t="s">
        <v>55</v>
      </c>
      <c r="AY199" s="373" t="s">
        <v>328</v>
      </c>
    </row>
    <row r="200" spans="2:65" s="96" customFormat="1" ht="16.5" customHeight="1">
      <c r="B200" s="108"/>
      <c r="C200" s="109" t="s">
        <v>494</v>
      </c>
      <c r="D200" s="109" t="s">
        <v>330</v>
      </c>
      <c r="E200" s="110" t="s">
        <v>495</v>
      </c>
      <c r="F200" s="172" t="s">
        <v>496</v>
      </c>
      <c r="G200" s="111" t="s">
        <v>140</v>
      </c>
      <c r="H200" s="112">
        <v>2</v>
      </c>
      <c r="I200" s="173"/>
      <c r="J200" s="173">
        <f>ROUND(I200*H200,2)</f>
        <v>0</v>
      </c>
      <c r="K200" s="172" t="s">
        <v>242</v>
      </c>
      <c r="L200" s="95"/>
      <c r="M200" s="366" t="s">
        <v>242</v>
      </c>
      <c r="N200" s="367" t="s">
        <v>274</v>
      </c>
      <c r="O200" s="368">
        <v>0.53</v>
      </c>
      <c r="P200" s="368">
        <f>O200*H200</f>
        <v>1.06</v>
      </c>
      <c r="Q200" s="368">
        <v>1.6999999999999999E-3</v>
      </c>
      <c r="R200" s="368">
        <f>Q200*H200</f>
        <v>3.3999999999999998E-3</v>
      </c>
      <c r="S200" s="368">
        <v>0</v>
      </c>
      <c r="T200" s="369">
        <f>S200*H200</f>
        <v>0</v>
      </c>
      <c r="AR200" s="90" t="s">
        <v>333</v>
      </c>
      <c r="AT200" s="90" t="s">
        <v>330</v>
      </c>
      <c r="AU200" s="90" t="s">
        <v>57</v>
      </c>
      <c r="AY200" s="90" t="s">
        <v>328</v>
      </c>
      <c r="BE200" s="113">
        <f>IF(N200="základní",J200,0)</f>
        <v>0</v>
      </c>
      <c r="BF200" s="113">
        <f>IF(N200="snížená",J200,0)</f>
        <v>0</v>
      </c>
      <c r="BG200" s="113">
        <f>IF(N200="zákl. přenesená",J200,0)</f>
        <v>0</v>
      </c>
      <c r="BH200" s="113">
        <f>IF(N200="sníž. přenesená",J200,0)</f>
        <v>0</v>
      </c>
      <c r="BI200" s="113">
        <f>IF(N200="nulová",J200,0)</f>
        <v>0</v>
      </c>
      <c r="BJ200" s="90" t="s">
        <v>55</v>
      </c>
      <c r="BK200" s="113">
        <f>ROUND(I200*H200,2)</f>
        <v>0</v>
      </c>
      <c r="BL200" s="90" t="s">
        <v>333</v>
      </c>
      <c r="BM200" s="90" t="s">
        <v>497</v>
      </c>
    </row>
    <row r="201" spans="2:65" s="371" customFormat="1" ht="11.25">
      <c r="B201" s="370"/>
      <c r="D201" s="372" t="s">
        <v>439</v>
      </c>
      <c r="E201" s="373" t="s">
        <v>242</v>
      </c>
      <c r="F201" s="374" t="s">
        <v>1681</v>
      </c>
      <c r="H201" s="375">
        <v>2</v>
      </c>
      <c r="L201" s="370"/>
      <c r="M201" s="376"/>
      <c r="N201" s="377"/>
      <c r="O201" s="377"/>
      <c r="P201" s="377"/>
      <c r="Q201" s="377"/>
      <c r="R201" s="377"/>
      <c r="S201" s="377"/>
      <c r="T201" s="378"/>
      <c r="AT201" s="373" t="s">
        <v>439</v>
      </c>
      <c r="AU201" s="373" t="s">
        <v>57</v>
      </c>
      <c r="AV201" s="371" t="s">
        <v>57</v>
      </c>
      <c r="AW201" s="371" t="s">
        <v>255</v>
      </c>
      <c r="AX201" s="371" t="s">
        <v>55</v>
      </c>
      <c r="AY201" s="373" t="s">
        <v>328</v>
      </c>
    </row>
    <row r="202" spans="2:65" s="96" customFormat="1" ht="16.5" customHeight="1">
      <c r="B202" s="108"/>
      <c r="C202" s="109" t="s">
        <v>498</v>
      </c>
      <c r="D202" s="109" t="s">
        <v>330</v>
      </c>
      <c r="E202" s="110" t="s">
        <v>499</v>
      </c>
      <c r="F202" s="172" t="s">
        <v>500</v>
      </c>
      <c r="G202" s="111" t="s">
        <v>140</v>
      </c>
      <c r="H202" s="112">
        <v>1</v>
      </c>
      <c r="I202" s="173"/>
      <c r="J202" s="173">
        <f>ROUND(I202*H202,2)</f>
        <v>0</v>
      </c>
      <c r="K202" s="172" t="s">
        <v>242</v>
      </c>
      <c r="L202" s="95"/>
      <c r="M202" s="366" t="s">
        <v>242</v>
      </c>
      <c r="N202" s="367" t="s">
        <v>274</v>
      </c>
      <c r="O202" s="368">
        <v>0.53</v>
      </c>
      <c r="P202" s="368">
        <f>O202*H202</f>
        <v>0.53</v>
      </c>
      <c r="Q202" s="368">
        <v>1.6999999999999999E-3</v>
      </c>
      <c r="R202" s="368">
        <f>Q202*H202</f>
        <v>1.6999999999999999E-3</v>
      </c>
      <c r="S202" s="368">
        <v>0</v>
      </c>
      <c r="T202" s="369">
        <f>S202*H202</f>
        <v>0</v>
      </c>
      <c r="AR202" s="90" t="s">
        <v>333</v>
      </c>
      <c r="AT202" s="90" t="s">
        <v>330</v>
      </c>
      <c r="AU202" s="90" t="s">
        <v>57</v>
      </c>
      <c r="AY202" s="90" t="s">
        <v>328</v>
      </c>
      <c r="BE202" s="113">
        <f>IF(N202="základní",J202,0)</f>
        <v>0</v>
      </c>
      <c r="BF202" s="113">
        <f>IF(N202="snížená",J202,0)</f>
        <v>0</v>
      </c>
      <c r="BG202" s="113">
        <f>IF(N202="zákl. přenesená",J202,0)</f>
        <v>0</v>
      </c>
      <c r="BH202" s="113">
        <f>IF(N202="sníž. přenesená",J202,0)</f>
        <v>0</v>
      </c>
      <c r="BI202" s="113">
        <f>IF(N202="nulová",J202,0)</f>
        <v>0</v>
      </c>
      <c r="BJ202" s="90" t="s">
        <v>55</v>
      </c>
      <c r="BK202" s="113">
        <f>ROUND(I202*H202,2)</f>
        <v>0</v>
      </c>
      <c r="BL202" s="90" t="s">
        <v>333</v>
      </c>
      <c r="BM202" s="90" t="s">
        <v>501</v>
      </c>
    </row>
    <row r="203" spans="2:65" s="371" customFormat="1" ht="11.25">
      <c r="B203" s="370"/>
      <c r="D203" s="372" t="s">
        <v>439</v>
      </c>
      <c r="E203" s="373" t="s">
        <v>242</v>
      </c>
      <c r="F203" s="374" t="s">
        <v>1680</v>
      </c>
      <c r="H203" s="375">
        <v>1</v>
      </c>
      <c r="L203" s="370"/>
      <c r="M203" s="376"/>
      <c r="N203" s="377"/>
      <c r="O203" s="377"/>
      <c r="P203" s="377"/>
      <c r="Q203" s="377"/>
      <c r="R203" s="377"/>
      <c r="S203" s="377"/>
      <c r="T203" s="378"/>
      <c r="AT203" s="373" t="s">
        <v>439</v>
      </c>
      <c r="AU203" s="373" t="s">
        <v>57</v>
      </c>
      <c r="AV203" s="371" t="s">
        <v>57</v>
      </c>
      <c r="AW203" s="371" t="s">
        <v>255</v>
      </c>
      <c r="AX203" s="371" t="s">
        <v>55</v>
      </c>
      <c r="AY203" s="373" t="s">
        <v>328</v>
      </c>
    </row>
    <row r="204" spans="2:65" s="96" customFormat="1" ht="16.5" customHeight="1">
      <c r="B204" s="108"/>
      <c r="C204" s="109" t="s">
        <v>502</v>
      </c>
      <c r="D204" s="109" t="s">
        <v>330</v>
      </c>
      <c r="E204" s="110" t="s">
        <v>503</v>
      </c>
      <c r="F204" s="172" t="s">
        <v>504</v>
      </c>
      <c r="G204" s="111" t="s">
        <v>140</v>
      </c>
      <c r="H204" s="112">
        <v>1</v>
      </c>
      <c r="I204" s="173"/>
      <c r="J204" s="173">
        <f>ROUND(I204*H204,2)</f>
        <v>0</v>
      </c>
      <c r="K204" s="172" t="s">
        <v>242</v>
      </c>
      <c r="L204" s="95"/>
      <c r="M204" s="366" t="s">
        <v>242</v>
      </c>
      <c r="N204" s="367" t="s">
        <v>274</v>
      </c>
      <c r="O204" s="368">
        <v>0.53</v>
      </c>
      <c r="P204" s="368">
        <f>O204*H204</f>
        <v>0.53</v>
      </c>
      <c r="Q204" s="368">
        <v>1.6999999999999999E-3</v>
      </c>
      <c r="R204" s="368">
        <f>Q204*H204</f>
        <v>1.6999999999999999E-3</v>
      </c>
      <c r="S204" s="368">
        <v>0</v>
      </c>
      <c r="T204" s="369">
        <f>S204*H204</f>
        <v>0</v>
      </c>
      <c r="AR204" s="90" t="s">
        <v>333</v>
      </c>
      <c r="AT204" s="90" t="s">
        <v>330</v>
      </c>
      <c r="AU204" s="90" t="s">
        <v>57</v>
      </c>
      <c r="AY204" s="90" t="s">
        <v>328</v>
      </c>
      <c r="BE204" s="113">
        <f>IF(N204="základní",J204,0)</f>
        <v>0</v>
      </c>
      <c r="BF204" s="113">
        <f>IF(N204="snížená",J204,0)</f>
        <v>0</v>
      </c>
      <c r="BG204" s="113">
        <f>IF(N204="zákl. přenesená",J204,0)</f>
        <v>0</v>
      </c>
      <c r="BH204" s="113">
        <f>IF(N204="sníž. přenesená",J204,0)</f>
        <v>0</v>
      </c>
      <c r="BI204" s="113">
        <f>IF(N204="nulová",J204,0)</f>
        <v>0</v>
      </c>
      <c r="BJ204" s="90" t="s">
        <v>55</v>
      </c>
      <c r="BK204" s="113">
        <f>ROUND(I204*H204,2)</f>
        <v>0</v>
      </c>
      <c r="BL204" s="90" t="s">
        <v>333</v>
      </c>
      <c r="BM204" s="90" t="s">
        <v>505</v>
      </c>
    </row>
    <row r="205" spans="2:65" s="371" customFormat="1" ht="11.25">
      <c r="B205" s="370"/>
      <c r="D205" s="372" t="s">
        <v>439</v>
      </c>
      <c r="E205" s="373" t="s">
        <v>242</v>
      </c>
      <c r="F205" s="374" t="s">
        <v>1680</v>
      </c>
      <c r="H205" s="375">
        <v>1</v>
      </c>
      <c r="L205" s="370"/>
      <c r="M205" s="376"/>
      <c r="N205" s="377"/>
      <c r="O205" s="377"/>
      <c r="P205" s="377"/>
      <c r="Q205" s="377"/>
      <c r="R205" s="377"/>
      <c r="S205" s="377"/>
      <c r="T205" s="378"/>
      <c r="AT205" s="373" t="s">
        <v>439</v>
      </c>
      <c r="AU205" s="373" t="s">
        <v>57</v>
      </c>
      <c r="AV205" s="371" t="s">
        <v>57</v>
      </c>
      <c r="AW205" s="371" t="s">
        <v>255</v>
      </c>
      <c r="AX205" s="371" t="s">
        <v>55</v>
      </c>
      <c r="AY205" s="373" t="s">
        <v>328</v>
      </c>
    </row>
    <row r="206" spans="2:65" s="96" customFormat="1" ht="16.5" customHeight="1">
      <c r="B206" s="108"/>
      <c r="C206" s="109" t="s">
        <v>506</v>
      </c>
      <c r="D206" s="109" t="s">
        <v>330</v>
      </c>
      <c r="E206" s="110" t="s">
        <v>507</v>
      </c>
      <c r="F206" s="172" t="s">
        <v>508</v>
      </c>
      <c r="G206" s="111" t="s">
        <v>140</v>
      </c>
      <c r="H206" s="112">
        <v>1</v>
      </c>
      <c r="I206" s="173"/>
      <c r="J206" s="173">
        <f>ROUND(I206*H206,2)</f>
        <v>0</v>
      </c>
      <c r="K206" s="172" t="s">
        <v>1640</v>
      </c>
      <c r="L206" s="95"/>
      <c r="M206" s="366" t="s">
        <v>242</v>
      </c>
      <c r="N206" s="367" t="s">
        <v>274</v>
      </c>
      <c r="O206" s="368">
        <v>1.7669999999999999</v>
      </c>
      <c r="P206" s="368">
        <f>O206*H206</f>
        <v>1.7669999999999999</v>
      </c>
      <c r="Q206" s="368">
        <v>2.7649400000000001E-2</v>
      </c>
      <c r="R206" s="368">
        <f>Q206*H206</f>
        <v>2.7649400000000001E-2</v>
      </c>
      <c r="S206" s="368">
        <v>0</v>
      </c>
      <c r="T206" s="369">
        <f>S206*H206</f>
        <v>0</v>
      </c>
      <c r="AR206" s="90" t="s">
        <v>333</v>
      </c>
      <c r="AT206" s="90" t="s">
        <v>330</v>
      </c>
      <c r="AU206" s="90" t="s">
        <v>57</v>
      </c>
      <c r="AY206" s="90" t="s">
        <v>328</v>
      </c>
      <c r="BE206" s="113">
        <f>IF(N206="základní",J206,0)</f>
        <v>0</v>
      </c>
      <c r="BF206" s="113">
        <f>IF(N206="snížená",J206,0)</f>
        <v>0</v>
      </c>
      <c r="BG206" s="113">
        <f>IF(N206="zákl. přenesená",J206,0)</f>
        <v>0</v>
      </c>
      <c r="BH206" s="113">
        <f>IF(N206="sníž. přenesená",J206,0)</f>
        <v>0</v>
      </c>
      <c r="BI206" s="113">
        <f>IF(N206="nulová",J206,0)</f>
        <v>0</v>
      </c>
      <c r="BJ206" s="90" t="s">
        <v>55</v>
      </c>
      <c r="BK206" s="113">
        <f>ROUND(I206*H206,2)</f>
        <v>0</v>
      </c>
      <c r="BL206" s="90" t="s">
        <v>333</v>
      </c>
      <c r="BM206" s="90" t="s">
        <v>509</v>
      </c>
    </row>
    <row r="207" spans="2:65" s="371" customFormat="1" ht="11.25">
      <c r="B207" s="370"/>
      <c r="D207" s="372" t="s">
        <v>439</v>
      </c>
      <c r="E207" s="373" t="s">
        <v>242</v>
      </c>
      <c r="F207" s="374" t="s">
        <v>1680</v>
      </c>
      <c r="H207" s="375">
        <v>1</v>
      </c>
      <c r="L207" s="370"/>
      <c r="M207" s="376"/>
      <c r="N207" s="377"/>
      <c r="O207" s="377"/>
      <c r="P207" s="377"/>
      <c r="Q207" s="377"/>
      <c r="R207" s="377"/>
      <c r="S207" s="377"/>
      <c r="T207" s="378"/>
      <c r="AT207" s="373" t="s">
        <v>439</v>
      </c>
      <c r="AU207" s="373" t="s">
        <v>57</v>
      </c>
      <c r="AV207" s="371" t="s">
        <v>57</v>
      </c>
      <c r="AW207" s="371" t="s">
        <v>255</v>
      </c>
      <c r="AX207" s="371" t="s">
        <v>55</v>
      </c>
      <c r="AY207" s="373" t="s">
        <v>328</v>
      </c>
    </row>
    <row r="208" spans="2:65" s="96" customFormat="1" ht="16.5" customHeight="1">
      <c r="B208" s="108"/>
      <c r="C208" s="109" t="s">
        <v>510</v>
      </c>
      <c r="D208" s="109" t="s">
        <v>330</v>
      </c>
      <c r="E208" s="110" t="s">
        <v>511</v>
      </c>
      <c r="F208" s="172" t="s">
        <v>512</v>
      </c>
      <c r="G208" s="111" t="s">
        <v>140</v>
      </c>
      <c r="H208" s="112">
        <v>1</v>
      </c>
      <c r="I208" s="173"/>
      <c r="J208" s="173">
        <f>ROUND(I208*H208,2)</f>
        <v>0</v>
      </c>
      <c r="K208" s="172" t="s">
        <v>1640</v>
      </c>
      <c r="L208" s="95"/>
      <c r="M208" s="366" t="s">
        <v>242</v>
      </c>
      <c r="N208" s="367" t="s">
        <v>274</v>
      </c>
      <c r="O208" s="368">
        <v>2.8180000000000001</v>
      </c>
      <c r="P208" s="368">
        <f>O208*H208</f>
        <v>2.8180000000000001</v>
      </c>
      <c r="Q208" s="368">
        <v>3.6332360000000001E-2</v>
      </c>
      <c r="R208" s="368">
        <f>Q208*H208</f>
        <v>3.6332360000000001E-2</v>
      </c>
      <c r="S208" s="368">
        <v>0</v>
      </c>
      <c r="T208" s="369">
        <f>S208*H208</f>
        <v>0</v>
      </c>
      <c r="AR208" s="90" t="s">
        <v>333</v>
      </c>
      <c r="AT208" s="90" t="s">
        <v>330</v>
      </c>
      <c r="AU208" s="90" t="s">
        <v>57</v>
      </c>
      <c r="AY208" s="90" t="s">
        <v>328</v>
      </c>
      <c r="BE208" s="113">
        <f>IF(N208="základní",J208,0)</f>
        <v>0</v>
      </c>
      <c r="BF208" s="113">
        <f>IF(N208="snížená",J208,0)</f>
        <v>0</v>
      </c>
      <c r="BG208" s="113">
        <f>IF(N208="zákl. přenesená",J208,0)</f>
        <v>0</v>
      </c>
      <c r="BH208" s="113">
        <f>IF(N208="sníž. přenesená",J208,0)</f>
        <v>0</v>
      </c>
      <c r="BI208" s="113">
        <f>IF(N208="nulová",J208,0)</f>
        <v>0</v>
      </c>
      <c r="BJ208" s="90" t="s">
        <v>55</v>
      </c>
      <c r="BK208" s="113">
        <f>ROUND(I208*H208,2)</f>
        <v>0</v>
      </c>
      <c r="BL208" s="90" t="s">
        <v>333</v>
      </c>
      <c r="BM208" s="90" t="s">
        <v>513</v>
      </c>
    </row>
    <row r="209" spans="2:65" s="371" customFormat="1" ht="11.25">
      <c r="B209" s="370"/>
      <c r="D209" s="372" t="s">
        <v>439</v>
      </c>
      <c r="E209" s="373" t="s">
        <v>242</v>
      </c>
      <c r="F209" s="374" t="s">
        <v>1680</v>
      </c>
      <c r="H209" s="375">
        <v>1</v>
      </c>
      <c r="L209" s="370"/>
      <c r="M209" s="376"/>
      <c r="N209" s="377"/>
      <c r="O209" s="377"/>
      <c r="P209" s="377"/>
      <c r="Q209" s="377"/>
      <c r="R209" s="377"/>
      <c r="S209" s="377"/>
      <c r="T209" s="378"/>
      <c r="AT209" s="373" t="s">
        <v>439</v>
      </c>
      <c r="AU209" s="373" t="s">
        <v>57</v>
      </c>
      <c r="AV209" s="371" t="s">
        <v>57</v>
      </c>
      <c r="AW209" s="371" t="s">
        <v>255</v>
      </c>
      <c r="AX209" s="371" t="s">
        <v>55</v>
      </c>
      <c r="AY209" s="373" t="s">
        <v>328</v>
      </c>
    </row>
    <row r="210" spans="2:65" s="96" customFormat="1" ht="16.5" customHeight="1">
      <c r="B210" s="108"/>
      <c r="C210" s="109" t="s">
        <v>514</v>
      </c>
      <c r="D210" s="109" t="s">
        <v>330</v>
      </c>
      <c r="E210" s="110" t="s">
        <v>515</v>
      </c>
      <c r="F210" s="172" t="s">
        <v>516</v>
      </c>
      <c r="G210" s="111" t="s">
        <v>140</v>
      </c>
      <c r="H210" s="112">
        <v>1</v>
      </c>
      <c r="I210" s="173"/>
      <c r="J210" s="173">
        <f>ROUND(I210*H210,2)</f>
        <v>0</v>
      </c>
      <c r="K210" s="172" t="s">
        <v>1640</v>
      </c>
      <c r="L210" s="95"/>
      <c r="M210" s="366" t="s">
        <v>242</v>
      </c>
      <c r="N210" s="367" t="s">
        <v>274</v>
      </c>
      <c r="O210" s="368">
        <v>3.1819999999999999</v>
      </c>
      <c r="P210" s="368">
        <f>O210*H210</f>
        <v>3.1819999999999999</v>
      </c>
      <c r="Q210" s="368">
        <v>4.09104E-2</v>
      </c>
      <c r="R210" s="368">
        <f>Q210*H210</f>
        <v>4.09104E-2</v>
      </c>
      <c r="S210" s="368">
        <v>0</v>
      </c>
      <c r="T210" s="369">
        <f>S210*H210</f>
        <v>0</v>
      </c>
      <c r="AR210" s="90" t="s">
        <v>333</v>
      </c>
      <c r="AT210" s="90" t="s">
        <v>330</v>
      </c>
      <c r="AU210" s="90" t="s">
        <v>57</v>
      </c>
      <c r="AY210" s="90" t="s">
        <v>328</v>
      </c>
      <c r="BE210" s="113">
        <f>IF(N210="základní",J210,0)</f>
        <v>0</v>
      </c>
      <c r="BF210" s="113">
        <f>IF(N210="snížená",J210,0)</f>
        <v>0</v>
      </c>
      <c r="BG210" s="113">
        <f>IF(N210="zákl. přenesená",J210,0)</f>
        <v>0</v>
      </c>
      <c r="BH210" s="113">
        <f>IF(N210="sníž. přenesená",J210,0)</f>
        <v>0</v>
      </c>
      <c r="BI210" s="113">
        <f>IF(N210="nulová",J210,0)</f>
        <v>0</v>
      </c>
      <c r="BJ210" s="90" t="s">
        <v>55</v>
      </c>
      <c r="BK210" s="113">
        <f>ROUND(I210*H210,2)</f>
        <v>0</v>
      </c>
      <c r="BL210" s="90" t="s">
        <v>333</v>
      </c>
      <c r="BM210" s="90" t="s">
        <v>517</v>
      </c>
    </row>
    <row r="211" spans="2:65" s="371" customFormat="1" ht="11.25">
      <c r="B211" s="370"/>
      <c r="D211" s="372" t="s">
        <v>439</v>
      </c>
      <c r="E211" s="373" t="s">
        <v>242</v>
      </c>
      <c r="F211" s="374" t="s">
        <v>1680</v>
      </c>
      <c r="H211" s="375">
        <v>1</v>
      </c>
      <c r="L211" s="370"/>
      <c r="M211" s="376"/>
      <c r="N211" s="377"/>
      <c r="O211" s="377"/>
      <c r="P211" s="377"/>
      <c r="Q211" s="377"/>
      <c r="R211" s="377"/>
      <c r="S211" s="377"/>
      <c r="T211" s="378"/>
      <c r="AT211" s="373" t="s">
        <v>439</v>
      </c>
      <c r="AU211" s="373" t="s">
        <v>57</v>
      </c>
      <c r="AV211" s="371" t="s">
        <v>57</v>
      </c>
      <c r="AW211" s="371" t="s">
        <v>255</v>
      </c>
      <c r="AX211" s="371" t="s">
        <v>55</v>
      </c>
      <c r="AY211" s="373" t="s">
        <v>328</v>
      </c>
    </row>
    <row r="212" spans="2:65" s="96" customFormat="1" ht="16.5" customHeight="1">
      <c r="B212" s="108"/>
      <c r="C212" s="109" t="s">
        <v>518</v>
      </c>
      <c r="D212" s="109" t="s">
        <v>330</v>
      </c>
      <c r="E212" s="110" t="s">
        <v>519</v>
      </c>
      <c r="F212" s="172" t="s">
        <v>520</v>
      </c>
      <c r="G212" s="111" t="s">
        <v>140</v>
      </c>
      <c r="H212" s="112">
        <v>2</v>
      </c>
      <c r="I212" s="173"/>
      <c r="J212" s="173">
        <f>ROUND(I212*H212,2)</f>
        <v>0</v>
      </c>
      <c r="K212" s="172" t="s">
        <v>1640</v>
      </c>
      <c r="L212" s="95"/>
      <c r="M212" s="366" t="s">
        <v>242</v>
      </c>
      <c r="N212" s="367" t="s">
        <v>274</v>
      </c>
      <c r="O212" s="368">
        <v>6.8000000000000005E-2</v>
      </c>
      <c r="P212" s="368">
        <f>O212*H212</f>
        <v>0.13600000000000001</v>
      </c>
      <c r="Q212" s="368">
        <v>6.3296999999999997E-3</v>
      </c>
      <c r="R212" s="368">
        <f>Q212*H212</f>
        <v>1.2659399999999999E-2</v>
      </c>
      <c r="S212" s="368">
        <v>0</v>
      </c>
      <c r="T212" s="369">
        <f>S212*H212</f>
        <v>0</v>
      </c>
      <c r="AR212" s="90" t="s">
        <v>333</v>
      </c>
      <c r="AT212" s="90" t="s">
        <v>330</v>
      </c>
      <c r="AU212" s="90" t="s">
        <v>57</v>
      </c>
      <c r="AY212" s="90" t="s">
        <v>328</v>
      </c>
      <c r="BE212" s="113">
        <f>IF(N212="základní",J212,0)</f>
        <v>0</v>
      </c>
      <c r="BF212" s="113">
        <f>IF(N212="snížená",J212,0)</f>
        <v>0</v>
      </c>
      <c r="BG212" s="113">
        <f>IF(N212="zákl. přenesená",J212,0)</f>
        <v>0</v>
      </c>
      <c r="BH212" s="113">
        <f>IF(N212="sníž. přenesená",J212,0)</f>
        <v>0</v>
      </c>
      <c r="BI212" s="113">
        <f>IF(N212="nulová",J212,0)</f>
        <v>0</v>
      </c>
      <c r="BJ212" s="90" t="s">
        <v>55</v>
      </c>
      <c r="BK212" s="113">
        <f>ROUND(I212*H212,2)</f>
        <v>0</v>
      </c>
      <c r="BL212" s="90" t="s">
        <v>333</v>
      </c>
      <c r="BM212" s="90" t="s">
        <v>521</v>
      </c>
    </row>
    <row r="213" spans="2:65" s="371" customFormat="1" ht="11.25">
      <c r="B213" s="370"/>
      <c r="D213" s="372" t="s">
        <v>439</v>
      </c>
      <c r="E213" s="373" t="s">
        <v>242</v>
      </c>
      <c r="F213" s="374" t="s">
        <v>1681</v>
      </c>
      <c r="H213" s="375">
        <v>2</v>
      </c>
      <c r="L213" s="370"/>
      <c r="M213" s="376"/>
      <c r="N213" s="377"/>
      <c r="O213" s="377"/>
      <c r="P213" s="377"/>
      <c r="Q213" s="377"/>
      <c r="R213" s="377"/>
      <c r="S213" s="377"/>
      <c r="T213" s="378"/>
      <c r="AT213" s="373" t="s">
        <v>439</v>
      </c>
      <c r="AU213" s="373" t="s">
        <v>57</v>
      </c>
      <c r="AV213" s="371" t="s">
        <v>57</v>
      </c>
      <c r="AW213" s="371" t="s">
        <v>255</v>
      </c>
      <c r="AX213" s="371" t="s">
        <v>55</v>
      </c>
      <c r="AY213" s="373" t="s">
        <v>328</v>
      </c>
    </row>
    <row r="214" spans="2:65" s="96" customFormat="1" ht="16.5" customHeight="1">
      <c r="B214" s="108"/>
      <c r="C214" s="109" t="s">
        <v>522</v>
      </c>
      <c r="D214" s="109" t="s">
        <v>330</v>
      </c>
      <c r="E214" s="110" t="s">
        <v>523</v>
      </c>
      <c r="F214" s="172" t="s">
        <v>524</v>
      </c>
      <c r="G214" s="111" t="s">
        <v>140</v>
      </c>
      <c r="H214" s="112">
        <v>2</v>
      </c>
      <c r="I214" s="173"/>
      <c r="J214" s="173">
        <f>ROUND(I214*H214,2)</f>
        <v>0</v>
      </c>
      <c r="K214" s="172" t="s">
        <v>1640</v>
      </c>
      <c r="L214" s="95"/>
      <c r="M214" s="366" t="s">
        <v>242</v>
      </c>
      <c r="N214" s="367" t="s">
        <v>274</v>
      </c>
      <c r="O214" s="368">
        <v>0.109</v>
      </c>
      <c r="P214" s="368">
        <f>O214*H214</f>
        <v>0.218</v>
      </c>
      <c r="Q214" s="368">
        <v>9.7416800000000008E-3</v>
      </c>
      <c r="R214" s="368">
        <f>Q214*H214</f>
        <v>1.9483360000000002E-2</v>
      </c>
      <c r="S214" s="368">
        <v>0</v>
      </c>
      <c r="T214" s="369">
        <f>S214*H214</f>
        <v>0</v>
      </c>
      <c r="AR214" s="90" t="s">
        <v>333</v>
      </c>
      <c r="AT214" s="90" t="s">
        <v>330</v>
      </c>
      <c r="AU214" s="90" t="s">
        <v>57</v>
      </c>
      <c r="AY214" s="90" t="s">
        <v>328</v>
      </c>
      <c r="BE214" s="113">
        <f>IF(N214="základní",J214,0)</f>
        <v>0</v>
      </c>
      <c r="BF214" s="113">
        <f>IF(N214="snížená",J214,0)</f>
        <v>0</v>
      </c>
      <c r="BG214" s="113">
        <f>IF(N214="zákl. přenesená",J214,0)</f>
        <v>0</v>
      </c>
      <c r="BH214" s="113">
        <f>IF(N214="sníž. přenesená",J214,0)</f>
        <v>0</v>
      </c>
      <c r="BI214" s="113">
        <f>IF(N214="nulová",J214,0)</f>
        <v>0</v>
      </c>
      <c r="BJ214" s="90" t="s">
        <v>55</v>
      </c>
      <c r="BK214" s="113">
        <f>ROUND(I214*H214,2)</f>
        <v>0</v>
      </c>
      <c r="BL214" s="90" t="s">
        <v>333</v>
      </c>
      <c r="BM214" s="90" t="s">
        <v>525</v>
      </c>
    </row>
    <row r="215" spans="2:65" s="371" customFormat="1" ht="11.25">
      <c r="B215" s="370"/>
      <c r="D215" s="372" t="s">
        <v>439</v>
      </c>
      <c r="E215" s="373" t="s">
        <v>242</v>
      </c>
      <c r="F215" s="374" t="s">
        <v>1681</v>
      </c>
      <c r="H215" s="375">
        <v>2</v>
      </c>
      <c r="L215" s="370"/>
      <c r="M215" s="376"/>
      <c r="N215" s="377"/>
      <c r="O215" s="377"/>
      <c r="P215" s="377"/>
      <c r="Q215" s="377"/>
      <c r="R215" s="377"/>
      <c r="S215" s="377"/>
      <c r="T215" s="378"/>
      <c r="AT215" s="373" t="s">
        <v>439</v>
      </c>
      <c r="AU215" s="373" t="s">
        <v>57</v>
      </c>
      <c r="AV215" s="371" t="s">
        <v>57</v>
      </c>
      <c r="AW215" s="371" t="s">
        <v>255</v>
      </c>
      <c r="AX215" s="371" t="s">
        <v>55</v>
      </c>
      <c r="AY215" s="373" t="s">
        <v>328</v>
      </c>
    </row>
    <row r="216" spans="2:65" s="96" customFormat="1" ht="16.5" customHeight="1">
      <c r="B216" s="108"/>
      <c r="C216" s="109" t="s">
        <v>526</v>
      </c>
      <c r="D216" s="109" t="s">
        <v>330</v>
      </c>
      <c r="E216" s="110" t="s">
        <v>527</v>
      </c>
      <c r="F216" s="172" t="s">
        <v>528</v>
      </c>
      <c r="G216" s="111" t="s">
        <v>140</v>
      </c>
      <c r="H216" s="112">
        <v>4</v>
      </c>
      <c r="I216" s="173"/>
      <c r="J216" s="173">
        <f>ROUND(I216*H216,2)</f>
        <v>0</v>
      </c>
      <c r="K216" s="172" t="s">
        <v>1640</v>
      </c>
      <c r="L216" s="95"/>
      <c r="M216" s="366" t="s">
        <v>242</v>
      </c>
      <c r="N216" s="367" t="s">
        <v>274</v>
      </c>
      <c r="O216" s="368">
        <v>0.13</v>
      </c>
      <c r="P216" s="368">
        <f>O216*H216</f>
        <v>0.52</v>
      </c>
      <c r="Q216" s="368">
        <v>1.12687E-2</v>
      </c>
      <c r="R216" s="368">
        <f>Q216*H216</f>
        <v>4.5074799999999998E-2</v>
      </c>
      <c r="S216" s="368">
        <v>0</v>
      </c>
      <c r="T216" s="369">
        <f>S216*H216</f>
        <v>0</v>
      </c>
      <c r="AR216" s="90" t="s">
        <v>333</v>
      </c>
      <c r="AT216" s="90" t="s">
        <v>330</v>
      </c>
      <c r="AU216" s="90" t="s">
        <v>57</v>
      </c>
      <c r="AY216" s="90" t="s">
        <v>328</v>
      </c>
      <c r="BE216" s="113">
        <f>IF(N216="základní",J216,0)</f>
        <v>0</v>
      </c>
      <c r="BF216" s="113">
        <f>IF(N216="snížená",J216,0)</f>
        <v>0</v>
      </c>
      <c r="BG216" s="113">
        <f>IF(N216="zákl. přenesená",J216,0)</f>
        <v>0</v>
      </c>
      <c r="BH216" s="113">
        <f>IF(N216="sníž. přenesená",J216,0)</f>
        <v>0</v>
      </c>
      <c r="BI216" s="113">
        <f>IF(N216="nulová",J216,0)</f>
        <v>0</v>
      </c>
      <c r="BJ216" s="90" t="s">
        <v>55</v>
      </c>
      <c r="BK216" s="113">
        <f>ROUND(I216*H216,2)</f>
        <v>0</v>
      </c>
      <c r="BL216" s="90" t="s">
        <v>333</v>
      </c>
      <c r="BM216" s="90" t="s">
        <v>529</v>
      </c>
    </row>
    <row r="217" spans="2:65" s="371" customFormat="1" ht="11.25">
      <c r="B217" s="370"/>
      <c r="D217" s="372" t="s">
        <v>439</v>
      </c>
      <c r="E217" s="373" t="s">
        <v>242</v>
      </c>
      <c r="F217" s="374" t="s">
        <v>1682</v>
      </c>
      <c r="H217" s="375">
        <v>4</v>
      </c>
      <c r="L217" s="370"/>
      <c r="M217" s="376"/>
      <c r="N217" s="377"/>
      <c r="O217" s="377"/>
      <c r="P217" s="377"/>
      <c r="Q217" s="377"/>
      <c r="R217" s="377"/>
      <c r="S217" s="377"/>
      <c r="T217" s="378"/>
      <c r="AT217" s="373" t="s">
        <v>439</v>
      </c>
      <c r="AU217" s="373" t="s">
        <v>57</v>
      </c>
      <c r="AV217" s="371" t="s">
        <v>57</v>
      </c>
      <c r="AW217" s="371" t="s">
        <v>255</v>
      </c>
      <c r="AX217" s="371" t="s">
        <v>55</v>
      </c>
      <c r="AY217" s="373" t="s">
        <v>328</v>
      </c>
    </row>
    <row r="218" spans="2:65" s="96" customFormat="1" ht="16.5" customHeight="1">
      <c r="B218" s="108"/>
      <c r="C218" s="109" t="s">
        <v>530</v>
      </c>
      <c r="D218" s="109" t="s">
        <v>330</v>
      </c>
      <c r="E218" s="110" t="s">
        <v>531</v>
      </c>
      <c r="F218" s="172" t="s">
        <v>532</v>
      </c>
      <c r="G218" s="111" t="s">
        <v>140</v>
      </c>
      <c r="H218" s="112">
        <v>3</v>
      </c>
      <c r="I218" s="173"/>
      <c r="J218" s="173">
        <f>ROUND(I218*H218,2)</f>
        <v>0</v>
      </c>
      <c r="K218" s="172" t="s">
        <v>1640</v>
      </c>
      <c r="L218" s="95"/>
      <c r="M218" s="366" t="s">
        <v>242</v>
      </c>
      <c r="N218" s="367" t="s">
        <v>274</v>
      </c>
      <c r="O218" s="368">
        <v>0.28100000000000003</v>
      </c>
      <c r="P218" s="368">
        <f>O218*H218</f>
        <v>0.84300000000000008</v>
      </c>
      <c r="Q218" s="368">
        <v>5.8750000000000002E-4</v>
      </c>
      <c r="R218" s="368">
        <f>Q218*H218</f>
        <v>1.7625000000000002E-3</v>
      </c>
      <c r="S218" s="368">
        <v>0</v>
      </c>
      <c r="T218" s="369">
        <f>S218*H218</f>
        <v>0</v>
      </c>
      <c r="AR218" s="90" t="s">
        <v>333</v>
      </c>
      <c r="AT218" s="90" t="s">
        <v>330</v>
      </c>
      <c r="AU218" s="90" t="s">
        <v>57</v>
      </c>
      <c r="AY218" s="90" t="s">
        <v>328</v>
      </c>
      <c r="BE218" s="113">
        <f>IF(N218="základní",J218,0)</f>
        <v>0</v>
      </c>
      <c r="BF218" s="113">
        <f>IF(N218="snížená",J218,0)</f>
        <v>0</v>
      </c>
      <c r="BG218" s="113">
        <f>IF(N218="zákl. přenesená",J218,0)</f>
        <v>0</v>
      </c>
      <c r="BH218" s="113">
        <f>IF(N218="sníž. přenesená",J218,0)</f>
        <v>0</v>
      </c>
      <c r="BI218" s="113">
        <f>IF(N218="nulová",J218,0)</f>
        <v>0</v>
      </c>
      <c r="BJ218" s="90" t="s">
        <v>55</v>
      </c>
      <c r="BK218" s="113">
        <f>ROUND(I218*H218,2)</f>
        <v>0</v>
      </c>
      <c r="BL218" s="90" t="s">
        <v>333</v>
      </c>
      <c r="BM218" s="90" t="s">
        <v>533</v>
      </c>
    </row>
    <row r="219" spans="2:65" s="371" customFormat="1" ht="11.25">
      <c r="B219" s="370"/>
      <c r="D219" s="372" t="s">
        <v>439</v>
      </c>
      <c r="E219" s="373" t="s">
        <v>242</v>
      </c>
      <c r="F219" s="374" t="s">
        <v>1683</v>
      </c>
      <c r="H219" s="375">
        <v>3</v>
      </c>
      <c r="L219" s="370"/>
      <c r="M219" s="376"/>
      <c r="N219" s="377"/>
      <c r="O219" s="377"/>
      <c r="P219" s="377"/>
      <c r="Q219" s="377"/>
      <c r="R219" s="377"/>
      <c r="S219" s="377"/>
      <c r="T219" s="378"/>
      <c r="AT219" s="373" t="s">
        <v>439</v>
      </c>
      <c r="AU219" s="373" t="s">
        <v>57</v>
      </c>
      <c r="AV219" s="371" t="s">
        <v>57</v>
      </c>
      <c r="AW219" s="371" t="s">
        <v>255</v>
      </c>
      <c r="AX219" s="371" t="s">
        <v>55</v>
      </c>
      <c r="AY219" s="373" t="s">
        <v>328</v>
      </c>
    </row>
    <row r="220" spans="2:65" s="96" customFormat="1" ht="16.5" customHeight="1">
      <c r="B220" s="108"/>
      <c r="C220" s="109" t="s">
        <v>534</v>
      </c>
      <c r="D220" s="109" t="s">
        <v>330</v>
      </c>
      <c r="E220" s="110" t="s">
        <v>535</v>
      </c>
      <c r="F220" s="172" t="s">
        <v>536</v>
      </c>
      <c r="G220" s="111" t="s">
        <v>140</v>
      </c>
      <c r="H220" s="112">
        <v>2</v>
      </c>
      <c r="I220" s="173"/>
      <c r="J220" s="173">
        <f>ROUND(I220*H220,2)</f>
        <v>0</v>
      </c>
      <c r="K220" s="172" t="s">
        <v>1640</v>
      </c>
      <c r="L220" s="95"/>
      <c r="M220" s="366" t="s">
        <v>242</v>
      </c>
      <c r="N220" s="367" t="s">
        <v>274</v>
      </c>
      <c r="O220" s="368">
        <v>0.32200000000000001</v>
      </c>
      <c r="P220" s="368">
        <f>O220*H220</f>
        <v>0.64400000000000002</v>
      </c>
      <c r="Q220" s="368">
        <v>6.7100000000000005E-4</v>
      </c>
      <c r="R220" s="368">
        <f>Q220*H220</f>
        <v>1.3420000000000001E-3</v>
      </c>
      <c r="S220" s="368">
        <v>0</v>
      </c>
      <c r="T220" s="369">
        <f>S220*H220</f>
        <v>0</v>
      </c>
      <c r="AR220" s="90" t="s">
        <v>333</v>
      </c>
      <c r="AT220" s="90" t="s">
        <v>330</v>
      </c>
      <c r="AU220" s="90" t="s">
        <v>57</v>
      </c>
      <c r="AY220" s="90" t="s">
        <v>328</v>
      </c>
      <c r="BE220" s="113">
        <f>IF(N220="základní",J220,0)</f>
        <v>0</v>
      </c>
      <c r="BF220" s="113">
        <f>IF(N220="snížená",J220,0)</f>
        <v>0</v>
      </c>
      <c r="BG220" s="113">
        <f>IF(N220="zákl. přenesená",J220,0)</f>
        <v>0</v>
      </c>
      <c r="BH220" s="113">
        <f>IF(N220="sníž. přenesená",J220,0)</f>
        <v>0</v>
      </c>
      <c r="BI220" s="113">
        <f>IF(N220="nulová",J220,0)</f>
        <v>0</v>
      </c>
      <c r="BJ220" s="90" t="s">
        <v>55</v>
      </c>
      <c r="BK220" s="113">
        <f>ROUND(I220*H220,2)</f>
        <v>0</v>
      </c>
      <c r="BL220" s="90" t="s">
        <v>333</v>
      </c>
      <c r="BM220" s="90" t="s">
        <v>537</v>
      </c>
    </row>
    <row r="221" spans="2:65" s="371" customFormat="1" ht="11.25">
      <c r="B221" s="370"/>
      <c r="D221" s="372" t="s">
        <v>439</v>
      </c>
      <c r="E221" s="373" t="s">
        <v>242</v>
      </c>
      <c r="F221" s="374" t="s">
        <v>1681</v>
      </c>
      <c r="H221" s="375">
        <v>2</v>
      </c>
      <c r="L221" s="370"/>
      <c r="M221" s="376"/>
      <c r="N221" s="377"/>
      <c r="O221" s="377"/>
      <c r="P221" s="377"/>
      <c r="Q221" s="377"/>
      <c r="R221" s="377"/>
      <c r="S221" s="377"/>
      <c r="T221" s="378"/>
      <c r="AT221" s="373" t="s">
        <v>439</v>
      </c>
      <c r="AU221" s="373" t="s">
        <v>57</v>
      </c>
      <c r="AV221" s="371" t="s">
        <v>57</v>
      </c>
      <c r="AW221" s="371" t="s">
        <v>255</v>
      </c>
      <c r="AX221" s="371" t="s">
        <v>55</v>
      </c>
      <c r="AY221" s="373" t="s">
        <v>328</v>
      </c>
    </row>
    <row r="222" spans="2:65" s="96" customFormat="1" ht="16.5" customHeight="1">
      <c r="B222" s="108"/>
      <c r="C222" s="109" t="s">
        <v>538</v>
      </c>
      <c r="D222" s="109" t="s">
        <v>330</v>
      </c>
      <c r="E222" s="110" t="s">
        <v>539</v>
      </c>
      <c r="F222" s="172" t="s">
        <v>540</v>
      </c>
      <c r="G222" s="111" t="s">
        <v>140</v>
      </c>
      <c r="H222" s="112">
        <v>2</v>
      </c>
      <c r="I222" s="173"/>
      <c r="J222" s="173">
        <f>ROUND(I222*H222,2)</f>
        <v>0</v>
      </c>
      <c r="K222" s="172" t="s">
        <v>1640</v>
      </c>
      <c r="L222" s="95"/>
      <c r="M222" s="366" t="s">
        <v>242</v>
      </c>
      <c r="N222" s="367" t="s">
        <v>274</v>
      </c>
      <c r="O222" s="368">
        <v>0.439</v>
      </c>
      <c r="P222" s="368">
        <f>O222*H222</f>
        <v>0.878</v>
      </c>
      <c r="Q222" s="368">
        <v>1.3759E-3</v>
      </c>
      <c r="R222" s="368">
        <f>Q222*H222</f>
        <v>2.7518E-3</v>
      </c>
      <c r="S222" s="368">
        <v>0</v>
      </c>
      <c r="T222" s="369">
        <f>S222*H222</f>
        <v>0</v>
      </c>
      <c r="AR222" s="90" t="s">
        <v>333</v>
      </c>
      <c r="AT222" s="90" t="s">
        <v>330</v>
      </c>
      <c r="AU222" s="90" t="s">
        <v>57</v>
      </c>
      <c r="AY222" s="90" t="s">
        <v>328</v>
      </c>
      <c r="BE222" s="113">
        <f>IF(N222="základní",J222,0)</f>
        <v>0</v>
      </c>
      <c r="BF222" s="113">
        <f>IF(N222="snížená",J222,0)</f>
        <v>0</v>
      </c>
      <c r="BG222" s="113">
        <f>IF(N222="zákl. přenesená",J222,0)</f>
        <v>0</v>
      </c>
      <c r="BH222" s="113">
        <f>IF(N222="sníž. přenesená",J222,0)</f>
        <v>0</v>
      </c>
      <c r="BI222" s="113">
        <f>IF(N222="nulová",J222,0)</f>
        <v>0</v>
      </c>
      <c r="BJ222" s="90" t="s">
        <v>55</v>
      </c>
      <c r="BK222" s="113">
        <f>ROUND(I222*H222,2)</f>
        <v>0</v>
      </c>
      <c r="BL222" s="90" t="s">
        <v>333</v>
      </c>
      <c r="BM222" s="90" t="s">
        <v>541</v>
      </c>
    </row>
    <row r="223" spans="2:65" s="371" customFormat="1" ht="11.25">
      <c r="B223" s="370"/>
      <c r="D223" s="372" t="s">
        <v>439</v>
      </c>
      <c r="E223" s="373" t="s">
        <v>242</v>
      </c>
      <c r="F223" s="374" t="s">
        <v>1681</v>
      </c>
      <c r="H223" s="375">
        <v>2</v>
      </c>
      <c r="L223" s="370"/>
      <c r="M223" s="376"/>
      <c r="N223" s="377"/>
      <c r="O223" s="377"/>
      <c r="P223" s="377"/>
      <c r="Q223" s="377"/>
      <c r="R223" s="377"/>
      <c r="S223" s="377"/>
      <c r="T223" s="378"/>
      <c r="AT223" s="373" t="s">
        <v>439</v>
      </c>
      <c r="AU223" s="373" t="s">
        <v>57</v>
      </c>
      <c r="AV223" s="371" t="s">
        <v>57</v>
      </c>
      <c r="AW223" s="371" t="s">
        <v>255</v>
      </c>
      <c r="AX223" s="371" t="s">
        <v>55</v>
      </c>
      <c r="AY223" s="373" t="s">
        <v>328</v>
      </c>
    </row>
    <row r="224" spans="2:65" s="96" customFormat="1" ht="16.5" customHeight="1">
      <c r="B224" s="108"/>
      <c r="C224" s="109" t="s">
        <v>542</v>
      </c>
      <c r="D224" s="109" t="s">
        <v>330</v>
      </c>
      <c r="E224" s="110" t="s">
        <v>543</v>
      </c>
      <c r="F224" s="172" t="s">
        <v>544</v>
      </c>
      <c r="G224" s="111" t="s">
        <v>140</v>
      </c>
      <c r="H224" s="112">
        <v>8</v>
      </c>
      <c r="I224" s="173"/>
      <c r="J224" s="173">
        <f>ROUND(I224*H224,2)</f>
        <v>0</v>
      </c>
      <c r="K224" s="172" t="s">
        <v>1640</v>
      </c>
      <c r="L224" s="95"/>
      <c r="M224" s="366" t="s">
        <v>242</v>
      </c>
      <c r="N224" s="367" t="s">
        <v>274</v>
      </c>
      <c r="O224" s="368">
        <v>0.53</v>
      </c>
      <c r="P224" s="368">
        <f>O224*H224</f>
        <v>4.24</v>
      </c>
      <c r="Q224" s="368">
        <v>1.7045000000000001E-3</v>
      </c>
      <c r="R224" s="368">
        <f>Q224*H224</f>
        <v>1.3636000000000001E-2</v>
      </c>
      <c r="S224" s="368">
        <v>0</v>
      </c>
      <c r="T224" s="369">
        <f>S224*H224</f>
        <v>0</v>
      </c>
      <c r="AR224" s="90" t="s">
        <v>333</v>
      </c>
      <c r="AT224" s="90" t="s">
        <v>330</v>
      </c>
      <c r="AU224" s="90" t="s">
        <v>57</v>
      </c>
      <c r="AY224" s="90" t="s">
        <v>328</v>
      </c>
      <c r="BE224" s="113">
        <f>IF(N224="základní",J224,0)</f>
        <v>0</v>
      </c>
      <c r="BF224" s="113">
        <f>IF(N224="snížená",J224,0)</f>
        <v>0</v>
      </c>
      <c r="BG224" s="113">
        <f>IF(N224="zákl. přenesená",J224,0)</f>
        <v>0</v>
      </c>
      <c r="BH224" s="113">
        <f>IF(N224="sníž. přenesená",J224,0)</f>
        <v>0</v>
      </c>
      <c r="BI224" s="113">
        <f>IF(N224="nulová",J224,0)</f>
        <v>0</v>
      </c>
      <c r="BJ224" s="90" t="s">
        <v>55</v>
      </c>
      <c r="BK224" s="113">
        <f>ROUND(I224*H224,2)</f>
        <v>0</v>
      </c>
      <c r="BL224" s="90" t="s">
        <v>333</v>
      </c>
      <c r="BM224" s="90" t="s">
        <v>545</v>
      </c>
    </row>
    <row r="225" spans="2:65" s="371" customFormat="1" ht="11.25">
      <c r="B225" s="370"/>
      <c r="D225" s="372" t="s">
        <v>439</v>
      </c>
      <c r="E225" s="373" t="s">
        <v>242</v>
      </c>
      <c r="F225" s="374" t="s">
        <v>1684</v>
      </c>
      <c r="H225" s="375">
        <v>8</v>
      </c>
      <c r="L225" s="370"/>
      <c r="M225" s="376"/>
      <c r="N225" s="377"/>
      <c r="O225" s="377"/>
      <c r="P225" s="377"/>
      <c r="Q225" s="377"/>
      <c r="R225" s="377"/>
      <c r="S225" s="377"/>
      <c r="T225" s="378"/>
      <c r="AT225" s="373" t="s">
        <v>439</v>
      </c>
      <c r="AU225" s="373" t="s">
        <v>57</v>
      </c>
      <c r="AV225" s="371" t="s">
        <v>57</v>
      </c>
      <c r="AW225" s="371" t="s">
        <v>255</v>
      </c>
      <c r="AX225" s="371" t="s">
        <v>55</v>
      </c>
      <c r="AY225" s="373" t="s">
        <v>328</v>
      </c>
    </row>
    <row r="226" spans="2:65" s="96" customFormat="1" ht="16.5" customHeight="1">
      <c r="B226" s="108"/>
      <c r="C226" s="109" t="s">
        <v>546</v>
      </c>
      <c r="D226" s="109" t="s">
        <v>330</v>
      </c>
      <c r="E226" s="110" t="s">
        <v>547</v>
      </c>
      <c r="F226" s="172" t="s">
        <v>548</v>
      </c>
      <c r="G226" s="111" t="s">
        <v>140</v>
      </c>
      <c r="H226" s="112">
        <v>1</v>
      </c>
      <c r="I226" s="173"/>
      <c r="J226" s="173">
        <f>ROUND(I226*H226,2)</f>
        <v>0</v>
      </c>
      <c r="K226" s="172" t="s">
        <v>1640</v>
      </c>
      <c r="L226" s="95"/>
      <c r="M226" s="366" t="s">
        <v>242</v>
      </c>
      <c r="N226" s="367" t="s">
        <v>274</v>
      </c>
      <c r="O226" s="368">
        <v>2.3069999999999999</v>
      </c>
      <c r="P226" s="368">
        <f>O226*H226</f>
        <v>2.3069999999999999</v>
      </c>
      <c r="Q226" s="368">
        <v>0</v>
      </c>
      <c r="R226" s="368">
        <f>Q226*H226</f>
        <v>0</v>
      </c>
      <c r="S226" s="368">
        <v>0.29980000000000001</v>
      </c>
      <c r="T226" s="369">
        <f>S226*H226</f>
        <v>0.29980000000000001</v>
      </c>
      <c r="AR226" s="90" t="s">
        <v>333</v>
      </c>
      <c r="AT226" s="90" t="s">
        <v>330</v>
      </c>
      <c r="AU226" s="90" t="s">
        <v>57</v>
      </c>
      <c r="AY226" s="90" t="s">
        <v>328</v>
      </c>
      <c r="BE226" s="113">
        <f>IF(N226="základní",J226,0)</f>
        <v>0</v>
      </c>
      <c r="BF226" s="113">
        <f>IF(N226="snížená",J226,0)</f>
        <v>0</v>
      </c>
      <c r="BG226" s="113">
        <f>IF(N226="zákl. přenesená",J226,0)</f>
        <v>0</v>
      </c>
      <c r="BH226" s="113">
        <f>IF(N226="sníž. přenesená",J226,0)</f>
        <v>0</v>
      </c>
      <c r="BI226" s="113">
        <f>IF(N226="nulová",J226,0)</f>
        <v>0</v>
      </c>
      <c r="BJ226" s="90" t="s">
        <v>55</v>
      </c>
      <c r="BK226" s="113">
        <f>ROUND(I226*H226,2)</f>
        <v>0</v>
      </c>
      <c r="BL226" s="90" t="s">
        <v>333</v>
      </c>
      <c r="BM226" s="90" t="s">
        <v>549</v>
      </c>
    </row>
    <row r="227" spans="2:65" s="371" customFormat="1" ht="11.25">
      <c r="B227" s="370"/>
      <c r="D227" s="372" t="s">
        <v>439</v>
      </c>
      <c r="E227" s="373" t="s">
        <v>242</v>
      </c>
      <c r="F227" s="374" t="s">
        <v>1685</v>
      </c>
      <c r="H227" s="375">
        <v>1</v>
      </c>
      <c r="L227" s="370"/>
      <c r="M227" s="376"/>
      <c r="N227" s="377"/>
      <c r="O227" s="377"/>
      <c r="P227" s="377"/>
      <c r="Q227" s="377"/>
      <c r="R227" s="377"/>
      <c r="S227" s="377"/>
      <c r="T227" s="378"/>
      <c r="AT227" s="373" t="s">
        <v>439</v>
      </c>
      <c r="AU227" s="373" t="s">
        <v>57</v>
      </c>
      <c r="AV227" s="371" t="s">
        <v>57</v>
      </c>
      <c r="AW227" s="371" t="s">
        <v>255</v>
      </c>
      <c r="AX227" s="371" t="s">
        <v>55</v>
      </c>
      <c r="AY227" s="373" t="s">
        <v>328</v>
      </c>
    </row>
    <row r="228" spans="2:65" s="96" customFormat="1" ht="16.5" customHeight="1">
      <c r="B228" s="108"/>
      <c r="C228" s="109" t="s">
        <v>550</v>
      </c>
      <c r="D228" s="109" t="s">
        <v>330</v>
      </c>
      <c r="E228" s="110" t="s">
        <v>551</v>
      </c>
      <c r="F228" s="172" t="s">
        <v>552</v>
      </c>
      <c r="G228" s="111" t="s">
        <v>140</v>
      </c>
      <c r="H228" s="112">
        <v>1</v>
      </c>
      <c r="I228" s="173"/>
      <c r="J228" s="173">
        <f>ROUND(I228*H228,2)</f>
        <v>0</v>
      </c>
      <c r="K228" s="172" t="s">
        <v>1640</v>
      </c>
      <c r="L228" s="95"/>
      <c r="M228" s="366" t="s">
        <v>242</v>
      </c>
      <c r="N228" s="367" t="s">
        <v>274</v>
      </c>
      <c r="O228" s="368">
        <v>2.2000000000000002</v>
      </c>
      <c r="P228" s="368">
        <f>O228*H228</f>
        <v>2.2000000000000002</v>
      </c>
      <c r="Q228" s="368">
        <v>4.9399999999999999E-3</v>
      </c>
      <c r="R228" s="368">
        <f>Q228*H228</f>
        <v>4.9399999999999999E-3</v>
      </c>
      <c r="S228" s="368">
        <v>0</v>
      </c>
      <c r="T228" s="369">
        <f>S228*H228</f>
        <v>0</v>
      </c>
      <c r="AR228" s="90" t="s">
        <v>333</v>
      </c>
      <c r="AT228" s="90" t="s">
        <v>330</v>
      </c>
      <c r="AU228" s="90" t="s">
        <v>57</v>
      </c>
      <c r="AY228" s="90" t="s">
        <v>328</v>
      </c>
      <c r="BE228" s="113">
        <f>IF(N228="základní",J228,0)</f>
        <v>0</v>
      </c>
      <c r="BF228" s="113">
        <f>IF(N228="snížená",J228,0)</f>
        <v>0</v>
      </c>
      <c r="BG228" s="113">
        <f>IF(N228="zákl. přenesená",J228,0)</f>
        <v>0</v>
      </c>
      <c r="BH228" s="113">
        <f>IF(N228="sníž. přenesená",J228,0)</f>
        <v>0</v>
      </c>
      <c r="BI228" s="113">
        <f>IF(N228="nulová",J228,0)</f>
        <v>0</v>
      </c>
      <c r="BJ228" s="90" t="s">
        <v>55</v>
      </c>
      <c r="BK228" s="113">
        <f>ROUND(I228*H228,2)</f>
        <v>0</v>
      </c>
      <c r="BL228" s="90" t="s">
        <v>333</v>
      </c>
      <c r="BM228" s="90" t="s">
        <v>553</v>
      </c>
    </row>
    <row r="229" spans="2:65" s="96" customFormat="1" ht="16.5" customHeight="1">
      <c r="B229" s="108"/>
      <c r="C229" s="109" t="s">
        <v>554</v>
      </c>
      <c r="D229" s="109" t="s">
        <v>330</v>
      </c>
      <c r="E229" s="110" t="s">
        <v>555</v>
      </c>
      <c r="F229" s="172" t="s">
        <v>556</v>
      </c>
      <c r="G229" s="111" t="s">
        <v>140</v>
      </c>
      <c r="H229" s="112">
        <v>1</v>
      </c>
      <c r="I229" s="173"/>
      <c r="J229" s="173">
        <f>ROUND(I229*H229,2)</f>
        <v>0</v>
      </c>
      <c r="K229" s="172" t="s">
        <v>1640</v>
      </c>
      <c r="L229" s="95"/>
      <c r="M229" s="366" t="s">
        <v>242</v>
      </c>
      <c r="N229" s="367" t="s">
        <v>274</v>
      </c>
      <c r="O229" s="368">
        <v>0.75</v>
      </c>
      <c r="P229" s="368">
        <f>O229*H229</f>
        <v>0.75</v>
      </c>
      <c r="Q229" s="368">
        <v>0</v>
      </c>
      <c r="R229" s="368">
        <f>Q229*H229</f>
        <v>0</v>
      </c>
      <c r="S229" s="368">
        <v>0</v>
      </c>
      <c r="T229" s="369">
        <f>S229*H229</f>
        <v>0</v>
      </c>
      <c r="AR229" s="90" t="s">
        <v>333</v>
      </c>
      <c r="AT229" s="90" t="s">
        <v>330</v>
      </c>
      <c r="AU229" s="90" t="s">
        <v>57</v>
      </c>
      <c r="AY229" s="90" t="s">
        <v>328</v>
      </c>
      <c r="BE229" s="113">
        <f>IF(N229="základní",J229,0)</f>
        <v>0</v>
      </c>
      <c r="BF229" s="113">
        <f>IF(N229="snížená",J229,0)</f>
        <v>0</v>
      </c>
      <c r="BG229" s="113">
        <f>IF(N229="zákl. přenesená",J229,0)</f>
        <v>0</v>
      </c>
      <c r="BH229" s="113">
        <f>IF(N229="sníž. přenesená",J229,0)</f>
        <v>0</v>
      </c>
      <c r="BI229" s="113">
        <f>IF(N229="nulová",J229,0)</f>
        <v>0</v>
      </c>
      <c r="BJ229" s="90" t="s">
        <v>55</v>
      </c>
      <c r="BK229" s="113">
        <f>ROUND(I229*H229,2)</f>
        <v>0</v>
      </c>
      <c r="BL229" s="90" t="s">
        <v>333</v>
      </c>
      <c r="BM229" s="90" t="s">
        <v>557</v>
      </c>
    </row>
    <row r="230" spans="2:65" s="96" customFormat="1" ht="16.5" customHeight="1">
      <c r="B230" s="108"/>
      <c r="C230" s="109" t="s">
        <v>258</v>
      </c>
      <c r="D230" s="109" t="s">
        <v>330</v>
      </c>
      <c r="E230" s="110" t="s">
        <v>558</v>
      </c>
      <c r="F230" s="172" t="s">
        <v>559</v>
      </c>
      <c r="G230" s="111" t="s">
        <v>140</v>
      </c>
      <c r="H230" s="112">
        <v>2</v>
      </c>
      <c r="I230" s="173"/>
      <c r="J230" s="173">
        <f>ROUND(I230*H230,2)</f>
        <v>0</v>
      </c>
      <c r="K230" s="172" t="s">
        <v>1640</v>
      </c>
      <c r="L230" s="95"/>
      <c r="M230" s="366" t="s">
        <v>242</v>
      </c>
      <c r="N230" s="367" t="s">
        <v>274</v>
      </c>
      <c r="O230" s="368">
        <v>6.0910000000000002</v>
      </c>
      <c r="P230" s="368">
        <f>O230*H230</f>
        <v>12.182</v>
      </c>
      <c r="Q230" s="368">
        <v>0</v>
      </c>
      <c r="R230" s="368">
        <f>Q230*H230</f>
        <v>0</v>
      </c>
      <c r="S230" s="368">
        <v>0.96899999999999997</v>
      </c>
      <c r="T230" s="369">
        <f>S230*H230</f>
        <v>1.9379999999999999</v>
      </c>
      <c r="AR230" s="90" t="s">
        <v>333</v>
      </c>
      <c r="AT230" s="90" t="s">
        <v>330</v>
      </c>
      <c r="AU230" s="90" t="s">
        <v>57</v>
      </c>
      <c r="AY230" s="90" t="s">
        <v>328</v>
      </c>
      <c r="BE230" s="113">
        <f>IF(N230="základní",J230,0)</f>
        <v>0</v>
      </c>
      <c r="BF230" s="113">
        <f>IF(N230="snížená",J230,0)</f>
        <v>0</v>
      </c>
      <c r="BG230" s="113">
        <f>IF(N230="zákl. přenesená",J230,0)</f>
        <v>0</v>
      </c>
      <c r="BH230" s="113">
        <f>IF(N230="sníž. přenesená",J230,0)</f>
        <v>0</v>
      </c>
      <c r="BI230" s="113">
        <f>IF(N230="nulová",J230,0)</f>
        <v>0</v>
      </c>
      <c r="BJ230" s="90" t="s">
        <v>55</v>
      </c>
      <c r="BK230" s="113">
        <f>ROUND(I230*H230,2)</f>
        <v>0</v>
      </c>
      <c r="BL230" s="90" t="s">
        <v>333</v>
      </c>
      <c r="BM230" s="90" t="s">
        <v>560</v>
      </c>
    </row>
    <row r="231" spans="2:65" s="371" customFormat="1" ht="11.25">
      <c r="B231" s="370"/>
      <c r="D231" s="372" t="s">
        <v>439</v>
      </c>
      <c r="E231" s="373" t="s">
        <v>242</v>
      </c>
      <c r="F231" s="374" t="s">
        <v>1686</v>
      </c>
      <c r="H231" s="375">
        <v>2</v>
      </c>
      <c r="L231" s="370"/>
      <c r="M231" s="376"/>
      <c r="N231" s="377"/>
      <c r="O231" s="377"/>
      <c r="P231" s="377"/>
      <c r="Q231" s="377"/>
      <c r="R231" s="377"/>
      <c r="S231" s="377"/>
      <c r="T231" s="378"/>
      <c r="AT231" s="373" t="s">
        <v>439</v>
      </c>
      <c r="AU231" s="373" t="s">
        <v>57</v>
      </c>
      <c r="AV231" s="371" t="s">
        <v>57</v>
      </c>
      <c r="AW231" s="371" t="s">
        <v>255</v>
      </c>
      <c r="AX231" s="371" t="s">
        <v>55</v>
      </c>
      <c r="AY231" s="373" t="s">
        <v>328</v>
      </c>
    </row>
    <row r="232" spans="2:65" s="96" customFormat="1" ht="16.5" customHeight="1">
      <c r="B232" s="108"/>
      <c r="C232" s="109" t="s">
        <v>561</v>
      </c>
      <c r="D232" s="109" t="s">
        <v>330</v>
      </c>
      <c r="E232" s="110" t="s">
        <v>562</v>
      </c>
      <c r="F232" s="172" t="s">
        <v>563</v>
      </c>
      <c r="G232" s="111" t="s">
        <v>140</v>
      </c>
      <c r="H232" s="112">
        <v>2</v>
      </c>
      <c r="I232" s="173"/>
      <c r="J232" s="173">
        <f>ROUND(I232*H232,2)</f>
        <v>0</v>
      </c>
      <c r="K232" s="172" t="s">
        <v>1640</v>
      </c>
      <c r="L232" s="95"/>
      <c r="M232" s="366" t="s">
        <v>242</v>
      </c>
      <c r="N232" s="367" t="s">
        <v>274</v>
      </c>
      <c r="O232" s="368">
        <v>6.18</v>
      </c>
      <c r="P232" s="368">
        <f>O232*H232</f>
        <v>12.36</v>
      </c>
      <c r="Q232" s="368">
        <v>3.0400000000000002E-3</v>
      </c>
      <c r="R232" s="368">
        <f>Q232*H232</f>
        <v>6.0800000000000003E-3</v>
      </c>
      <c r="S232" s="368">
        <v>0</v>
      </c>
      <c r="T232" s="369">
        <f>S232*H232</f>
        <v>0</v>
      </c>
      <c r="AR232" s="90" t="s">
        <v>333</v>
      </c>
      <c r="AT232" s="90" t="s">
        <v>330</v>
      </c>
      <c r="AU232" s="90" t="s">
        <v>57</v>
      </c>
      <c r="AY232" s="90" t="s">
        <v>328</v>
      </c>
      <c r="BE232" s="113">
        <f>IF(N232="základní",J232,0)</f>
        <v>0</v>
      </c>
      <c r="BF232" s="113">
        <f>IF(N232="snížená",J232,0)</f>
        <v>0</v>
      </c>
      <c r="BG232" s="113">
        <f>IF(N232="zákl. přenesená",J232,0)</f>
        <v>0</v>
      </c>
      <c r="BH232" s="113">
        <f>IF(N232="sníž. přenesená",J232,0)</f>
        <v>0</v>
      </c>
      <c r="BI232" s="113">
        <f>IF(N232="nulová",J232,0)</f>
        <v>0</v>
      </c>
      <c r="BJ232" s="90" t="s">
        <v>55</v>
      </c>
      <c r="BK232" s="113">
        <f>ROUND(I232*H232,2)</f>
        <v>0</v>
      </c>
      <c r="BL232" s="90" t="s">
        <v>333</v>
      </c>
      <c r="BM232" s="90" t="s">
        <v>564</v>
      </c>
    </row>
    <row r="233" spans="2:65" s="96" customFormat="1" ht="16.5" customHeight="1">
      <c r="B233" s="108"/>
      <c r="C233" s="109" t="s">
        <v>333</v>
      </c>
      <c r="D233" s="109" t="s">
        <v>330</v>
      </c>
      <c r="E233" s="110" t="s">
        <v>565</v>
      </c>
      <c r="F233" s="172" t="s">
        <v>566</v>
      </c>
      <c r="G233" s="111" t="s">
        <v>140</v>
      </c>
      <c r="H233" s="112">
        <v>2</v>
      </c>
      <c r="I233" s="173"/>
      <c r="J233" s="173">
        <f>ROUND(I233*H233,2)</f>
        <v>0</v>
      </c>
      <c r="K233" s="172" t="s">
        <v>1640</v>
      </c>
      <c r="L233" s="95"/>
      <c r="M233" s="366" t="s">
        <v>242</v>
      </c>
      <c r="N233" s="367" t="s">
        <v>274</v>
      </c>
      <c r="O233" s="368">
        <v>2.14</v>
      </c>
      <c r="P233" s="368">
        <f>O233*H233</f>
        <v>4.28</v>
      </c>
      <c r="Q233" s="368">
        <v>0</v>
      </c>
      <c r="R233" s="368">
        <f>Q233*H233</f>
        <v>0</v>
      </c>
      <c r="S233" s="368">
        <v>0</v>
      </c>
      <c r="T233" s="369">
        <f>S233*H233</f>
        <v>0</v>
      </c>
      <c r="AR233" s="90" t="s">
        <v>333</v>
      </c>
      <c r="AT233" s="90" t="s">
        <v>330</v>
      </c>
      <c r="AU233" s="90" t="s">
        <v>57</v>
      </c>
      <c r="AY233" s="90" t="s">
        <v>328</v>
      </c>
      <c r="BE233" s="113">
        <f>IF(N233="základní",J233,0)</f>
        <v>0</v>
      </c>
      <c r="BF233" s="113">
        <f>IF(N233="snížená",J233,0)</f>
        <v>0</v>
      </c>
      <c r="BG233" s="113">
        <f>IF(N233="zákl. přenesená",J233,0)</f>
        <v>0</v>
      </c>
      <c r="BH233" s="113">
        <f>IF(N233="sníž. přenesená",J233,0)</f>
        <v>0</v>
      </c>
      <c r="BI233" s="113">
        <f>IF(N233="nulová",J233,0)</f>
        <v>0</v>
      </c>
      <c r="BJ233" s="90" t="s">
        <v>55</v>
      </c>
      <c r="BK233" s="113">
        <f>ROUND(I233*H233,2)</f>
        <v>0</v>
      </c>
      <c r="BL233" s="90" t="s">
        <v>333</v>
      </c>
      <c r="BM233" s="90" t="s">
        <v>567</v>
      </c>
    </row>
    <row r="234" spans="2:65" s="96" customFormat="1" ht="16.5" customHeight="1">
      <c r="B234" s="108"/>
      <c r="C234" s="109" t="s">
        <v>568</v>
      </c>
      <c r="D234" s="109" t="s">
        <v>330</v>
      </c>
      <c r="E234" s="110" t="s">
        <v>569</v>
      </c>
      <c r="F234" s="172" t="s">
        <v>570</v>
      </c>
      <c r="G234" s="111" t="s">
        <v>201</v>
      </c>
      <c r="H234" s="112">
        <v>1</v>
      </c>
      <c r="I234" s="173"/>
      <c r="J234" s="173">
        <f>ROUND(I234*H234,2)</f>
        <v>0</v>
      </c>
      <c r="K234" s="172" t="s">
        <v>1640</v>
      </c>
      <c r="L234" s="95"/>
      <c r="M234" s="366" t="s">
        <v>242</v>
      </c>
      <c r="N234" s="367" t="s">
        <v>274</v>
      </c>
      <c r="O234" s="368">
        <v>1.19</v>
      </c>
      <c r="P234" s="368">
        <f>O234*H234</f>
        <v>1.19</v>
      </c>
      <c r="Q234" s="368">
        <v>2.8499999999999999E-4</v>
      </c>
      <c r="R234" s="368">
        <f>Q234*H234</f>
        <v>2.8499999999999999E-4</v>
      </c>
      <c r="S234" s="368">
        <v>2.7E-2</v>
      </c>
      <c r="T234" s="369">
        <f>S234*H234</f>
        <v>2.7E-2</v>
      </c>
      <c r="AR234" s="90" t="s">
        <v>333</v>
      </c>
      <c r="AT234" s="90" t="s">
        <v>330</v>
      </c>
      <c r="AU234" s="90" t="s">
        <v>57</v>
      </c>
      <c r="AY234" s="90" t="s">
        <v>328</v>
      </c>
      <c r="BE234" s="113">
        <f>IF(N234="základní",J234,0)</f>
        <v>0</v>
      </c>
      <c r="BF234" s="113">
        <f>IF(N234="snížená",J234,0)</f>
        <v>0</v>
      </c>
      <c r="BG234" s="113">
        <f>IF(N234="zákl. přenesená",J234,0)</f>
        <v>0</v>
      </c>
      <c r="BH234" s="113">
        <f>IF(N234="sníž. přenesená",J234,0)</f>
        <v>0</v>
      </c>
      <c r="BI234" s="113">
        <f>IF(N234="nulová",J234,0)</f>
        <v>0</v>
      </c>
      <c r="BJ234" s="90" t="s">
        <v>55</v>
      </c>
      <c r="BK234" s="113">
        <f>ROUND(I234*H234,2)</f>
        <v>0</v>
      </c>
      <c r="BL234" s="90" t="s">
        <v>333</v>
      </c>
      <c r="BM234" s="90" t="s">
        <v>571</v>
      </c>
    </row>
    <row r="235" spans="2:65" s="371" customFormat="1" ht="11.25">
      <c r="B235" s="370"/>
      <c r="D235" s="372" t="s">
        <v>439</v>
      </c>
      <c r="E235" s="373" t="s">
        <v>242</v>
      </c>
      <c r="F235" s="374" t="s">
        <v>1685</v>
      </c>
      <c r="H235" s="375">
        <v>1</v>
      </c>
      <c r="L235" s="370"/>
      <c r="M235" s="376"/>
      <c r="N235" s="377"/>
      <c r="O235" s="377"/>
      <c r="P235" s="377"/>
      <c r="Q235" s="377"/>
      <c r="R235" s="377"/>
      <c r="S235" s="377"/>
      <c r="T235" s="378"/>
      <c r="AT235" s="373" t="s">
        <v>439</v>
      </c>
      <c r="AU235" s="373" t="s">
        <v>57</v>
      </c>
      <c r="AV235" s="371" t="s">
        <v>57</v>
      </c>
      <c r="AW235" s="371" t="s">
        <v>255</v>
      </c>
      <c r="AX235" s="371" t="s">
        <v>55</v>
      </c>
      <c r="AY235" s="373" t="s">
        <v>328</v>
      </c>
    </row>
    <row r="236" spans="2:65" s="96" customFormat="1" ht="16.5" customHeight="1">
      <c r="B236" s="108"/>
      <c r="C236" s="109" t="s">
        <v>572</v>
      </c>
      <c r="D236" s="109" t="s">
        <v>330</v>
      </c>
      <c r="E236" s="110" t="s">
        <v>573</v>
      </c>
      <c r="F236" s="172" t="s">
        <v>574</v>
      </c>
      <c r="G236" s="111" t="s">
        <v>201</v>
      </c>
      <c r="H236" s="112">
        <v>2</v>
      </c>
      <c r="I236" s="173"/>
      <c r="J236" s="173">
        <f>ROUND(I236*H236,2)</f>
        <v>0</v>
      </c>
      <c r="K236" s="172" t="s">
        <v>1640</v>
      </c>
      <c r="L236" s="95"/>
      <c r="M236" s="366" t="s">
        <v>242</v>
      </c>
      <c r="N236" s="367" t="s">
        <v>274</v>
      </c>
      <c r="O236" s="368">
        <v>1</v>
      </c>
      <c r="P236" s="368">
        <f>O236*H236</f>
        <v>2</v>
      </c>
      <c r="Q236" s="368">
        <v>3.8000000000000002E-4</v>
      </c>
      <c r="R236" s="368">
        <f>Q236*H236</f>
        <v>7.6000000000000004E-4</v>
      </c>
      <c r="S236" s="368">
        <v>5.1999999999999998E-2</v>
      </c>
      <c r="T236" s="369">
        <f>S236*H236</f>
        <v>0.104</v>
      </c>
      <c r="AR236" s="90" t="s">
        <v>333</v>
      </c>
      <c r="AT236" s="90" t="s">
        <v>330</v>
      </c>
      <c r="AU236" s="90" t="s">
        <v>57</v>
      </c>
      <c r="AY236" s="90" t="s">
        <v>328</v>
      </c>
      <c r="BE236" s="113">
        <f>IF(N236="základní",J236,0)</f>
        <v>0</v>
      </c>
      <c r="BF236" s="113">
        <f>IF(N236="snížená",J236,0)</f>
        <v>0</v>
      </c>
      <c r="BG236" s="113">
        <f>IF(N236="zákl. přenesená",J236,0)</f>
        <v>0</v>
      </c>
      <c r="BH236" s="113">
        <f>IF(N236="sníž. přenesená",J236,0)</f>
        <v>0</v>
      </c>
      <c r="BI236" s="113">
        <f>IF(N236="nulová",J236,0)</f>
        <v>0</v>
      </c>
      <c r="BJ236" s="90" t="s">
        <v>55</v>
      </c>
      <c r="BK236" s="113">
        <f>ROUND(I236*H236,2)</f>
        <v>0</v>
      </c>
      <c r="BL236" s="90" t="s">
        <v>333</v>
      </c>
      <c r="BM236" s="90" t="s">
        <v>575</v>
      </c>
    </row>
    <row r="237" spans="2:65" s="371" customFormat="1" ht="11.25">
      <c r="B237" s="370"/>
      <c r="D237" s="372" t="s">
        <v>439</v>
      </c>
      <c r="E237" s="373" t="s">
        <v>242</v>
      </c>
      <c r="F237" s="374" t="s">
        <v>1687</v>
      </c>
      <c r="H237" s="375">
        <v>2</v>
      </c>
      <c r="L237" s="370"/>
      <c r="M237" s="376"/>
      <c r="N237" s="377"/>
      <c r="O237" s="377"/>
      <c r="P237" s="377"/>
      <c r="Q237" s="377"/>
      <c r="R237" s="377"/>
      <c r="S237" s="377"/>
      <c r="T237" s="378"/>
      <c r="AT237" s="373" t="s">
        <v>439</v>
      </c>
      <c r="AU237" s="373" t="s">
        <v>57</v>
      </c>
      <c r="AV237" s="371" t="s">
        <v>57</v>
      </c>
      <c r="AW237" s="371" t="s">
        <v>255</v>
      </c>
      <c r="AX237" s="371" t="s">
        <v>55</v>
      </c>
      <c r="AY237" s="373" t="s">
        <v>328</v>
      </c>
    </row>
    <row r="238" spans="2:65" s="96" customFormat="1" ht="16.5" customHeight="1">
      <c r="B238" s="108"/>
      <c r="C238" s="109" t="s">
        <v>576</v>
      </c>
      <c r="D238" s="109" t="s">
        <v>330</v>
      </c>
      <c r="E238" s="110" t="s">
        <v>577</v>
      </c>
      <c r="F238" s="172" t="s">
        <v>578</v>
      </c>
      <c r="G238" s="111" t="s">
        <v>201</v>
      </c>
      <c r="H238" s="112">
        <v>3</v>
      </c>
      <c r="I238" s="173"/>
      <c r="J238" s="173">
        <f>ROUND(I238*H238,2)</f>
        <v>0</v>
      </c>
      <c r="K238" s="172" t="s">
        <v>1640</v>
      </c>
      <c r="L238" s="95"/>
      <c r="M238" s="366" t="s">
        <v>242</v>
      </c>
      <c r="N238" s="367" t="s">
        <v>274</v>
      </c>
      <c r="O238" s="368">
        <v>0.67</v>
      </c>
      <c r="P238" s="368">
        <f>O238*H238</f>
        <v>2.0100000000000002</v>
      </c>
      <c r="Q238" s="368">
        <v>6.2000000000000003E-5</v>
      </c>
      <c r="R238" s="368">
        <f>Q238*H238</f>
        <v>1.8600000000000002E-4</v>
      </c>
      <c r="S238" s="368">
        <v>2.7E-2</v>
      </c>
      <c r="T238" s="369">
        <f>S238*H238</f>
        <v>8.1000000000000003E-2</v>
      </c>
      <c r="AR238" s="90" t="s">
        <v>333</v>
      </c>
      <c r="AT238" s="90" t="s">
        <v>330</v>
      </c>
      <c r="AU238" s="90" t="s">
        <v>57</v>
      </c>
      <c r="AY238" s="90" t="s">
        <v>328</v>
      </c>
      <c r="BE238" s="113">
        <f>IF(N238="základní",J238,0)</f>
        <v>0</v>
      </c>
      <c r="BF238" s="113">
        <f>IF(N238="snížená",J238,0)</f>
        <v>0</v>
      </c>
      <c r="BG238" s="113">
        <f>IF(N238="zákl. přenesená",J238,0)</f>
        <v>0</v>
      </c>
      <c r="BH238" s="113">
        <f>IF(N238="sníž. přenesená",J238,0)</f>
        <v>0</v>
      </c>
      <c r="BI238" s="113">
        <f>IF(N238="nulová",J238,0)</f>
        <v>0</v>
      </c>
      <c r="BJ238" s="90" t="s">
        <v>55</v>
      </c>
      <c r="BK238" s="113">
        <f>ROUND(I238*H238,2)</f>
        <v>0</v>
      </c>
      <c r="BL238" s="90" t="s">
        <v>333</v>
      </c>
      <c r="BM238" s="90" t="s">
        <v>579</v>
      </c>
    </row>
    <row r="239" spans="2:65" s="371" customFormat="1" ht="11.25">
      <c r="B239" s="370"/>
      <c r="D239" s="372" t="s">
        <v>439</v>
      </c>
      <c r="E239" s="373" t="s">
        <v>242</v>
      </c>
      <c r="F239" s="374" t="s">
        <v>1688</v>
      </c>
      <c r="H239" s="375">
        <v>1</v>
      </c>
      <c r="L239" s="370"/>
      <c r="M239" s="376"/>
      <c r="N239" s="377"/>
      <c r="O239" s="377"/>
      <c r="P239" s="377"/>
      <c r="Q239" s="377"/>
      <c r="R239" s="377"/>
      <c r="S239" s="377"/>
      <c r="T239" s="378"/>
      <c r="AT239" s="373" t="s">
        <v>439</v>
      </c>
      <c r="AU239" s="373" t="s">
        <v>57</v>
      </c>
      <c r="AV239" s="371" t="s">
        <v>57</v>
      </c>
      <c r="AW239" s="371" t="s">
        <v>255</v>
      </c>
      <c r="AX239" s="371" t="s">
        <v>297</v>
      </c>
      <c r="AY239" s="373" t="s">
        <v>328</v>
      </c>
    </row>
    <row r="240" spans="2:65" s="371" customFormat="1" ht="11.25">
      <c r="B240" s="370"/>
      <c r="D240" s="372" t="s">
        <v>439</v>
      </c>
      <c r="E240" s="373" t="s">
        <v>242</v>
      </c>
      <c r="F240" s="374" t="s">
        <v>1672</v>
      </c>
      <c r="H240" s="375">
        <v>2</v>
      </c>
      <c r="L240" s="370"/>
      <c r="M240" s="376"/>
      <c r="N240" s="377"/>
      <c r="O240" s="377"/>
      <c r="P240" s="377"/>
      <c r="Q240" s="377"/>
      <c r="R240" s="377"/>
      <c r="S240" s="377"/>
      <c r="T240" s="378"/>
      <c r="AT240" s="373" t="s">
        <v>439</v>
      </c>
      <c r="AU240" s="373" t="s">
        <v>57</v>
      </c>
      <c r="AV240" s="371" t="s">
        <v>57</v>
      </c>
      <c r="AW240" s="371" t="s">
        <v>255</v>
      </c>
      <c r="AX240" s="371" t="s">
        <v>297</v>
      </c>
      <c r="AY240" s="373" t="s">
        <v>328</v>
      </c>
    </row>
    <row r="241" spans="2:65" s="380" customFormat="1" ht="11.25">
      <c r="B241" s="379"/>
      <c r="D241" s="372" t="s">
        <v>439</v>
      </c>
      <c r="E241" s="381" t="s">
        <v>242</v>
      </c>
      <c r="F241" s="382" t="s">
        <v>1643</v>
      </c>
      <c r="H241" s="383">
        <v>3</v>
      </c>
      <c r="L241" s="379"/>
      <c r="M241" s="384"/>
      <c r="N241" s="385"/>
      <c r="O241" s="385"/>
      <c r="P241" s="385"/>
      <c r="Q241" s="385"/>
      <c r="R241" s="385"/>
      <c r="S241" s="385"/>
      <c r="T241" s="386"/>
      <c r="AT241" s="381" t="s">
        <v>439</v>
      </c>
      <c r="AU241" s="381" t="s">
        <v>57</v>
      </c>
      <c r="AV241" s="380" t="s">
        <v>454</v>
      </c>
      <c r="AW241" s="380" t="s">
        <v>255</v>
      </c>
      <c r="AX241" s="380" t="s">
        <v>55</v>
      </c>
      <c r="AY241" s="381" t="s">
        <v>328</v>
      </c>
    </row>
    <row r="242" spans="2:65" s="96" customFormat="1" ht="16.5" customHeight="1">
      <c r="B242" s="108"/>
      <c r="C242" s="109" t="s">
        <v>1689</v>
      </c>
      <c r="D242" s="109" t="s">
        <v>330</v>
      </c>
      <c r="E242" s="110" t="s">
        <v>1690</v>
      </c>
      <c r="F242" s="172" t="s">
        <v>1691</v>
      </c>
      <c r="G242" s="111" t="s">
        <v>140</v>
      </c>
      <c r="H242" s="112">
        <v>1</v>
      </c>
      <c r="I242" s="173"/>
      <c r="J242" s="173">
        <f>ROUND(I242*H242,2)</f>
        <v>0</v>
      </c>
      <c r="K242" s="172" t="s">
        <v>1640</v>
      </c>
      <c r="L242" s="95"/>
      <c r="M242" s="366" t="s">
        <v>242</v>
      </c>
      <c r="N242" s="367" t="s">
        <v>274</v>
      </c>
      <c r="O242" s="368">
        <v>1.35</v>
      </c>
      <c r="P242" s="368">
        <f>O242*H242</f>
        <v>1.35</v>
      </c>
      <c r="Q242" s="368">
        <v>0</v>
      </c>
      <c r="R242" s="368">
        <f>Q242*H242</f>
        <v>0</v>
      </c>
      <c r="S242" s="368">
        <v>0</v>
      </c>
      <c r="T242" s="369">
        <f>S242*H242</f>
        <v>0</v>
      </c>
      <c r="AR242" s="90" t="s">
        <v>333</v>
      </c>
      <c r="AT242" s="90" t="s">
        <v>330</v>
      </c>
      <c r="AU242" s="90" t="s">
        <v>57</v>
      </c>
      <c r="AY242" s="90" t="s">
        <v>328</v>
      </c>
      <c r="BE242" s="113">
        <f>IF(N242="základní",J242,0)</f>
        <v>0</v>
      </c>
      <c r="BF242" s="113">
        <f>IF(N242="snížená",J242,0)</f>
        <v>0</v>
      </c>
      <c r="BG242" s="113">
        <f>IF(N242="zákl. přenesená",J242,0)</f>
        <v>0</v>
      </c>
      <c r="BH242" s="113">
        <f>IF(N242="sníž. přenesená",J242,0)</f>
        <v>0</v>
      </c>
      <c r="BI242" s="113">
        <f>IF(N242="nulová",J242,0)</f>
        <v>0</v>
      </c>
      <c r="BJ242" s="90" t="s">
        <v>55</v>
      </c>
      <c r="BK242" s="113">
        <f>ROUND(I242*H242,2)</f>
        <v>0</v>
      </c>
      <c r="BL242" s="90" t="s">
        <v>333</v>
      </c>
      <c r="BM242" s="90" t="s">
        <v>1692</v>
      </c>
    </row>
    <row r="243" spans="2:65" s="371" customFormat="1" ht="11.25">
      <c r="B243" s="370"/>
      <c r="D243" s="372" t="s">
        <v>439</v>
      </c>
      <c r="E243" s="373" t="s">
        <v>242</v>
      </c>
      <c r="F243" s="374" t="s">
        <v>1688</v>
      </c>
      <c r="H243" s="375">
        <v>1</v>
      </c>
      <c r="L243" s="370"/>
      <c r="M243" s="376"/>
      <c r="N243" s="377"/>
      <c r="O243" s="377"/>
      <c r="P243" s="377"/>
      <c r="Q243" s="377"/>
      <c r="R243" s="377"/>
      <c r="S243" s="377"/>
      <c r="T243" s="378"/>
      <c r="AT243" s="373" t="s">
        <v>439</v>
      </c>
      <c r="AU243" s="373" t="s">
        <v>57</v>
      </c>
      <c r="AV243" s="371" t="s">
        <v>57</v>
      </c>
      <c r="AW243" s="371" t="s">
        <v>255</v>
      </c>
      <c r="AX243" s="371" t="s">
        <v>55</v>
      </c>
      <c r="AY243" s="373" t="s">
        <v>328</v>
      </c>
    </row>
    <row r="244" spans="2:65" s="96" customFormat="1" ht="16.5" customHeight="1">
      <c r="B244" s="108"/>
      <c r="C244" s="109" t="s">
        <v>257</v>
      </c>
      <c r="D244" s="109" t="s">
        <v>330</v>
      </c>
      <c r="E244" s="110" t="s">
        <v>580</v>
      </c>
      <c r="F244" s="172" t="s">
        <v>581</v>
      </c>
      <c r="G244" s="111" t="s">
        <v>140</v>
      </c>
      <c r="H244" s="112">
        <v>1</v>
      </c>
      <c r="I244" s="173"/>
      <c r="J244" s="173">
        <f>ROUND(I244*H244,2)</f>
        <v>0</v>
      </c>
      <c r="K244" s="172" t="s">
        <v>1640</v>
      </c>
      <c r="L244" s="95"/>
      <c r="M244" s="366" t="s">
        <v>242</v>
      </c>
      <c r="N244" s="367" t="s">
        <v>274</v>
      </c>
      <c r="O244" s="368">
        <v>1.46</v>
      </c>
      <c r="P244" s="368">
        <f>O244*H244</f>
        <v>1.46</v>
      </c>
      <c r="Q244" s="368">
        <v>0</v>
      </c>
      <c r="R244" s="368">
        <f>Q244*H244</f>
        <v>0</v>
      </c>
      <c r="S244" s="368">
        <v>0</v>
      </c>
      <c r="T244" s="369">
        <f>S244*H244</f>
        <v>0</v>
      </c>
      <c r="AR244" s="90" t="s">
        <v>333</v>
      </c>
      <c r="AT244" s="90" t="s">
        <v>330</v>
      </c>
      <c r="AU244" s="90" t="s">
        <v>57</v>
      </c>
      <c r="AY244" s="90" t="s">
        <v>328</v>
      </c>
      <c r="BE244" s="113">
        <f>IF(N244="základní",J244,0)</f>
        <v>0</v>
      </c>
      <c r="BF244" s="113">
        <f>IF(N244="snížená",J244,0)</f>
        <v>0</v>
      </c>
      <c r="BG244" s="113">
        <f>IF(N244="zákl. přenesená",J244,0)</f>
        <v>0</v>
      </c>
      <c r="BH244" s="113">
        <f>IF(N244="sníž. přenesená",J244,0)</f>
        <v>0</v>
      </c>
      <c r="BI244" s="113">
        <f>IF(N244="nulová",J244,0)</f>
        <v>0</v>
      </c>
      <c r="BJ244" s="90" t="s">
        <v>55</v>
      </c>
      <c r="BK244" s="113">
        <f>ROUND(I244*H244,2)</f>
        <v>0</v>
      </c>
      <c r="BL244" s="90" t="s">
        <v>333</v>
      </c>
      <c r="BM244" s="90" t="s">
        <v>582</v>
      </c>
    </row>
    <row r="245" spans="2:65" s="371" customFormat="1" ht="11.25">
      <c r="B245" s="370"/>
      <c r="D245" s="372" t="s">
        <v>439</v>
      </c>
      <c r="E245" s="373" t="s">
        <v>242</v>
      </c>
      <c r="F245" s="374" t="s">
        <v>1693</v>
      </c>
      <c r="H245" s="375">
        <v>1</v>
      </c>
      <c r="L245" s="370"/>
      <c r="M245" s="376"/>
      <c r="N245" s="377"/>
      <c r="O245" s="377"/>
      <c r="P245" s="377"/>
      <c r="Q245" s="377"/>
      <c r="R245" s="377"/>
      <c r="S245" s="377"/>
      <c r="T245" s="378"/>
      <c r="AT245" s="373" t="s">
        <v>439</v>
      </c>
      <c r="AU245" s="373" t="s">
        <v>57</v>
      </c>
      <c r="AV245" s="371" t="s">
        <v>57</v>
      </c>
      <c r="AW245" s="371" t="s">
        <v>255</v>
      </c>
      <c r="AX245" s="371" t="s">
        <v>55</v>
      </c>
      <c r="AY245" s="373" t="s">
        <v>328</v>
      </c>
    </row>
    <row r="246" spans="2:65" s="96" customFormat="1" ht="16.5" customHeight="1">
      <c r="B246" s="108"/>
      <c r="C246" s="109" t="s">
        <v>583</v>
      </c>
      <c r="D246" s="109" t="s">
        <v>330</v>
      </c>
      <c r="E246" s="110" t="s">
        <v>584</v>
      </c>
      <c r="F246" s="172" t="s">
        <v>585</v>
      </c>
      <c r="G246" s="111" t="s">
        <v>140</v>
      </c>
      <c r="H246" s="112">
        <v>1</v>
      </c>
      <c r="I246" s="173"/>
      <c r="J246" s="173">
        <f>ROUND(I246*H246,2)</f>
        <v>0</v>
      </c>
      <c r="K246" s="172" t="s">
        <v>1640</v>
      </c>
      <c r="L246" s="95"/>
      <c r="M246" s="366" t="s">
        <v>242</v>
      </c>
      <c r="N246" s="367" t="s">
        <v>274</v>
      </c>
      <c r="O246" s="368">
        <v>4.4000000000000004</v>
      </c>
      <c r="P246" s="368">
        <f>O246*H246</f>
        <v>4.4000000000000004</v>
      </c>
      <c r="Q246" s="368">
        <v>0</v>
      </c>
      <c r="R246" s="368">
        <f>Q246*H246</f>
        <v>0</v>
      </c>
      <c r="S246" s="368">
        <v>0</v>
      </c>
      <c r="T246" s="369">
        <f>S246*H246</f>
        <v>0</v>
      </c>
      <c r="AR246" s="90" t="s">
        <v>333</v>
      </c>
      <c r="AT246" s="90" t="s">
        <v>330</v>
      </c>
      <c r="AU246" s="90" t="s">
        <v>57</v>
      </c>
      <c r="AY246" s="90" t="s">
        <v>328</v>
      </c>
      <c r="BE246" s="113">
        <f>IF(N246="základní",J246,0)</f>
        <v>0</v>
      </c>
      <c r="BF246" s="113">
        <f>IF(N246="snížená",J246,0)</f>
        <v>0</v>
      </c>
      <c r="BG246" s="113">
        <f>IF(N246="zákl. přenesená",J246,0)</f>
        <v>0</v>
      </c>
      <c r="BH246" s="113">
        <f>IF(N246="sníž. přenesená",J246,0)</f>
        <v>0</v>
      </c>
      <c r="BI246" s="113">
        <f>IF(N246="nulová",J246,0)</f>
        <v>0</v>
      </c>
      <c r="BJ246" s="90" t="s">
        <v>55</v>
      </c>
      <c r="BK246" s="113">
        <f>ROUND(I246*H246,2)</f>
        <v>0</v>
      </c>
      <c r="BL246" s="90" t="s">
        <v>333</v>
      </c>
      <c r="BM246" s="90" t="s">
        <v>586</v>
      </c>
    </row>
    <row r="247" spans="2:65" s="371" customFormat="1" ht="11.25">
      <c r="B247" s="370"/>
      <c r="D247" s="372" t="s">
        <v>439</v>
      </c>
      <c r="E247" s="373" t="s">
        <v>242</v>
      </c>
      <c r="F247" s="374" t="s">
        <v>1694</v>
      </c>
      <c r="H247" s="375">
        <v>1</v>
      </c>
      <c r="L247" s="370"/>
      <c r="M247" s="376"/>
      <c r="N247" s="377"/>
      <c r="O247" s="377"/>
      <c r="P247" s="377"/>
      <c r="Q247" s="377"/>
      <c r="R247" s="377"/>
      <c r="S247" s="377"/>
      <c r="T247" s="378"/>
      <c r="AT247" s="373" t="s">
        <v>439</v>
      </c>
      <c r="AU247" s="373" t="s">
        <v>57</v>
      </c>
      <c r="AV247" s="371" t="s">
        <v>57</v>
      </c>
      <c r="AW247" s="371" t="s">
        <v>255</v>
      </c>
      <c r="AX247" s="371" t="s">
        <v>55</v>
      </c>
      <c r="AY247" s="373" t="s">
        <v>328</v>
      </c>
    </row>
    <row r="248" spans="2:65" s="96" customFormat="1" ht="16.5" customHeight="1">
      <c r="B248" s="108"/>
      <c r="C248" s="109" t="s">
        <v>1695</v>
      </c>
      <c r="D248" s="109" t="s">
        <v>330</v>
      </c>
      <c r="E248" s="110" t="s">
        <v>1696</v>
      </c>
      <c r="F248" s="172" t="s">
        <v>1697</v>
      </c>
      <c r="G248" s="111" t="s">
        <v>140</v>
      </c>
      <c r="H248" s="112">
        <v>1</v>
      </c>
      <c r="I248" s="173"/>
      <c r="J248" s="173">
        <f>ROUND(I248*H248,2)</f>
        <v>0</v>
      </c>
      <c r="K248" s="172" t="s">
        <v>1640</v>
      </c>
      <c r="L248" s="95"/>
      <c r="M248" s="366" t="s">
        <v>242</v>
      </c>
      <c r="N248" s="367" t="s">
        <v>274</v>
      </c>
      <c r="O248" s="368">
        <v>0.45</v>
      </c>
      <c r="P248" s="368">
        <f>O248*H248</f>
        <v>0.45</v>
      </c>
      <c r="Q248" s="368">
        <v>0</v>
      </c>
      <c r="R248" s="368">
        <f>Q248*H248</f>
        <v>0</v>
      </c>
      <c r="S248" s="368">
        <v>0</v>
      </c>
      <c r="T248" s="369">
        <f>S248*H248</f>
        <v>0</v>
      </c>
      <c r="AR248" s="90" t="s">
        <v>333</v>
      </c>
      <c r="AT248" s="90" t="s">
        <v>330</v>
      </c>
      <c r="AU248" s="90" t="s">
        <v>57</v>
      </c>
      <c r="AY248" s="90" t="s">
        <v>328</v>
      </c>
      <c r="BE248" s="113">
        <f>IF(N248="základní",J248,0)</f>
        <v>0</v>
      </c>
      <c r="BF248" s="113">
        <f>IF(N248="snížená",J248,0)</f>
        <v>0</v>
      </c>
      <c r="BG248" s="113">
        <f>IF(N248="zákl. přenesená",J248,0)</f>
        <v>0</v>
      </c>
      <c r="BH248" s="113">
        <f>IF(N248="sníž. přenesená",J248,0)</f>
        <v>0</v>
      </c>
      <c r="BI248" s="113">
        <f>IF(N248="nulová",J248,0)</f>
        <v>0</v>
      </c>
      <c r="BJ248" s="90" t="s">
        <v>55</v>
      </c>
      <c r="BK248" s="113">
        <f>ROUND(I248*H248,2)</f>
        <v>0</v>
      </c>
      <c r="BL248" s="90" t="s">
        <v>333</v>
      </c>
      <c r="BM248" s="90" t="s">
        <v>1698</v>
      </c>
    </row>
    <row r="249" spans="2:65" s="371" customFormat="1" ht="11.25">
      <c r="B249" s="370"/>
      <c r="D249" s="372" t="s">
        <v>439</v>
      </c>
      <c r="E249" s="373" t="s">
        <v>242</v>
      </c>
      <c r="F249" s="374" t="s">
        <v>1688</v>
      </c>
      <c r="H249" s="375">
        <v>1</v>
      </c>
      <c r="L249" s="370"/>
      <c r="M249" s="376"/>
      <c r="N249" s="377"/>
      <c r="O249" s="377"/>
      <c r="P249" s="377"/>
      <c r="Q249" s="377"/>
      <c r="R249" s="377"/>
      <c r="S249" s="377"/>
      <c r="T249" s="378"/>
      <c r="AT249" s="373" t="s">
        <v>439</v>
      </c>
      <c r="AU249" s="373" t="s">
        <v>57</v>
      </c>
      <c r="AV249" s="371" t="s">
        <v>57</v>
      </c>
      <c r="AW249" s="371" t="s">
        <v>255</v>
      </c>
      <c r="AX249" s="371" t="s">
        <v>55</v>
      </c>
      <c r="AY249" s="373" t="s">
        <v>328</v>
      </c>
    </row>
    <row r="250" spans="2:65" s="96" customFormat="1" ht="16.5" customHeight="1">
      <c r="B250" s="108"/>
      <c r="C250" s="109" t="s">
        <v>587</v>
      </c>
      <c r="D250" s="109" t="s">
        <v>330</v>
      </c>
      <c r="E250" s="110" t="s">
        <v>588</v>
      </c>
      <c r="F250" s="172" t="s">
        <v>589</v>
      </c>
      <c r="G250" s="111" t="s">
        <v>140</v>
      </c>
      <c r="H250" s="112">
        <v>1</v>
      </c>
      <c r="I250" s="173"/>
      <c r="J250" s="173">
        <f>ROUND(I250*H250,2)</f>
        <v>0</v>
      </c>
      <c r="K250" s="172" t="s">
        <v>1640</v>
      </c>
      <c r="L250" s="95"/>
      <c r="M250" s="366" t="s">
        <v>242</v>
      </c>
      <c r="N250" s="367" t="s">
        <v>274</v>
      </c>
      <c r="O250" s="368">
        <v>0.63</v>
      </c>
      <c r="P250" s="368">
        <f>O250*H250</f>
        <v>0.63</v>
      </c>
      <c r="Q250" s="368">
        <v>0</v>
      </c>
      <c r="R250" s="368">
        <f>Q250*H250</f>
        <v>0</v>
      </c>
      <c r="S250" s="368">
        <v>0</v>
      </c>
      <c r="T250" s="369">
        <f>S250*H250</f>
        <v>0</v>
      </c>
      <c r="AR250" s="90" t="s">
        <v>333</v>
      </c>
      <c r="AT250" s="90" t="s">
        <v>330</v>
      </c>
      <c r="AU250" s="90" t="s">
        <v>57</v>
      </c>
      <c r="AY250" s="90" t="s">
        <v>328</v>
      </c>
      <c r="BE250" s="113">
        <f>IF(N250="základní",J250,0)</f>
        <v>0</v>
      </c>
      <c r="BF250" s="113">
        <f>IF(N250="snížená",J250,0)</f>
        <v>0</v>
      </c>
      <c r="BG250" s="113">
        <f>IF(N250="zákl. přenesená",J250,0)</f>
        <v>0</v>
      </c>
      <c r="BH250" s="113">
        <f>IF(N250="sníž. přenesená",J250,0)</f>
        <v>0</v>
      </c>
      <c r="BI250" s="113">
        <f>IF(N250="nulová",J250,0)</f>
        <v>0</v>
      </c>
      <c r="BJ250" s="90" t="s">
        <v>55</v>
      </c>
      <c r="BK250" s="113">
        <f>ROUND(I250*H250,2)</f>
        <v>0</v>
      </c>
      <c r="BL250" s="90" t="s">
        <v>333</v>
      </c>
      <c r="BM250" s="90" t="s">
        <v>590</v>
      </c>
    </row>
    <row r="251" spans="2:65" s="371" customFormat="1" ht="11.25">
      <c r="B251" s="370"/>
      <c r="D251" s="372" t="s">
        <v>439</v>
      </c>
      <c r="E251" s="373" t="s">
        <v>242</v>
      </c>
      <c r="F251" s="374" t="s">
        <v>1693</v>
      </c>
      <c r="H251" s="375">
        <v>1</v>
      </c>
      <c r="L251" s="370"/>
      <c r="M251" s="376"/>
      <c r="N251" s="377"/>
      <c r="O251" s="377"/>
      <c r="P251" s="377"/>
      <c r="Q251" s="377"/>
      <c r="R251" s="377"/>
      <c r="S251" s="377"/>
      <c r="T251" s="378"/>
      <c r="AT251" s="373" t="s">
        <v>439</v>
      </c>
      <c r="AU251" s="373" t="s">
        <v>57</v>
      </c>
      <c r="AV251" s="371" t="s">
        <v>57</v>
      </c>
      <c r="AW251" s="371" t="s">
        <v>255</v>
      </c>
      <c r="AX251" s="371" t="s">
        <v>55</v>
      </c>
      <c r="AY251" s="373" t="s">
        <v>328</v>
      </c>
    </row>
    <row r="252" spans="2:65" s="96" customFormat="1" ht="16.5" customHeight="1">
      <c r="B252" s="108"/>
      <c r="C252" s="109" t="s">
        <v>591</v>
      </c>
      <c r="D252" s="109" t="s">
        <v>330</v>
      </c>
      <c r="E252" s="110" t="s">
        <v>592</v>
      </c>
      <c r="F252" s="172" t="s">
        <v>593</v>
      </c>
      <c r="G252" s="111" t="s">
        <v>140</v>
      </c>
      <c r="H252" s="112">
        <v>1</v>
      </c>
      <c r="I252" s="173"/>
      <c r="J252" s="173">
        <f>ROUND(I252*H252,2)</f>
        <v>0</v>
      </c>
      <c r="K252" s="172" t="s">
        <v>1640</v>
      </c>
      <c r="L252" s="95"/>
      <c r="M252" s="366" t="s">
        <v>242</v>
      </c>
      <c r="N252" s="367" t="s">
        <v>274</v>
      </c>
      <c r="O252" s="368">
        <v>1.37</v>
      </c>
      <c r="P252" s="368">
        <f>O252*H252</f>
        <v>1.37</v>
      </c>
      <c r="Q252" s="368">
        <v>0</v>
      </c>
      <c r="R252" s="368">
        <f>Q252*H252</f>
        <v>0</v>
      </c>
      <c r="S252" s="368">
        <v>0</v>
      </c>
      <c r="T252" s="369">
        <f>S252*H252</f>
        <v>0</v>
      </c>
      <c r="AR252" s="90" t="s">
        <v>333</v>
      </c>
      <c r="AT252" s="90" t="s">
        <v>330</v>
      </c>
      <c r="AU252" s="90" t="s">
        <v>57</v>
      </c>
      <c r="AY252" s="90" t="s">
        <v>328</v>
      </c>
      <c r="BE252" s="113">
        <f>IF(N252="základní",J252,0)</f>
        <v>0</v>
      </c>
      <c r="BF252" s="113">
        <f>IF(N252="snížená",J252,0)</f>
        <v>0</v>
      </c>
      <c r="BG252" s="113">
        <f>IF(N252="zákl. přenesená",J252,0)</f>
        <v>0</v>
      </c>
      <c r="BH252" s="113">
        <f>IF(N252="sníž. přenesená",J252,0)</f>
        <v>0</v>
      </c>
      <c r="BI252" s="113">
        <f>IF(N252="nulová",J252,0)</f>
        <v>0</v>
      </c>
      <c r="BJ252" s="90" t="s">
        <v>55</v>
      </c>
      <c r="BK252" s="113">
        <f>ROUND(I252*H252,2)</f>
        <v>0</v>
      </c>
      <c r="BL252" s="90" t="s">
        <v>333</v>
      </c>
      <c r="BM252" s="90" t="s">
        <v>594</v>
      </c>
    </row>
    <row r="253" spans="2:65" s="371" customFormat="1" ht="11.25">
      <c r="B253" s="370"/>
      <c r="D253" s="372" t="s">
        <v>439</v>
      </c>
      <c r="E253" s="373" t="s">
        <v>242</v>
      </c>
      <c r="F253" s="374" t="s">
        <v>1694</v>
      </c>
      <c r="H253" s="375">
        <v>1</v>
      </c>
      <c r="L253" s="370"/>
      <c r="M253" s="376"/>
      <c r="N253" s="377"/>
      <c r="O253" s="377"/>
      <c r="P253" s="377"/>
      <c r="Q253" s="377"/>
      <c r="R253" s="377"/>
      <c r="S253" s="377"/>
      <c r="T253" s="378"/>
      <c r="AT253" s="373" t="s">
        <v>439</v>
      </c>
      <c r="AU253" s="373" t="s">
        <v>57</v>
      </c>
      <c r="AV253" s="371" t="s">
        <v>57</v>
      </c>
      <c r="AW253" s="371" t="s">
        <v>255</v>
      </c>
      <c r="AX253" s="371" t="s">
        <v>55</v>
      </c>
      <c r="AY253" s="373" t="s">
        <v>328</v>
      </c>
    </row>
    <row r="254" spans="2:65" s="96" customFormat="1" ht="22.5" customHeight="1">
      <c r="B254" s="108"/>
      <c r="C254" s="109" t="s">
        <v>67</v>
      </c>
      <c r="D254" s="109" t="s">
        <v>330</v>
      </c>
      <c r="E254" s="110" t="s">
        <v>595</v>
      </c>
      <c r="F254" s="172" t="s">
        <v>596</v>
      </c>
      <c r="G254" s="111" t="s">
        <v>201</v>
      </c>
      <c r="H254" s="112">
        <v>1</v>
      </c>
      <c r="I254" s="173"/>
      <c r="J254" s="173">
        <f>ROUND(I254*H254,2)</f>
        <v>0</v>
      </c>
      <c r="K254" s="172" t="s">
        <v>242</v>
      </c>
      <c r="L254" s="95"/>
      <c r="M254" s="366" t="s">
        <v>242</v>
      </c>
      <c r="N254" s="367" t="s">
        <v>274</v>
      </c>
      <c r="O254" s="368">
        <v>0.8</v>
      </c>
      <c r="P254" s="368">
        <f>O254*H254</f>
        <v>0.8</v>
      </c>
      <c r="Q254" s="368">
        <v>0.08</v>
      </c>
      <c r="R254" s="368">
        <f>Q254*H254</f>
        <v>0.08</v>
      </c>
      <c r="S254" s="368">
        <v>0</v>
      </c>
      <c r="T254" s="369">
        <f>S254*H254</f>
        <v>0</v>
      </c>
      <c r="AR254" s="90" t="s">
        <v>333</v>
      </c>
      <c r="AT254" s="90" t="s">
        <v>330</v>
      </c>
      <c r="AU254" s="90" t="s">
        <v>57</v>
      </c>
      <c r="AY254" s="90" t="s">
        <v>328</v>
      </c>
      <c r="BE254" s="113">
        <f>IF(N254="základní",J254,0)</f>
        <v>0</v>
      </c>
      <c r="BF254" s="113">
        <f>IF(N254="snížená",J254,0)</f>
        <v>0</v>
      </c>
      <c r="BG254" s="113">
        <f>IF(N254="zákl. přenesená",J254,0)</f>
        <v>0</v>
      </c>
      <c r="BH254" s="113">
        <f>IF(N254="sníž. přenesená",J254,0)</f>
        <v>0</v>
      </c>
      <c r="BI254" s="113">
        <f>IF(N254="nulová",J254,0)</f>
        <v>0</v>
      </c>
      <c r="BJ254" s="90" t="s">
        <v>55</v>
      </c>
      <c r="BK254" s="113">
        <f>ROUND(I254*H254,2)</f>
        <v>0</v>
      </c>
      <c r="BL254" s="90" t="s">
        <v>333</v>
      </c>
      <c r="BM254" s="90" t="s">
        <v>597</v>
      </c>
    </row>
    <row r="255" spans="2:65" s="371" customFormat="1" ht="11.25">
      <c r="B255" s="370"/>
      <c r="D255" s="372" t="s">
        <v>439</v>
      </c>
      <c r="E255" s="373" t="s">
        <v>242</v>
      </c>
      <c r="F255" s="374" t="s">
        <v>598</v>
      </c>
      <c r="H255" s="375">
        <v>2</v>
      </c>
      <c r="L255" s="370"/>
      <c r="M255" s="376"/>
      <c r="N255" s="377"/>
      <c r="O255" s="377"/>
      <c r="P255" s="377"/>
      <c r="Q255" s="377"/>
      <c r="R255" s="377"/>
      <c r="S255" s="377"/>
      <c r="T255" s="378"/>
      <c r="AT255" s="373" t="s">
        <v>439</v>
      </c>
      <c r="AU255" s="373" t="s">
        <v>57</v>
      </c>
      <c r="AV255" s="371" t="s">
        <v>57</v>
      </c>
      <c r="AW255" s="371" t="s">
        <v>255</v>
      </c>
      <c r="AX255" s="371" t="s">
        <v>297</v>
      </c>
      <c r="AY255" s="373" t="s">
        <v>328</v>
      </c>
    </row>
    <row r="256" spans="2:65" s="371" customFormat="1" ht="11.25">
      <c r="B256" s="370"/>
      <c r="D256" s="372" t="s">
        <v>439</v>
      </c>
      <c r="E256" s="373" t="s">
        <v>242</v>
      </c>
      <c r="F256" s="374" t="s">
        <v>599</v>
      </c>
      <c r="H256" s="375">
        <v>2</v>
      </c>
      <c r="L256" s="370"/>
      <c r="M256" s="376"/>
      <c r="N256" s="377"/>
      <c r="O256" s="377"/>
      <c r="P256" s="377"/>
      <c r="Q256" s="377"/>
      <c r="R256" s="377"/>
      <c r="S256" s="377"/>
      <c r="T256" s="378"/>
      <c r="AT256" s="373" t="s">
        <v>439</v>
      </c>
      <c r="AU256" s="373" t="s">
        <v>57</v>
      </c>
      <c r="AV256" s="371" t="s">
        <v>57</v>
      </c>
      <c r="AW256" s="371" t="s">
        <v>255</v>
      </c>
      <c r="AX256" s="371" t="s">
        <v>297</v>
      </c>
      <c r="AY256" s="373" t="s">
        <v>328</v>
      </c>
    </row>
    <row r="257" spans="2:65" s="371" customFormat="1" ht="22.5">
      <c r="B257" s="370"/>
      <c r="D257" s="372" t="s">
        <v>439</v>
      </c>
      <c r="E257" s="373" t="s">
        <v>242</v>
      </c>
      <c r="F257" s="374" t="s">
        <v>600</v>
      </c>
      <c r="H257" s="375">
        <v>1</v>
      </c>
      <c r="L257" s="370"/>
      <c r="M257" s="376"/>
      <c r="N257" s="377"/>
      <c r="O257" s="377"/>
      <c r="P257" s="377"/>
      <c r="Q257" s="377"/>
      <c r="R257" s="377"/>
      <c r="S257" s="377"/>
      <c r="T257" s="378"/>
      <c r="AT257" s="373" t="s">
        <v>439</v>
      </c>
      <c r="AU257" s="373" t="s">
        <v>57</v>
      </c>
      <c r="AV257" s="371" t="s">
        <v>57</v>
      </c>
      <c r="AW257" s="371" t="s">
        <v>255</v>
      </c>
      <c r="AX257" s="371" t="s">
        <v>297</v>
      </c>
      <c r="AY257" s="373" t="s">
        <v>328</v>
      </c>
    </row>
    <row r="258" spans="2:65" s="371" customFormat="1" ht="11.25">
      <c r="B258" s="370"/>
      <c r="D258" s="372" t="s">
        <v>439</v>
      </c>
      <c r="E258" s="373" t="s">
        <v>242</v>
      </c>
      <c r="F258" s="374" t="s">
        <v>601</v>
      </c>
      <c r="H258" s="375">
        <v>1</v>
      </c>
      <c r="L258" s="370"/>
      <c r="M258" s="376"/>
      <c r="N258" s="377"/>
      <c r="O258" s="377"/>
      <c r="P258" s="377"/>
      <c r="Q258" s="377"/>
      <c r="R258" s="377"/>
      <c r="S258" s="377"/>
      <c r="T258" s="378"/>
      <c r="AT258" s="373" t="s">
        <v>439</v>
      </c>
      <c r="AU258" s="373" t="s">
        <v>57</v>
      </c>
      <c r="AV258" s="371" t="s">
        <v>57</v>
      </c>
      <c r="AW258" s="371" t="s">
        <v>255</v>
      </c>
      <c r="AX258" s="371" t="s">
        <v>297</v>
      </c>
      <c r="AY258" s="373" t="s">
        <v>328</v>
      </c>
    </row>
    <row r="259" spans="2:65" s="371" customFormat="1" ht="11.25">
      <c r="B259" s="370"/>
      <c r="D259" s="372" t="s">
        <v>439</v>
      </c>
      <c r="E259" s="373" t="s">
        <v>242</v>
      </c>
      <c r="F259" s="374" t="s">
        <v>602</v>
      </c>
      <c r="H259" s="375">
        <v>1</v>
      </c>
      <c r="L259" s="370"/>
      <c r="M259" s="376"/>
      <c r="N259" s="377"/>
      <c r="O259" s="377"/>
      <c r="P259" s="377"/>
      <c r="Q259" s="377"/>
      <c r="R259" s="377"/>
      <c r="S259" s="377"/>
      <c r="T259" s="378"/>
      <c r="AT259" s="373" t="s">
        <v>439</v>
      </c>
      <c r="AU259" s="373" t="s">
        <v>57</v>
      </c>
      <c r="AV259" s="371" t="s">
        <v>57</v>
      </c>
      <c r="AW259" s="371" t="s">
        <v>255</v>
      </c>
      <c r="AX259" s="371" t="s">
        <v>297</v>
      </c>
      <c r="AY259" s="373" t="s">
        <v>328</v>
      </c>
    </row>
    <row r="260" spans="2:65" s="371" customFormat="1" ht="11.25">
      <c r="B260" s="370"/>
      <c r="D260" s="372" t="s">
        <v>439</v>
      </c>
      <c r="E260" s="373" t="s">
        <v>242</v>
      </c>
      <c r="F260" s="374" t="s">
        <v>603</v>
      </c>
      <c r="H260" s="375">
        <v>1</v>
      </c>
      <c r="L260" s="370"/>
      <c r="M260" s="376"/>
      <c r="N260" s="377"/>
      <c r="O260" s="377"/>
      <c r="P260" s="377"/>
      <c r="Q260" s="377"/>
      <c r="R260" s="377"/>
      <c r="S260" s="377"/>
      <c r="T260" s="378"/>
      <c r="AT260" s="373" t="s">
        <v>439</v>
      </c>
      <c r="AU260" s="373" t="s">
        <v>57</v>
      </c>
      <c r="AV260" s="371" t="s">
        <v>57</v>
      </c>
      <c r="AW260" s="371" t="s">
        <v>255</v>
      </c>
      <c r="AX260" s="371" t="s">
        <v>297</v>
      </c>
      <c r="AY260" s="373" t="s">
        <v>328</v>
      </c>
    </row>
    <row r="261" spans="2:65" s="371" customFormat="1" ht="11.25">
      <c r="B261" s="370"/>
      <c r="D261" s="372" t="s">
        <v>439</v>
      </c>
      <c r="E261" s="373" t="s">
        <v>242</v>
      </c>
      <c r="F261" s="374" t="s">
        <v>604</v>
      </c>
      <c r="H261" s="375">
        <v>1</v>
      </c>
      <c r="L261" s="370"/>
      <c r="M261" s="376"/>
      <c r="N261" s="377"/>
      <c r="O261" s="377"/>
      <c r="P261" s="377"/>
      <c r="Q261" s="377"/>
      <c r="R261" s="377"/>
      <c r="S261" s="377"/>
      <c r="T261" s="378"/>
      <c r="AT261" s="373" t="s">
        <v>439</v>
      </c>
      <c r="AU261" s="373" t="s">
        <v>57</v>
      </c>
      <c r="AV261" s="371" t="s">
        <v>57</v>
      </c>
      <c r="AW261" s="371" t="s">
        <v>255</v>
      </c>
      <c r="AX261" s="371" t="s">
        <v>297</v>
      </c>
      <c r="AY261" s="373" t="s">
        <v>328</v>
      </c>
    </row>
    <row r="262" spans="2:65" s="371" customFormat="1" ht="11.25">
      <c r="B262" s="370"/>
      <c r="D262" s="372" t="s">
        <v>439</v>
      </c>
      <c r="E262" s="373" t="s">
        <v>242</v>
      </c>
      <c r="F262" s="374" t="s">
        <v>605</v>
      </c>
      <c r="H262" s="375">
        <v>1</v>
      </c>
      <c r="L262" s="370"/>
      <c r="M262" s="376"/>
      <c r="N262" s="377"/>
      <c r="O262" s="377"/>
      <c r="P262" s="377"/>
      <c r="Q262" s="377"/>
      <c r="R262" s="377"/>
      <c r="S262" s="377"/>
      <c r="T262" s="378"/>
      <c r="AT262" s="373" t="s">
        <v>439</v>
      </c>
      <c r="AU262" s="373" t="s">
        <v>57</v>
      </c>
      <c r="AV262" s="371" t="s">
        <v>57</v>
      </c>
      <c r="AW262" s="371" t="s">
        <v>255</v>
      </c>
      <c r="AX262" s="371" t="s">
        <v>297</v>
      </c>
      <c r="AY262" s="373" t="s">
        <v>328</v>
      </c>
    </row>
    <row r="263" spans="2:65" s="371" customFormat="1" ht="11.25">
      <c r="B263" s="370"/>
      <c r="D263" s="372" t="s">
        <v>439</v>
      </c>
      <c r="E263" s="373" t="s">
        <v>242</v>
      </c>
      <c r="F263" s="374" t="s">
        <v>606</v>
      </c>
      <c r="H263" s="375">
        <v>1</v>
      </c>
      <c r="L263" s="370"/>
      <c r="M263" s="376"/>
      <c r="N263" s="377"/>
      <c r="O263" s="377"/>
      <c r="P263" s="377"/>
      <c r="Q263" s="377"/>
      <c r="R263" s="377"/>
      <c r="S263" s="377"/>
      <c r="T263" s="378"/>
      <c r="AT263" s="373" t="s">
        <v>439</v>
      </c>
      <c r="AU263" s="373" t="s">
        <v>57</v>
      </c>
      <c r="AV263" s="371" t="s">
        <v>57</v>
      </c>
      <c r="AW263" s="371" t="s">
        <v>255</v>
      </c>
      <c r="AX263" s="371" t="s">
        <v>297</v>
      </c>
      <c r="AY263" s="373" t="s">
        <v>328</v>
      </c>
    </row>
    <row r="264" spans="2:65" s="371" customFormat="1" ht="11.25">
      <c r="B264" s="370"/>
      <c r="D264" s="372" t="s">
        <v>439</v>
      </c>
      <c r="E264" s="373" t="s">
        <v>242</v>
      </c>
      <c r="F264" s="374" t="s">
        <v>607</v>
      </c>
      <c r="H264" s="375">
        <v>1</v>
      </c>
      <c r="L264" s="370"/>
      <c r="M264" s="376"/>
      <c r="N264" s="377"/>
      <c r="O264" s="377"/>
      <c r="P264" s="377"/>
      <c r="Q264" s="377"/>
      <c r="R264" s="377"/>
      <c r="S264" s="377"/>
      <c r="T264" s="378"/>
      <c r="AT264" s="373" t="s">
        <v>439</v>
      </c>
      <c r="AU264" s="373" t="s">
        <v>57</v>
      </c>
      <c r="AV264" s="371" t="s">
        <v>57</v>
      </c>
      <c r="AW264" s="371" t="s">
        <v>255</v>
      </c>
      <c r="AX264" s="371" t="s">
        <v>297</v>
      </c>
      <c r="AY264" s="373" t="s">
        <v>328</v>
      </c>
    </row>
    <row r="265" spans="2:65" s="371" customFormat="1" ht="11.25">
      <c r="B265" s="370"/>
      <c r="D265" s="372" t="s">
        <v>439</v>
      </c>
      <c r="E265" s="373" t="s">
        <v>242</v>
      </c>
      <c r="F265" s="374" t="s">
        <v>608</v>
      </c>
      <c r="H265" s="375">
        <v>1</v>
      </c>
      <c r="L265" s="370"/>
      <c r="M265" s="376"/>
      <c r="N265" s="377"/>
      <c r="O265" s="377"/>
      <c r="P265" s="377"/>
      <c r="Q265" s="377"/>
      <c r="R265" s="377"/>
      <c r="S265" s="377"/>
      <c r="T265" s="378"/>
      <c r="AT265" s="373" t="s">
        <v>439</v>
      </c>
      <c r="AU265" s="373" t="s">
        <v>57</v>
      </c>
      <c r="AV265" s="371" t="s">
        <v>57</v>
      </c>
      <c r="AW265" s="371" t="s">
        <v>255</v>
      </c>
      <c r="AX265" s="371" t="s">
        <v>55</v>
      </c>
      <c r="AY265" s="373" t="s">
        <v>328</v>
      </c>
    </row>
    <row r="266" spans="2:65" s="371" customFormat="1" ht="22.5">
      <c r="B266" s="370"/>
      <c r="D266" s="372" t="s">
        <v>439</v>
      </c>
      <c r="E266" s="373" t="s">
        <v>242</v>
      </c>
      <c r="F266" s="374" t="s">
        <v>609</v>
      </c>
      <c r="H266" s="375">
        <v>1</v>
      </c>
      <c r="L266" s="370"/>
      <c r="M266" s="376"/>
      <c r="N266" s="377"/>
      <c r="O266" s="377"/>
      <c r="P266" s="377"/>
      <c r="Q266" s="377"/>
      <c r="R266" s="377"/>
      <c r="S266" s="377"/>
      <c r="T266" s="378"/>
      <c r="AT266" s="373" t="s">
        <v>439</v>
      </c>
      <c r="AU266" s="373" t="s">
        <v>57</v>
      </c>
      <c r="AV266" s="371" t="s">
        <v>57</v>
      </c>
      <c r="AW266" s="371" t="s">
        <v>255</v>
      </c>
      <c r="AX266" s="371" t="s">
        <v>297</v>
      </c>
      <c r="AY266" s="373" t="s">
        <v>328</v>
      </c>
    </row>
    <row r="267" spans="2:65" s="371" customFormat="1">
      <c r="B267" s="370"/>
      <c r="D267" s="372" t="s">
        <v>439</v>
      </c>
      <c r="E267" s="373" t="s">
        <v>242</v>
      </c>
      <c r="F267" s="374" t="s">
        <v>1699</v>
      </c>
      <c r="H267" s="375">
        <v>1</v>
      </c>
      <c r="I267" s="173"/>
      <c r="L267" s="370"/>
      <c r="M267" s="376"/>
      <c r="N267" s="377"/>
      <c r="O267" s="377"/>
      <c r="P267" s="377"/>
      <c r="Q267" s="377"/>
      <c r="R267" s="377"/>
      <c r="S267" s="377"/>
      <c r="T267" s="378"/>
      <c r="AT267" s="373" t="s">
        <v>439</v>
      </c>
      <c r="AU267" s="373" t="s">
        <v>57</v>
      </c>
      <c r="AV267" s="371" t="s">
        <v>57</v>
      </c>
      <c r="AW267" s="371" t="s">
        <v>255</v>
      </c>
      <c r="AX267" s="371" t="s">
        <v>297</v>
      </c>
      <c r="AY267" s="373" t="s">
        <v>328</v>
      </c>
    </row>
    <row r="268" spans="2:65" s="96" customFormat="1" ht="16.5" customHeight="1">
      <c r="B268" s="108"/>
      <c r="C268" s="109" t="s">
        <v>69</v>
      </c>
      <c r="D268" s="109" t="s">
        <v>330</v>
      </c>
      <c r="E268" s="110" t="s">
        <v>610</v>
      </c>
      <c r="F268" s="172" t="s">
        <v>611</v>
      </c>
      <c r="G268" s="111" t="s">
        <v>201</v>
      </c>
      <c r="H268" s="112">
        <v>1</v>
      </c>
      <c r="I268" s="371"/>
      <c r="J268" s="173">
        <f>ROUND(I267*H268,2)</f>
        <v>0</v>
      </c>
      <c r="K268" s="172" t="s">
        <v>242</v>
      </c>
      <c r="L268" s="95"/>
      <c r="M268" s="366" t="s">
        <v>242</v>
      </c>
      <c r="N268" s="367" t="s">
        <v>274</v>
      </c>
      <c r="O268" s="368">
        <v>0.8</v>
      </c>
      <c r="P268" s="368">
        <f>O268*H268</f>
        <v>0.8</v>
      </c>
      <c r="Q268" s="368">
        <v>0.08</v>
      </c>
      <c r="R268" s="368">
        <f>Q268*H268</f>
        <v>0.08</v>
      </c>
      <c r="S268" s="368">
        <v>0</v>
      </c>
      <c r="T268" s="369">
        <f>S268*H268</f>
        <v>0</v>
      </c>
      <c r="AR268" s="90" t="s">
        <v>333</v>
      </c>
      <c r="AT268" s="90" t="s">
        <v>330</v>
      </c>
      <c r="AU268" s="90" t="s">
        <v>57</v>
      </c>
      <c r="AY268" s="90" t="s">
        <v>328</v>
      </c>
      <c r="BE268" s="113">
        <f>IF(N268="základní",J268,0)</f>
        <v>0</v>
      </c>
      <c r="BF268" s="113">
        <f>IF(N268="snížená",J268,0)</f>
        <v>0</v>
      </c>
      <c r="BG268" s="113">
        <f>IF(N268="zákl. přenesená",J268,0)</f>
        <v>0</v>
      </c>
      <c r="BH268" s="113">
        <f>IF(N268="sníž. přenesená",J268,0)</f>
        <v>0</v>
      </c>
      <c r="BI268" s="113">
        <f>IF(N268="nulová",J268,0)</f>
        <v>0</v>
      </c>
      <c r="BJ268" s="90" t="s">
        <v>55</v>
      </c>
      <c r="BK268" s="113">
        <f>ROUND(I267*H268,2)</f>
        <v>0</v>
      </c>
      <c r="BL268" s="90" t="s">
        <v>333</v>
      </c>
      <c r="BM268" s="90" t="s">
        <v>612</v>
      </c>
    </row>
    <row r="269" spans="2:65" s="371" customFormat="1">
      <c r="B269" s="370"/>
      <c r="D269" s="372" t="s">
        <v>439</v>
      </c>
      <c r="E269" s="373" t="s">
        <v>242</v>
      </c>
      <c r="F269" s="374" t="s">
        <v>1699</v>
      </c>
      <c r="H269" s="375">
        <v>1</v>
      </c>
      <c r="I269" s="173"/>
      <c r="L269" s="370"/>
      <c r="M269" s="376"/>
      <c r="N269" s="377"/>
      <c r="O269" s="377"/>
      <c r="P269" s="377"/>
      <c r="Q269" s="377"/>
      <c r="R269" s="377"/>
      <c r="S269" s="377"/>
      <c r="T269" s="378"/>
      <c r="AT269" s="373" t="s">
        <v>439</v>
      </c>
      <c r="AU269" s="373" t="s">
        <v>57</v>
      </c>
      <c r="AV269" s="371" t="s">
        <v>57</v>
      </c>
      <c r="AW269" s="371" t="s">
        <v>255</v>
      </c>
      <c r="AX269" s="371" t="s">
        <v>55</v>
      </c>
      <c r="AY269" s="373" t="s">
        <v>328</v>
      </c>
    </row>
    <row r="270" spans="2:65" s="96" customFormat="1" ht="16.5" customHeight="1">
      <c r="B270" s="108"/>
      <c r="C270" s="109" t="s">
        <v>1700</v>
      </c>
      <c r="D270" s="109" t="s">
        <v>330</v>
      </c>
      <c r="E270" s="110" t="s">
        <v>1701</v>
      </c>
      <c r="F270" s="172" t="s">
        <v>1702</v>
      </c>
      <c r="G270" s="111" t="s">
        <v>140</v>
      </c>
      <c r="H270" s="112">
        <v>3</v>
      </c>
      <c r="I270" s="371"/>
      <c r="J270" s="173">
        <f>ROUND(I269*H270,2)</f>
        <v>0</v>
      </c>
      <c r="K270" s="172" t="s">
        <v>1640</v>
      </c>
      <c r="L270" s="95"/>
      <c r="M270" s="366" t="s">
        <v>242</v>
      </c>
      <c r="N270" s="367" t="s">
        <v>274</v>
      </c>
      <c r="O270" s="368">
        <v>2.04</v>
      </c>
      <c r="P270" s="368">
        <f>O270*H270</f>
        <v>6.12</v>
      </c>
      <c r="Q270" s="368">
        <v>0</v>
      </c>
      <c r="R270" s="368">
        <f>Q270*H270</f>
        <v>0</v>
      </c>
      <c r="S270" s="368">
        <v>4.8000000000000001E-2</v>
      </c>
      <c r="T270" s="369">
        <f>S270*H270</f>
        <v>0.14400000000000002</v>
      </c>
      <c r="AR270" s="90" t="s">
        <v>333</v>
      </c>
      <c r="AT270" s="90" t="s">
        <v>330</v>
      </c>
      <c r="AU270" s="90" t="s">
        <v>57</v>
      </c>
      <c r="AY270" s="90" t="s">
        <v>328</v>
      </c>
      <c r="BE270" s="113">
        <f>IF(N270="základní",J270,0)</f>
        <v>0</v>
      </c>
      <c r="BF270" s="113">
        <f>IF(N270="snížená",J270,0)</f>
        <v>0</v>
      </c>
      <c r="BG270" s="113">
        <f>IF(N270="zákl. přenesená",J270,0)</f>
        <v>0</v>
      </c>
      <c r="BH270" s="113">
        <f>IF(N270="sníž. přenesená",J270,0)</f>
        <v>0</v>
      </c>
      <c r="BI270" s="113">
        <f>IF(N270="nulová",J270,0)</f>
        <v>0</v>
      </c>
      <c r="BJ270" s="90" t="s">
        <v>55</v>
      </c>
      <c r="BK270" s="113">
        <f>ROUND(I269*H270,2)</f>
        <v>0</v>
      </c>
      <c r="BL270" s="90" t="s">
        <v>333</v>
      </c>
      <c r="BM270" s="90" t="s">
        <v>1703</v>
      </c>
    </row>
    <row r="271" spans="2:65" s="371" customFormat="1" ht="11.25">
      <c r="B271" s="370"/>
      <c r="D271" s="372" t="s">
        <v>439</v>
      </c>
      <c r="E271" s="373" t="s">
        <v>242</v>
      </c>
      <c r="F271" s="374" t="s">
        <v>1704</v>
      </c>
      <c r="H271" s="375">
        <v>2</v>
      </c>
      <c r="L271" s="370"/>
      <c r="M271" s="376"/>
      <c r="N271" s="377"/>
      <c r="O271" s="377"/>
      <c r="P271" s="377"/>
      <c r="Q271" s="377"/>
      <c r="R271" s="377"/>
      <c r="S271" s="377"/>
      <c r="T271" s="378"/>
      <c r="AT271" s="373" t="s">
        <v>439</v>
      </c>
      <c r="AU271" s="373" t="s">
        <v>57</v>
      </c>
      <c r="AV271" s="371" t="s">
        <v>57</v>
      </c>
      <c r="AW271" s="371" t="s">
        <v>255</v>
      </c>
      <c r="AX271" s="371" t="s">
        <v>297</v>
      </c>
      <c r="AY271" s="373" t="s">
        <v>328</v>
      </c>
    </row>
    <row r="272" spans="2:65" s="371" customFormat="1" ht="11.25">
      <c r="B272" s="370"/>
      <c r="D272" s="372" t="s">
        <v>439</v>
      </c>
      <c r="E272" s="373" t="s">
        <v>242</v>
      </c>
      <c r="F272" s="374" t="s">
        <v>1688</v>
      </c>
      <c r="H272" s="375">
        <v>1</v>
      </c>
      <c r="I272" s="380"/>
      <c r="L272" s="370"/>
      <c r="M272" s="376"/>
      <c r="N272" s="377"/>
      <c r="O272" s="377"/>
      <c r="P272" s="377"/>
      <c r="Q272" s="377"/>
      <c r="R272" s="377"/>
      <c r="S272" s="377"/>
      <c r="T272" s="378"/>
      <c r="AT272" s="373" t="s">
        <v>439</v>
      </c>
      <c r="AU272" s="373" t="s">
        <v>57</v>
      </c>
      <c r="AV272" s="371" t="s">
        <v>57</v>
      </c>
      <c r="AW272" s="371" t="s">
        <v>255</v>
      </c>
      <c r="AX272" s="371" t="s">
        <v>297</v>
      </c>
      <c r="AY272" s="373" t="s">
        <v>328</v>
      </c>
    </row>
    <row r="273" spans="2:65" s="380" customFormat="1">
      <c r="B273" s="379"/>
      <c r="D273" s="372" t="s">
        <v>439</v>
      </c>
      <c r="E273" s="381" t="s">
        <v>242</v>
      </c>
      <c r="F273" s="382" t="s">
        <v>1643</v>
      </c>
      <c r="H273" s="383">
        <v>3</v>
      </c>
      <c r="I273" s="173"/>
      <c r="L273" s="379"/>
      <c r="M273" s="384"/>
      <c r="N273" s="385"/>
      <c r="O273" s="385"/>
      <c r="P273" s="385"/>
      <c r="Q273" s="385"/>
      <c r="R273" s="385"/>
      <c r="S273" s="385"/>
      <c r="T273" s="386"/>
      <c r="AT273" s="381" t="s">
        <v>439</v>
      </c>
      <c r="AU273" s="381" t="s">
        <v>57</v>
      </c>
      <c r="AV273" s="380" t="s">
        <v>454</v>
      </c>
      <c r="AW273" s="380" t="s">
        <v>255</v>
      </c>
      <c r="AX273" s="380" t="s">
        <v>55</v>
      </c>
      <c r="AY273" s="381" t="s">
        <v>328</v>
      </c>
    </row>
    <row r="274" spans="2:65" s="96" customFormat="1" ht="16.5" customHeight="1">
      <c r="B274" s="108"/>
      <c r="C274" s="109" t="s">
        <v>1705</v>
      </c>
      <c r="D274" s="109" t="s">
        <v>330</v>
      </c>
      <c r="E274" s="110" t="s">
        <v>1706</v>
      </c>
      <c r="F274" s="172" t="s">
        <v>1707</v>
      </c>
      <c r="G274" s="111" t="s">
        <v>140</v>
      </c>
      <c r="H274" s="112">
        <v>2</v>
      </c>
      <c r="I274" s="173"/>
      <c r="J274" s="173">
        <f>ROUND(I273*H274,2)</f>
        <v>0</v>
      </c>
      <c r="K274" s="172" t="s">
        <v>1640</v>
      </c>
      <c r="L274" s="95"/>
      <c r="M274" s="366" t="s">
        <v>242</v>
      </c>
      <c r="N274" s="367" t="s">
        <v>274</v>
      </c>
      <c r="O274" s="368">
        <v>1.04</v>
      </c>
      <c r="P274" s="368">
        <f>O274*H274</f>
        <v>2.08</v>
      </c>
      <c r="Q274" s="368">
        <v>0</v>
      </c>
      <c r="R274" s="368">
        <f>Q274*H274</f>
        <v>0</v>
      </c>
      <c r="S274" s="368">
        <v>2.5000000000000001E-2</v>
      </c>
      <c r="T274" s="369">
        <f>S274*H274</f>
        <v>0.05</v>
      </c>
      <c r="AR274" s="90" t="s">
        <v>333</v>
      </c>
      <c r="AT274" s="90" t="s">
        <v>330</v>
      </c>
      <c r="AU274" s="90" t="s">
        <v>57</v>
      </c>
      <c r="AY274" s="90" t="s">
        <v>328</v>
      </c>
      <c r="BE274" s="113">
        <f>IF(N274="základní",J274,0)</f>
        <v>0</v>
      </c>
      <c r="BF274" s="113">
        <f>IF(N274="snížená",J274,0)</f>
        <v>0</v>
      </c>
      <c r="BG274" s="113">
        <f>IF(N274="zákl. přenesená",J274,0)</f>
        <v>0</v>
      </c>
      <c r="BH274" s="113">
        <f>IF(N274="sníž. přenesená",J274,0)</f>
        <v>0</v>
      </c>
      <c r="BI274" s="113">
        <f>IF(N274="nulová",J274,0)</f>
        <v>0</v>
      </c>
      <c r="BJ274" s="90" t="s">
        <v>55</v>
      </c>
      <c r="BK274" s="113">
        <f>ROUND(I273*H274,2)</f>
        <v>0</v>
      </c>
      <c r="BL274" s="90" t="s">
        <v>333</v>
      </c>
      <c r="BM274" s="90" t="s">
        <v>1708</v>
      </c>
    </row>
    <row r="275" spans="2:65" s="96" customFormat="1" ht="16.5" customHeight="1">
      <c r="B275" s="108"/>
      <c r="C275" s="109" t="s">
        <v>1709</v>
      </c>
      <c r="D275" s="109" t="s">
        <v>330</v>
      </c>
      <c r="E275" s="110" t="s">
        <v>1710</v>
      </c>
      <c r="F275" s="172" t="s">
        <v>1711</v>
      </c>
      <c r="G275" s="111" t="s">
        <v>140</v>
      </c>
      <c r="H275" s="112">
        <v>4</v>
      </c>
      <c r="I275" s="371"/>
      <c r="J275" s="173">
        <f>ROUND(I274*H275,2)</f>
        <v>0</v>
      </c>
      <c r="K275" s="172" t="s">
        <v>1640</v>
      </c>
      <c r="L275" s="95"/>
      <c r="M275" s="366" t="s">
        <v>242</v>
      </c>
      <c r="N275" s="367" t="s">
        <v>274</v>
      </c>
      <c r="O275" s="368">
        <v>2.36</v>
      </c>
      <c r="P275" s="368">
        <f>O275*H275</f>
        <v>9.44</v>
      </c>
      <c r="Q275" s="368">
        <v>4.9399999999999999E-3</v>
      </c>
      <c r="R275" s="368">
        <f>Q275*H275</f>
        <v>1.976E-2</v>
      </c>
      <c r="S275" s="368">
        <v>0</v>
      </c>
      <c r="T275" s="369">
        <f>S275*H275</f>
        <v>0</v>
      </c>
      <c r="AR275" s="90" t="s">
        <v>333</v>
      </c>
      <c r="AT275" s="90" t="s">
        <v>330</v>
      </c>
      <c r="AU275" s="90" t="s">
        <v>57</v>
      </c>
      <c r="AY275" s="90" t="s">
        <v>328</v>
      </c>
      <c r="BE275" s="113">
        <f>IF(N275="základní",J275,0)</f>
        <v>0</v>
      </c>
      <c r="BF275" s="113">
        <f>IF(N275="snížená",J275,0)</f>
        <v>0</v>
      </c>
      <c r="BG275" s="113">
        <f>IF(N275="zákl. přenesená",J275,0)</f>
        <v>0</v>
      </c>
      <c r="BH275" s="113">
        <f>IF(N275="sníž. přenesená",J275,0)</f>
        <v>0</v>
      </c>
      <c r="BI275" s="113">
        <f>IF(N275="nulová",J275,0)</f>
        <v>0</v>
      </c>
      <c r="BJ275" s="90" t="s">
        <v>55</v>
      </c>
      <c r="BK275" s="113">
        <f>ROUND(I274*H275,2)</f>
        <v>0</v>
      </c>
      <c r="BL275" s="90" t="s">
        <v>333</v>
      </c>
      <c r="BM275" s="90" t="s">
        <v>1712</v>
      </c>
    </row>
    <row r="276" spans="2:65" s="371" customFormat="1" ht="11.25">
      <c r="B276" s="370"/>
      <c r="D276" s="372" t="s">
        <v>439</v>
      </c>
      <c r="E276" s="373" t="s">
        <v>242</v>
      </c>
      <c r="F276" s="374" t="s">
        <v>1688</v>
      </c>
      <c r="H276" s="375">
        <v>1</v>
      </c>
      <c r="L276" s="370"/>
      <c r="M276" s="376"/>
      <c r="N276" s="377"/>
      <c r="O276" s="377"/>
      <c r="P276" s="377"/>
      <c r="Q276" s="377"/>
      <c r="R276" s="377"/>
      <c r="S276" s="377"/>
      <c r="T276" s="378"/>
      <c r="AT276" s="373" t="s">
        <v>439</v>
      </c>
      <c r="AU276" s="373" t="s">
        <v>57</v>
      </c>
      <c r="AV276" s="371" t="s">
        <v>57</v>
      </c>
      <c r="AW276" s="371" t="s">
        <v>255</v>
      </c>
      <c r="AX276" s="371" t="s">
        <v>297</v>
      </c>
      <c r="AY276" s="373" t="s">
        <v>328</v>
      </c>
    </row>
    <row r="277" spans="2:65" s="371" customFormat="1" ht="11.25">
      <c r="B277" s="370"/>
      <c r="D277" s="372" t="s">
        <v>439</v>
      </c>
      <c r="E277" s="373" t="s">
        <v>242</v>
      </c>
      <c r="F277" s="374" t="s">
        <v>1713</v>
      </c>
      <c r="H277" s="375">
        <v>1</v>
      </c>
      <c r="L277" s="370"/>
      <c r="M277" s="376"/>
      <c r="N277" s="377"/>
      <c r="O277" s="377"/>
      <c r="P277" s="377"/>
      <c r="Q277" s="377"/>
      <c r="R277" s="377"/>
      <c r="S277" s="377"/>
      <c r="T277" s="378"/>
      <c r="AT277" s="373" t="s">
        <v>439</v>
      </c>
      <c r="AU277" s="373" t="s">
        <v>57</v>
      </c>
      <c r="AV277" s="371" t="s">
        <v>57</v>
      </c>
      <c r="AW277" s="371" t="s">
        <v>255</v>
      </c>
      <c r="AX277" s="371" t="s">
        <v>297</v>
      </c>
      <c r="AY277" s="373" t="s">
        <v>328</v>
      </c>
    </row>
    <row r="278" spans="2:65" s="371" customFormat="1" ht="11.25">
      <c r="B278" s="370"/>
      <c r="D278" s="372" t="s">
        <v>439</v>
      </c>
      <c r="E278" s="373" t="s">
        <v>242</v>
      </c>
      <c r="F278" s="374" t="s">
        <v>1704</v>
      </c>
      <c r="H278" s="375">
        <v>2</v>
      </c>
      <c r="I278" s="380"/>
      <c r="L278" s="370"/>
      <c r="M278" s="376"/>
      <c r="N278" s="377"/>
      <c r="O278" s="377"/>
      <c r="P278" s="377"/>
      <c r="Q278" s="377"/>
      <c r="R278" s="377"/>
      <c r="S278" s="377"/>
      <c r="T278" s="378"/>
      <c r="AT278" s="373" t="s">
        <v>439</v>
      </c>
      <c r="AU278" s="373" t="s">
        <v>57</v>
      </c>
      <c r="AV278" s="371" t="s">
        <v>57</v>
      </c>
      <c r="AW278" s="371" t="s">
        <v>255</v>
      </c>
      <c r="AX278" s="371" t="s">
        <v>297</v>
      </c>
      <c r="AY278" s="373" t="s">
        <v>328</v>
      </c>
    </row>
    <row r="279" spans="2:65" s="380" customFormat="1">
      <c r="B279" s="379"/>
      <c r="D279" s="372" t="s">
        <v>439</v>
      </c>
      <c r="E279" s="381" t="s">
        <v>242</v>
      </c>
      <c r="F279" s="382" t="s">
        <v>1643</v>
      </c>
      <c r="H279" s="383">
        <v>4</v>
      </c>
      <c r="I279" s="173"/>
      <c r="L279" s="379"/>
      <c r="M279" s="384"/>
      <c r="N279" s="385"/>
      <c r="O279" s="385"/>
      <c r="P279" s="385"/>
      <c r="Q279" s="385"/>
      <c r="R279" s="385"/>
      <c r="S279" s="385"/>
      <c r="T279" s="386"/>
      <c r="AT279" s="381" t="s">
        <v>439</v>
      </c>
      <c r="AU279" s="381" t="s">
        <v>57</v>
      </c>
      <c r="AV279" s="380" t="s">
        <v>454</v>
      </c>
      <c r="AW279" s="380" t="s">
        <v>255</v>
      </c>
      <c r="AX279" s="380" t="s">
        <v>55</v>
      </c>
      <c r="AY279" s="381" t="s">
        <v>328</v>
      </c>
    </row>
    <row r="280" spans="2:65" s="96" customFormat="1" ht="16.5" customHeight="1">
      <c r="B280" s="108"/>
      <c r="C280" s="109" t="s">
        <v>1714</v>
      </c>
      <c r="D280" s="109" t="s">
        <v>330</v>
      </c>
      <c r="E280" s="110" t="s">
        <v>1715</v>
      </c>
      <c r="F280" s="172" t="s">
        <v>1716</v>
      </c>
      <c r="G280" s="111" t="s">
        <v>140</v>
      </c>
      <c r="H280" s="112">
        <v>1</v>
      </c>
      <c r="I280" s="371"/>
      <c r="J280" s="173">
        <f>ROUND(I279*H280,2)</f>
        <v>0</v>
      </c>
      <c r="K280" s="172" t="s">
        <v>1640</v>
      </c>
      <c r="L280" s="95"/>
      <c r="M280" s="366" t="s">
        <v>242</v>
      </c>
      <c r="N280" s="367" t="s">
        <v>274</v>
      </c>
      <c r="O280" s="368">
        <v>7.25</v>
      </c>
      <c r="P280" s="368">
        <f>O280*H280</f>
        <v>7.25</v>
      </c>
      <c r="Q280" s="368">
        <v>1.52E-2</v>
      </c>
      <c r="R280" s="368">
        <f>Q280*H280</f>
        <v>1.52E-2</v>
      </c>
      <c r="S280" s="368">
        <v>0</v>
      </c>
      <c r="T280" s="369">
        <f>S280*H280</f>
        <v>0</v>
      </c>
      <c r="AR280" s="90" t="s">
        <v>333</v>
      </c>
      <c r="AT280" s="90" t="s">
        <v>330</v>
      </c>
      <c r="AU280" s="90" t="s">
        <v>57</v>
      </c>
      <c r="AY280" s="90" t="s">
        <v>328</v>
      </c>
      <c r="BE280" s="113">
        <f>IF(N280="základní",J280,0)</f>
        <v>0</v>
      </c>
      <c r="BF280" s="113">
        <f>IF(N280="snížená",J280,0)</f>
        <v>0</v>
      </c>
      <c r="BG280" s="113">
        <f>IF(N280="zákl. přenesená",J280,0)</f>
        <v>0</v>
      </c>
      <c r="BH280" s="113">
        <f>IF(N280="sníž. přenesená",J280,0)</f>
        <v>0</v>
      </c>
      <c r="BI280" s="113">
        <f>IF(N280="nulová",J280,0)</f>
        <v>0</v>
      </c>
      <c r="BJ280" s="90" t="s">
        <v>55</v>
      </c>
      <c r="BK280" s="113">
        <f>ROUND(I279*H280,2)</f>
        <v>0</v>
      </c>
      <c r="BL280" s="90" t="s">
        <v>333</v>
      </c>
      <c r="BM280" s="90" t="s">
        <v>1717</v>
      </c>
    </row>
    <row r="281" spans="2:65" s="371" customFormat="1">
      <c r="B281" s="370"/>
      <c r="D281" s="372" t="s">
        <v>439</v>
      </c>
      <c r="E281" s="373" t="s">
        <v>242</v>
      </c>
      <c r="F281" s="374" t="s">
        <v>1718</v>
      </c>
      <c r="H281" s="375">
        <v>1</v>
      </c>
      <c r="I281" s="173"/>
      <c r="L281" s="370"/>
      <c r="M281" s="376"/>
      <c r="N281" s="377"/>
      <c r="O281" s="377"/>
      <c r="P281" s="377"/>
      <c r="Q281" s="377"/>
      <c r="R281" s="377"/>
      <c r="S281" s="377"/>
      <c r="T281" s="378"/>
      <c r="AT281" s="373" t="s">
        <v>439</v>
      </c>
      <c r="AU281" s="373" t="s">
        <v>57</v>
      </c>
      <c r="AV281" s="371" t="s">
        <v>57</v>
      </c>
      <c r="AW281" s="371" t="s">
        <v>255</v>
      </c>
      <c r="AX281" s="371" t="s">
        <v>55</v>
      </c>
      <c r="AY281" s="373" t="s">
        <v>328</v>
      </c>
    </row>
    <row r="282" spans="2:65" s="96" customFormat="1" ht="16.5" customHeight="1">
      <c r="B282" s="108"/>
      <c r="C282" s="109" t="s">
        <v>1719</v>
      </c>
      <c r="D282" s="109" t="s">
        <v>330</v>
      </c>
      <c r="E282" s="110" t="s">
        <v>1720</v>
      </c>
      <c r="F282" s="172" t="s">
        <v>1721</v>
      </c>
      <c r="G282" s="111" t="s">
        <v>140</v>
      </c>
      <c r="H282" s="112">
        <v>2</v>
      </c>
      <c r="I282" s="371"/>
      <c r="J282" s="173">
        <f>ROUND(I281*H282,2)</f>
        <v>0</v>
      </c>
      <c r="K282" s="172" t="s">
        <v>242</v>
      </c>
      <c r="L282" s="95"/>
      <c r="M282" s="366" t="s">
        <v>242</v>
      </c>
      <c r="N282" s="367" t="s">
        <v>274</v>
      </c>
      <c r="O282" s="368">
        <v>0.54</v>
      </c>
      <c r="P282" s="368">
        <f>O282*H282</f>
        <v>1.08</v>
      </c>
      <c r="Q282" s="368">
        <v>6.9999999999999994E-5</v>
      </c>
      <c r="R282" s="368">
        <f>Q282*H282</f>
        <v>1.3999999999999999E-4</v>
      </c>
      <c r="S282" s="368">
        <v>2.4E-2</v>
      </c>
      <c r="T282" s="369">
        <f>S282*H282</f>
        <v>4.8000000000000001E-2</v>
      </c>
      <c r="AR282" s="90" t="s">
        <v>333</v>
      </c>
      <c r="AT282" s="90" t="s">
        <v>330</v>
      </c>
      <c r="AU282" s="90" t="s">
        <v>57</v>
      </c>
      <c r="AY282" s="90" t="s">
        <v>328</v>
      </c>
      <c r="BE282" s="113">
        <f>IF(N282="základní",J282,0)</f>
        <v>0</v>
      </c>
      <c r="BF282" s="113">
        <f>IF(N282="snížená",J282,0)</f>
        <v>0</v>
      </c>
      <c r="BG282" s="113">
        <f>IF(N282="zákl. přenesená",J282,0)</f>
        <v>0</v>
      </c>
      <c r="BH282" s="113">
        <f>IF(N282="sníž. přenesená",J282,0)</f>
        <v>0</v>
      </c>
      <c r="BI282" s="113">
        <f>IF(N282="nulová",J282,0)</f>
        <v>0</v>
      </c>
      <c r="BJ282" s="90" t="s">
        <v>55</v>
      </c>
      <c r="BK282" s="113">
        <f>ROUND(I281*H282,2)</f>
        <v>0</v>
      </c>
      <c r="BL282" s="90" t="s">
        <v>333</v>
      </c>
      <c r="BM282" s="90" t="s">
        <v>1722</v>
      </c>
    </row>
    <row r="283" spans="2:65" s="371" customFormat="1">
      <c r="B283" s="370"/>
      <c r="D283" s="372" t="s">
        <v>439</v>
      </c>
      <c r="E283" s="373" t="s">
        <v>242</v>
      </c>
      <c r="F283" s="374" t="s">
        <v>1723</v>
      </c>
      <c r="H283" s="375">
        <v>2</v>
      </c>
      <c r="I283" s="173"/>
      <c r="L283" s="370"/>
      <c r="M283" s="376"/>
      <c r="N283" s="377"/>
      <c r="O283" s="377"/>
      <c r="P283" s="377"/>
      <c r="Q283" s="377"/>
      <c r="R283" s="377"/>
      <c r="S283" s="377"/>
      <c r="T283" s="378"/>
      <c r="AT283" s="373" t="s">
        <v>439</v>
      </c>
      <c r="AU283" s="373" t="s">
        <v>57</v>
      </c>
      <c r="AV283" s="371" t="s">
        <v>57</v>
      </c>
      <c r="AW283" s="371" t="s">
        <v>255</v>
      </c>
      <c r="AX283" s="371" t="s">
        <v>55</v>
      </c>
      <c r="AY283" s="373" t="s">
        <v>328</v>
      </c>
    </row>
    <row r="284" spans="2:65" s="96" customFormat="1" ht="16.5" customHeight="1">
      <c r="B284" s="108"/>
      <c r="C284" s="109" t="s">
        <v>614</v>
      </c>
      <c r="D284" s="109" t="s">
        <v>330</v>
      </c>
      <c r="E284" s="110" t="s">
        <v>615</v>
      </c>
      <c r="F284" s="172" t="s">
        <v>616</v>
      </c>
      <c r="G284" s="111" t="s">
        <v>140</v>
      </c>
      <c r="H284" s="112">
        <v>3</v>
      </c>
      <c r="I284" s="371"/>
      <c r="J284" s="173">
        <f>ROUND(I283*H284,2)</f>
        <v>0</v>
      </c>
      <c r="K284" s="172" t="s">
        <v>1640</v>
      </c>
      <c r="L284" s="95"/>
      <c r="M284" s="366" t="s">
        <v>242</v>
      </c>
      <c r="N284" s="367" t="s">
        <v>274</v>
      </c>
      <c r="O284" s="368">
        <v>0.54</v>
      </c>
      <c r="P284" s="368">
        <f>O284*H284</f>
        <v>1.62</v>
      </c>
      <c r="Q284" s="368">
        <v>7.2999999999999999E-5</v>
      </c>
      <c r="R284" s="368">
        <f>Q284*H284</f>
        <v>2.1900000000000001E-4</v>
      </c>
      <c r="S284" s="368">
        <v>2.4E-2</v>
      </c>
      <c r="T284" s="369">
        <f>S284*H284</f>
        <v>7.2000000000000008E-2</v>
      </c>
      <c r="AR284" s="90" t="s">
        <v>333</v>
      </c>
      <c r="AT284" s="90" t="s">
        <v>330</v>
      </c>
      <c r="AU284" s="90" t="s">
        <v>57</v>
      </c>
      <c r="AY284" s="90" t="s">
        <v>328</v>
      </c>
      <c r="BE284" s="113">
        <f>IF(N284="základní",J284,0)</f>
        <v>0</v>
      </c>
      <c r="BF284" s="113">
        <f>IF(N284="snížená",J284,0)</f>
        <v>0</v>
      </c>
      <c r="BG284" s="113">
        <f>IF(N284="zákl. přenesená",J284,0)</f>
        <v>0</v>
      </c>
      <c r="BH284" s="113">
        <f>IF(N284="sníž. přenesená",J284,0)</f>
        <v>0</v>
      </c>
      <c r="BI284" s="113">
        <f>IF(N284="nulová",J284,0)</f>
        <v>0</v>
      </c>
      <c r="BJ284" s="90" t="s">
        <v>55</v>
      </c>
      <c r="BK284" s="113">
        <f>ROUND(I283*H284,2)</f>
        <v>0</v>
      </c>
      <c r="BL284" s="90" t="s">
        <v>333</v>
      </c>
      <c r="BM284" s="90" t="s">
        <v>617</v>
      </c>
    </row>
    <row r="285" spans="2:65" s="371" customFormat="1">
      <c r="B285" s="370"/>
      <c r="D285" s="372" t="s">
        <v>439</v>
      </c>
      <c r="E285" s="373" t="s">
        <v>242</v>
      </c>
      <c r="F285" s="374" t="s">
        <v>1724</v>
      </c>
      <c r="H285" s="375">
        <v>3</v>
      </c>
      <c r="I285" s="173"/>
      <c r="L285" s="370"/>
      <c r="M285" s="376"/>
      <c r="N285" s="377"/>
      <c r="O285" s="377"/>
      <c r="P285" s="377"/>
      <c r="Q285" s="377"/>
      <c r="R285" s="377"/>
      <c r="S285" s="377"/>
      <c r="T285" s="378"/>
      <c r="AT285" s="373" t="s">
        <v>439</v>
      </c>
      <c r="AU285" s="373" t="s">
        <v>57</v>
      </c>
      <c r="AV285" s="371" t="s">
        <v>57</v>
      </c>
      <c r="AW285" s="371" t="s">
        <v>255</v>
      </c>
      <c r="AX285" s="371" t="s">
        <v>55</v>
      </c>
      <c r="AY285" s="373" t="s">
        <v>328</v>
      </c>
    </row>
    <row r="286" spans="2:65" s="96" customFormat="1" ht="16.5" customHeight="1">
      <c r="B286" s="108"/>
      <c r="C286" s="109" t="s">
        <v>618</v>
      </c>
      <c r="D286" s="109" t="s">
        <v>330</v>
      </c>
      <c r="E286" s="110" t="s">
        <v>619</v>
      </c>
      <c r="F286" s="172" t="s">
        <v>620</v>
      </c>
      <c r="G286" s="111" t="s">
        <v>201</v>
      </c>
      <c r="H286" s="112">
        <v>1</v>
      </c>
      <c r="I286" s="371"/>
      <c r="J286" s="173">
        <f>ROUND(I285*H286,2)</f>
        <v>0</v>
      </c>
      <c r="K286" s="172" t="s">
        <v>242</v>
      </c>
      <c r="L286" s="95"/>
      <c r="M286" s="366" t="s">
        <v>242</v>
      </c>
      <c r="N286" s="367" t="s">
        <v>274</v>
      </c>
      <c r="O286" s="368">
        <v>0.51200000000000001</v>
      </c>
      <c r="P286" s="368">
        <f>O286*H286</f>
        <v>0.51200000000000001</v>
      </c>
      <c r="Q286" s="368">
        <v>3.29314E-3</v>
      </c>
      <c r="R286" s="368">
        <f>Q286*H286</f>
        <v>3.29314E-3</v>
      </c>
      <c r="S286" s="368">
        <v>0</v>
      </c>
      <c r="T286" s="369">
        <f>S286*H286</f>
        <v>0</v>
      </c>
      <c r="AR286" s="90" t="s">
        <v>333</v>
      </c>
      <c r="AT286" s="90" t="s">
        <v>330</v>
      </c>
      <c r="AU286" s="90" t="s">
        <v>57</v>
      </c>
      <c r="AY286" s="90" t="s">
        <v>328</v>
      </c>
      <c r="BE286" s="113">
        <f>IF(N286="základní",J286,0)</f>
        <v>0</v>
      </c>
      <c r="BF286" s="113">
        <f>IF(N286="snížená",J286,0)</f>
        <v>0</v>
      </c>
      <c r="BG286" s="113">
        <f>IF(N286="zákl. přenesená",J286,0)</f>
        <v>0</v>
      </c>
      <c r="BH286" s="113">
        <f>IF(N286="sníž. přenesená",J286,0)</f>
        <v>0</v>
      </c>
      <c r="BI286" s="113">
        <f>IF(N286="nulová",J286,0)</f>
        <v>0</v>
      </c>
      <c r="BJ286" s="90" t="s">
        <v>55</v>
      </c>
      <c r="BK286" s="113">
        <f>ROUND(I285*H286,2)</f>
        <v>0</v>
      </c>
      <c r="BL286" s="90" t="s">
        <v>333</v>
      </c>
      <c r="BM286" s="90" t="s">
        <v>621</v>
      </c>
    </row>
    <row r="287" spans="2:65" s="371" customFormat="1">
      <c r="B287" s="370"/>
      <c r="D287" s="372" t="s">
        <v>439</v>
      </c>
      <c r="E287" s="373" t="s">
        <v>242</v>
      </c>
      <c r="F287" s="374" t="s">
        <v>1725</v>
      </c>
      <c r="H287" s="375">
        <v>1</v>
      </c>
      <c r="I287" s="173"/>
      <c r="L287" s="370"/>
      <c r="M287" s="376"/>
      <c r="N287" s="377"/>
      <c r="O287" s="377"/>
      <c r="P287" s="377"/>
      <c r="Q287" s="377"/>
      <c r="R287" s="377"/>
      <c r="S287" s="377"/>
      <c r="T287" s="378"/>
      <c r="AT287" s="373" t="s">
        <v>439</v>
      </c>
      <c r="AU287" s="373" t="s">
        <v>57</v>
      </c>
      <c r="AV287" s="371" t="s">
        <v>57</v>
      </c>
      <c r="AW287" s="371" t="s">
        <v>255</v>
      </c>
      <c r="AX287" s="371" t="s">
        <v>55</v>
      </c>
      <c r="AY287" s="373" t="s">
        <v>328</v>
      </c>
    </row>
    <row r="288" spans="2:65" s="96" customFormat="1" ht="16.5" customHeight="1">
      <c r="B288" s="108"/>
      <c r="C288" s="109" t="s">
        <v>622</v>
      </c>
      <c r="D288" s="109" t="s">
        <v>330</v>
      </c>
      <c r="E288" s="110" t="s">
        <v>623</v>
      </c>
      <c r="F288" s="172" t="s">
        <v>624</v>
      </c>
      <c r="G288" s="111" t="s">
        <v>201</v>
      </c>
      <c r="H288" s="112">
        <v>2</v>
      </c>
      <c r="I288" s="371"/>
      <c r="J288" s="173">
        <f>ROUND(I287*H288,2)</f>
        <v>0</v>
      </c>
      <c r="K288" s="172" t="s">
        <v>242</v>
      </c>
      <c r="L288" s="95"/>
      <c r="M288" s="366" t="s">
        <v>242</v>
      </c>
      <c r="N288" s="367" t="s">
        <v>274</v>
      </c>
      <c r="O288" s="368">
        <v>0.60499999999999998</v>
      </c>
      <c r="P288" s="368">
        <f>O288*H288</f>
        <v>1.21</v>
      </c>
      <c r="Q288" s="368">
        <v>6.5993550000000003E-3</v>
      </c>
      <c r="R288" s="368">
        <f>Q288*H288</f>
        <v>1.3198710000000001E-2</v>
      </c>
      <c r="S288" s="368">
        <v>0</v>
      </c>
      <c r="T288" s="369">
        <f>S288*H288</f>
        <v>0</v>
      </c>
      <c r="AR288" s="90" t="s">
        <v>333</v>
      </c>
      <c r="AT288" s="90" t="s">
        <v>330</v>
      </c>
      <c r="AU288" s="90" t="s">
        <v>57</v>
      </c>
      <c r="AY288" s="90" t="s">
        <v>328</v>
      </c>
      <c r="BE288" s="113">
        <f>IF(N288="základní",J288,0)</f>
        <v>0</v>
      </c>
      <c r="BF288" s="113">
        <f>IF(N288="snížená",J288,0)</f>
        <v>0</v>
      </c>
      <c r="BG288" s="113">
        <f>IF(N288="zákl. přenesená",J288,0)</f>
        <v>0</v>
      </c>
      <c r="BH288" s="113">
        <f>IF(N288="sníž. přenesená",J288,0)</f>
        <v>0</v>
      </c>
      <c r="BI288" s="113">
        <f>IF(N288="nulová",J288,0)</f>
        <v>0</v>
      </c>
      <c r="BJ288" s="90" t="s">
        <v>55</v>
      </c>
      <c r="BK288" s="113">
        <f>ROUND(I287*H288,2)</f>
        <v>0</v>
      </c>
      <c r="BL288" s="90" t="s">
        <v>333</v>
      </c>
      <c r="BM288" s="90" t="s">
        <v>625</v>
      </c>
    </row>
    <row r="289" spans="2:65" s="371" customFormat="1">
      <c r="B289" s="370"/>
      <c r="D289" s="372" t="s">
        <v>439</v>
      </c>
      <c r="E289" s="373" t="s">
        <v>242</v>
      </c>
      <c r="F289" s="374" t="s">
        <v>1726</v>
      </c>
      <c r="H289" s="375">
        <v>2</v>
      </c>
      <c r="I289" s="173"/>
      <c r="L289" s="370"/>
      <c r="M289" s="376"/>
      <c r="N289" s="377"/>
      <c r="O289" s="377"/>
      <c r="P289" s="377"/>
      <c r="Q289" s="377"/>
      <c r="R289" s="377"/>
      <c r="S289" s="377"/>
      <c r="T289" s="378"/>
      <c r="AT289" s="373" t="s">
        <v>439</v>
      </c>
      <c r="AU289" s="373" t="s">
        <v>57</v>
      </c>
      <c r="AV289" s="371" t="s">
        <v>57</v>
      </c>
      <c r="AW289" s="371" t="s">
        <v>255</v>
      </c>
      <c r="AX289" s="371" t="s">
        <v>55</v>
      </c>
      <c r="AY289" s="373" t="s">
        <v>328</v>
      </c>
    </row>
    <row r="290" spans="2:65" s="96" customFormat="1" ht="16.5" customHeight="1">
      <c r="B290" s="108"/>
      <c r="C290" s="109" t="s">
        <v>626</v>
      </c>
      <c r="D290" s="109" t="s">
        <v>330</v>
      </c>
      <c r="E290" s="110" t="s">
        <v>627</v>
      </c>
      <c r="F290" s="172" t="s">
        <v>628</v>
      </c>
      <c r="G290" s="111" t="s">
        <v>201</v>
      </c>
      <c r="H290" s="112">
        <v>1</v>
      </c>
      <c r="I290" s="371"/>
      <c r="J290" s="173">
        <f>ROUND(I289*H290,2)</f>
        <v>0</v>
      </c>
      <c r="K290" s="172" t="s">
        <v>242</v>
      </c>
      <c r="L290" s="95"/>
      <c r="M290" s="366" t="s">
        <v>242</v>
      </c>
      <c r="N290" s="367" t="s">
        <v>274</v>
      </c>
      <c r="O290" s="368">
        <v>0.51200000000000001</v>
      </c>
      <c r="P290" s="368">
        <f>O290*H290</f>
        <v>0.51200000000000001</v>
      </c>
      <c r="Q290" s="368">
        <v>5.5931399999999999E-3</v>
      </c>
      <c r="R290" s="368">
        <f>Q290*H290</f>
        <v>5.5931399999999999E-3</v>
      </c>
      <c r="S290" s="368">
        <v>0</v>
      </c>
      <c r="T290" s="369">
        <f>S290*H290</f>
        <v>0</v>
      </c>
      <c r="AR290" s="90" t="s">
        <v>333</v>
      </c>
      <c r="AT290" s="90" t="s">
        <v>330</v>
      </c>
      <c r="AU290" s="90" t="s">
        <v>57</v>
      </c>
      <c r="AY290" s="90" t="s">
        <v>328</v>
      </c>
      <c r="BE290" s="113">
        <f>IF(N290="základní",J290,0)</f>
        <v>0</v>
      </c>
      <c r="BF290" s="113">
        <f>IF(N290="snížená",J290,0)</f>
        <v>0</v>
      </c>
      <c r="BG290" s="113">
        <f>IF(N290="zákl. přenesená",J290,0)</f>
        <v>0</v>
      </c>
      <c r="BH290" s="113">
        <f>IF(N290="sníž. přenesená",J290,0)</f>
        <v>0</v>
      </c>
      <c r="BI290" s="113">
        <f>IF(N290="nulová",J290,0)</f>
        <v>0</v>
      </c>
      <c r="BJ290" s="90" t="s">
        <v>55</v>
      </c>
      <c r="BK290" s="113">
        <f>ROUND(I289*H290,2)</f>
        <v>0</v>
      </c>
      <c r="BL290" s="90" t="s">
        <v>333</v>
      </c>
      <c r="BM290" s="90" t="s">
        <v>629</v>
      </c>
    </row>
    <row r="291" spans="2:65" s="371" customFormat="1" ht="11.25">
      <c r="B291" s="370"/>
      <c r="D291" s="372" t="s">
        <v>439</v>
      </c>
      <c r="E291" s="373" t="s">
        <v>242</v>
      </c>
      <c r="F291" s="374" t="s">
        <v>1725</v>
      </c>
      <c r="H291" s="375">
        <v>1</v>
      </c>
      <c r="L291" s="370"/>
      <c r="M291" s="376"/>
      <c r="N291" s="377"/>
      <c r="O291" s="377"/>
      <c r="P291" s="377"/>
      <c r="Q291" s="377"/>
      <c r="R291" s="377"/>
      <c r="S291" s="377"/>
      <c r="T291" s="378"/>
      <c r="AT291" s="373" t="s">
        <v>439</v>
      </c>
      <c r="AU291" s="373" t="s">
        <v>57</v>
      </c>
      <c r="AV291" s="371" t="s">
        <v>57</v>
      </c>
      <c r="AW291" s="371" t="s">
        <v>255</v>
      </c>
      <c r="AX291" s="371" t="s">
        <v>55</v>
      </c>
      <c r="AY291" s="373" t="s">
        <v>328</v>
      </c>
    </row>
    <row r="292" spans="2:65" s="96" customFormat="1" ht="16.5" customHeight="1">
      <c r="B292" s="108"/>
      <c r="C292" s="109" t="s">
        <v>630</v>
      </c>
      <c r="D292" s="109" t="s">
        <v>330</v>
      </c>
      <c r="E292" s="110" t="s">
        <v>631</v>
      </c>
      <c r="F292" s="172" t="s">
        <v>632</v>
      </c>
      <c r="G292" s="111" t="s">
        <v>201</v>
      </c>
      <c r="H292" s="112">
        <v>2</v>
      </c>
      <c r="I292" s="173"/>
      <c r="J292" s="173">
        <f>ROUND(I292*H292,2)</f>
        <v>0</v>
      </c>
      <c r="K292" s="172" t="s">
        <v>242</v>
      </c>
      <c r="L292" s="95"/>
      <c r="M292" s="366" t="s">
        <v>242</v>
      </c>
      <c r="N292" s="367" t="s">
        <v>274</v>
      </c>
      <c r="O292" s="368">
        <v>0.97799999999999998</v>
      </c>
      <c r="P292" s="368">
        <f>O292*H292</f>
        <v>1.956</v>
      </c>
      <c r="Q292" s="368">
        <v>2.1540050099999999E-2</v>
      </c>
      <c r="R292" s="368">
        <f>Q292*H292</f>
        <v>4.3080100199999999E-2</v>
      </c>
      <c r="S292" s="368">
        <v>0</v>
      </c>
      <c r="T292" s="369">
        <f>S292*H292</f>
        <v>0</v>
      </c>
      <c r="AR292" s="90" t="s">
        <v>333</v>
      </c>
      <c r="AT292" s="90" t="s">
        <v>330</v>
      </c>
      <c r="AU292" s="90" t="s">
        <v>57</v>
      </c>
      <c r="AY292" s="90" t="s">
        <v>328</v>
      </c>
      <c r="BE292" s="113">
        <f>IF(N292="základní",J292,0)</f>
        <v>0</v>
      </c>
      <c r="BF292" s="113">
        <f>IF(N292="snížená",J292,0)</f>
        <v>0</v>
      </c>
      <c r="BG292" s="113">
        <f>IF(N292="zákl. přenesená",J292,0)</f>
        <v>0</v>
      </c>
      <c r="BH292" s="113">
        <f>IF(N292="sníž. přenesená",J292,0)</f>
        <v>0</v>
      </c>
      <c r="BI292" s="113">
        <f>IF(N292="nulová",J292,0)</f>
        <v>0</v>
      </c>
      <c r="BJ292" s="90" t="s">
        <v>55</v>
      </c>
      <c r="BK292" s="113">
        <f>ROUND(I292*H292,2)</f>
        <v>0</v>
      </c>
      <c r="BL292" s="90" t="s">
        <v>333</v>
      </c>
      <c r="BM292" s="90" t="s">
        <v>633</v>
      </c>
    </row>
    <row r="293" spans="2:65" s="371" customFormat="1" ht="11.25">
      <c r="B293" s="370"/>
      <c r="D293" s="372" t="s">
        <v>439</v>
      </c>
      <c r="E293" s="373" t="s">
        <v>242</v>
      </c>
      <c r="F293" s="374" t="s">
        <v>1726</v>
      </c>
      <c r="H293" s="375">
        <v>2</v>
      </c>
      <c r="L293" s="370"/>
      <c r="M293" s="376"/>
      <c r="N293" s="377"/>
      <c r="O293" s="377"/>
      <c r="P293" s="377"/>
      <c r="Q293" s="377"/>
      <c r="R293" s="377"/>
      <c r="S293" s="377"/>
      <c r="T293" s="378"/>
      <c r="AT293" s="373" t="s">
        <v>439</v>
      </c>
      <c r="AU293" s="373" t="s">
        <v>57</v>
      </c>
      <c r="AV293" s="371" t="s">
        <v>57</v>
      </c>
      <c r="AW293" s="371" t="s">
        <v>255</v>
      </c>
      <c r="AX293" s="371" t="s">
        <v>55</v>
      </c>
      <c r="AY293" s="373" t="s">
        <v>328</v>
      </c>
    </row>
    <row r="294" spans="2:65" s="96" customFormat="1" ht="16.5" customHeight="1">
      <c r="B294" s="108"/>
      <c r="C294" s="109" t="s">
        <v>634</v>
      </c>
      <c r="D294" s="109" t="s">
        <v>330</v>
      </c>
      <c r="E294" s="110" t="s">
        <v>635</v>
      </c>
      <c r="F294" s="172" t="s">
        <v>636</v>
      </c>
      <c r="G294" s="111" t="s">
        <v>201</v>
      </c>
      <c r="H294" s="112">
        <v>1</v>
      </c>
      <c r="I294" s="173"/>
      <c r="J294" s="173">
        <f>ROUND(I294*H294,2)</f>
        <v>0</v>
      </c>
      <c r="K294" s="172" t="s">
        <v>1640</v>
      </c>
      <c r="L294" s="95"/>
      <c r="M294" s="366" t="s">
        <v>242</v>
      </c>
      <c r="N294" s="367" t="s">
        <v>274</v>
      </c>
      <c r="O294" s="368">
        <v>0.91500000000000004</v>
      </c>
      <c r="P294" s="368">
        <f>O294*H294</f>
        <v>0.91500000000000004</v>
      </c>
      <c r="Q294" s="368">
        <v>0</v>
      </c>
      <c r="R294" s="368">
        <f>Q294*H294</f>
        <v>0</v>
      </c>
      <c r="S294" s="368">
        <v>4.0000000000000001E-3</v>
      </c>
      <c r="T294" s="369">
        <f>S294*H294</f>
        <v>4.0000000000000001E-3</v>
      </c>
      <c r="AR294" s="90" t="s">
        <v>333</v>
      </c>
      <c r="AT294" s="90" t="s">
        <v>330</v>
      </c>
      <c r="AU294" s="90" t="s">
        <v>57</v>
      </c>
      <c r="AY294" s="90" t="s">
        <v>328</v>
      </c>
      <c r="BE294" s="113">
        <f>IF(N294="základní",J294,0)</f>
        <v>0</v>
      </c>
      <c r="BF294" s="113">
        <f>IF(N294="snížená",J294,0)</f>
        <v>0</v>
      </c>
      <c r="BG294" s="113">
        <f>IF(N294="zákl. přenesená",J294,0)</f>
        <v>0</v>
      </c>
      <c r="BH294" s="113">
        <f>IF(N294="sníž. přenesená",J294,0)</f>
        <v>0</v>
      </c>
      <c r="BI294" s="113">
        <f>IF(N294="nulová",J294,0)</f>
        <v>0</v>
      </c>
      <c r="BJ294" s="90" t="s">
        <v>55</v>
      </c>
      <c r="BK294" s="113">
        <f>ROUND(I294*H294,2)</f>
        <v>0</v>
      </c>
      <c r="BL294" s="90" t="s">
        <v>333</v>
      </c>
      <c r="BM294" s="90" t="s">
        <v>637</v>
      </c>
    </row>
    <row r="295" spans="2:65" s="371" customFormat="1" ht="11.25">
      <c r="B295" s="370"/>
      <c r="D295" s="372" t="s">
        <v>439</v>
      </c>
      <c r="E295" s="373" t="s">
        <v>242</v>
      </c>
      <c r="F295" s="374" t="s">
        <v>1693</v>
      </c>
      <c r="H295" s="375">
        <v>1</v>
      </c>
      <c r="L295" s="370"/>
      <c r="M295" s="376"/>
      <c r="N295" s="377"/>
      <c r="O295" s="377"/>
      <c r="P295" s="377"/>
      <c r="Q295" s="377"/>
      <c r="R295" s="377"/>
      <c r="S295" s="377"/>
      <c r="T295" s="378"/>
      <c r="AT295" s="373" t="s">
        <v>439</v>
      </c>
      <c r="AU295" s="373" t="s">
        <v>57</v>
      </c>
      <c r="AV295" s="371" t="s">
        <v>57</v>
      </c>
      <c r="AW295" s="371" t="s">
        <v>255</v>
      </c>
      <c r="AX295" s="371" t="s">
        <v>55</v>
      </c>
      <c r="AY295" s="373" t="s">
        <v>328</v>
      </c>
    </row>
    <row r="296" spans="2:65" s="96" customFormat="1" ht="16.5" customHeight="1">
      <c r="B296" s="108"/>
      <c r="C296" s="109" t="s">
        <v>638</v>
      </c>
      <c r="D296" s="109" t="s">
        <v>330</v>
      </c>
      <c r="E296" s="110" t="s">
        <v>639</v>
      </c>
      <c r="F296" s="172" t="s">
        <v>640</v>
      </c>
      <c r="G296" s="111" t="s">
        <v>176</v>
      </c>
      <c r="H296" s="112">
        <v>3.68</v>
      </c>
      <c r="I296" s="173"/>
      <c r="J296" s="173">
        <f>ROUND(I296*H296,2)</f>
        <v>0</v>
      </c>
      <c r="K296" s="172" t="s">
        <v>1640</v>
      </c>
      <c r="L296" s="95"/>
      <c r="M296" s="366" t="s">
        <v>242</v>
      </c>
      <c r="N296" s="367" t="s">
        <v>274</v>
      </c>
      <c r="O296" s="368">
        <v>4.0430000000000001</v>
      </c>
      <c r="P296" s="368">
        <f>O296*H296</f>
        <v>14.878240000000002</v>
      </c>
      <c r="Q296" s="368">
        <v>0</v>
      </c>
      <c r="R296" s="368">
        <f>Q296*H296</f>
        <v>0</v>
      </c>
      <c r="S296" s="368">
        <v>0</v>
      </c>
      <c r="T296" s="369">
        <f>S296*H296</f>
        <v>0</v>
      </c>
      <c r="AR296" s="90" t="s">
        <v>333</v>
      </c>
      <c r="AT296" s="90" t="s">
        <v>330</v>
      </c>
      <c r="AU296" s="90" t="s">
        <v>57</v>
      </c>
      <c r="AY296" s="90" t="s">
        <v>328</v>
      </c>
      <c r="BE296" s="113">
        <f>IF(N296="základní",J296,0)</f>
        <v>0</v>
      </c>
      <c r="BF296" s="113">
        <f>IF(N296="snížená",J296,0)</f>
        <v>0</v>
      </c>
      <c r="BG296" s="113">
        <f>IF(N296="zákl. přenesená",J296,0)</f>
        <v>0</v>
      </c>
      <c r="BH296" s="113">
        <f>IF(N296="sníž. přenesená",J296,0)</f>
        <v>0</v>
      </c>
      <c r="BI296" s="113">
        <f>IF(N296="nulová",J296,0)</f>
        <v>0</v>
      </c>
      <c r="BJ296" s="90" t="s">
        <v>55</v>
      </c>
      <c r="BK296" s="113">
        <f>ROUND(I296*H296,2)</f>
        <v>0</v>
      </c>
      <c r="BL296" s="90" t="s">
        <v>333</v>
      </c>
      <c r="BM296" s="90" t="s">
        <v>641</v>
      </c>
    </row>
    <row r="297" spans="2:65" s="96" customFormat="1" ht="16.5" customHeight="1">
      <c r="B297" s="108"/>
      <c r="C297" s="109" t="s">
        <v>642</v>
      </c>
      <c r="D297" s="109" t="s">
        <v>330</v>
      </c>
      <c r="E297" s="110" t="s">
        <v>643</v>
      </c>
      <c r="F297" s="172" t="s">
        <v>644</v>
      </c>
      <c r="G297" s="111" t="s">
        <v>176</v>
      </c>
      <c r="H297" s="112">
        <v>0.48299999999999998</v>
      </c>
      <c r="I297" s="173"/>
      <c r="J297" s="173">
        <f>ROUND(I297*H297,2)</f>
        <v>0</v>
      </c>
      <c r="K297" s="172" t="s">
        <v>1640</v>
      </c>
      <c r="L297" s="95"/>
      <c r="M297" s="366" t="s">
        <v>242</v>
      </c>
      <c r="N297" s="367" t="s">
        <v>274</v>
      </c>
      <c r="O297" s="368">
        <v>4.0430000000000001</v>
      </c>
      <c r="P297" s="368">
        <f>O297*H297</f>
        <v>1.952769</v>
      </c>
      <c r="Q297" s="368">
        <v>0</v>
      </c>
      <c r="R297" s="368">
        <f>Q297*H297</f>
        <v>0</v>
      </c>
      <c r="S297" s="368">
        <v>0</v>
      </c>
      <c r="T297" s="369">
        <f>S297*H297</f>
        <v>0</v>
      </c>
      <c r="AR297" s="90" t="s">
        <v>333</v>
      </c>
      <c r="AT297" s="90" t="s">
        <v>330</v>
      </c>
      <c r="AU297" s="90" t="s">
        <v>57</v>
      </c>
      <c r="AY297" s="90" t="s">
        <v>328</v>
      </c>
      <c r="BE297" s="113">
        <f>IF(N297="základní",J297,0)</f>
        <v>0</v>
      </c>
      <c r="BF297" s="113">
        <f>IF(N297="snížená",J297,0)</f>
        <v>0</v>
      </c>
      <c r="BG297" s="113">
        <f>IF(N297="zákl. přenesená",J297,0)</f>
        <v>0</v>
      </c>
      <c r="BH297" s="113">
        <f>IF(N297="sníž. přenesená",J297,0)</f>
        <v>0</v>
      </c>
      <c r="BI297" s="113">
        <f>IF(N297="nulová",J297,0)</f>
        <v>0</v>
      </c>
      <c r="BJ297" s="90" t="s">
        <v>55</v>
      </c>
      <c r="BK297" s="113">
        <f>ROUND(I297*H297,2)</f>
        <v>0</v>
      </c>
      <c r="BL297" s="90" t="s">
        <v>333</v>
      </c>
      <c r="BM297" s="90" t="s">
        <v>645</v>
      </c>
    </row>
    <row r="298" spans="2:65" s="96" customFormat="1" ht="16.5" customHeight="1">
      <c r="B298" s="108"/>
      <c r="C298" s="109" t="s">
        <v>646</v>
      </c>
      <c r="D298" s="109" t="s">
        <v>330</v>
      </c>
      <c r="E298" s="110" t="s">
        <v>647</v>
      </c>
      <c r="F298" s="172" t="s">
        <v>648</v>
      </c>
      <c r="G298" s="111" t="s">
        <v>176</v>
      </c>
      <c r="H298" s="112">
        <v>0.48299999999999998</v>
      </c>
      <c r="I298" s="173"/>
      <c r="J298" s="173">
        <f>ROUND(I298*H298,2)</f>
        <v>0</v>
      </c>
      <c r="K298" s="172" t="s">
        <v>1640</v>
      </c>
      <c r="L298" s="95"/>
      <c r="M298" s="366" t="s">
        <v>242</v>
      </c>
      <c r="N298" s="367" t="s">
        <v>274</v>
      </c>
      <c r="O298" s="368">
        <v>1.77</v>
      </c>
      <c r="P298" s="368">
        <f>O298*H298</f>
        <v>0.85490999999999995</v>
      </c>
      <c r="Q298" s="368">
        <v>0</v>
      </c>
      <c r="R298" s="368">
        <f>Q298*H298</f>
        <v>0</v>
      </c>
      <c r="S298" s="368">
        <v>0</v>
      </c>
      <c r="T298" s="369">
        <f>S298*H298</f>
        <v>0</v>
      </c>
      <c r="AR298" s="90" t="s">
        <v>333</v>
      </c>
      <c r="AT298" s="90" t="s">
        <v>330</v>
      </c>
      <c r="AU298" s="90" t="s">
        <v>57</v>
      </c>
      <c r="AY298" s="90" t="s">
        <v>328</v>
      </c>
      <c r="BE298" s="113">
        <f>IF(N298="základní",J298,0)</f>
        <v>0</v>
      </c>
      <c r="BF298" s="113">
        <f>IF(N298="snížená",J298,0)</f>
        <v>0</v>
      </c>
      <c r="BG298" s="113">
        <f>IF(N298="zákl. přenesená",J298,0)</f>
        <v>0</v>
      </c>
      <c r="BH298" s="113">
        <f>IF(N298="sníž. přenesená",J298,0)</f>
        <v>0</v>
      </c>
      <c r="BI298" s="113">
        <f>IF(N298="nulová",J298,0)</f>
        <v>0</v>
      </c>
      <c r="BJ298" s="90" t="s">
        <v>55</v>
      </c>
      <c r="BK298" s="113">
        <f>ROUND(I298*H298,2)</f>
        <v>0</v>
      </c>
      <c r="BL298" s="90" t="s">
        <v>333</v>
      </c>
      <c r="BM298" s="90" t="s">
        <v>649</v>
      </c>
    </row>
    <row r="299" spans="2:65" s="354" customFormat="1" ht="22.9" customHeight="1">
      <c r="B299" s="353"/>
      <c r="D299" s="355" t="s">
        <v>296</v>
      </c>
      <c r="E299" s="364" t="s">
        <v>1727</v>
      </c>
      <c r="F299" s="364" t="s">
        <v>1728</v>
      </c>
      <c r="J299" s="365">
        <f>BK299</f>
        <v>0</v>
      </c>
      <c r="L299" s="353"/>
      <c r="M299" s="358"/>
      <c r="N299" s="359"/>
      <c r="O299" s="359"/>
      <c r="P299" s="360">
        <f>SUM(P300:P379)</f>
        <v>399.08344999999997</v>
      </c>
      <c r="Q299" s="359"/>
      <c r="R299" s="360">
        <f>SUM(R300:R379)</f>
        <v>1.6921047099999995</v>
      </c>
      <c r="S299" s="359"/>
      <c r="T299" s="361">
        <f>SUM(T300:T379)</f>
        <v>4.3908000000000005</v>
      </c>
      <c r="AR299" s="355" t="s">
        <v>57</v>
      </c>
      <c r="AT299" s="362" t="s">
        <v>296</v>
      </c>
      <c r="AU299" s="362" t="s">
        <v>55</v>
      </c>
      <c r="AY299" s="355" t="s">
        <v>328</v>
      </c>
      <c r="BK299" s="363">
        <f>SUM(BK300:BK379)</f>
        <v>0</v>
      </c>
    </row>
    <row r="300" spans="2:65" s="96" customFormat="1" ht="16.5" customHeight="1">
      <c r="B300" s="108"/>
      <c r="C300" s="109" t="s">
        <v>650</v>
      </c>
      <c r="D300" s="109" t="s">
        <v>330</v>
      </c>
      <c r="E300" s="110" t="s">
        <v>651</v>
      </c>
      <c r="F300" s="172" t="s">
        <v>652</v>
      </c>
      <c r="G300" s="111" t="s">
        <v>163</v>
      </c>
      <c r="H300" s="112">
        <v>150</v>
      </c>
      <c r="I300" s="173"/>
      <c r="J300" s="173">
        <f>ROUND(I300*H300,2)</f>
        <v>0</v>
      </c>
      <c r="K300" s="172" t="s">
        <v>1640</v>
      </c>
      <c r="L300" s="95"/>
      <c r="M300" s="366" t="s">
        <v>242</v>
      </c>
      <c r="N300" s="367" t="s">
        <v>274</v>
      </c>
      <c r="O300" s="368">
        <v>0.10299999999999999</v>
      </c>
      <c r="P300" s="368">
        <f>O300*H300</f>
        <v>15.45</v>
      </c>
      <c r="Q300" s="368">
        <v>5.0000000000000002E-5</v>
      </c>
      <c r="R300" s="368">
        <f>Q300*H300</f>
        <v>7.5000000000000006E-3</v>
      </c>
      <c r="S300" s="368">
        <v>5.3200000000000001E-3</v>
      </c>
      <c r="T300" s="369">
        <f>S300*H300</f>
        <v>0.79800000000000004</v>
      </c>
      <c r="AR300" s="90" t="s">
        <v>333</v>
      </c>
      <c r="AT300" s="90" t="s">
        <v>330</v>
      </c>
      <c r="AU300" s="90" t="s">
        <v>57</v>
      </c>
      <c r="AY300" s="90" t="s">
        <v>328</v>
      </c>
      <c r="BE300" s="113">
        <f>IF(N300="základní",J300,0)</f>
        <v>0</v>
      </c>
      <c r="BF300" s="113">
        <f>IF(N300="snížená",J300,0)</f>
        <v>0</v>
      </c>
      <c r="BG300" s="113">
        <f>IF(N300="zákl. přenesená",J300,0)</f>
        <v>0</v>
      </c>
      <c r="BH300" s="113">
        <f>IF(N300="sníž. přenesená",J300,0)</f>
        <v>0</v>
      </c>
      <c r="BI300" s="113">
        <f>IF(N300="nulová",J300,0)</f>
        <v>0</v>
      </c>
      <c r="BJ300" s="90" t="s">
        <v>55</v>
      </c>
      <c r="BK300" s="113">
        <f>ROUND(I300*H300,2)</f>
        <v>0</v>
      </c>
      <c r="BL300" s="90" t="s">
        <v>333</v>
      </c>
      <c r="BM300" s="90" t="s">
        <v>653</v>
      </c>
    </row>
    <row r="301" spans="2:65" s="371" customFormat="1" ht="11.25">
      <c r="B301" s="370"/>
      <c r="D301" s="372" t="s">
        <v>439</v>
      </c>
      <c r="E301" s="373" t="s">
        <v>242</v>
      </c>
      <c r="F301" s="374" t="s">
        <v>1729</v>
      </c>
      <c r="H301" s="375">
        <v>100</v>
      </c>
      <c r="L301" s="370"/>
      <c r="M301" s="376"/>
      <c r="N301" s="377"/>
      <c r="O301" s="377"/>
      <c r="P301" s="377"/>
      <c r="Q301" s="377"/>
      <c r="R301" s="377"/>
      <c r="S301" s="377"/>
      <c r="T301" s="378"/>
      <c r="AT301" s="373" t="s">
        <v>439</v>
      </c>
      <c r="AU301" s="373" t="s">
        <v>57</v>
      </c>
      <c r="AV301" s="371" t="s">
        <v>57</v>
      </c>
      <c r="AW301" s="371" t="s">
        <v>255</v>
      </c>
      <c r="AX301" s="371" t="s">
        <v>297</v>
      </c>
      <c r="AY301" s="373" t="s">
        <v>328</v>
      </c>
    </row>
    <row r="302" spans="2:65" s="371" customFormat="1" ht="11.25">
      <c r="B302" s="370"/>
      <c r="D302" s="372" t="s">
        <v>439</v>
      </c>
      <c r="E302" s="373" t="s">
        <v>242</v>
      </c>
      <c r="F302" s="374" t="s">
        <v>1730</v>
      </c>
      <c r="H302" s="375">
        <v>50</v>
      </c>
      <c r="L302" s="370"/>
      <c r="M302" s="376"/>
      <c r="N302" s="377"/>
      <c r="O302" s="377"/>
      <c r="P302" s="377"/>
      <c r="Q302" s="377"/>
      <c r="R302" s="377"/>
      <c r="S302" s="377"/>
      <c r="T302" s="378"/>
      <c r="AT302" s="373" t="s">
        <v>439</v>
      </c>
      <c r="AU302" s="373" t="s">
        <v>57</v>
      </c>
      <c r="AV302" s="371" t="s">
        <v>57</v>
      </c>
      <c r="AW302" s="371" t="s">
        <v>255</v>
      </c>
      <c r="AX302" s="371" t="s">
        <v>297</v>
      </c>
      <c r="AY302" s="373" t="s">
        <v>328</v>
      </c>
    </row>
    <row r="303" spans="2:65" s="380" customFormat="1" ht="11.25">
      <c r="B303" s="379"/>
      <c r="D303" s="372" t="s">
        <v>439</v>
      </c>
      <c r="E303" s="381" t="s">
        <v>242</v>
      </c>
      <c r="F303" s="382" t="s">
        <v>1643</v>
      </c>
      <c r="H303" s="383">
        <v>150</v>
      </c>
      <c r="L303" s="379"/>
      <c r="M303" s="384"/>
      <c r="N303" s="385"/>
      <c r="O303" s="385"/>
      <c r="P303" s="385"/>
      <c r="Q303" s="385"/>
      <c r="R303" s="385"/>
      <c r="S303" s="385"/>
      <c r="T303" s="386"/>
      <c r="AT303" s="381" t="s">
        <v>439</v>
      </c>
      <c r="AU303" s="381" t="s">
        <v>57</v>
      </c>
      <c r="AV303" s="380" t="s">
        <v>454</v>
      </c>
      <c r="AW303" s="380" t="s">
        <v>255</v>
      </c>
      <c r="AX303" s="380" t="s">
        <v>55</v>
      </c>
      <c r="AY303" s="381" t="s">
        <v>328</v>
      </c>
    </row>
    <row r="304" spans="2:65" s="96" customFormat="1" ht="16.5" customHeight="1">
      <c r="B304" s="108"/>
      <c r="C304" s="109" t="s">
        <v>654</v>
      </c>
      <c r="D304" s="109" t="s">
        <v>330</v>
      </c>
      <c r="E304" s="110" t="s">
        <v>655</v>
      </c>
      <c r="F304" s="172" t="s">
        <v>656</v>
      </c>
      <c r="G304" s="111" t="s">
        <v>163</v>
      </c>
      <c r="H304" s="112">
        <v>5</v>
      </c>
      <c r="I304" s="173"/>
      <c r="J304" s="173">
        <f>ROUND(I304*H304,2)</f>
        <v>0</v>
      </c>
      <c r="K304" s="172" t="s">
        <v>1640</v>
      </c>
      <c r="L304" s="95"/>
      <c r="M304" s="366" t="s">
        <v>242</v>
      </c>
      <c r="N304" s="367" t="s">
        <v>274</v>
      </c>
      <c r="O304" s="368">
        <v>0.45900000000000002</v>
      </c>
      <c r="P304" s="368">
        <f>O304*H304</f>
        <v>2.2949999999999999</v>
      </c>
      <c r="Q304" s="368">
        <v>1.9941270000000001E-3</v>
      </c>
      <c r="R304" s="368">
        <f>Q304*H304</f>
        <v>9.9706350000000003E-3</v>
      </c>
      <c r="S304" s="368">
        <v>0</v>
      </c>
      <c r="T304" s="369">
        <f>S304*H304</f>
        <v>0</v>
      </c>
      <c r="AR304" s="90" t="s">
        <v>333</v>
      </c>
      <c r="AT304" s="90" t="s">
        <v>330</v>
      </c>
      <c r="AU304" s="90" t="s">
        <v>57</v>
      </c>
      <c r="AY304" s="90" t="s">
        <v>328</v>
      </c>
      <c r="BE304" s="113">
        <f>IF(N304="základní",J304,0)</f>
        <v>0</v>
      </c>
      <c r="BF304" s="113">
        <f>IF(N304="snížená",J304,0)</f>
        <v>0</v>
      </c>
      <c r="BG304" s="113">
        <f>IF(N304="zákl. přenesená",J304,0)</f>
        <v>0</v>
      </c>
      <c r="BH304" s="113">
        <f>IF(N304="sníž. přenesená",J304,0)</f>
        <v>0</v>
      </c>
      <c r="BI304" s="113">
        <f>IF(N304="nulová",J304,0)</f>
        <v>0</v>
      </c>
      <c r="BJ304" s="90" t="s">
        <v>55</v>
      </c>
      <c r="BK304" s="113">
        <f>ROUND(I304*H304,2)</f>
        <v>0</v>
      </c>
      <c r="BL304" s="90" t="s">
        <v>333</v>
      </c>
      <c r="BM304" s="90" t="s">
        <v>657</v>
      </c>
    </row>
    <row r="305" spans="2:65" s="371" customFormat="1" ht="11.25">
      <c r="B305" s="370"/>
      <c r="D305" s="372" t="s">
        <v>439</v>
      </c>
      <c r="E305" s="373" t="s">
        <v>242</v>
      </c>
      <c r="F305" s="374" t="s">
        <v>1731</v>
      </c>
      <c r="H305" s="375">
        <v>5</v>
      </c>
      <c r="L305" s="370"/>
      <c r="M305" s="376"/>
      <c r="N305" s="377"/>
      <c r="O305" s="377"/>
      <c r="P305" s="377"/>
      <c r="Q305" s="377"/>
      <c r="R305" s="377"/>
      <c r="S305" s="377"/>
      <c r="T305" s="378"/>
      <c r="AT305" s="373" t="s">
        <v>439</v>
      </c>
      <c r="AU305" s="373" t="s">
        <v>57</v>
      </c>
      <c r="AV305" s="371" t="s">
        <v>57</v>
      </c>
      <c r="AW305" s="371" t="s">
        <v>255</v>
      </c>
      <c r="AX305" s="371" t="s">
        <v>55</v>
      </c>
      <c r="AY305" s="373" t="s">
        <v>328</v>
      </c>
    </row>
    <row r="306" spans="2:65" s="96" customFormat="1" ht="16.5" customHeight="1">
      <c r="B306" s="108"/>
      <c r="C306" s="109" t="s">
        <v>658</v>
      </c>
      <c r="D306" s="109" t="s">
        <v>330</v>
      </c>
      <c r="E306" s="110" t="s">
        <v>659</v>
      </c>
      <c r="F306" s="172" t="s">
        <v>660</v>
      </c>
      <c r="G306" s="111" t="s">
        <v>163</v>
      </c>
      <c r="H306" s="112">
        <v>20</v>
      </c>
      <c r="I306" s="173"/>
      <c r="J306" s="173">
        <f>ROUND(I306*H306,2)</f>
        <v>0</v>
      </c>
      <c r="K306" s="172" t="s">
        <v>1640</v>
      </c>
      <c r="L306" s="95"/>
      <c r="M306" s="366" t="s">
        <v>242</v>
      </c>
      <c r="N306" s="367" t="s">
        <v>274</v>
      </c>
      <c r="O306" s="368">
        <v>0.51700000000000002</v>
      </c>
      <c r="P306" s="368">
        <f>O306*H306</f>
        <v>10.34</v>
      </c>
      <c r="Q306" s="368">
        <v>2.9563369999999999E-3</v>
      </c>
      <c r="R306" s="368">
        <f>Q306*H306</f>
        <v>5.9126739999999997E-2</v>
      </c>
      <c r="S306" s="368">
        <v>0</v>
      </c>
      <c r="T306" s="369">
        <f>S306*H306</f>
        <v>0</v>
      </c>
      <c r="AR306" s="90" t="s">
        <v>333</v>
      </c>
      <c r="AT306" s="90" t="s">
        <v>330</v>
      </c>
      <c r="AU306" s="90" t="s">
        <v>57</v>
      </c>
      <c r="AY306" s="90" t="s">
        <v>328</v>
      </c>
      <c r="BE306" s="113">
        <f>IF(N306="základní",J306,0)</f>
        <v>0</v>
      </c>
      <c r="BF306" s="113">
        <f>IF(N306="snížená",J306,0)</f>
        <v>0</v>
      </c>
      <c r="BG306" s="113">
        <f>IF(N306="zákl. přenesená",J306,0)</f>
        <v>0</v>
      </c>
      <c r="BH306" s="113">
        <f>IF(N306="sníž. přenesená",J306,0)</f>
        <v>0</v>
      </c>
      <c r="BI306" s="113">
        <f>IF(N306="nulová",J306,0)</f>
        <v>0</v>
      </c>
      <c r="BJ306" s="90" t="s">
        <v>55</v>
      </c>
      <c r="BK306" s="113">
        <f>ROUND(I306*H306,2)</f>
        <v>0</v>
      </c>
      <c r="BL306" s="90" t="s">
        <v>333</v>
      </c>
      <c r="BM306" s="90" t="s">
        <v>661</v>
      </c>
    </row>
    <row r="307" spans="2:65" s="371" customFormat="1" ht="11.25">
      <c r="B307" s="370"/>
      <c r="D307" s="372" t="s">
        <v>439</v>
      </c>
      <c r="E307" s="373" t="s">
        <v>242</v>
      </c>
      <c r="F307" s="374" t="s">
        <v>1732</v>
      </c>
      <c r="H307" s="375">
        <v>20</v>
      </c>
      <c r="L307" s="370"/>
      <c r="M307" s="376"/>
      <c r="N307" s="377"/>
      <c r="O307" s="377"/>
      <c r="P307" s="377"/>
      <c r="Q307" s="377"/>
      <c r="R307" s="377"/>
      <c r="S307" s="377"/>
      <c r="T307" s="378"/>
      <c r="AT307" s="373" t="s">
        <v>439</v>
      </c>
      <c r="AU307" s="373" t="s">
        <v>57</v>
      </c>
      <c r="AV307" s="371" t="s">
        <v>57</v>
      </c>
      <c r="AW307" s="371" t="s">
        <v>255</v>
      </c>
      <c r="AX307" s="371" t="s">
        <v>55</v>
      </c>
      <c r="AY307" s="373" t="s">
        <v>328</v>
      </c>
    </row>
    <row r="308" spans="2:65" s="96" customFormat="1" ht="16.5" customHeight="1">
      <c r="B308" s="108"/>
      <c r="C308" s="109" t="s">
        <v>662</v>
      </c>
      <c r="D308" s="109" t="s">
        <v>330</v>
      </c>
      <c r="E308" s="110" t="s">
        <v>663</v>
      </c>
      <c r="F308" s="172" t="s">
        <v>664</v>
      </c>
      <c r="G308" s="111" t="s">
        <v>163</v>
      </c>
      <c r="H308" s="112">
        <v>5</v>
      </c>
      <c r="I308" s="173"/>
      <c r="J308" s="173">
        <f>ROUND(I308*H308,2)</f>
        <v>0</v>
      </c>
      <c r="K308" s="172" t="s">
        <v>1640</v>
      </c>
      <c r="L308" s="95"/>
      <c r="M308" s="366" t="s">
        <v>242</v>
      </c>
      <c r="N308" s="367" t="s">
        <v>274</v>
      </c>
      <c r="O308" s="368">
        <v>0.65200000000000002</v>
      </c>
      <c r="P308" s="368">
        <f>O308*H308</f>
        <v>3.2600000000000002</v>
      </c>
      <c r="Q308" s="368">
        <v>3.7647244999999998E-3</v>
      </c>
      <c r="R308" s="368">
        <f>Q308*H308</f>
        <v>1.8823622499999998E-2</v>
      </c>
      <c r="S308" s="368">
        <v>0</v>
      </c>
      <c r="T308" s="369">
        <f>S308*H308</f>
        <v>0</v>
      </c>
      <c r="AR308" s="90" t="s">
        <v>333</v>
      </c>
      <c r="AT308" s="90" t="s">
        <v>330</v>
      </c>
      <c r="AU308" s="90" t="s">
        <v>57</v>
      </c>
      <c r="AY308" s="90" t="s">
        <v>328</v>
      </c>
      <c r="BE308" s="113">
        <f>IF(N308="základní",J308,0)</f>
        <v>0</v>
      </c>
      <c r="BF308" s="113">
        <f>IF(N308="snížená",J308,0)</f>
        <v>0</v>
      </c>
      <c r="BG308" s="113">
        <f>IF(N308="zákl. přenesená",J308,0)</f>
        <v>0</v>
      </c>
      <c r="BH308" s="113">
        <f>IF(N308="sníž. přenesená",J308,0)</f>
        <v>0</v>
      </c>
      <c r="BI308" s="113">
        <f>IF(N308="nulová",J308,0)</f>
        <v>0</v>
      </c>
      <c r="BJ308" s="90" t="s">
        <v>55</v>
      </c>
      <c r="BK308" s="113">
        <f>ROUND(I308*H308,2)</f>
        <v>0</v>
      </c>
      <c r="BL308" s="90" t="s">
        <v>333</v>
      </c>
      <c r="BM308" s="90" t="s">
        <v>665</v>
      </c>
    </row>
    <row r="309" spans="2:65" s="371" customFormat="1" ht="11.25">
      <c r="B309" s="370"/>
      <c r="D309" s="372" t="s">
        <v>439</v>
      </c>
      <c r="E309" s="373" t="s">
        <v>242</v>
      </c>
      <c r="F309" s="374" t="s">
        <v>1731</v>
      </c>
      <c r="H309" s="375">
        <v>5</v>
      </c>
      <c r="L309" s="370"/>
      <c r="M309" s="376"/>
      <c r="N309" s="377"/>
      <c r="O309" s="377"/>
      <c r="P309" s="377"/>
      <c r="Q309" s="377"/>
      <c r="R309" s="377"/>
      <c r="S309" s="377"/>
      <c r="T309" s="378"/>
      <c r="AT309" s="373" t="s">
        <v>439</v>
      </c>
      <c r="AU309" s="373" t="s">
        <v>57</v>
      </c>
      <c r="AV309" s="371" t="s">
        <v>57</v>
      </c>
      <c r="AW309" s="371" t="s">
        <v>255</v>
      </c>
      <c r="AX309" s="371" t="s">
        <v>55</v>
      </c>
      <c r="AY309" s="373" t="s">
        <v>328</v>
      </c>
    </row>
    <row r="310" spans="2:65" s="96" customFormat="1" ht="16.5" customHeight="1">
      <c r="B310" s="108"/>
      <c r="C310" s="109" t="s">
        <v>666</v>
      </c>
      <c r="D310" s="109" t="s">
        <v>330</v>
      </c>
      <c r="E310" s="110" t="s">
        <v>667</v>
      </c>
      <c r="F310" s="172" t="s">
        <v>668</v>
      </c>
      <c r="G310" s="111" t="s">
        <v>163</v>
      </c>
      <c r="H310" s="112">
        <v>5</v>
      </c>
      <c r="I310" s="173"/>
      <c r="J310" s="173">
        <f>ROUND(I310*H310,2)</f>
        <v>0</v>
      </c>
      <c r="K310" s="172" t="s">
        <v>1640</v>
      </c>
      <c r="L310" s="95"/>
      <c r="M310" s="366" t="s">
        <v>242</v>
      </c>
      <c r="N310" s="367" t="s">
        <v>274</v>
      </c>
      <c r="O310" s="368">
        <v>0.69099999999999995</v>
      </c>
      <c r="P310" s="368">
        <f>O310*H310</f>
        <v>3.4549999999999996</v>
      </c>
      <c r="Q310" s="368">
        <v>4.4039645000000004E-3</v>
      </c>
      <c r="R310" s="368">
        <f>Q310*H310</f>
        <v>2.2019822500000001E-2</v>
      </c>
      <c r="S310" s="368">
        <v>0</v>
      </c>
      <c r="T310" s="369">
        <f>S310*H310</f>
        <v>0</v>
      </c>
      <c r="AR310" s="90" t="s">
        <v>333</v>
      </c>
      <c r="AT310" s="90" t="s">
        <v>330</v>
      </c>
      <c r="AU310" s="90" t="s">
        <v>57</v>
      </c>
      <c r="AY310" s="90" t="s">
        <v>328</v>
      </c>
      <c r="BE310" s="113">
        <f>IF(N310="základní",J310,0)</f>
        <v>0</v>
      </c>
      <c r="BF310" s="113">
        <f>IF(N310="snížená",J310,0)</f>
        <v>0</v>
      </c>
      <c r="BG310" s="113">
        <f>IF(N310="zákl. přenesená",J310,0)</f>
        <v>0</v>
      </c>
      <c r="BH310" s="113">
        <f>IF(N310="sníž. přenesená",J310,0)</f>
        <v>0</v>
      </c>
      <c r="BI310" s="113">
        <f>IF(N310="nulová",J310,0)</f>
        <v>0</v>
      </c>
      <c r="BJ310" s="90" t="s">
        <v>55</v>
      </c>
      <c r="BK310" s="113">
        <f>ROUND(I310*H310,2)</f>
        <v>0</v>
      </c>
      <c r="BL310" s="90" t="s">
        <v>333</v>
      </c>
      <c r="BM310" s="90" t="s">
        <v>669</v>
      </c>
    </row>
    <row r="311" spans="2:65" s="371" customFormat="1" ht="11.25">
      <c r="B311" s="370"/>
      <c r="D311" s="372" t="s">
        <v>439</v>
      </c>
      <c r="E311" s="373" t="s">
        <v>242</v>
      </c>
      <c r="F311" s="374" t="s">
        <v>1731</v>
      </c>
      <c r="H311" s="375">
        <v>5</v>
      </c>
      <c r="L311" s="370"/>
      <c r="M311" s="376"/>
      <c r="N311" s="377"/>
      <c r="O311" s="377"/>
      <c r="P311" s="377"/>
      <c r="Q311" s="377"/>
      <c r="R311" s="377"/>
      <c r="S311" s="377"/>
      <c r="T311" s="378"/>
      <c r="AT311" s="373" t="s">
        <v>439</v>
      </c>
      <c r="AU311" s="373" t="s">
        <v>57</v>
      </c>
      <c r="AV311" s="371" t="s">
        <v>57</v>
      </c>
      <c r="AW311" s="371" t="s">
        <v>255</v>
      </c>
      <c r="AX311" s="371" t="s">
        <v>55</v>
      </c>
      <c r="AY311" s="373" t="s">
        <v>328</v>
      </c>
    </row>
    <row r="312" spans="2:65" s="96" customFormat="1" ht="16.5" customHeight="1">
      <c r="B312" s="108"/>
      <c r="C312" s="109" t="s">
        <v>670</v>
      </c>
      <c r="D312" s="109" t="s">
        <v>330</v>
      </c>
      <c r="E312" s="110" t="s">
        <v>671</v>
      </c>
      <c r="F312" s="172" t="s">
        <v>672</v>
      </c>
      <c r="G312" s="111" t="s">
        <v>163</v>
      </c>
      <c r="H312" s="112">
        <v>60</v>
      </c>
      <c r="I312" s="173"/>
      <c r="J312" s="173">
        <f>ROUND(I312*H312,2)</f>
        <v>0</v>
      </c>
      <c r="K312" s="172" t="s">
        <v>1640</v>
      </c>
      <c r="L312" s="95"/>
      <c r="M312" s="366" t="s">
        <v>242</v>
      </c>
      <c r="N312" s="367" t="s">
        <v>274</v>
      </c>
      <c r="O312" s="368">
        <v>0.78400000000000003</v>
      </c>
      <c r="P312" s="368">
        <f>O312*H312</f>
        <v>47.04</v>
      </c>
      <c r="Q312" s="368">
        <v>6.2863514999999997E-3</v>
      </c>
      <c r="R312" s="368">
        <f>Q312*H312</f>
        <v>0.37718109</v>
      </c>
      <c r="S312" s="368">
        <v>0</v>
      </c>
      <c r="T312" s="369">
        <f>S312*H312</f>
        <v>0</v>
      </c>
      <c r="AR312" s="90" t="s">
        <v>333</v>
      </c>
      <c r="AT312" s="90" t="s">
        <v>330</v>
      </c>
      <c r="AU312" s="90" t="s">
        <v>57</v>
      </c>
      <c r="AY312" s="90" t="s">
        <v>328</v>
      </c>
      <c r="BE312" s="113">
        <f>IF(N312="základní",J312,0)</f>
        <v>0</v>
      </c>
      <c r="BF312" s="113">
        <f>IF(N312="snížená",J312,0)</f>
        <v>0</v>
      </c>
      <c r="BG312" s="113">
        <f>IF(N312="zákl. přenesená",J312,0)</f>
        <v>0</v>
      </c>
      <c r="BH312" s="113">
        <f>IF(N312="sníž. přenesená",J312,0)</f>
        <v>0</v>
      </c>
      <c r="BI312" s="113">
        <f>IF(N312="nulová",J312,0)</f>
        <v>0</v>
      </c>
      <c r="BJ312" s="90" t="s">
        <v>55</v>
      </c>
      <c r="BK312" s="113">
        <f>ROUND(I312*H312,2)</f>
        <v>0</v>
      </c>
      <c r="BL312" s="90" t="s">
        <v>333</v>
      </c>
      <c r="BM312" s="90" t="s">
        <v>673</v>
      </c>
    </row>
    <row r="313" spans="2:65" s="371" customFormat="1" ht="11.25">
      <c r="B313" s="370"/>
      <c r="D313" s="372" t="s">
        <v>439</v>
      </c>
      <c r="E313" s="373" t="s">
        <v>242</v>
      </c>
      <c r="F313" s="374" t="s">
        <v>1733</v>
      </c>
      <c r="H313" s="375">
        <v>60</v>
      </c>
      <c r="L313" s="370"/>
      <c r="M313" s="376"/>
      <c r="N313" s="377"/>
      <c r="O313" s="377"/>
      <c r="P313" s="377"/>
      <c r="Q313" s="377"/>
      <c r="R313" s="377"/>
      <c r="S313" s="377"/>
      <c r="T313" s="378"/>
      <c r="AT313" s="373" t="s">
        <v>439</v>
      </c>
      <c r="AU313" s="373" t="s">
        <v>57</v>
      </c>
      <c r="AV313" s="371" t="s">
        <v>57</v>
      </c>
      <c r="AW313" s="371" t="s">
        <v>255</v>
      </c>
      <c r="AX313" s="371" t="s">
        <v>55</v>
      </c>
      <c r="AY313" s="373" t="s">
        <v>328</v>
      </c>
    </row>
    <row r="314" spans="2:65" s="96" customFormat="1" ht="16.5" customHeight="1">
      <c r="B314" s="108"/>
      <c r="C314" s="109" t="s">
        <v>358</v>
      </c>
      <c r="D314" s="109" t="s">
        <v>330</v>
      </c>
      <c r="E314" s="110" t="s">
        <v>674</v>
      </c>
      <c r="F314" s="172" t="s">
        <v>675</v>
      </c>
      <c r="G314" s="111" t="s">
        <v>163</v>
      </c>
      <c r="H314" s="112">
        <v>130</v>
      </c>
      <c r="I314" s="173"/>
      <c r="J314" s="173">
        <f>ROUND(I314*H314,2)</f>
        <v>0</v>
      </c>
      <c r="K314" s="172" t="s">
        <v>1640</v>
      </c>
      <c r="L314" s="95"/>
      <c r="M314" s="366" t="s">
        <v>242</v>
      </c>
      <c r="N314" s="367" t="s">
        <v>274</v>
      </c>
      <c r="O314" s="368">
        <v>0.187</v>
      </c>
      <c r="P314" s="368">
        <f>O314*H314</f>
        <v>24.31</v>
      </c>
      <c r="Q314" s="368">
        <v>6.2000000000000003E-5</v>
      </c>
      <c r="R314" s="368">
        <f>Q314*H314</f>
        <v>8.0600000000000012E-3</v>
      </c>
      <c r="S314" s="368">
        <v>8.4100000000000008E-3</v>
      </c>
      <c r="T314" s="369">
        <f>S314*H314</f>
        <v>1.0933000000000002</v>
      </c>
      <c r="AR314" s="90" t="s">
        <v>333</v>
      </c>
      <c r="AT314" s="90" t="s">
        <v>330</v>
      </c>
      <c r="AU314" s="90" t="s">
        <v>57</v>
      </c>
      <c r="AY314" s="90" t="s">
        <v>328</v>
      </c>
      <c r="BE314" s="113">
        <f>IF(N314="základní",J314,0)</f>
        <v>0</v>
      </c>
      <c r="BF314" s="113">
        <f>IF(N314="snížená",J314,0)</f>
        <v>0</v>
      </c>
      <c r="BG314" s="113">
        <f>IF(N314="zákl. přenesená",J314,0)</f>
        <v>0</v>
      </c>
      <c r="BH314" s="113">
        <f>IF(N314="sníž. přenesená",J314,0)</f>
        <v>0</v>
      </c>
      <c r="BI314" s="113">
        <f>IF(N314="nulová",J314,0)</f>
        <v>0</v>
      </c>
      <c r="BJ314" s="90" t="s">
        <v>55</v>
      </c>
      <c r="BK314" s="113">
        <f>ROUND(I314*H314,2)</f>
        <v>0</v>
      </c>
      <c r="BL314" s="90" t="s">
        <v>333</v>
      </c>
      <c r="BM314" s="90" t="s">
        <v>676</v>
      </c>
    </row>
    <row r="315" spans="2:65" s="371" customFormat="1" ht="11.25">
      <c r="B315" s="370"/>
      <c r="D315" s="372" t="s">
        <v>439</v>
      </c>
      <c r="E315" s="373" t="s">
        <v>242</v>
      </c>
      <c r="F315" s="374" t="s">
        <v>1734</v>
      </c>
      <c r="H315" s="375">
        <v>100</v>
      </c>
      <c r="L315" s="370"/>
      <c r="M315" s="376"/>
      <c r="N315" s="377"/>
      <c r="O315" s="377"/>
      <c r="P315" s="377"/>
      <c r="Q315" s="377"/>
      <c r="R315" s="377"/>
      <c r="S315" s="377"/>
      <c r="T315" s="378"/>
      <c r="AT315" s="373" t="s">
        <v>439</v>
      </c>
      <c r="AU315" s="373" t="s">
        <v>57</v>
      </c>
      <c r="AV315" s="371" t="s">
        <v>57</v>
      </c>
      <c r="AW315" s="371" t="s">
        <v>255</v>
      </c>
      <c r="AX315" s="371" t="s">
        <v>297</v>
      </c>
      <c r="AY315" s="373" t="s">
        <v>328</v>
      </c>
    </row>
    <row r="316" spans="2:65" s="371" customFormat="1" ht="11.25">
      <c r="B316" s="370"/>
      <c r="D316" s="372" t="s">
        <v>439</v>
      </c>
      <c r="E316" s="373" t="s">
        <v>242</v>
      </c>
      <c r="F316" s="374" t="s">
        <v>1735</v>
      </c>
      <c r="H316" s="375">
        <v>30</v>
      </c>
      <c r="L316" s="370"/>
      <c r="M316" s="376"/>
      <c r="N316" s="377"/>
      <c r="O316" s="377"/>
      <c r="P316" s="377"/>
      <c r="Q316" s="377"/>
      <c r="R316" s="377"/>
      <c r="S316" s="377"/>
      <c r="T316" s="378"/>
      <c r="AT316" s="373" t="s">
        <v>439</v>
      </c>
      <c r="AU316" s="373" t="s">
        <v>57</v>
      </c>
      <c r="AV316" s="371" t="s">
        <v>57</v>
      </c>
      <c r="AW316" s="371" t="s">
        <v>255</v>
      </c>
      <c r="AX316" s="371" t="s">
        <v>297</v>
      </c>
      <c r="AY316" s="373" t="s">
        <v>328</v>
      </c>
    </row>
    <row r="317" spans="2:65" s="380" customFormat="1" ht="11.25">
      <c r="B317" s="379"/>
      <c r="D317" s="372" t="s">
        <v>439</v>
      </c>
      <c r="E317" s="381" t="s">
        <v>242</v>
      </c>
      <c r="F317" s="382" t="s">
        <v>1643</v>
      </c>
      <c r="H317" s="383">
        <v>130</v>
      </c>
      <c r="L317" s="379"/>
      <c r="M317" s="384"/>
      <c r="N317" s="385"/>
      <c r="O317" s="385"/>
      <c r="P317" s="385"/>
      <c r="Q317" s="385"/>
      <c r="R317" s="385"/>
      <c r="S317" s="385"/>
      <c r="T317" s="386"/>
      <c r="AT317" s="381" t="s">
        <v>439</v>
      </c>
      <c r="AU317" s="381" t="s">
        <v>57</v>
      </c>
      <c r="AV317" s="380" t="s">
        <v>454</v>
      </c>
      <c r="AW317" s="380" t="s">
        <v>255</v>
      </c>
      <c r="AX317" s="380" t="s">
        <v>55</v>
      </c>
      <c r="AY317" s="381" t="s">
        <v>328</v>
      </c>
    </row>
    <row r="318" spans="2:65" s="96" customFormat="1" ht="16.5" customHeight="1">
      <c r="B318" s="108"/>
      <c r="C318" s="109" t="s">
        <v>677</v>
      </c>
      <c r="D318" s="109" t="s">
        <v>330</v>
      </c>
      <c r="E318" s="110" t="s">
        <v>678</v>
      </c>
      <c r="F318" s="172" t="s">
        <v>679</v>
      </c>
      <c r="G318" s="111" t="s">
        <v>163</v>
      </c>
      <c r="H318" s="112">
        <v>60</v>
      </c>
      <c r="I318" s="173"/>
      <c r="J318" s="173">
        <f>ROUND(I318*H318,2)</f>
        <v>0</v>
      </c>
      <c r="K318" s="172" t="s">
        <v>1640</v>
      </c>
      <c r="L318" s="95"/>
      <c r="M318" s="366" t="s">
        <v>242</v>
      </c>
      <c r="N318" s="367" t="s">
        <v>274</v>
      </c>
      <c r="O318" s="368">
        <v>0.19800000000000001</v>
      </c>
      <c r="P318" s="368">
        <f>O318*H318</f>
        <v>11.88</v>
      </c>
      <c r="Q318" s="368">
        <v>1E-4</v>
      </c>
      <c r="R318" s="368">
        <f>Q318*H318</f>
        <v>6.0000000000000001E-3</v>
      </c>
      <c r="S318" s="368">
        <v>1.384E-2</v>
      </c>
      <c r="T318" s="369">
        <f>S318*H318</f>
        <v>0.83040000000000003</v>
      </c>
      <c r="AR318" s="90" t="s">
        <v>333</v>
      </c>
      <c r="AT318" s="90" t="s">
        <v>330</v>
      </c>
      <c r="AU318" s="90" t="s">
        <v>57</v>
      </c>
      <c r="AY318" s="90" t="s">
        <v>328</v>
      </c>
      <c r="BE318" s="113">
        <f>IF(N318="základní",J318,0)</f>
        <v>0</v>
      </c>
      <c r="BF318" s="113">
        <f>IF(N318="snížená",J318,0)</f>
        <v>0</v>
      </c>
      <c r="BG318" s="113">
        <f>IF(N318="zákl. přenesená",J318,0)</f>
        <v>0</v>
      </c>
      <c r="BH318" s="113">
        <f>IF(N318="sníž. přenesená",J318,0)</f>
        <v>0</v>
      </c>
      <c r="BI318" s="113">
        <f>IF(N318="nulová",J318,0)</f>
        <v>0</v>
      </c>
      <c r="BJ318" s="90" t="s">
        <v>55</v>
      </c>
      <c r="BK318" s="113">
        <f>ROUND(I318*H318,2)</f>
        <v>0</v>
      </c>
      <c r="BL318" s="90" t="s">
        <v>333</v>
      </c>
      <c r="BM318" s="90" t="s">
        <v>680</v>
      </c>
    </row>
    <row r="319" spans="2:65" s="371" customFormat="1" ht="11.25">
      <c r="B319" s="370"/>
      <c r="D319" s="372" t="s">
        <v>439</v>
      </c>
      <c r="E319" s="373" t="s">
        <v>242</v>
      </c>
      <c r="F319" s="374" t="s">
        <v>1736</v>
      </c>
      <c r="H319" s="375">
        <v>30</v>
      </c>
      <c r="L319" s="370"/>
      <c r="M319" s="376"/>
      <c r="N319" s="377"/>
      <c r="O319" s="377"/>
      <c r="P319" s="377"/>
      <c r="Q319" s="377"/>
      <c r="R319" s="377"/>
      <c r="S319" s="377"/>
      <c r="T319" s="378"/>
      <c r="AT319" s="373" t="s">
        <v>439</v>
      </c>
      <c r="AU319" s="373" t="s">
        <v>57</v>
      </c>
      <c r="AV319" s="371" t="s">
        <v>57</v>
      </c>
      <c r="AW319" s="371" t="s">
        <v>255</v>
      </c>
      <c r="AX319" s="371" t="s">
        <v>297</v>
      </c>
      <c r="AY319" s="373" t="s">
        <v>328</v>
      </c>
    </row>
    <row r="320" spans="2:65" s="371" customFormat="1" ht="11.25">
      <c r="B320" s="370"/>
      <c r="D320" s="372" t="s">
        <v>439</v>
      </c>
      <c r="E320" s="373" t="s">
        <v>242</v>
      </c>
      <c r="F320" s="374" t="s">
        <v>1737</v>
      </c>
      <c r="H320" s="375">
        <v>30</v>
      </c>
      <c r="L320" s="370"/>
      <c r="M320" s="376"/>
      <c r="N320" s="377"/>
      <c r="O320" s="377"/>
      <c r="P320" s="377"/>
      <c r="Q320" s="377"/>
      <c r="R320" s="377"/>
      <c r="S320" s="377"/>
      <c r="T320" s="378"/>
      <c r="AT320" s="373" t="s">
        <v>439</v>
      </c>
      <c r="AU320" s="373" t="s">
        <v>57</v>
      </c>
      <c r="AV320" s="371" t="s">
        <v>57</v>
      </c>
      <c r="AW320" s="371" t="s">
        <v>255</v>
      </c>
      <c r="AX320" s="371" t="s">
        <v>297</v>
      </c>
      <c r="AY320" s="373" t="s">
        <v>328</v>
      </c>
    </row>
    <row r="321" spans="2:65" s="380" customFormat="1" ht="11.25">
      <c r="B321" s="379"/>
      <c r="D321" s="372" t="s">
        <v>439</v>
      </c>
      <c r="E321" s="381" t="s">
        <v>242</v>
      </c>
      <c r="F321" s="382" t="s">
        <v>1643</v>
      </c>
      <c r="H321" s="383">
        <v>60</v>
      </c>
      <c r="L321" s="379"/>
      <c r="M321" s="384"/>
      <c r="N321" s="385"/>
      <c r="O321" s="385"/>
      <c r="P321" s="385"/>
      <c r="Q321" s="385"/>
      <c r="R321" s="385"/>
      <c r="S321" s="385"/>
      <c r="T321" s="386"/>
      <c r="AT321" s="381" t="s">
        <v>439</v>
      </c>
      <c r="AU321" s="381" t="s">
        <v>57</v>
      </c>
      <c r="AV321" s="380" t="s">
        <v>454</v>
      </c>
      <c r="AW321" s="380" t="s">
        <v>255</v>
      </c>
      <c r="AX321" s="380" t="s">
        <v>55</v>
      </c>
      <c r="AY321" s="381" t="s">
        <v>328</v>
      </c>
    </row>
    <row r="322" spans="2:65" s="96" customFormat="1" ht="16.5" customHeight="1">
      <c r="B322" s="108"/>
      <c r="C322" s="109" t="s">
        <v>681</v>
      </c>
      <c r="D322" s="109" t="s">
        <v>330</v>
      </c>
      <c r="E322" s="110" t="s">
        <v>682</v>
      </c>
      <c r="F322" s="172" t="s">
        <v>683</v>
      </c>
      <c r="G322" s="111" t="s">
        <v>163</v>
      </c>
      <c r="H322" s="112">
        <v>40</v>
      </c>
      <c r="I322" s="173"/>
      <c r="J322" s="173">
        <f>ROUND(I322*H322,2)</f>
        <v>0</v>
      </c>
      <c r="K322" s="172" t="s">
        <v>1640</v>
      </c>
      <c r="L322" s="95"/>
      <c r="M322" s="366" t="s">
        <v>242</v>
      </c>
      <c r="N322" s="367" t="s">
        <v>274</v>
      </c>
      <c r="O322" s="368">
        <v>0.20799999999999999</v>
      </c>
      <c r="P322" s="368">
        <f>O322*H322</f>
        <v>8.32</v>
      </c>
      <c r="Q322" s="368">
        <v>1.2400000000000001E-4</v>
      </c>
      <c r="R322" s="368">
        <f>Q322*H322</f>
        <v>4.96E-3</v>
      </c>
      <c r="S322" s="368">
        <v>2.359E-2</v>
      </c>
      <c r="T322" s="369">
        <f>S322*H322</f>
        <v>0.94359999999999999</v>
      </c>
      <c r="AR322" s="90" t="s">
        <v>333</v>
      </c>
      <c r="AT322" s="90" t="s">
        <v>330</v>
      </c>
      <c r="AU322" s="90" t="s">
        <v>57</v>
      </c>
      <c r="AY322" s="90" t="s">
        <v>328</v>
      </c>
      <c r="BE322" s="113">
        <f>IF(N322="základní",J322,0)</f>
        <v>0</v>
      </c>
      <c r="BF322" s="113">
        <f>IF(N322="snížená",J322,0)</f>
        <v>0</v>
      </c>
      <c r="BG322" s="113">
        <f>IF(N322="zákl. přenesená",J322,0)</f>
        <v>0</v>
      </c>
      <c r="BH322" s="113">
        <f>IF(N322="sníž. přenesená",J322,0)</f>
        <v>0</v>
      </c>
      <c r="BI322" s="113">
        <f>IF(N322="nulová",J322,0)</f>
        <v>0</v>
      </c>
      <c r="BJ322" s="90" t="s">
        <v>55</v>
      </c>
      <c r="BK322" s="113">
        <f>ROUND(I322*H322,2)</f>
        <v>0</v>
      </c>
      <c r="BL322" s="90" t="s">
        <v>333</v>
      </c>
      <c r="BM322" s="90" t="s">
        <v>684</v>
      </c>
    </row>
    <row r="323" spans="2:65" s="371" customFormat="1" ht="11.25">
      <c r="B323" s="370"/>
      <c r="D323" s="372" t="s">
        <v>439</v>
      </c>
      <c r="E323" s="373" t="s">
        <v>242</v>
      </c>
      <c r="F323" s="374" t="s">
        <v>1738</v>
      </c>
      <c r="H323" s="375">
        <v>20</v>
      </c>
      <c r="L323" s="370"/>
      <c r="M323" s="376"/>
      <c r="N323" s="377"/>
      <c r="O323" s="377"/>
      <c r="P323" s="377"/>
      <c r="Q323" s="377"/>
      <c r="R323" s="377"/>
      <c r="S323" s="377"/>
      <c r="T323" s="378"/>
      <c r="AT323" s="373" t="s">
        <v>439</v>
      </c>
      <c r="AU323" s="373" t="s">
        <v>57</v>
      </c>
      <c r="AV323" s="371" t="s">
        <v>57</v>
      </c>
      <c r="AW323" s="371" t="s">
        <v>255</v>
      </c>
      <c r="AX323" s="371" t="s">
        <v>297</v>
      </c>
      <c r="AY323" s="373" t="s">
        <v>328</v>
      </c>
    </row>
    <row r="324" spans="2:65" s="371" customFormat="1" ht="11.25">
      <c r="B324" s="370"/>
      <c r="D324" s="372" t="s">
        <v>439</v>
      </c>
      <c r="E324" s="373" t="s">
        <v>242</v>
      </c>
      <c r="F324" s="374" t="s">
        <v>1739</v>
      </c>
      <c r="H324" s="375">
        <v>20</v>
      </c>
      <c r="L324" s="370"/>
      <c r="M324" s="376"/>
      <c r="N324" s="377"/>
      <c r="O324" s="377"/>
      <c r="P324" s="377"/>
      <c r="Q324" s="377"/>
      <c r="R324" s="377"/>
      <c r="S324" s="377"/>
      <c r="T324" s="378"/>
      <c r="AT324" s="373" t="s">
        <v>439</v>
      </c>
      <c r="AU324" s="373" t="s">
        <v>57</v>
      </c>
      <c r="AV324" s="371" t="s">
        <v>57</v>
      </c>
      <c r="AW324" s="371" t="s">
        <v>255</v>
      </c>
      <c r="AX324" s="371" t="s">
        <v>297</v>
      </c>
      <c r="AY324" s="373" t="s">
        <v>328</v>
      </c>
    </row>
    <row r="325" spans="2:65" s="380" customFormat="1" ht="11.25">
      <c r="B325" s="379"/>
      <c r="D325" s="372" t="s">
        <v>439</v>
      </c>
      <c r="E325" s="381" t="s">
        <v>242</v>
      </c>
      <c r="F325" s="382" t="s">
        <v>1643</v>
      </c>
      <c r="H325" s="383">
        <v>40</v>
      </c>
      <c r="L325" s="379"/>
      <c r="M325" s="384"/>
      <c r="N325" s="385"/>
      <c r="O325" s="385"/>
      <c r="P325" s="385"/>
      <c r="Q325" s="385"/>
      <c r="R325" s="385"/>
      <c r="S325" s="385"/>
      <c r="T325" s="386"/>
      <c r="AT325" s="381" t="s">
        <v>439</v>
      </c>
      <c r="AU325" s="381" t="s">
        <v>57</v>
      </c>
      <c r="AV325" s="380" t="s">
        <v>454</v>
      </c>
      <c r="AW325" s="380" t="s">
        <v>255</v>
      </c>
      <c r="AX325" s="380" t="s">
        <v>55</v>
      </c>
      <c r="AY325" s="381" t="s">
        <v>328</v>
      </c>
    </row>
    <row r="326" spans="2:65" s="96" customFormat="1" ht="16.5" customHeight="1">
      <c r="B326" s="108"/>
      <c r="C326" s="109" t="s">
        <v>685</v>
      </c>
      <c r="D326" s="109" t="s">
        <v>330</v>
      </c>
      <c r="E326" s="110" t="s">
        <v>686</v>
      </c>
      <c r="F326" s="172" t="s">
        <v>687</v>
      </c>
      <c r="G326" s="111" t="s">
        <v>163</v>
      </c>
      <c r="H326" s="112">
        <v>25</v>
      </c>
      <c r="I326" s="173"/>
      <c r="J326" s="173">
        <f>ROUND(I326*H326,2)</f>
        <v>0</v>
      </c>
      <c r="K326" s="172" t="s">
        <v>1640</v>
      </c>
      <c r="L326" s="95"/>
      <c r="M326" s="366" t="s">
        <v>242</v>
      </c>
      <c r="N326" s="367" t="s">
        <v>274</v>
      </c>
      <c r="O326" s="368">
        <v>0.91900000000000004</v>
      </c>
      <c r="P326" s="368">
        <f>O326*H326</f>
        <v>22.975000000000001</v>
      </c>
      <c r="Q326" s="368">
        <v>6.6740599999999999E-3</v>
      </c>
      <c r="R326" s="368">
        <f>Q326*H326</f>
        <v>0.16685149999999999</v>
      </c>
      <c r="S326" s="368">
        <v>0</v>
      </c>
      <c r="T326" s="369">
        <f>S326*H326</f>
        <v>0</v>
      </c>
      <c r="AR326" s="90" t="s">
        <v>333</v>
      </c>
      <c r="AT326" s="90" t="s">
        <v>330</v>
      </c>
      <c r="AU326" s="90" t="s">
        <v>57</v>
      </c>
      <c r="AY326" s="90" t="s">
        <v>328</v>
      </c>
      <c r="BE326" s="113">
        <f>IF(N326="základní",J326,0)</f>
        <v>0</v>
      </c>
      <c r="BF326" s="113">
        <f>IF(N326="snížená",J326,0)</f>
        <v>0</v>
      </c>
      <c r="BG326" s="113">
        <f>IF(N326="zákl. přenesená",J326,0)</f>
        <v>0</v>
      </c>
      <c r="BH326" s="113">
        <f>IF(N326="sníž. přenesená",J326,0)</f>
        <v>0</v>
      </c>
      <c r="BI326" s="113">
        <f>IF(N326="nulová",J326,0)</f>
        <v>0</v>
      </c>
      <c r="BJ326" s="90" t="s">
        <v>55</v>
      </c>
      <c r="BK326" s="113">
        <f>ROUND(I326*H326,2)</f>
        <v>0</v>
      </c>
      <c r="BL326" s="90" t="s">
        <v>333</v>
      </c>
      <c r="BM326" s="90" t="s">
        <v>688</v>
      </c>
    </row>
    <row r="327" spans="2:65" s="371" customFormat="1" ht="11.25">
      <c r="B327" s="370"/>
      <c r="D327" s="372" t="s">
        <v>439</v>
      </c>
      <c r="E327" s="373" t="s">
        <v>242</v>
      </c>
      <c r="F327" s="374" t="s">
        <v>1740</v>
      </c>
      <c r="H327" s="375">
        <v>25</v>
      </c>
      <c r="L327" s="370"/>
      <c r="M327" s="376"/>
      <c r="N327" s="377"/>
      <c r="O327" s="377"/>
      <c r="P327" s="377"/>
      <c r="Q327" s="377"/>
      <c r="R327" s="377"/>
      <c r="S327" s="377"/>
      <c r="T327" s="378"/>
      <c r="AT327" s="373" t="s">
        <v>439</v>
      </c>
      <c r="AU327" s="373" t="s">
        <v>57</v>
      </c>
      <c r="AV327" s="371" t="s">
        <v>57</v>
      </c>
      <c r="AW327" s="371" t="s">
        <v>255</v>
      </c>
      <c r="AX327" s="371" t="s">
        <v>55</v>
      </c>
      <c r="AY327" s="373" t="s">
        <v>328</v>
      </c>
    </row>
    <row r="328" spans="2:65" s="96" customFormat="1" ht="16.5" customHeight="1">
      <c r="B328" s="108"/>
      <c r="C328" s="109" t="s">
        <v>689</v>
      </c>
      <c r="D328" s="109" t="s">
        <v>330</v>
      </c>
      <c r="E328" s="110" t="s">
        <v>690</v>
      </c>
      <c r="F328" s="172" t="s">
        <v>691</v>
      </c>
      <c r="G328" s="111" t="s">
        <v>163</v>
      </c>
      <c r="H328" s="112">
        <v>25</v>
      </c>
      <c r="I328" s="173"/>
      <c r="J328" s="173">
        <f>ROUND(I328*H328,2)</f>
        <v>0</v>
      </c>
      <c r="K328" s="172" t="s">
        <v>1640</v>
      </c>
      <c r="L328" s="95"/>
      <c r="M328" s="366" t="s">
        <v>242</v>
      </c>
      <c r="N328" s="367" t="s">
        <v>274</v>
      </c>
      <c r="O328" s="368">
        <v>1.157</v>
      </c>
      <c r="P328" s="368">
        <f>O328*H328</f>
        <v>28.925000000000001</v>
      </c>
      <c r="Q328" s="368">
        <v>1.2282919999999999E-2</v>
      </c>
      <c r="R328" s="368">
        <f>Q328*H328</f>
        <v>0.30707299999999998</v>
      </c>
      <c r="S328" s="368">
        <v>0</v>
      </c>
      <c r="T328" s="369">
        <f>S328*H328</f>
        <v>0</v>
      </c>
      <c r="AR328" s="90" t="s">
        <v>333</v>
      </c>
      <c r="AT328" s="90" t="s">
        <v>330</v>
      </c>
      <c r="AU328" s="90" t="s">
        <v>57</v>
      </c>
      <c r="AY328" s="90" t="s">
        <v>328</v>
      </c>
      <c r="BE328" s="113">
        <f>IF(N328="základní",J328,0)</f>
        <v>0</v>
      </c>
      <c r="BF328" s="113">
        <f>IF(N328="snížená",J328,0)</f>
        <v>0</v>
      </c>
      <c r="BG328" s="113">
        <f>IF(N328="zákl. přenesená",J328,0)</f>
        <v>0</v>
      </c>
      <c r="BH328" s="113">
        <f>IF(N328="sníž. přenesená",J328,0)</f>
        <v>0</v>
      </c>
      <c r="BI328" s="113">
        <f>IF(N328="nulová",J328,0)</f>
        <v>0</v>
      </c>
      <c r="BJ328" s="90" t="s">
        <v>55</v>
      </c>
      <c r="BK328" s="113">
        <f>ROUND(I328*H328,2)</f>
        <v>0</v>
      </c>
      <c r="BL328" s="90" t="s">
        <v>333</v>
      </c>
      <c r="BM328" s="90" t="s">
        <v>692</v>
      </c>
    </row>
    <row r="329" spans="2:65" s="371" customFormat="1" ht="11.25">
      <c r="B329" s="370"/>
      <c r="D329" s="372" t="s">
        <v>439</v>
      </c>
      <c r="E329" s="373" t="s">
        <v>242</v>
      </c>
      <c r="F329" s="374" t="s">
        <v>1740</v>
      </c>
      <c r="H329" s="375">
        <v>25</v>
      </c>
      <c r="L329" s="370"/>
      <c r="M329" s="376"/>
      <c r="N329" s="377"/>
      <c r="O329" s="377"/>
      <c r="P329" s="377"/>
      <c r="Q329" s="377"/>
      <c r="R329" s="377"/>
      <c r="S329" s="377"/>
      <c r="T329" s="378"/>
      <c r="AT329" s="373" t="s">
        <v>439</v>
      </c>
      <c r="AU329" s="373" t="s">
        <v>57</v>
      </c>
      <c r="AV329" s="371" t="s">
        <v>57</v>
      </c>
      <c r="AW329" s="371" t="s">
        <v>255</v>
      </c>
      <c r="AX329" s="371" t="s">
        <v>55</v>
      </c>
      <c r="AY329" s="373" t="s">
        <v>328</v>
      </c>
    </row>
    <row r="330" spans="2:65" s="96" customFormat="1" ht="16.5" customHeight="1">
      <c r="B330" s="108"/>
      <c r="C330" s="109" t="s">
        <v>693</v>
      </c>
      <c r="D330" s="109" t="s">
        <v>330</v>
      </c>
      <c r="E330" s="110" t="s">
        <v>694</v>
      </c>
      <c r="F330" s="172" t="s">
        <v>695</v>
      </c>
      <c r="G330" s="111" t="s">
        <v>163</v>
      </c>
      <c r="H330" s="112">
        <v>25</v>
      </c>
      <c r="I330" s="173"/>
      <c r="J330" s="173">
        <f>ROUND(I330*H330,2)</f>
        <v>0</v>
      </c>
      <c r="K330" s="172" t="s">
        <v>1640</v>
      </c>
      <c r="L330" s="95"/>
      <c r="M330" s="366" t="s">
        <v>242</v>
      </c>
      <c r="N330" s="367" t="s">
        <v>274</v>
      </c>
      <c r="O330" s="368">
        <v>1.4</v>
      </c>
      <c r="P330" s="368">
        <f>O330*H330</f>
        <v>35</v>
      </c>
      <c r="Q330" s="368">
        <v>1.3120120000000001E-2</v>
      </c>
      <c r="R330" s="368">
        <f>Q330*H330</f>
        <v>0.32800300000000004</v>
      </c>
      <c r="S330" s="368">
        <v>0</v>
      </c>
      <c r="T330" s="369">
        <f>S330*H330</f>
        <v>0</v>
      </c>
      <c r="AR330" s="90" t="s">
        <v>333</v>
      </c>
      <c r="AT330" s="90" t="s">
        <v>330</v>
      </c>
      <c r="AU330" s="90" t="s">
        <v>57</v>
      </c>
      <c r="AY330" s="90" t="s">
        <v>328</v>
      </c>
      <c r="BE330" s="113">
        <f>IF(N330="základní",J330,0)</f>
        <v>0</v>
      </c>
      <c r="BF330" s="113">
        <f>IF(N330="snížená",J330,0)</f>
        <v>0</v>
      </c>
      <c r="BG330" s="113">
        <f>IF(N330="zákl. přenesená",J330,0)</f>
        <v>0</v>
      </c>
      <c r="BH330" s="113">
        <f>IF(N330="sníž. přenesená",J330,0)</f>
        <v>0</v>
      </c>
      <c r="BI330" s="113">
        <f>IF(N330="nulová",J330,0)</f>
        <v>0</v>
      </c>
      <c r="BJ330" s="90" t="s">
        <v>55</v>
      </c>
      <c r="BK330" s="113">
        <f>ROUND(I330*H330,2)</f>
        <v>0</v>
      </c>
      <c r="BL330" s="90" t="s">
        <v>333</v>
      </c>
      <c r="BM330" s="90" t="s">
        <v>696</v>
      </c>
    </row>
    <row r="331" spans="2:65" s="371" customFormat="1" ht="11.25">
      <c r="B331" s="370"/>
      <c r="D331" s="372" t="s">
        <v>439</v>
      </c>
      <c r="E331" s="373" t="s">
        <v>242</v>
      </c>
      <c r="F331" s="374" t="s">
        <v>1740</v>
      </c>
      <c r="H331" s="375">
        <v>25</v>
      </c>
      <c r="L331" s="370"/>
      <c r="M331" s="376"/>
      <c r="N331" s="377"/>
      <c r="O331" s="377"/>
      <c r="P331" s="377"/>
      <c r="Q331" s="377"/>
      <c r="R331" s="377"/>
      <c r="S331" s="377"/>
      <c r="T331" s="378"/>
      <c r="AT331" s="373" t="s">
        <v>439</v>
      </c>
      <c r="AU331" s="373" t="s">
        <v>57</v>
      </c>
      <c r="AV331" s="371" t="s">
        <v>57</v>
      </c>
      <c r="AW331" s="371" t="s">
        <v>255</v>
      </c>
      <c r="AX331" s="371" t="s">
        <v>55</v>
      </c>
      <c r="AY331" s="373" t="s">
        <v>328</v>
      </c>
    </row>
    <row r="332" spans="2:65" s="96" customFormat="1" ht="16.5" customHeight="1">
      <c r="B332" s="108"/>
      <c r="C332" s="109" t="s">
        <v>697</v>
      </c>
      <c r="D332" s="109" t="s">
        <v>330</v>
      </c>
      <c r="E332" s="110" t="s">
        <v>698</v>
      </c>
      <c r="F332" s="172" t="s">
        <v>699</v>
      </c>
      <c r="G332" s="111" t="s">
        <v>163</v>
      </c>
      <c r="H332" s="112">
        <v>10</v>
      </c>
      <c r="I332" s="173"/>
      <c r="J332" s="173">
        <f>ROUND(I332*H332,2)</f>
        <v>0</v>
      </c>
      <c r="K332" s="172" t="s">
        <v>1640</v>
      </c>
      <c r="L332" s="95"/>
      <c r="M332" s="366" t="s">
        <v>242</v>
      </c>
      <c r="N332" s="367" t="s">
        <v>274</v>
      </c>
      <c r="O332" s="368">
        <v>0.24099999999999999</v>
      </c>
      <c r="P332" s="368">
        <f>O332*H332</f>
        <v>2.41</v>
      </c>
      <c r="Q332" s="368">
        <v>6.0473999999999999E-4</v>
      </c>
      <c r="R332" s="368">
        <f>Q332*H332</f>
        <v>6.0473999999999997E-3</v>
      </c>
      <c r="S332" s="368">
        <v>0</v>
      </c>
      <c r="T332" s="369">
        <f>S332*H332</f>
        <v>0</v>
      </c>
      <c r="AR332" s="90" t="s">
        <v>333</v>
      </c>
      <c r="AT332" s="90" t="s">
        <v>330</v>
      </c>
      <c r="AU332" s="90" t="s">
        <v>57</v>
      </c>
      <c r="AY332" s="90" t="s">
        <v>328</v>
      </c>
      <c r="BE332" s="113">
        <f>IF(N332="základní",J332,0)</f>
        <v>0</v>
      </c>
      <c r="BF332" s="113">
        <f>IF(N332="snížená",J332,0)</f>
        <v>0</v>
      </c>
      <c r="BG332" s="113">
        <f>IF(N332="zákl. přenesená",J332,0)</f>
        <v>0</v>
      </c>
      <c r="BH332" s="113">
        <f>IF(N332="sníž. přenesená",J332,0)</f>
        <v>0</v>
      </c>
      <c r="BI332" s="113">
        <f>IF(N332="nulová",J332,0)</f>
        <v>0</v>
      </c>
      <c r="BJ332" s="90" t="s">
        <v>55</v>
      </c>
      <c r="BK332" s="113">
        <f>ROUND(I332*H332,2)</f>
        <v>0</v>
      </c>
      <c r="BL332" s="90" t="s">
        <v>333</v>
      </c>
      <c r="BM332" s="90" t="s">
        <v>700</v>
      </c>
    </row>
    <row r="333" spans="2:65" s="371" customFormat="1" ht="11.25">
      <c r="B333" s="370"/>
      <c r="D333" s="372" t="s">
        <v>439</v>
      </c>
      <c r="E333" s="373" t="s">
        <v>242</v>
      </c>
      <c r="F333" s="374" t="s">
        <v>1741</v>
      </c>
      <c r="H333" s="375">
        <v>10</v>
      </c>
      <c r="L333" s="370"/>
      <c r="M333" s="376"/>
      <c r="N333" s="377"/>
      <c r="O333" s="377"/>
      <c r="P333" s="377"/>
      <c r="Q333" s="377"/>
      <c r="R333" s="377"/>
      <c r="S333" s="377"/>
      <c r="T333" s="378"/>
      <c r="AT333" s="373" t="s">
        <v>439</v>
      </c>
      <c r="AU333" s="373" t="s">
        <v>57</v>
      </c>
      <c r="AV333" s="371" t="s">
        <v>57</v>
      </c>
      <c r="AW333" s="371" t="s">
        <v>255</v>
      </c>
      <c r="AX333" s="371" t="s">
        <v>55</v>
      </c>
      <c r="AY333" s="373" t="s">
        <v>328</v>
      </c>
    </row>
    <row r="334" spans="2:65" s="96" customFormat="1" ht="16.5" customHeight="1">
      <c r="B334" s="108"/>
      <c r="C334" s="109" t="s">
        <v>701</v>
      </c>
      <c r="D334" s="109" t="s">
        <v>330</v>
      </c>
      <c r="E334" s="110" t="s">
        <v>702</v>
      </c>
      <c r="F334" s="172" t="s">
        <v>703</v>
      </c>
      <c r="G334" s="111" t="s">
        <v>163</v>
      </c>
      <c r="H334" s="112">
        <v>25</v>
      </c>
      <c r="I334" s="173"/>
      <c r="J334" s="173">
        <f>ROUND(I334*H334,2)</f>
        <v>0</v>
      </c>
      <c r="K334" s="172" t="s">
        <v>1640</v>
      </c>
      <c r="L334" s="95"/>
      <c r="M334" s="366" t="s">
        <v>242</v>
      </c>
      <c r="N334" s="367" t="s">
        <v>274</v>
      </c>
      <c r="O334" s="368">
        <v>0.24099999999999999</v>
      </c>
      <c r="P334" s="368">
        <f>O334*H334</f>
        <v>6.0249999999999995</v>
      </c>
      <c r="Q334" s="368">
        <v>1.1841E-3</v>
      </c>
      <c r="R334" s="368">
        <f>Q334*H334</f>
        <v>2.96025E-2</v>
      </c>
      <c r="S334" s="368">
        <v>0</v>
      </c>
      <c r="T334" s="369">
        <f>S334*H334</f>
        <v>0</v>
      </c>
      <c r="AR334" s="90" t="s">
        <v>333</v>
      </c>
      <c r="AT334" s="90" t="s">
        <v>330</v>
      </c>
      <c r="AU334" s="90" t="s">
        <v>57</v>
      </c>
      <c r="AY334" s="90" t="s">
        <v>328</v>
      </c>
      <c r="BE334" s="113">
        <f>IF(N334="základní",J334,0)</f>
        <v>0</v>
      </c>
      <c r="BF334" s="113">
        <f>IF(N334="snížená",J334,0)</f>
        <v>0</v>
      </c>
      <c r="BG334" s="113">
        <f>IF(N334="zákl. přenesená",J334,0)</f>
        <v>0</v>
      </c>
      <c r="BH334" s="113">
        <f>IF(N334="sníž. přenesená",J334,0)</f>
        <v>0</v>
      </c>
      <c r="BI334" s="113">
        <f>IF(N334="nulová",J334,0)</f>
        <v>0</v>
      </c>
      <c r="BJ334" s="90" t="s">
        <v>55</v>
      </c>
      <c r="BK334" s="113">
        <f>ROUND(I334*H334,2)</f>
        <v>0</v>
      </c>
      <c r="BL334" s="90" t="s">
        <v>333</v>
      </c>
      <c r="BM334" s="90" t="s">
        <v>704</v>
      </c>
    </row>
    <row r="335" spans="2:65" s="371" customFormat="1" ht="11.25">
      <c r="B335" s="370"/>
      <c r="D335" s="372" t="s">
        <v>439</v>
      </c>
      <c r="E335" s="373" t="s">
        <v>242</v>
      </c>
      <c r="F335" s="374" t="s">
        <v>1742</v>
      </c>
      <c r="H335" s="375">
        <v>25</v>
      </c>
      <c r="L335" s="370"/>
      <c r="M335" s="376"/>
      <c r="N335" s="377"/>
      <c r="O335" s="377"/>
      <c r="P335" s="377"/>
      <c r="Q335" s="377"/>
      <c r="R335" s="377"/>
      <c r="S335" s="377"/>
      <c r="T335" s="378"/>
      <c r="AT335" s="373" t="s">
        <v>439</v>
      </c>
      <c r="AU335" s="373" t="s">
        <v>57</v>
      </c>
      <c r="AV335" s="371" t="s">
        <v>57</v>
      </c>
      <c r="AW335" s="371" t="s">
        <v>255</v>
      </c>
      <c r="AX335" s="371" t="s">
        <v>55</v>
      </c>
      <c r="AY335" s="373" t="s">
        <v>328</v>
      </c>
    </row>
    <row r="336" spans="2:65" s="96" customFormat="1" ht="16.5" customHeight="1">
      <c r="B336" s="108"/>
      <c r="C336" s="109" t="s">
        <v>705</v>
      </c>
      <c r="D336" s="109" t="s">
        <v>330</v>
      </c>
      <c r="E336" s="110" t="s">
        <v>706</v>
      </c>
      <c r="F336" s="172" t="s">
        <v>707</v>
      </c>
      <c r="G336" s="111" t="s">
        <v>163</v>
      </c>
      <c r="H336" s="112">
        <v>70</v>
      </c>
      <c r="I336" s="173"/>
      <c r="J336" s="173">
        <f>ROUND(I336*H336,2)</f>
        <v>0</v>
      </c>
      <c r="K336" s="172" t="s">
        <v>1640</v>
      </c>
      <c r="L336" s="95"/>
      <c r="M336" s="366" t="s">
        <v>242</v>
      </c>
      <c r="N336" s="367" t="s">
        <v>274</v>
      </c>
      <c r="O336" s="368">
        <v>0.24099999999999999</v>
      </c>
      <c r="P336" s="368">
        <f>O336*H336</f>
        <v>16.87</v>
      </c>
      <c r="Q336" s="368">
        <v>1.49607E-3</v>
      </c>
      <c r="R336" s="368">
        <f>Q336*H336</f>
        <v>0.1047249</v>
      </c>
      <c r="S336" s="368">
        <v>0</v>
      </c>
      <c r="T336" s="369">
        <f>S336*H336</f>
        <v>0</v>
      </c>
      <c r="AR336" s="90" t="s">
        <v>333</v>
      </c>
      <c r="AT336" s="90" t="s">
        <v>330</v>
      </c>
      <c r="AU336" s="90" t="s">
        <v>57</v>
      </c>
      <c r="AY336" s="90" t="s">
        <v>328</v>
      </c>
      <c r="BE336" s="113">
        <f>IF(N336="základní",J336,0)</f>
        <v>0</v>
      </c>
      <c r="BF336" s="113">
        <f>IF(N336="snížená",J336,0)</f>
        <v>0</v>
      </c>
      <c r="BG336" s="113">
        <f>IF(N336="zákl. přenesená",J336,0)</f>
        <v>0</v>
      </c>
      <c r="BH336" s="113">
        <f>IF(N336="sníž. přenesená",J336,0)</f>
        <v>0</v>
      </c>
      <c r="BI336" s="113">
        <f>IF(N336="nulová",J336,0)</f>
        <v>0</v>
      </c>
      <c r="BJ336" s="90" t="s">
        <v>55</v>
      </c>
      <c r="BK336" s="113">
        <f>ROUND(I336*H336,2)</f>
        <v>0</v>
      </c>
      <c r="BL336" s="90" t="s">
        <v>333</v>
      </c>
      <c r="BM336" s="90" t="s">
        <v>708</v>
      </c>
    </row>
    <row r="337" spans="2:65" s="371" customFormat="1" ht="11.25">
      <c r="B337" s="370"/>
      <c r="D337" s="372" t="s">
        <v>439</v>
      </c>
      <c r="E337" s="373" t="s">
        <v>242</v>
      </c>
      <c r="F337" s="374" t="s">
        <v>1743</v>
      </c>
      <c r="H337" s="375">
        <v>70</v>
      </c>
      <c r="L337" s="370"/>
      <c r="M337" s="376"/>
      <c r="N337" s="377"/>
      <c r="O337" s="377"/>
      <c r="P337" s="377"/>
      <c r="Q337" s="377"/>
      <c r="R337" s="377"/>
      <c r="S337" s="377"/>
      <c r="T337" s="378"/>
      <c r="AT337" s="373" t="s">
        <v>439</v>
      </c>
      <c r="AU337" s="373" t="s">
        <v>57</v>
      </c>
      <c r="AV337" s="371" t="s">
        <v>57</v>
      </c>
      <c r="AW337" s="371" t="s">
        <v>255</v>
      </c>
      <c r="AX337" s="371" t="s">
        <v>55</v>
      </c>
      <c r="AY337" s="373" t="s">
        <v>328</v>
      </c>
    </row>
    <row r="338" spans="2:65" s="96" customFormat="1" ht="16.5" customHeight="1">
      <c r="B338" s="108"/>
      <c r="C338" s="109" t="s">
        <v>709</v>
      </c>
      <c r="D338" s="109" t="s">
        <v>330</v>
      </c>
      <c r="E338" s="110" t="s">
        <v>710</v>
      </c>
      <c r="F338" s="172" t="s">
        <v>711</v>
      </c>
      <c r="G338" s="111" t="s">
        <v>163</v>
      </c>
      <c r="H338" s="112">
        <v>50</v>
      </c>
      <c r="I338" s="173"/>
      <c r="J338" s="173">
        <f>ROUND(I338*H338,2)</f>
        <v>0</v>
      </c>
      <c r="K338" s="172" t="s">
        <v>1640</v>
      </c>
      <c r="L338" s="95"/>
      <c r="M338" s="366" t="s">
        <v>242</v>
      </c>
      <c r="N338" s="367" t="s">
        <v>274</v>
      </c>
      <c r="O338" s="368">
        <v>0.33400000000000002</v>
      </c>
      <c r="P338" s="368">
        <f>O338*H338</f>
        <v>16.7</v>
      </c>
      <c r="Q338" s="368">
        <v>1.93753E-3</v>
      </c>
      <c r="R338" s="368">
        <f>Q338*H338</f>
        <v>9.6876500000000004E-2</v>
      </c>
      <c r="S338" s="368">
        <v>0</v>
      </c>
      <c r="T338" s="369">
        <f>S338*H338</f>
        <v>0</v>
      </c>
      <c r="AR338" s="90" t="s">
        <v>333</v>
      </c>
      <c r="AT338" s="90" t="s">
        <v>330</v>
      </c>
      <c r="AU338" s="90" t="s">
        <v>57</v>
      </c>
      <c r="AY338" s="90" t="s">
        <v>328</v>
      </c>
      <c r="BE338" s="113">
        <f>IF(N338="základní",J338,0)</f>
        <v>0</v>
      </c>
      <c r="BF338" s="113">
        <f>IF(N338="snížená",J338,0)</f>
        <v>0</v>
      </c>
      <c r="BG338" s="113">
        <f>IF(N338="zákl. přenesená",J338,0)</f>
        <v>0</v>
      </c>
      <c r="BH338" s="113">
        <f>IF(N338="sníž. přenesená",J338,0)</f>
        <v>0</v>
      </c>
      <c r="BI338" s="113">
        <f>IF(N338="nulová",J338,0)</f>
        <v>0</v>
      </c>
      <c r="BJ338" s="90" t="s">
        <v>55</v>
      </c>
      <c r="BK338" s="113">
        <f>ROUND(I338*H338,2)</f>
        <v>0</v>
      </c>
      <c r="BL338" s="90" t="s">
        <v>333</v>
      </c>
      <c r="BM338" s="90" t="s">
        <v>712</v>
      </c>
    </row>
    <row r="339" spans="2:65" s="371" customFormat="1" ht="11.25">
      <c r="B339" s="370"/>
      <c r="D339" s="372" t="s">
        <v>439</v>
      </c>
      <c r="E339" s="373" t="s">
        <v>242</v>
      </c>
      <c r="F339" s="374" t="s">
        <v>1744</v>
      </c>
      <c r="H339" s="375">
        <v>50</v>
      </c>
      <c r="L339" s="370"/>
      <c r="M339" s="376"/>
      <c r="N339" s="377"/>
      <c r="O339" s="377"/>
      <c r="P339" s="377"/>
      <c r="Q339" s="377"/>
      <c r="R339" s="377"/>
      <c r="S339" s="377"/>
      <c r="T339" s="378"/>
      <c r="AT339" s="373" t="s">
        <v>439</v>
      </c>
      <c r="AU339" s="373" t="s">
        <v>57</v>
      </c>
      <c r="AV339" s="371" t="s">
        <v>57</v>
      </c>
      <c r="AW339" s="371" t="s">
        <v>255</v>
      </c>
      <c r="AX339" s="371" t="s">
        <v>55</v>
      </c>
      <c r="AY339" s="373" t="s">
        <v>328</v>
      </c>
    </row>
    <row r="340" spans="2:65" s="96" customFormat="1" ht="16.5" customHeight="1">
      <c r="B340" s="108"/>
      <c r="C340" s="109" t="s">
        <v>713</v>
      </c>
      <c r="D340" s="109" t="s">
        <v>330</v>
      </c>
      <c r="E340" s="110" t="s">
        <v>714</v>
      </c>
      <c r="F340" s="172" t="s">
        <v>715</v>
      </c>
      <c r="G340" s="111" t="s">
        <v>163</v>
      </c>
      <c r="H340" s="112">
        <v>30</v>
      </c>
      <c r="I340" s="173"/>
      <c r="J340" s="173">
        <f>ROUND(I340*H340,2)</f>
        <v>0</v>
      </c>
      <c r="K340" s="172" t="s">
        <v>1640</v>
      </c>
      <c r="L340" s="95"/>
      <c r="M340" s="366" t="s">
        <v>242</v>
      </c>
      <c r="N340" s="367" t="s">
        <v>274</v>
      </c>
      <c r="O340" s="368">
        <v>0.33400000000000002</v>
      </c>
      <c r="P340" s="368">
        <f>O340*H340</f>
        <v>10.020000000000001</v>
      </c>
      <c r="Q340" s="368">
        <v>2.6159E-3</v>
      </c>
      <c r="R340" s="368">
        <f>Q340*H340</f>
        <v>7.8477000000000005E-2</v>
      </c>
      <c r="S340" s="368">
        <v>0</v>
      </c>
      <c r="T340" s="369">
        <f>S340*H340</f>
        <v>0</v>
      </c>
      <c r="AR340" s="90" t="s">
        <v>333</v>
      </c>
      <c r="AT340" s="90" t="s">
        <v>330</v>
      </c>
      <c r="AU340" s="90" t="s">
        <v>57</v>
      </c>
      <c r="AY340" s="90" t="s">
        <v>328</v>
      </c>
      <c r="BE340" s="113">
        <f>IF(N340="základní",J340,0)</f>
        <v>0</v>
      </c>
      <c r="BF340" s="113">
        <f>IF(N340="snížená",J340,0)</f>
        <v>0</v>
      </c>
      <c r="BG340" s="113">
        <f>IF(N340="zákl. přenesená",J340,0)</f>
        <v>0</v>
      </c>
      <c r="BH340" s="113">
        <f>IF(N340="sníž. přenesená",J340,0)</f>
        <v>0</v>
      </c>
      <c r="BI340" s="113">
        <f>IF(N340="nulová",J340,0)</f>
        <v>0</v>
      </c>
      <c r="BJ340" s="90" t="s">
        <v>55</v>
      </c>
      <c r="BK340" s="113">
        <f>ROUND(I340*H340,2)</f>
        <v>0</v>
      </c>
      <c r="BL340" s="90" t="s">
        <v>333</v>
      </c>
      <c r="BM340" s="90" t="s">
        <v>716</v>
      </c>
    </row>
    <row r="341" spans="2:65" s="371" customFormat="1" ht="11.25">
      <c r="B341" s="370"/>
      <c r="D341" s="372" t="s">
        <v>439</v>
      </c>
      <c r="E341" s="373" t="s">
        <v>242</v>
      </c>
      <c r="F341" s="374" t="s">
        <v>1745</v>
      </c>
      <c r="H341" s="375">
        <v>5</v>
      </c>
      <c r="L341" s="370"/>
      <c r="M341" s="376"/>
      <c r="N341" s="377"/>
      <c r="O341" s="377"/>
      <c r="P341" s="377"/>
      <c r="Q341" s="377"/>
      <c r="R341" s="377"/>
      <c r="S341" s="377"/>
      <c r="T341" s="378"/>
      <c r="AT341" s="373" t="s">
        <v>439</v>
      </c>
      <c r="AU341" s="373" t="s">
        <v>57</v>
      </c>
      <c r="AV341" s="371" t="s">
        <v>57</v>
      </c>
      <c r="AW341" s="371" t="s">
        <v>255</v>
      </c>
      <c r="AX341" s="371" t="s">
        <v>297</v>
      </c>
      <c r="AY341" s="373" t="s">
        <v>328</v>
      </c>
    </row>
    <row r="342" spans="2:65" s="371" customFormat="1" ht="11.25">
      <c r="B342" s="370"/>
      <c r="D342" s="372" t="s">
        <v>439</v>
      </c>
      <c r="E342" s="373" t="s">
        <v>242</v>
      </c>
      <c r="F342" s="374" t="s">
        <v>1746</v>
      </c>
      <c r="H342" s="375">
        <v>25</v>
      </c>
      <c r="L342" s="370"/>
      <c r="M342" s="376"/>
      <c r="N342" s="377"/>
      <c r="O342" s="377"/>
      <c r="P342" s="377"/>
      <c r="Q342" s="377"/>
      <c r="R342" s="377"/>
      <c r="S342" s="377"/>
      <c r="T342" s="378"/>
      <c r="AT342" s="373" t="s">
        <v>439</v>
      </c>
      <c r="AU342" s="373" t="s">
        <v>57</v>
      </c>
      <c r="AV342" s="371" t="s">
        <v>57</v>
      </c>
      <c r="AW342" s="371" t="s">
        <v>255</v>
      </c>
      <c r="AX342" s="371" t="s">
        <v>297</v>
      </c>
      <c r="AY342" s="373" t="s">
        <v>328</v>
      </c>
    </row>
    <row r="343" spans="2:65" s="380" customFormat="1" ht="11.25">
      <c r="B343" s="379"/>
      <c r="D343" s="372" t="s">
        <v>439</v>
      </c>
      <c r="E343" s="381" t="s">
        <v>242</v>
      </c>
      <c r="F343" s="382" t="s">
        <v>1643</v>
      </c>
      <c r="H343" s="383">
        <v>30</v>
      </c>
      <c r="L343" s="379"/>
      <c r="M343" s="384"/>
      <c r="N343" s="385"/>
      <c r="O343" s="385"/>
      <c r="P343" s="385"/>
      <c r="Q343" s="385"/>
      <c r="R343" s="385"/>
      <c r="S343" s="385"/>
      <c r="T343" s="386"/>
      <c r="AT343" s="381" t="s">
        <v>439</v>
      </c>
      <c r="AU343" s="381" t="s">
        <v>57</v>
      </c>
      <c r="AV343" s="380" t="s">
        <v>454</v>
      </c>
      <c r="AW343" s="380" t="s">
        <v>255</v>
      </c>
      <c r="AX343" s="380" t="s">
        <v>55</v>
      </c>
      <c r="AY343" s="381" t="s">
        <v>328</v>
      </c>
    </row>
    <row r="344" spans="2:65" s="96" customFormat="1" ht="16.5" customHeight="1">
      <c r="B344" s="108"/>
      <c r="C344" s="109" t="s">
        <v>717</v>
      </c>
      <c r="D344" s="109" t="s">
        <v>330</v>
      </c>
      <c r="E344" s="110" t="s">
        <v>718</v>
      </c>
      <c r="F344" s="172" t="s">
        <v>719</v>
      </c>
      <c r="G344" s="111" t="s">
        <v>140</v>
      </c>
      <c r="H344" s="112">
        <v>2</v>
      </c>
      <c r="I344" s="173"/>
      <c r="J344" s="173">
        <f>ROUND(I344*H344,2)</f>
        <v>0</v>
      </c>
      <c r="K344" s="172" t="s">
        <v>1640</v>
      </c>
      <c r="L344" s="95"/>
      <c r="M344" s="366" t="s">
        <v>242</v>
      </c>
      <c r="N344" s="367" t="s">
        <v>274</v>
      </c>
      <c r="O344" s="368">
        <v>9.2999999999999999E-2</v>
      </c>
      <c r="P344" s="368">
        <f>O344*H344</f>
        <v>0.186</v>
      </c>
      <c r="Q344" s="368">
        <v>3.8000000000000002E-5</v>
      </c>
      <c r="R344" s="368">
        <f>Q344*H344</f>
        <v>7.6000000000000004E-5</v>
      </c>
      <c r="S344" s="368">
        <v>7.0499999999999998E-3</v>
      </c>
      <c r="T344" s="369">
        <f>S344*H344</f>
        <v>1.41E-2</v>
      </c>
      <c r="AR344" s="90" t="s">
        <v>333</v>
      </c>
      <c r="AT344" s="90" t="s">
        <v>330</v>
      </c>
      <c r="AU344" s="90" t="s">
        <v>57</v>
      </c>
      <c r="AY344" s="90" t="s">
        <v>328</v>
      </c>
      <c r="BE344" s="113">
        <f>IF(N344="základní",J344,0)</f>
        <v>0</v>
      </c>
      <c r="BF344" s="113">
        <f>IF(N344="snížená",J344,0)</f>
        <v>0</v>
      </c>
      <c r="BG344" s="113">
        <f>IF(N344="zákl. přenesená",J344,0)</f>
        <v>0</v>
      </c>
      <c r="BH344" s="113">
        <f>IF(N344="sníž. přenesená",J344,0)</f>
        <v>0</v>
      </c>
      <c r="BI344" s="113">
        <f>IF(N344="nulová",J344,0)</f>
        <v>0</v>
      </c>
      <c r="BJ344" s="90" t="s">
        <v>55</v>
      </c>
      <c r="BK344" s="113">
        <f>ROUND(I344*H344,2)</f>
        <v>0</v>
      </c>
      <c r="BL344" s="90" t="s">
        <v>333</v>
      </c>
      <c r="BM344" s="90" t="s">
        <v>720</v>
      </c>
    </row>
    <row r="345" spans="2:65" s="371" customFormat="1" ht="11.25">
      <c r="B345" s="370"/>
      <c r="D345" s="372" t="s">
        <v>439</v>
      </c>
      <c r="E345" s="373" t="s">
        <v>242</v>
      </c>
      <c r="F345" s="374" t="s">
        <v>1686</v>
      </c>
      <c r="H345" s="375">
        <v>2</v>
      </c>
      <c r="L345" s="370"/>
      <c r="M345" s="376"/>
      <c r="N345" s="377"/>
      <c r="O345" s="377"/>
      <c r="P345" s="377"/>
      <c r="Q345" s="377"/>
      <c r="R345" s="377"/>
      <c r="S345" s="377"/>
      <c r="T345" s="378"/>
      <c r="AT345" s="373" t="s">
        <v>439</v>
      </c>
      <c r="AU345" s="373" t="s">
        <v>57</v>
      </c>
      <c r="AV345" s="371" t="s">
        <v>57</v>
      </c>
      <c r="AW345" s="371" t="s">
        <v>255</v>
      </c>
      <c r="AX345" s="371" t="s">
        <v>55</v>
      </c>
      <c r="AY345" s="373" t="s">
        <v>328</v>
      </c>
    </row>
    <row r="346" spans="2:65" s="96" customFormat="1" ht="16.5" customHeight="1">
      <c r="B346" s="108"/>
      <c r="C346" s="109" t="s">
        <v>721</v>
      </c>
      <c r="D346" s="109" t="s">
        <v>330</v>
      </c>
      <c r="E346" s="110" t="s">
        <v>722</v>
      </c>
      <c r="F346" s="172" t="s">
        <v>723</v>
      </c>
      <c r="G346" s="111" t="s">
        <v>140</v>
      </c>
      <c r="H346" s="112">
        <v>2</v>
      </c>
      <c r="I346" s="173"/>
      <c r="J346" s="173">
        <f>ROUND(I346*H346,2)</f>
        <v>0</v>
      </c>
      <c r="K346" s="172" t="s">
        <v>1640</v>
      </c>
      <c r="L346" s="95"/>
      <c r="M346" s="366" t="s">
        <v>242</v>
      </c>
      <c r="N346" s="367" t="s">
        <v>274</v>
      </c>
      <c r="O346" s="368">
        <v>1.1020000000000001</v>
      </c>
      <c r="P346" s="368">
        <f>O346*H346</f>
        <v>2.2040000000000002</v>
      </c>
      <c r="Q346" s="368">
        <v>1.6255E-3</v>
      </c>
      <c r="R346" s="368">
        <f>Q346*H346</f>
        <v>3.251E-3</v>
      </c>
      <c r="S346" s="368">
        <v>0</v>
      </c>
      <c r="T346" s="369">
        <f>S346*H346</f>
        <v>0</v>
      </c>
      <c r="AR346" s="90" t="s">
        <v>333</v>
      </c>
      <c r="AT346" s="90" t="s">
        <v>330</v>
      </c>
      <c r="AU346" s="90" t="s">
        <v>57</v>
      </c>
      <c r="AY346" s="90" t="s">
        <v>328</v>
      </c>
      <c r="BE346" s="113">
        <f>IF(N346="základní",J346,0)</f>
        <v>0</v>
      </c>
      <c r="BF346" s="113">
        <f>IF(N346="snížená",J346,0)</f>
        <v>0</v>
      </c>
      <c r="BG346" s="113">
        <f>IF(N346="zákl. přenesená",J346,0)</f>
        <v>0</v>
      </c>
      <c r="BH346" s="113">
        <f>IF(N346="sníž. přenesená",J346,0)</f>
        <v>0</v>
      </c>
      <c r="BI346" s="113">
        <f>IF(N346="nulová",J346,0)</f>
        <v>0</v>
      </c>
      <c r="BJ346" s="90" t="s">
        <v>55</v>
      </c>
      <c r="BK346" s="113">
        <f>ROUND(I346*H346,2)</f>
        <v>0</v>
      </c>
      <c r="BL346" s="90" t="s">
        <v>333</v>
      </c>
      <c r="BM346" s="90" t="s">
        <v>724</v>
      </c>
    </row>
    <row r="347" spans="2:65" s="371" customFormat="1" ht="11.25">
      <c r="B347" s="370"/>
      <c r="D347" s="372" t="s">
        <v>439</v>
      </c>
      <c r="E347" s="373" t="s">
        <v>242</v>
      </c>
      <c r="F347" s="374" t="s">
        <v>1747</v>
      </c>
      <c r="H347" s="375">
        <v>2</v>
      </c>
      <c r="L347" s="370"/>
      <c r="M347" s="376"/>
      <c r="N347" s="377"/>
      <c r="O347" s="377"/>
      <c r="P347" s="377"/>
      <c r="Q347" s="377"/>
      <c r="R347" s="377"/>
      <c r="S347" s="377"/>
      <c r="T347" s="378"/>
      <c r="AT347" s="373" t="s">
        <v>439</v>
      </c>
      <c r="AU347" s="373" t="s">
        <v>57</v>
      </c>
      <c r="AV347" s="371" t="s">
        <v>57</v>
      </c>
      <c r="AW347" s="371" t="s">
        <v>255</v>
      </c>
      <c r="AX347" s="371" t="s">
        <v>55</v>
      </c>
      <c r="AY347" s="373" t="s">
        <v>328</v>
      </c>
    </row>
    <row r="348" spans="2:65" s="96" customFormat="1" ht="16.5" customHeight="1">
      <c r="B348" s="108"/>
      <c r="C348" s="109" t="s">
        <v>725</v>
      </c>
      <c r="D348" s="109" t="s">
        <v>330</v>
      </c>
      <c r="E348" s="110" t="s">
        <v>726</v>
      </c>
      <c r="F348" s="172" t="s">
        <v>727</v>
      </c>
      <c r="G348" s="111" t="s">
        <v>163</v>
      </c>
      <c r="H348" s="112">
        <v>190</v>
      </c>
      <c r="I348" s="173"/>
      <c r="J348" s="173">
        <f t="shared" ref="J348:J353" si="0">ROUND(I348*H348,2)</f>
        <v>0</v>
      </c>
      <c r="K348" s="172" t="s">
        <v>1640</v>
      </c>
      <c r="L348" s="95"/>
      <c r="M348" s="366" t="s">
        <v>242</v>
      </c>
      <c r="N348" s="367" t="s">
        <v>274</v>
      </c>
      <c r="O348" s="368">
        <v>2.1000000000000001E-2</v>
      </c>
      <c r="P348" s="368">
        <f t="shared" ref="P348:P353" si="1">O348*H348</f>
        <v>3.99</v>
      </c>
      <c r="Q348" s="368">
        <v>0</v>
      </c>
      <c r="R348" s="368">
        <f t="shared" ref="R348:R353" si="2">Q348*H348</f>
        <v>0</v>
      </c>
      <c r="S348" s="368">
        <v>0</v>
      </c>
      <c r="T348" s="369">
        <f t="shared" ref="T348:T353" si="3">S348*H348</f>
        <v>0</v>
      </c>
      <c r="AR348" s="90" t="s">
        <v>333</v>
      </c>
      <c r="AT348" s="90" t="s">
        <v>330</v>
      </c>
      <c r="AU348" s="90" t="s">
        <v>57</v>
      </c>
      <c r="AY348" s="90" t="s">
        <v>328</v>
      </c>
      <c r="BE348" s="113">
        <f t="shared" ref="BE348:BE353" si="4">IF(N348="základní",J348,0)</f>
        <v>0</v>
      </c>
      <c r="BF348" s="113">
        <f t="shared" ref="BF348:BF353" si="5">IF(N348="snížená",J348,0)</f>
        <v>0</v>
      </c>
      <c r="BG348" s="113">
        <f t="shared" ref="BG348:BG353" si="6">IF(N348="zákl. přenesená",J348,0)</f>
        <v>0</v>
      </c>
      <c r="BH348" s="113">
        <f t="shared" ref="BH348:BH353" si="7">IF(N348="sníž. přenesená",J348,0)</f>
        <v>0</v>
      </c>
      <c r="BI348" s="113">
        <f t="shared" ref="BI348:BI353" si="8">IF(N348="nulová",J348,0)</f>
        <v>0</v>
      </c>
      <c r="BJ348" s="90" t="s">
        <v>55</v>
      </c>
      <c r="BK348" s="113">
        <f t="shared" ref="BK348:BK353" si="9">ROUND(I348*H348,2)</f>
        <v>0</v>
      </c>
      <c r="BL348" s="90" t="s">
        <v>333</v>
      </c>
      <c r="BM348" s="90" t="s">
        <v>728</v>
      </c>
    </row>
    <row r="349" spans="2:65" s="96" customFormat="1" ht="16.5" customHeight="1">
      <c r="B349" s="108"/>
      <c r="C349" s="109" t="s">
        <v>729</v>
      </c>
      <c r="D349" s="109" t="s">
        <v>330</v>
      </c>
      <c r="E349" s="110" t="s">
        <v>730</v>
      </c>
      <c r="F349" s="172" t="s">
        <v>731</v>
      </c>
      <c r="G349" s="111" t="s">
        <v>163</v>
      </c>
      <c r="H349" s="112">
        <v>80</v>
      </c>
      <c r="I349" s="173"/>
      <c r="J349" s="173">
        <f t="shared" si="0"/>
        <v>0</v>
      </c>
      <c r="K349" s="172" t="s">
        <v>1640</v>
      </c>
      <c r="L349" s="95"/>
      <c r="M349" s="366" t="s">
        <v>242</v>
      </c>
      <c r="N349" s="367" t="s">
        <v>274</v>
      </c>
      <c r="O349" s="368">
        <v>3.2000000000000001E-2</v>
      </c>
      <c r="P349" s="368">
        <f t="shared" si="1"/>
        <v>2.56</v>
      </c>
      <c r="Q349" s="368">
        <v>0</v>
      </c>
      <c r="R349" s="368">
        <f t="shared" si="2"/>
        <v>0</v>
      </c>
      <c r="S349" s="368">
        <v>0</v>
      </c>
      <c r="T349" s="369">
        <f t="shared" si="3"/>
        <v>0</v>
      </c>
      <c r="AR349" s="90" t="s">
        <v>333</v>
      </c>
      <c r="AT349" s="90" t="s">
        <v>330</v>
      </c>
      <c r="AU349" s="90" t="s">
        <v>57</v>
      </c>
      <c r="AY349" s="90" t="s">
        <v>328</v>
      </c>
      <c r="BE349" s="113">
        <f t="shared" si="4"/>
        <v>0</v>
      </c>
      <c r="BF349" s="113">
        <f t="shared" si="5"/>
        <v>0</v>
      </c>
      <c r="BG349" s="113">
        <f t="shared" si="6"/>
        <v>0</v>
      </c>
      <c r="BH349" s="113">
        <f t="shared" si="7"/>
        <v>0</v>
      </c>
      <c r="BI349" s="113">
        <f t="shared" si="8"/>
        <v>0</v>
      </c>
      <c r="BJ349" s="90" t="s">
        <v>55</v>
      </c>
      <c r="BK349" s="113">
        <f t="shared" si="9"/>
        <v>0</v>
      </c>
      <c r="BL349" s="90" t="s">
        <v>333</v>
      </c>
      <c r="BM349" s="90" t="s">
        <v>732</v>
      </c>
    </row>
    <row r="350" spans="2:65" s="96" customFormat="1" ht="16.5" customHeight="1">
      <c r="B350" s="108"/>
      <c r="C350" s="109" t="s">
        <v>733</v>
      </c>
      <c r="D350" s="109" t="s">
        <v>330</v>
      </c>
      <c r="E350" s="110" t="s">
        <v>734</v>
      </c>
      <c r="F350" s="172" t="s">
        <v>735</v>
      </c>
      <c r="G350" s="111" t="s">
        <v>163</v>
      </c>
      <c r="H350" s="112">
        <v>25</v>
      </c>
      <c r="I350" s="173"/>
      <c r="J350" s="173">
        <f t="shared" si="0"/>
        <v>0</v>
      </c>
      <c r="K350" s="172" t="s">
        <v>1640</v>
      </c>
      <c r="L350" s="95"/>
      <c r="M350" s="366" t="s">
        <v>242</v>
      </c>
      <c r="N350" s="367" t="s">
        <v>274</v>
      </c>
      <c r="O350" s="368">
        <v>4.2000000000000003E-2</v>
      </c>
      <c r="P350" s="368">
        <f t="shared" si="1"/>
        <v>1.05</v>
      </c>
      <c r="Q350" s="368">
        <v>0</v>
      </c>
      <c r="R350" s="368">
        <f t="shared" si="2"/>
        <v>0</v>
      </c>
      <c r="S350" s="368">
        <v>0</v>
      </c>
      <c r="T350" s="369">
        <f t="shared" si="3"/>
        <v>0</v>
      </c>
      <c r="AR350" s="90" t="s">
        <v>333</v>
      </c>
      <c r="AT350" s="90" t="s">
        <v>330</v>
      </c>
      <c r="AU350" s="90" t="s">
        <v>57</v>
      </c>
      <c r="AY350" s="90" t="s">
        <v>328</v>
      </c>
      <c r="BE350" s="113">
        <f t="shared" si="4"/>
        <v>0</v>
      </c>
      <c r="BF350" s="113">
        <f t="shared" si="5"/>
        <v>0</v>
      </c>
      <c r="BG350" s="113">
        <f t="shared" si="6"/>
        <v>0</v>
      </c>
      <c r="BH350" s="113">
        <f t="shared" si="7"/>
        <v>0</v>
      </c>
      <c r="BI350" s="113">
        <f t="shared" si="8"/>
        <v>0</v>
      </c>
      <c r="BJ350" s="90" t="s">
        <v>55</v>
      </c>
      <c r="BK350" s="113">
        <f t="shared" si="9"/>
        <v>0</v>
      </c>
      <c r="BL350" s="90" t="s">
        <v>333</v>
      </c>
      <c r="BM350" s="90" t="s">
        <v>736</v>
      </c>
    </row>
    <row r="351" spans="2:65" s="96" customFormat="1" ht="16.5" customHeight="1">
      <c r="B351" s="108"/>
      <c r="C351" s="109" t="s">
        <v>737</v>
      </c>
      <c r="D351" s="109" t="s">
        <v>330</v>
      </c>
      <c r="E351" s="110" t="s">
        <v>738</v>
      </c>
      <c r="F351" s="172" t="s">
        <v>739</v>
      </c>
      <c r="G351" s="111" t="s">
        <v>163</v>
      </c>
      <c r="H351" s="112">
        <v>50</v>
      </c>
      <c r="I351" s="173"/>
      <c r="J351" s="173">
        <f t="shared" si="0"/>
        <v>0</v>
      </c>
      <c r="K351" s="172" t="s">
        <v>1640</v>
      </c>
      <c r="L351" s="95"/>
      <c r="M351" s="366" t="s">
        <v>242</v>
      </c>
      <c r="N351" s="367" t="s">
        <v>274</v>
      </c>
      <c r="O351" s="368">
        <v>5.2999999999999999E-2</v>
      </c>
      <c r="P351" s="368">
        <f t="shared" si="1"/>
        <v>2.65</v>
      </c>
      <c r="Q351" s="368">
        <v>0</v>
      </c>
      <c r="R351" s="368">
        <f t="shared" si="2"/>
        <v>0</v>
      </c>
      <c r="S351" s="368">
        <v>0</v>
      </c>
      <c r="T351" s="369">
        <f t="shared" si="3"/>
        <v>0</v>
      </c>
      <c r="AR351" s="90" t="s">
        <v>333</v>
      </c>
      <c r="AT351" s="90" t="s">
        <v>330</v>
      </c>
      <c r="AU351" s="90" t="s">
        <v>57</v>
      </c>
      <c r="AY351" s="90" t="s">
        <v>328</v>
      </c>
      <c r="BE351" s="113">
        <f t="shared" si="4"/>
        <v>0</v>
      </c>
      <c r="BF351" s="113">
        <f t="shared" si="5"/>
        <v>0</v>
      </c>
      <c r="BG351" s="113">
        <f t="shared" si="6"/>
        <v>0</v>
      </c>
      <c r="BH351" s="113">
        <f t="shared" si="7"/>
        <v>0</v>
      </c>
      <c r="BI351" s="113">
        <f t="shared" si="8"/>
        <v>0</v>
      </c>
      <c r="BJ351" s="90" t="s">
        <v>55</v>
      </c>
      <c r="BK351" s="113">
        <f t="shared" si="9"/>
        <v>0</v>
      </c>
      <c r="BL351" s="90" t="s">
        <v>333</v>
      </c>
      <c r="BM351" s="90" t="s">
        <v>740</v>
      </c>
    </row>
    <row r="352" spans="2:65" s="96" customFormat="1" ht="16.5" customHeight="1">
      <c r="B352" s="108"/>
      <c r="C352" s="109" t="s">
        <v>741</v>
      </c>
      <c r="D352" s="109" t="s">
        <v>330</v>
      </c>
      <c r="E352" s="110" t="s">
        <v>742</v>
      </c>
      <c r="F352" s="172" t="s">
        <v>743</v>
      </c>
      <c r="G352" s="111" t="s">
        <v>140</v>
      </c>
      <c r="H352" s="112">
        <v>300</v>
      </c>
      <c r="I352" s="173"/>
      <c r="J352" s="173">
        <f t="shared" si="0"/>
        <v>0</v>
      </c>
      <c r="K352" s="172" t="s">
        <v>1640</v>
      </c>
      <c r="L352" s="95"/>
      <c r="M352" s="366" t="s">
        <v>242</v>
      </c>
      <c r="N352" s="367" t="s">
        <v>274</v>
      </c>
      <c r="O352" s="368">
        <v>5.0000000000000001E-3</v>
      </c>
      <c r="P352" s="368">
        <f t="shared" si="1"/>
        <v>1.5</v>
      </c>
      <c r="Q352" s="368">
        <v>3.1E-6</v>
      </c>
      <c r="R352" s="368">
        <f t="shared" si="2"/>
        <v>9.2999999999999995E-4</v>
      </c>
      <c r="S352" s="368">
        <v>7.2000000000000005E-4</v>
      </c>
      <c r="T352" s="369">
        <f t="shared" si="3"/>
        <v>0.21600000000000003</v>
      </c>
      <c r="AR352" s="90" t="s">
        <v>333</v>
      </c>
      <c r="AT352" s="90" t="s">
        <v>330</v>
      </c>
      <c r="AU352" s="90" t="s">
        <v>57</v>
      </c>
      <c r="AY352" s="90" t="s">
        <v>328</v>
      </c>
      <c r="BE352" s="113">
        <f t="shared" si="4"/>
        <v>0</v>
      </c>
      <c r="BF352" s="113">
        <f t="shared" si="5"/>
        <v>0</v>
      </c>
      <c r="BG352" s="113">
        <f t="shared" si="6"/>
        <v>0</v>
      </c>
      <c r="BH352" s="113">
        <f t="shared" si="7"/>
        <v>0</v>
      </c>
      <c r="BI352" s="113">
        <f t="shared" si="8"/>
        <v>0</v>
      </c>
      <c r="BJ352" s="90" t="s">
        <v>55</v>
      </c>
      <c r="BK352" s="113">
        <f t="shared" si="9"/>
        <v>0</v>
      </c>
      <c r="BL352" s="90" t="s">
        <v>333</v>
      </c>
      <c r="BM352" s="90" t="s">
        <v>744</v>
      </c>
    </row>
    <row r="353" spans="2:65" s="96" customFormat="1" ht="16.5" customHeight="1">
      <c r="B353" s="108"/>
      <c r="C353" s="109" t="s">
        <v>745</v>
      </c>
      <c r="D353" s="109" t="s">
        <v>330</v>
      </c>
      <c r="E353" s="110" t="s">
        <v>746</v>
      </c>
      <c r="F353" s="172" t="s">
        <v>747</v>
      </c>
      <c r="G353" s="111" t="s">
        <v>140</v>
      </c>
      <c r="H353" s="112">
        <v>100</v>
      </c>
      <c r="I353" s="173"/>
      <c r="J353" s="173">
        <f t="shared" si="0"/>
        <v>0</v>
      </c>
      <c r="K353" s="172" t="s">
        <v>1640</v>
      </c>
      <c r="L353" s="95"/>
      <c r="M353" s="366" t="s">
        <v>242</v>
      </c>
      <c r="N353" s="367" t="s">
        <v>274</v>
      </c>
      <c r="O353" s="368">
        <v>1.6E-2</v>
      </c>
      <c r="P353" s="368">
        <f t="shared" si="1"/>
        <v>1.6</v>
      </c>
      <c r="Q353" s="368">
        <v>4.9400000000000001E-6</v>
      </c>
      <c r="R353" s="368">
        <f t="shared" si="2"/>
        <v>4.9399999999999997E-4</v>
      </c>
      <c r="S353" s="368">
        <v>8.9999999999999998E-4</v>
      </c>
      <c r="T353" s="369">
        <f t="shared" si="3"/>
        <v>0.09</v>
      </c>
      <c r="AR353" s="90" t="s">
        <v>333</v>
      </c>
      <c r="AT353" s="90" t="s">
        <v>330</v>
      </c>
      <c r="AU353" s="90" t="s">
        <v>57</v>
      </c>
      <c r="AY353" s="90" t="s">
        <v>328</v>
      </c>
      <c r="BE353" s="113">
        <f t="shared" si="4"/>
        <v>0</v>
      </c>
      <c r="BF353" s="113">
        <f t="shared" si="5"/>
        <v>0</v>
      </c>
      <c r="BG353" s="113">
        <f t="shared" si="6"/>
        <v>0</v>
      </c>
      <c r="BH353" s="113">
        <f t="shared" si="7"/>
        <v>0</v>
      </c>
      <c r="BI353" s="113">
        <f t="shared" si="8"/>
        <v>0</v>
      </c>
      <c r="BJ353" s="90" t="s">
        <v>55</v>
      </c>
      <c r="BK353" s="113">
        <f t="shared" si="9"/>
        <v>0</v>
      </c>
      <c r="BL353" s="90" t="s">
        <v>333</v>
      </c>
      <c r="BM353" s="90" t="s">
        <v>748</v>
      </c>
    </row>
    <row r="354" spans="2:65" s="371" customFormat="1" ht="11.25">
      <c r="B354" s="370"/>
      <c r="D354" s="372" t="s">
        <v>439</v>
      </c>
      <c r="E354" s="373" t="s">
        <v>242</v>
      </c>
      <c r="F354" s="374" t="s">
        <v>1729</v>
      </c>
      <c r="H354" s="375">
        <v>100</v>
      </c>
      <c r="L354" s="370"/>
      <c r="M354" s="376"/>
      <c r="N354" s="377"/>
      <c r="O354" s="377"/>
      <c r="P354" s="377"/>
      <c r="Q354" s="377"/>
      <c r="R354" s="377"/>
      <c r="S354" s="377"/>
      <c r="T354" s="378"/>
      <c r="AT354" s="373" t="s">
        <v>439</v>
      </c>
      <c r="AU354" s="373" t="s">
        <v>57</v>
      </c>
      <c r="AV354" s="371" t="s">
        <v>57</v>
      </c>
      <c r="AW354" s="371" t="s">
        <v>255</v>
      </c>
      <c r="AX354" s="371" t="s">
        <v>55</v>
      </c>
      <c r="AY354" s="373" t="s">
        <v>328</v>
      </c>
    </row>
    <row r="355" spans="2:65" s="96" customFormat="1" ht="16.5" customHeight="1">
      <c r="B355" s="108"/>
      <c r="C355" s="109" t="s">
        <v>749</v>
      </c>
      <c r="D355" s="109" t="s">
        <v>330</v>
      </c>
      <c r="E355" s="110" t="s">
        <v>750</v>
      </c>
      <c r="F355" s="172" t="s">
        <v>751</v>
      </c>
      <c r="G355" s="111" t="s">
        <v>140</v>
      </c>
      <c r="H355" s="112">
        <v>50</v>
      </c>
      <c r="I355" s="173"/>
      <c r="J355" s="173">
        <f>ROUND(I355*H355,2)</f>
        <v>0</v>
      </c>
      <c r="K355" s="172" t="s">
        <v>1640</v>
      </c>
      <c r="L355" s="95"/>
      <c r="M355" s="366" t="s">
        <v>242</v>
      </c>
      <c r="N355" s="367" t="s">
        <v>274</v>
      </c>
      <c r="O355" s="368">
        <v>0.27800000000000002</v>
      </c>
      <c r="P355" s="368">
        <f>O355*H355</f>
        <v>13.900000000000002</v>
      </c>
      <c r="Q355" s="368">
        <v>5.3819999999999996E-4</v>
      </c>
      <c r="R355" s="368">
        <f>Q355*H355</f>
        <v>2.6909999999999996E-2</v>
      </c>
      <c r="S355" s="368">
        <v>0</v>
      </c>
      <c r="T355" s="369">
        <f>S355*H355</f>
        <v>0</v>
      </c>
      <c r="AR355" s="90" t="s">
        <v>333</v>
      </c>
      <c r="AT355" s="90" t="s">
        <v>330</v>
      </c>
      <c r="AU355" s="90" t="s">
        <v>57</v>
      </c>
      <c r="AY355" s="90" t="s">
        <v>328</v>
      </c>
      <c r="BE355" s="113">
        <f>IF(N355="základní",J355,0)</f>
        <v>0</v>
      </c>
      <c r="BF355" s="113">
        <f>IF(N355="snížená",J355,0)</f>
        <v>0</v>
      </c>
      <c r="BG355" s="113">
        <f>IF(N355="zákl. přenesená",J355,0)</f>
        <v>0</v>
      </c>
      <c r="BH355" s="113">
        <f>IF(N355="sníž. přenesená",J355,0)</f>
        <v>0</v>
      </c>
      <c r="BI355" s="113">
        <f>IF(N355="nulová",J355,0)</f>
        <v>0</v>
      </c>
      <c r="BJ355" s="90" t="s">
        <v>55</v>
      </c>
      <c r="BK355" s="113">
        <f>ROUND(I355*H355,2)</f>
        <v>0</v>
      </c>
      <c r="BL355" s="90" t="s">
        <v>333</v>
      </c>
      <c r="BM355" s="90" t="s">
        <v>752</v>
      </c>
    </row>
    <row r="356" spans="2:65" s="371" customFormat="1" ht="11.25">
      <c r="B356" s="370"/>
      <c r="D356" s="372" t="s">
        <v>439</v>
      </c>
      <c r="E356" s="373" t="s">
        <v>242</v>
      </c>
      <c r="F356" s="374" t="s">
        <v>1748</v>
      </c>
      <c r="H356" s="375">
        <v>50</v>
      </c>
      <c r="L356" s="370"/>
      <c r="M356" s="376"/>
      <c r="N356" s="377"/>
      <c r="O356" s="377"/>
      <c r="P356" s="377"/>
      <c r="Q356" s="377"/>
      <c r="R356" s="377"/>
      <c r="S356" s="377"/>
      <c r="T356" s="378"/>
      <c r="AT356" s="373" t="s">
        <v>439</v>
      </c>
      <c r="AU356" s="373" t="s">
        <v>57</v>
      </c>
      <c r="AV356" s="371" t="s">
        <v>57</v>
      </c>
      <c r="AW356" s="371" t="s">
        <v>255</v>
      </c>
      <c r="AX356" s="371" t="s">
        <v>55</v>
      </c>
      <c r="AY356" s="373" t="s">
        <v>328</v>
      </c>
    </row>
    <row r="357" spans="2:65" s="96" customFormat="1" ht="16.5" customHeight="1">
      <c r="B357" s="108"/>
      <c r="C357" s="109" t="s">
        <v>753</v>
      </c>
      <c r="D357" s="109" t="s">
        <v>330</v>
      </c>
      <c r="E357" s="110" t="s">
        <v>754</v>
      </c>
      <c r="F357" s="172" t="s">
        <v>755</v>
      </c>
      <c r="G357" s="111" t="s">
        <v>140</v>
      </c>
      <c r="H357" s="112">
        <v>20</v>
      </c>
      <c r="I357" s="173"/>
      <c r="J357" s="173">
        <f>ROUND(I357*H357,2)</f>
        <v>0</v>
      </c>
      <c r="K357" s="172" t="s">
        <v>1640</v>
      </c>
      <c r="L357" s="95"/>
      <c r="M357" s="366" t="s">
        <v>242</v>
      </c>
      <c r="N357" s="367" t="s">
        <v>274</v>
      </c>
      <c r="O357" s="368">
        <v>2.1000000000000001E-2</v>
      </c>
      <c r="P357" s="368">
        <f>O357*H357</f>
        <v>0.42000000000000004</v>
      </c>
      <c r="Q357" s="368">
        <v>2.9E-5</v>
      </c>
      <c r="R357" s="368">
        <f>Q357*H357</f>
        <v>5.8E-4</v>
      </c>
      <c r="S357" s="368">
        <v>7.4700000000000001E-3</v>
      </c>
      <c r="T357" s="369">
        <f>S357*H357</f>
        <v>0.14940000000000001</v>
      </c>
      <c r="AR357" s="90" t="s">
        <v>333</v>
      </c>
      <c r="AT357" s="90" t="s">
        <v>330</v>
      </c>
      <c r="AU357" s="90" t="s">
        <v>57</v>
      </c>
      <c r="AY357" s="90" t="s">
        <v>328</v>
      </c>
      <c r="BE357" s="113">
        <f>IF(N357="základní",J357,0)</f>
        <v>0</v>
      </c>
      <c r="BF357" s="113">
        <f>IF(N357="snížená",J357,0)</f>
        <v>0</v>
      </c>
      <c r="BG357" s="113">
        <f>IF(N357="zákl. přenesená",J357,0)</f>
        <v>0</v>
      </c>
      <c r="BH357" s="113">
        <f>IF(N357="sníž. přenesená",J357,0)</f>
        <v>0</v>
      </c>
      <c r="BI357" s="113">
        <f>IF(N357="nulová",J357,0)</f>
        <v>0</v>
      </c>
      <c r="BJ357" s="90" t="s">
        <v>55</v>
      </c>
      <c r="BK357" s="113">
        <f>ROUND(I357*H357,2)</f>
        <v>0</v>
      </c>
      <c r="BL357" s="90" t="s">
        <v>333</v>
      </c>
      <c r="BM357" s="90" t="s">
        <v>756</v>
      </c>
    </row>
    <row r="358" spans="2:65" s="371" customFormat="1" ht="11.25">
      <c r="B358" s="370"/>
      <c r="D358" s="372" t="s">
        <v>439</v>
      </c>
      <c r="E358" s="373" t="s">
        <v>242</v>
      </c>
      <c r="F358" s="374" t="s">
        <v>1738</v>
      </c>
      <c r="H358" s="375">
        <v>20</v>
      </c>
      <c r="L358" s="370"/>
      <c r="M358" s="376"/>
      <c r="N358" s="377"/>
      <c r="O358" s="377"/>
      <c r="P358" s="377"/>
      <c r="Q358" s="377"/>
      <c r="R358" s="377"/>
      <c r="S358" s="377"/>
      <c r="T358" s="378"/>
      <c r="AT358" s="373" t="s">
        <v>439</v>
      </c>
      <c r="AU358" s="373" t="s">
        <v>57</v>
      </c>
      <c r="AV358" s="371" t="s">
        <v>57</v>
      </c>
      <c r="AW358" s="371" t="s">
        <v>255</v>
      </c>
      <c r="AX358" s="371" t="s">
        <v>55</v>
      </c>
      <c r="AY358" s="373" t="s">
        <v>328</v>
      </c>
    </row>
    <row r="359" spans="2:65" s="96" customFormat="1" ht="16.5" customHeight="1">
      <c r="B359" s="108"/>
      <c r="C359" s="109" t="s">
        <v>1749</v>
      </c>
      <c r="D359" s="109" t="s">
        <v>330</v>
      </c>
      <c r="E359" s="110" t="s">
        <v>1750</v>
      </c>
      <c r="F359" s="172" t="s">
        <v>1751</v>
      </c>
      <c r="G359" s="111" t="s">
        <v>140</v>
      </c>
      <c r="H359" s="112">
        <v>2</v>
      </c>
      <c r="I359" s="173"/>
      <c r="J359" s="173">
        <f>ROUND(I359*H359,2)</f>
        <v>0</v>
      </c>
      <c r="K359" s="172" t="s">
        <v>1640</v>
      </c>
      <c r="L359" s="95"/>
      <c r="M359" s="366" t="s">
        <v>242</v>
      </c>
      <c r="N359" s="367" t="s">
        <v>274</v>
      </c>
      <c r="O359" s="368">
        <v>0.35</v>
      </c>
      <c r="P359" s="368">
        <f>O359*H359</f>
        <v>0.7</v>
      </c>
      <c r="Q359" s="368">
        <v>5.0500000000000002E-4</v>
      </c>
      <c r="R359" s="368">
        <f>Q359*H359</f>
        <v>1.01E-3</v>
      </c>
      <c r="S359" s="368">
        <v>0</v>
      </c>
      <c r="T359" s="369">
        <f>S359*H359</f>
        <v>0</v>
      </c>
      <c r="AR359" s="90" t="s">
        <v>333</v>
      </c>
      <c r="AT359" s="90" t="s">
        <v>330</v>
      </c>
      <c r="AU359" s="90" t="s">
        <v>57</v>
      </c>
      <c r="AY359" s="90" t="s">
        <v>328</v>
      </c>
      <c r="BE359" s="113">
        <f>IF(N359="základní",J359,0)</f>
        <v>0</v>
      </c>
      <c r="BF359" s="113">
        <f>IF(N359="snížená",J359,0)</f>
        <v>0</v>
      </c>
      <c r="BG359" s="113">
        <f>IF(N359="zákl. přenesená",J359,0)</f>
        <v>0</v>
      </c>
      <c r="BH359" s="113">
        <f>IF(N359="sníž. přenesená",J359,0)</f>
        <v>0</v>
      </c>
      <c r="BI359" s="113">
        <f>IF(N359="nulová",J359,0)</f>
        <v>0</v>
      </c>
      <c r="BJ359" s="90" t="s">
        <v>55</v>
      </c>
      <c r="BK359" s="113">
        <f>ROUND(I359*H359,2)</f>
        <v>0</v>
      </c>
      <c r="BL359" s="90" t="s">
        <v>333</v>
      </c>
      <c r="BM359" s="90" t="s">
        <v>1752</v>
      </c>
    </row>
    <row r="360" spans="2:65" s="371" customFormat="1" ht="11.25">
      <c r="B360" s="370"/>
      <c r="D360" s="372" t="s">
        <v>439</v>
      </c>
      <c r="E360" s="373" t="s">
        <v>242</v>
      </c>
      <c r="F360" s="374" t="s">
        <v>1753</v>
      </c>
      <c r="H360" s="375">
        <v>2</v>
      </c>
      <c r="L360" s="370"/>
      <c r="M360" s="376"/>
      <c r="N360" s="377"/>
      <c r="O360" s="377"/>
      <c r="P360" s="377"/>
      <c r="Q360" s="377"/>
      <c r="R360" s="377"/>
      <c r="S360" s="377"/>
      <c r="T360" s="378"/>
      <c r="AT360" s="373" t="s">
        <v>439</v>
      </c>
      <c r="AU360" s="373" t="s">
        <v>57</v>
      </c>
      <c r="AV360" s="371" t="s">
        <v>57</v>
      </c>
      <c r="AW360" s="371" t="s">
        <v>255</v>
      </c>
      <c r="AX360" s="371" t="s">
        <v>55</v>
      </c>
      <c r="AY360" s="373" t="s">
        <v>328</v>
      </c>
    </row>
    <row r="361" spans="2:65" s="96" customFormat="1" ht="16.5" customHeight="1">
      <c r="B361" s="108"/>
      <c r="C361" s="109" t="s">
        <v>1754</v>
      </c>
      <c r="D361" s="109" t="s">
        <v>330</v>
      </c>
      <c r="E361" s="110" t="s">
        <v>1755</v>
      </c>
      <c r="F361" s="172" t="s">
        <v>1756</v>
      </c>
      <c r="G361" s="111" t="s">
        <v>140</v>
      </c>
      <c r="H361" s="112">
        <v>2</v>
      </c>
      <c r="I361" s="173"/>
      <c r="J361" s="173">
        <f>ROUND(I361*H361,2)</f>
        <v>0</v>
      </c>
      <c r="K361" s="172" t="s">
        <v>1640</v>
      </c>
      <c r="L361" s="95"/>
      <c r="M361" s="366" t="s">
        <v>242</v>
      </c>
      <c r="N361" s="367" t="s">
        <v>274</v>
      </c>
      <c r="O361" s="368">
        <v>0.48399999999999999</v>
      </c>
      <c r="P361" s="368">
        <f>O361*H361</f>
        <v>0.96799999999999997</v>
      </c>
      <c r="Q361" s="368">
        <v>8.8000000000000003E-4</v>
      </c>
      <c r="R361" s="368">
        <f>Q361*H361</f>
        <v>1.7600000000000001E-3</v>
      </c>
      <c r="S361" s="368">
        <v>0</v>
      </c>
      <c r="T361" s="369">
        <f>S361*H361</f>
        <v>0</v>
      </c>
      <c r="AR361" s="90" t="s">
        <v>333</v>
      </c>
      <c r="AT361" s="90" t="s">
        <v>330</v>
      </c>
      <c r="AU361" s="90" t="s">
        <v>57</v>
      </c>
      <c r="AY361" s="90" t="s">
        <v>328</v>
      </c>
      <c r="BE361" s="113">
        <f>IF(N361="základní",J361,0)</f>
        <v>0</v>
      </c>
      <c r="BF361" s="113">
        <f>IF(N361="snížená",J361,0)</f>
        <v>0</v>
      </c>
      <c r="BG361" s="113">
        <f>IF(N361="zákl. přenesená",J361,0)</f>
        <v>0</v>
      </c>
      <c r="BH361" s="113">
        <f>IF(N361="sníž. přenesená",J361,0)</f>
        <v>0</v>
      </c>
      <c r="BI361" s="113">
        <f>IF(N361="nulová",J361,0)</f>
        <v>0</v>
      </c>
      <c r="BJ361" s="90" t="s">
        <v>55</v>
      </c>
      <c r="BK361" s="113">
        <f>ROUND(I361*H361,2)</f>
        <v>0</v>
      </c>
      <c r="BL361" s="90" t="s">
        <v>333</v>
      </c>
      <c r="BM361" s="90" t="s">
        <v>1757</v>
      </c>
    </row>
    <row r="362" spans="2:65" s="371" customFormat="1" ht="11.25">
      <c r="B362" s="370"/>
      <c r="D362" s="372" t="s">
        <v>439</v>
      </c>
      <c r="E362" s="373" t="s">
        <v>242</v>
      </c>
      <c r="F362" s="374" t="s">
        <v>1758</v>
      </c>
      <c r="H362" s="375">
        <v>2</v>
      </c>
      <c r="L362" s="370"/>
      <c r="M362" s="376"/>
      <c r="N362" s="377"/>
      <c r="O362" s="377"/>
      <c r="P362" s="377"/>
      <c r="Q362" s="377"/>
      <c r="R362" s="377"/>
      <c r="S362" s="377"/>
      <c r="T362" s="378"/>
      <c r="AT362" s="373" t="s">
        <v>439</v>
      </c>
      <c r="AU362" s="373" t="s">
        <v>57</v>
      </c>
      <c r="AV362" s="371" t="s">
        <v>57</v>
      </c>
      <c r="AW362" s="371" t="s">
        <v>255</v>
      </c>
      <c r="AX362" s="371" t="s">
        <v>55</v>
      </c>
      <c r="AY362" s="373" t="s">
        <v>328</v>
      </c>
    </row>
    <row r="363" spans="2:65" s="96" customFormat="1" ht="16.5" customHeight="1">
      <c r="B363" s="108"/>
      <c r="C363" s="109" t="s">
        <v>1759</v>
      </c>
      <c r="D363" s="109" t="s">
        <v>330</v>
      </c>
      <c r="E363" s="110" t="s">
        <v>1760</v>
      </c>
      <c r="F363" s="172" t="s">
        <v>1761</v>
      </c>
      <c r="G363" s="111" t="s">
        <v>140</v>
      </c>
      <c r="H363" s="112">
        <v>3</v>
      </c>
      <c r="I363" s="173"/>
      <c r="J363" s="173">
        <f>ROUND(I363*H363,2)</f>
        <v>0</v>
      </c>
      <c r="K363" s="172" t="s">
        <v>1640</v>
      </c>
      <c r="L363" s="95"/>
      <c r="M363" s="366" t="s">
        <v>242</v>
      </c>
      <c r="N363" s="367" t="s">
        <v>274</v>
      </c>
      <c r="O363" s="368">
        <v>1.1120000000000001</v>
      </c>
      <c r="P363" s="368">
        <f>O363*H363</f>
        <v>3.3360000000000003</v>
      </c>
      <c r="Q363" s="368">
        <v>2.2520000000000001E-3</v>
      </c>
      <c r="R363" s="368">
        <f>Q363*H363</f>
        <v>6.7559999999999999E-3</v>
      </c>
      <c r="S363" s="368">
        <v>0</v>
      </c>
      <c r="T363" s="369">
        <f>S363*H363</f>
        <v>0</v>
      </c>
      <c r="AR363" s="90" t="s">
        <v>333</v>
      </c>
      <c r="AT363" s="90" t="s">
        <v>330</v>
      </c>
      <c r="AU363" s="90" t="s">
        <v>57</v>
      </c>
      <c r="AY363" s="90" t="s">
        <v>328</v>
      </c>
      <c r="BE363" s="113">
        <f>IF(N363="základní",J363,0)</f>
        <v>0</v>
      </c>
      <c r="BF363" s="113">
        <f>IF(N363="snížená",J363,0)</f>
        <v>0</v>
      </c>
      <c r="BG363" s="113">
        <f>IF(N363="zákl. přenesená",J363,0)</f>
        <v>0</v>
      </c>
      <c r="BH363" s="113">
        <f>IF(N363="sníž. přenesená",J363,0)</f>
        <v>0</v>
      </c>
      <c r="BI363" s="113">
        <f>IF(N363="nulová",J363,0)</f>
        <v>0</v>
      </c>
      <c r="BJ363" s="90" t="s">
        <v>55</v>
      </c>
      <c r="BK363" s="113">
        <f>ROUND(I363*H363,2)</f>
        <v>0</v>
      </c>
      <c r="BL363" s="90" t="s">
        <v>333</v>
      </c>
      <c r="BM363" s="90" t="s">
        <v>1762</v>
      </c>
    </row>
    <row r="364" spans="2:65" s="371" customFormat="1" ht="11.25">
      <c r="B364" s="370"/>
      <c r="D364" s="372" t="s">
        <v>439</v>
      </c>
      <c r="E364" s="373" t="s">
        <v>242</v>
      </c>
      <c r="F364" s="374" t="s">
        <v>1763</v>
      </c>
      <c r="H364" s="375">
        <v>3</v>
      </c>
      <c r="L364" s="370"/>
      <c r="M364" s="376"/>
      <c r="N364" s="377"/>
      <c r="O364" s="377"/>
      <c r="P364" s="377"/>
      <c r="Q364" s="377"/>
      <c r="R364" s="377"/>
      <c r="S364" s="377"/>
      <c r="T364" s="378"/>
      <c r="AT364" s="373" t="s">
        <v>439</v>
      </c>
      <c r="AU364" s="373" t="s">
        <v>57</v>
      </c>
      <c r="AV364" s="371" t="s">
        <v>57</v>
      </c>
      <c r="AW364" s="371" t="s">
        <v>255</v>
      </c>
      <c r="AX364" s="371" t="s">
        <v>55</v>
      </c>
      <c r="AY364" s="373" t="s">
        <v>328</v>
      </c>
    </row>
    <row r="365" spans="2:65" s="96" customFormat="1" ht="16.5" customHeight="1">
      <c r="B365" s="108"/>
      <c r="C365" s="109" t="s">
        <v>757</v>
      </c>
      <c r="D365" s="109" t="s">
        <v>330</v>
      </c>
      <c r="E365" s="110" t="s">
        <v>758</v>
      </c>
      <c r="F365" s="172" t="s">
        <v>759</v>
      </c>
      <c r="G365" s="111" t="s">
        <v>140</v>
      </c>
      <c r="H365" s="112">
        <v>20</v>
      </c>
      <c r="I365" s="173"/>
      <c r="J365" s="173">
        <f>ROUND(I365*H365,2)</f>
        <v>0</v>
      </c>
      <c r="K365" s="172" t="s">
        <v>1640</v>
      </c>
      <c r="L365" s="95"/>
      <c r="M365" s="366" t="s">
        <v>242</v>
      </c>
      <c r="N365" s="367" t="s">
        <v>274</v>
      </c>
      <c r="O365" s="368">
        <v>4.1000000000000002E-2</v>
      </c>
      <c r="P365" s="368">
        <f>O365*H365</f>
        <v>0.82000000000000006</v>
      </c>
      <c r="Q365" s="368">
        <v>5.7000000000000003E-5</v>
      </c>
      <c r="R365" s="368">
        <f>Q365*H365</f>
        <v>1.14E-3</v>
      </c>
      <c r="S365" s="368">
        <v>1.2800000000000001E-2</v>
      </c>
      <c r="T365" s="369">
        <f>S365*H365</f>
        <v>0.25600000000000001</v>
      </c>
      <c r="AR365" s="90" t="s">
        <v>333</v>
      </c>
      <c r="AT365" s="90" t="s">
        <v>330</v>
      </c>
      <c r="AU365" s="90" t="s">
        <v>57</v>
      </c>
      <c r="AY365" s="90" t="s">
        <v>328</v>
      </c>
      <c r="BE365" s="113">
        <f>IF(N365="základní",J365,0)</f>
        <v>0</v>
      </c>
      <c r="BF365" s="113">
        <f>IF(N365="snížená",J365,0)</f>
        <v>0</v>
      </c>
      <c r="BG365" s="113">
        <f>IF(N365="zákl. přenesená",J365,0)</f>
        <v>0</v>
      </c>
      <c r="BH365" s="113">
        <f>IF(N365="sníž. přenesená",J365,0)</f>
        <v>0</v>
      </c>
      <c r="BI365" s="113">
        <f>IF(N365="nulová",J365,0)</f>
        <v>0</v>
      </c>
      <c r="BJ365" s="90" t="s">
        <v>55</v>
      </c>
      <c r="BK365" s="113">
        <f>ROUND(I365*H365,2)</f>
        <v>0</v>
      </c>
      <c r="BL365" s="90" t="s">
        <v>333</v>
      </c>
      <c r="BM365" s="90" t="s">
        <v>760</v>
      </c>
    </row>
    <row r="366" spans="2:65" s="371" customFormat="1" ht="11.25">
      <c r="B366" s="370"/>
      <c r="D366" s="372" t="s">
        <v>439</v>
      </c>
      <c r="E366" s="373" t="s">
        <v>242</v>
      </c>
      <c r="F366" s="374" t="s">
        <v>1738</v>
      </c>
      <c r="H366" s="375">
        <v>20</v>
      </c>
      <c r="L366" s="370"/>
      <c r="M366" s="376"/>
      <c r="N366" s="377"/>
      <c r="O366" s="377"/>
      <c r="P366" s="377"/>
      <c r="Q366" s="377"/>
      <c r="R366" s="377"/>
      <c r="S366" s="377"/>
      <c r="T366" s="378"/>
      <c r="AT366" s="373" t="s">
        <v>439</v>
      </c>
      <c r="AU366" s="373" t="s">
        <v>57</v>
      </c>
      <c r="AV366" s="371" t="s">
        <v>57</v>
      </c>
      <c r="AW366" s="371" t="s">
        <v>255</v>
      </c>
      <c r="AX366" s="371" t="s">
        <v>55</v>
      </c>
      <c r="AY366" s="373" t="s">
        <v>328</v>
      </c>
    </row>
    <row r="367" spans="2:65" s="96" customFormat="1" ht="16.5" customHeight="1">
      <c r="B367" s="108"/>
      <c r="C367" s="109" t="s">
        <v>761</v>
      </c>
      <c r="D367" s="109" t="s">
        <v>330</v>
      </c>
      <c r="E367" s="110" t="s">
        <v>762</v>
      </c>
      <c r="F367" s="172" t="s">
        <v>763</v>
      </c>
      <c r="G367" s="111" t="s">
        <v>140</v>
      </c>
      <c r="H367" s="112">
        <v>100</v>
      </c>
      <c r="I367" s="173"/>
      <c r="J367" s="173">
        <f>ROUND(I367*H367,2)</f>
        <v>0</v>
      </c>
      <c r="K367" s="172" t="s">
        <v>242</v>
      </c>
      <c r="L367" s="95"/>
      <c r="M367" s="366" t="s">
        <v>242</v>
      </c>
      <c r="N367" s="367" t="s">
        <v>274</v>
      </c>
      <c r="O367" s="368">
        <v>0.39</v>
      </c>
      <c r="P367" s="368">
        <f>O367*H367</f>
        <v>39</v>
      </c>
      <c r="Q367" s="368">
        <v>2.0000000000000002E-5</v>
      </c>
      <c r="R367" s="368">
        <f>Q367*H367</f>
        <v>2E-3</v>
      </c>
      <c r="S367" s="368">
        <v>0</v>
      </c>
      <c r="T367" s="369">
        <f>S367*H367</f>
        <v>0</v>
      </c>
      <c r="AR367" s="90" t="s">
        <v>333</v>
      </c>
      <c r="AT367" s="90" t="s">
        <v>330</v>
      </c>
      <c r="AU367" s="90" t="s">
        <v>57</v>
      </c>
      <c r="AY367" s="90" t="s">
        <v>328</v>
      </c>
      <c r="BE367" s="113">
        <f>IF(N367="základní",J367,0)</f>
        <v>0</v>
      </c>
      <c r="BF367" s="113">
        <f>IF(N367="snížená",J367,0)</f>
        <v>0</v>
      </c>
      <c r="BG367" s="113">
        <f>IF(N367="zákl. přenesená",J367,0)</f>
        <v>0</v>
      </c>
      <c r="BH367" s="113">
        <f>IF(N367="sníž. přenesená",J367,0)</f>
        <v>0</v>
      </c>
      <c r="BI367" s="113">
        <f>IF(N367="nulová",J367,0)</f>
        <v>0</v>
      </c>
      <c r="BJ367" s="90" t="s">
        <v>55</v>
      </c>
      <c r="BK367" s="113">
        <f>ROUND(I367*H367,2)</f>
        <v>0</v>
      </c>
      <c r="BL367" s="90" t="s">
        <v>333</v>
      </c>
      <c r="BM367" s="90" t="s">
        <v>764</v>
      </c>
    </row>
    <row r="368" spans="2:65" s="371" customFormat="1" ht="22.5">
      <c r="B368" s="370"/>
      <c r="D368" s="372" t="s">
        <v>439</v>
      </c>
      <c r="E368" s="373" t="s">
        <v>242</v>
      </c>
      <c r="F368" s="374" t="s">
        <v>1764</v>
      </c>
      <c r="H368" s="375">
        <v>70</v>
      </c>
      <c r="L368" s="370"/>
      <c r="M368" s="376"/>
      <c r="N368" s="377"/>
      <c r="O368" s="377"/>
      <c r="P368" s="377"/>
      <c r="Q368" s="377"/>
      <c r="R368" s="377"/>
      <c r="S368" s="377"/>
      <c r="T368" s="378"/>
      <c r="AT368" s="373" t="s">
        <v>439</v>
      </c>
      <c r="AU368" s="373" t="s">
        <v>57</v>
      </c>
      <c r="AV368" s="371" t="s">
        <v>57</v>
      </c>
      <c r="AW368" s="371" t="s">
        <v>255</v>
      </c>
      <c r="AX368" s="371" t="s">
        <v>297</v>
      </c>
      <c r="AY368" s="373" t="s">
        <v>328</v>
      </c>
    </row>
    <row r="369" spans="2:65" s="371" customFormat="1" ht="11.25">
      <c r="B369" s="370"/>
      <c r="D369" s="372" t="s">
        <v>439</v>
      </c>
      <c r="E369" s="373" t="s">
        <v>242</v>
      </c>
      <c r="F369" s="374" t="s">
        <v>1765</v>
      </c>
      <c r="H369" s="375">
        <v>30</v>
      </c>
      <c r="L369" s="370"/>
      <c r="M369" s="376"/>
      <c r="N369" s="377"/>
      <c r="O369" s="377"/>
      <c r="P369" s="377"/>
      <c r="Q369" s="377"/>
      <c r="R369" s="377"/>
      <c r="S369" s="377"/>
      <c r="T369" s="378"/>
      <c r="AT369" s="373" t="s">
        <v>439</v>
      </c>
      <c r="AU369" s="373" t="s">
        <v>57</v>
      </c>
      <c r="AV369" s="371" t="s">
        <v>57</v>
      </c>
      <c r="AW369" s="371" t="s">
        <v>255</v>
      </c>
      <c r="AX369" s="371" t="s">
        <v>297</v>
      </c>
      <c r="AY369" s="373" t="s">
        <v>328</v>
      </c>
    </row>
    <row r="370" spans="2:65" s="380" customFormat="1" ht="11.25">
      <c r="B370" s="379"/>
      <c r="D370" s="372" t="s">
        <v>439</v>
      </c>
      <c r="E370" s="381" t="s">
        <v>242</v>
      </c>
      <c r="F370" s="382" t="s">
        <v>1643</v>
      </c>
      <c r="H370" s="383">
        <v>100</v>
      </c>
      <c r="L370" s="379"/>
      <c r="M370" s="384"/>
      <c r="N370" s="385"/>
      <c r="O370" s="385"/>
      <c r="P370" s="385"/>
      <c r="Q370" s="385"/>
      <c r="R370" s="385"/>
      <c r="S370" s="385"/>
      <c r="T370" s="386"/>
      <c r="AT370" s="381" t="s">
        <v>439</v>
      </c>
      <c r="AU370" s="381" t="s">
        <v>57</v>
      </c>
      <c r="AV370" s="380" t="s">
        <v>454</v>
      </c>
      <c r="AW370" s="380" t="s">
        <v>255</v>
      </c>
      <c r="AX370" s="380" t="s">
        <v>55</v>
      </c>
      <c r="AY370" s="381" t="s">
        <v>328</v>
      </c>
    </row>
    <row r="371" spans="2:65" s="96" customFormat="1" ht="16.5" customHeight="1">
      <c r="B371" s="108"/>
      <c r="C371" s="109" t="s">
        <v>765</v>
      </c>
      <c r="D371" s="109" t="s">
        <v>330</v>
      </c>
      <c r="E371" s="110" t="s">
        <v>766</v>
      </c>
      <c r="F371" s="172" t="s">
        <v>767</v>
      </c>
      <c r="G371" s="111" t="s">
        <v>163</v>
      </c>
      <c r="H371" s="112">
        <v>30</v>
      </c>
      <c r="I371" s="173"/>
      <c r="J371" s="173">
        <f>ROUND(I371*H371,2)</f>
        <v>0</v>
      </c>
      <c r="K371" s="172" t="s">
        <v>1640</v>
      </c>
      <c r="L371" s="95"/>
      <c r="M371" s="366" t="s">
        <v>242</v>
      </c>
      <c r="N371" s="367" t="s">
        <v>274</v>
      </c>
      <c r="O371" s="368">
        <v>0.40100000000000002</v>
      </c>
      <c r="P371" s="368">
        <f>O371*H371</f>
        <v>12.030000000000001</v>
      </c>
      <c r="Q371" s="368">
        <v>3.5E-4</v>
      </c>
      <c r="R371" s="368">
        <f>Q371*H371</f>
        <v>1.0500000000000001E-2</v>
      </c>
      <c r="S371" s="368">
        <v>0</v>
      </c>
      <c r="T371" s="369">
        <f>S371*H371</f>
        <v>0</v>
      </c>
      <c r="AR371" s="90" t="s">
        <v>333</v>
      </c>
      <c r="AT371" s="90" t="s">
        <v>330</v>
      </c>
      <c r="AU371" s="90" t="s">
        <v>57</v>
      </c>
      <c r="AY371" s="90" t="s">
        <v>328</v>
      </c>
      <c r="BE371" s="113">
        <f>IF(N371="základní",J371,0)</f>
        <v>0</v>
      </c>
      <c r="BF371" s="113">
        <f>IF(N371="snížená",J371,0)</f>
        <v>0</v>
      </c>
      <c r="BG371" s="113">
        <f>IF(N371="zákl. přenesená",J371,0)</f>
        <v>0</v>
      </c>
      <c r="BH371" s="113">
        <f>IF(N371="sníž. přenesená",J371,0)</f>
        <v>0</v>
      </c>
      <c r="BI371" s="113">
        <f>IF(N371="nulová",J371,0)</f>
        <v>0</v>
      </c>
      <c r="BJ371" s="90" t="s">
        <v>55</v>
      </c>
      <c r="BK371" s="113">
        <f>ROUND(I371*H371,2)</f>
        <v>0</v>
      </c>
      <c r="BL371" s="90" t="s">
        <v>333</v>
      </c>
      <c r="BM371" s="90" t="s">
        <v>768</v>
      </c>
    </row>
    <row r="372" spans="2:65" s="371" customFormat="1" ht="11.25">
      <c r="B372" s="370"/>
      <c r="D372" s="372" t="s">
        <v>439</v>
      </c>
      <c r="E372" s="373" t="s">
        <v>242</v>
      </c>
      <c r="F372" s="374" t="s">
        <v>1766</v>
      </c>
      <c r="H372" s="375">
        <v>30</v>
      </c>
      <c r="L372" s="370"/>
      <c r="M372" s="376"/>
      <c r="N372" s="377"/>
      <c r="O372" s="377"/>
      <c r="P372" s="377"/>
      <c r="Q372" s="377"/>
      <c r="R372" s="377"/>
      <c r="S372" s="377"/>
      <c r="T372" s="378"/>
      <c r="AT372" s="373" t="s">
        <v>439</v>
      </c>
      <c r="AU372" s="373" t="s">
        <v>57</v>
      </c>
      <c r="AV372" s="371" t="s">
        <v>57</v>
      </c>
      <c r="AW372" s="371" t="s">
        <v>255</v>
      </c>
      <c r="AX372" s="371" t="s">
        <v>55</v>
      </c>
      <c r="AY372" s="373" t="s">
        <v>328</v>
      </c>
    </row>
    <row r="373" spans="2:65" s="96" customFormat="1" ht="16.5" customHeight="1">
      <c r="B373" s="108"/>
      <c r="C373" s="109" t="s">
        <v>769</v>
      </c>
      <c r="D373" s="109" t="s">
        <v>330</v>
      </c>
      <c r="E373" s="110" t="s">
        <v>770</v>
      </c>
      <c r="F373" s="172" t="s">
        <v>771</v>
      </c>
      <c r="G373" s="111" t="s">
        <v>163</v>
      </c>
      <c r="H373" s="112">
        <v>10</v>
      </c>
      <c r="I373" s="173"/>
      <c r="J373" s="173">
        <f>ROUND(I373*H373,2)</f>
        <v>0</v>
      </c>
      <c r="K373" s="172" t="s">
        <v>1640</v>
      </c>
      <c r="L373" s="95"/>
      <c r="M373" s="366" t="s">
        <v>242</v>
      </c>
      <c r="N373" s="367" t="s">
        <v>274</v>
      </c>
      <c r="O373" s="368">
        <v>0.46600000000000003</v>
      </c>
      <c r="P373" s="368">
        <f>O373*H373</f>
        <v>4.66</v>
      </c>
      <c r="Q373" s="368">
        <v>5.2999999999999998E-4</v>
      </c>
      <c r="R373" s="368">
        <f>Q373*H373</f>
        <v>5.3E-3</v>
      </c>
      <c r="S373" s="368">
        <v>0</v>
      </c>
      <c r="T373" s="369">
        <f>S373*H373</f>
        <v>0</v>
      </c>
      <c r="AR373" s="90" t="s">
        <v>333</v>
      </c>
      <c r="AT373" s="90" t="s">
        <v>330</v>
      </c>
      <c r="AU373" s="90" t="s">
        <v>57</v>
      </c>
      <c r="AY373" s="90" t="s">
        <v>328</v>
      </c>
      <c r="BE373" s="113">
        <f>IF(N373="základní",J373,0)</f>
        <v>0</v>
      </c>
      <c r="BF373" s="113">
        <f>IF(N373="snížená",J373,0)</f>
        <v>0</v>
      </c>
      <c r="BG373" s="113">
        <f>IF(N373="zákl. přenesená",J373,0)</f>
        <v>0</v>
      </c>
      <c r="BH373" s="113">
        <f>IF(N373="sníž. přenesená",J373,0)</f>
        <v>0</v>
      </c>
      <c r="BI373" s="113">
        <f>IF(N373="nulová",J373,0)</f>
        <v>0</v>
      </c>
      <c r="BJ373" s="90" t="s">
        <v>55</v>
      </c>
      <c r="BK373" s="113">
        <f>ROUND(I373*H373,2)</f>
        <v>0</v>
      </c>
      <c r="BL373" s="90" t="s">
        <v>333</v>
      </c>
      <c r="BM373" s="90" t="s">
        <v>772</v>
      </c>
    </row>
    <row r="374" spans="2:65" s="371" customFormat="1" ht="11.25">
      <c r="B374" s="370"/>
      <c r="D374" s="372" t="s">
        <v>439</v>
      </c>
      <c r="E374" s="373" t="s">
        <v>242</v>
      </c>
      <c r="F374" s="374" t="s">
        <v>1767</v>
      </c>
      <c r="H374" s="375">
        <v>10</v>
      </c>
      <c r="L374" s="370"/>
      <c r="M374" s="376"/>
      <c r="N374" s="377"/>
      <c r="O374" s="377"/>
      <c r="P374" s="377"/>
      <c r="Q374" s="377"/>
      <c r="R374" s="377"/>
      <c r="S374" s="377"/>
      <c r="T374" s="378"/>
      <c r="AT374" s="373" t="s">
        <v>439</v>
      </c>
      <c r="AU374" s="373" t="s">
        <v>57</v>
      </c>
      <c r="AV374" s="371" t="s">
        <v>57</v>
      </c>
      <c r="AW374" s="371" t="s">
        <v>255</v>
      </c>
      <c r="AX374" s="371" t="s">
        <v>55</v>
      </c>
      <c r="AY374" s="373" t="s">
        <v>328</v>
      </c>
    </row>
    <row r="375" spans="2:65" s="96" customFormat="1" ht="16.5" customHeight="1">
      <c r="B375" s="108"/>
      <c r="C375" s="109" t="s">
        <v>773</v>
      </c>
      <c r="D375" s="109" t="s">
        <v>330</v>
      </c>
      <c r="E375" s="110" t="s">
        <v>774</v>
      </c>
      <c r="F375" s="172" t="s">
        <v>775</v>
      </c>
      <c r="G375" s="111" t="s">
        <v>776</v>
      </c>
      <c r="H375" s="112">
        <v>2</v>
      </c>
      <c r="I375" s="173"/>
      <c r="J375" s="173">
        <f>ROUND(I375*H375,2)</f>
        <v>0</v>
      </c>
      <c r="K375" s="172" t="s">
        <v>242</v>
      </c>
      <c r="L375" s="95"/>
      <c r="M375" s="366" t="s">
        <v>242</v>
      </c>
      <c r="N375" s="367" t="s">
        <v>274</v>
      </c>
      <c r="O375" s="368">
        <v>0.16500000000000001</v>
      </c>
      <c r="P375" s="368">
        <f>O375*H375</f>
        <v>0.33</v>
      </c>
      <c r="Q375" s="368">
        <v>5.0000000000000002E-5</v>
      </c>
      <c r="R375" s="368">
        <f>Q375*H375</f>
        <v>1E-4</v>
      </c>
      <c r="S375" s="368">
        <v>0</v>
      </c>
      <c r="T375" s="369">
        <f>S375*H375</f>
        <v>0</v>
      </c>
      <c r="AR375" s="90" t="s">
        <v>333</v>
      </c>
      <c r="AT375" s="90" t="s">
        <v>330</v>
      </c>
      <c r="AU375" s="90" t="s">
        <v>57</v>
      </c>
      <c r="AY375" s="90" t="s">
        <v>328</v>
      </c>
      <c r="BE375" s="113">
        <f>IF(N375="základní",J375,0)</f>
        <v>0</v>
      </c>
      <c r="BF375" s="113">
        <f>IF(N375="snížená",J375,0)</f>
        <v>0</v>
      </c>
      <c r="BG375" s="113">
        <f>IF(N375="zákl. přenesená",J375,0)</f>
        <v>0</v>
      </c>
      <c r="BH375" s="113">
        <f>IF(N375="sníž. přenesená",J375,0)</f>
        <v>0</v>
      </c>
      <c r="BI375" s="113">
        <f>IF(N375="nulová",J375,0)</f>
        <v>0</v>
      </c>
      <c r="BJ375" s="90" t="s">
        <v>55</v>
      </c>
      <c r="BK375" s="113">
        <f>ROUND(I375*H375,2)</f>
        <v>0</v>
      </c>
      <c r="BL375" s="90" t="s">
        <v>333</v>
      </c>
      <c r="BM375" s="90" t="s">
        <v>777</v>
      </c>
    </row>
    <row r="376" spans="2:65" s="371" customFormat="1" ht="11.25">
      <c r="B376" s="370"/>
      <c r="D376" s="372" t="s">
        <v>439</v>
      </c>
      <c r="E376" s="373" t="s">
        <v>242</v>
      </c>
      <c r="F376" s="374" t="s">
        <v>1768</v>
      </c>
      <c r="H376" s="375">
        <v>2</v>
      </c>
      <c r="L376" s="370"/>
      <c r="M376" s="376"/>
      <c r="N376" s="377"/>
      <c r="O376" s="377"/>
      <c r="P376" s="377"/>
      <c r="Q376" s="377"/>
      <c r="R376" s="377"/>
      <c r="S376" s="377"/>
      <c r="T376" s="378"/>
      <c r="AT376" s="373" t="s">
        <v>439</v>
      </c>
      <c r="AU376" s="373" t="s">
        <v>57</v>
      </c>
      <c r="AV376" s="371" t="s">
        <v>57</v>
      </c>
      <c r="AW376" s="371" t="s">
        <v>255</v>
      </c>
      <c r="AX376" s="371" t="s">
        <v>55</v>
      </c>
      <c r="AY376" s="373" t="s">
        <v>328</v>
      </c>
    </row>
    <row r="377" spans="2:65" s="96" customFormat="1" ht="16.5" customHeight="1">
      <c r="B377" s="108"/>
      <c r="C377" s="109" t="s">
        <v>778</v>
      </c>
      <c r="D377" s="109" t="s">
        <v>330</v>
      </c>
      <c r="E377" s="110" t="s">
        <v>779</v>
      </c>
      <c r="F377" s="172" t="s">
        <v>780</v>
      </c>
      <c r="G377" s="111" t="s">
        <v>176</v>
      </c>
      <c r="H377" s="112">
        <v>6.069</v>
      </c>
      <c r="I377" s="173"/>
      <c r="J377" s="173">
        <f>ROUND(I377*H377,2)</f>
        <v>0</v>
      </c>
      <c r="K377" s="172" t="s">
        <v>1640</v>
      </c>
      <c r="L377" s="95"/>
      <c r="M377" s="366" t="s">
        <v>242</v>
      </c>
      <c r="N377" s="367" t="s">
        <v>274</v>
      </c>
      <c r="O377" s="368">
        <v>5.5620000000000003</v>
      </c>
      <c r="P377" s="368">
        <f>O377*H377</f>
        <v>33.755777999999999</v>
      </c>
      <c r="Q377" s="368">
        <v>0</v>
      </c>
      <c r="R377" s="368">
        <f>Q377*H377</f>
        <v>0</v>
      </c>
      <c r="S377" s="368">
        <v>0</v>
      </c>
      <c r="T377" s="369">
        <f>S377*H377</f>
        <v>0</v>
      </c>
      <c r="AR377" s="90" t="s">
        <v>333</v>
      </c>
      <c r="AT377" s="90" t="s">
        <v>330</v>
      </c>
      <c r="AU377" s="90" t="s">
        <v>57</v>
      </c>
      <c r="AY377" s="90" t="s">
        <v>328</v>
      </c>
      <c r="BE377" s="113">
        <f>IF(N377="základní",J377,0)</f>
        <v>0</v>
      </c>
      <c r="BF377" s="113">
        <f>IF(N377="snížená",J377,0)</f>
        <v>0</v>
      </c>
      <c r="BG377" s="113">
        <f>IF(N377="zákl. přenesená",J377,0)</f>
        <v>0</v>
      </c>
      <c r="BH377" s="113">
        <f>IF(N377="sníž. přenesená",J377,0)</f>
        <v>0</v>
      </c>
      <c r="BI377" s="113">
        <f>IF(N377="nulová",J377,0)</f>
        <v>0</v>
      </c>
      <c r="BJ377" s="90" t="s">
        <v>55</v>
      </c>
      <c r="BK377" s="113">
        <f>ROUND(I377*H377,2)</f>
        <v>0</v>
      </c>
      <c r="BL377" s="90" t="s">
        <v>333</v>
      </c>
      <c r="BM377" s="90" t="s">
        <v>781</v>
      </c>
    </row>
    <row r="378" spans="2:65" s="96" customFormat="1" ht="16.5" customHeight="1">
      <c r="B378" s="108"/>
      <c r="C378" s="109" t="s">
        <v>782</v>
      </c>
      <c r="D378" s="109" t="s">
        <v>330</v>
      </c>
      <c r="E378" s="110" t="s">
        <v>783</v>
      </c>
      <c r="F378" s="172" t="s">
        <v>784</v>
      </c>
      <c r="G378" s="111" t="s">
        <v>176</v>
      </c>
      <c r="H378" s="112">
        <v>1.6919999999999999</v>
      </c>
      <c r="I378" s="173"/>
      <c r="J378" s="173">
        <f>ROUND(I378*H378,2)</f>
        <v>0</v>
      </c>
      <c r="K378" s="172" t="s">
        <v>1640</v>
      </c>
      <c r="L378" s="95"/>
      <c r="M378" s="366" t="s">
        <v>242</v>
      </c>
      <c r="N378" s="367" t="s">
        <v>274</v>
      </c>
      <c r="O378" s="368">
        <v>3.246</v>
      </c>
      <c r="P378" s="368">
        <f>O378*H378</f>
        <v>5.4922319999999996</v>
      </c>
      <c r="Q378" s="368">
        <v>0</v>
      </c>
      <c r="R378" s="368">
        <f>Q378*H378</f>
        <v>0</v>
      </c>
      <c r="S378" s="368">
        <v>0</v>
      </c>
      <c r="T378" s="369">
        <f>S378*H378</f>
        <v>0</v>
      </c>
      <c r="AR378" s="90" t="s">
        <v>333</v>
      </c>
      <c r="AT378" s="90" t="s">
        <v>330</v>
      </c>
      <c r="AU378" s="90" t="s">
        <v>57</v>
      </c>
      <c r="AY378" s="90" t="s">
        <v>328</v>
      </c>
      <c r="BE378" s="113">
        <f>IF(N378="základní",J378,0)</f>
        <v>0</v>
      </c>
      <c r="BF378" s="113">
        <f>IF(N378="snížená",J378,0)</f>
        <v>0</v>
      </c>
      <c r="BG378" s="113">
        <f>IF(N378="zákl. přenesená",J378,0)</f>
        <v>0</v>
      </c>
      <c r="BH378" s="113">
        <f>IF(N378="sníž. přenesená",J378,0)</f>
        <v>0</v>
      </c>
      <c r="BI378" s="113">
        <f>IF(N378="nulová",J378,0)</f>
        <v>0</v>
      </c>
      <c r="BJ378" s="90" t="s">
        <v>55</v>
      </c>
      <c r="BK378" s="113">
        <f>ROUND(I378*H378,2)</f>
        <v>0</v>
      </c>
      <c r="BL378" s="90" t="s">
        <v>333</v>
      </c>
      <c r="BM378" s="90" t="s">
        <v>785</v>
      </c>
    </row>
    <row r="379" spans="2:65" s="96" customFormat="1" ht="16.5" customHeight="1">
      <c r="B379" s="108"/>
      <c r="C379" s="109" t="s">
        <v>786</v>
      </c>
      <c r="D379" s="109" t="s">
        <v>330</v>
      </c>
      <c r="E379" s="110" t="s">
        <v>787</v>
      </c>
      <c r="F379" s="172" t="s">
        <v>788</v>
      </c>
      <c r="G379" s="111" t="s">
        <v>176</v>
      </c>
      <c r="H379" s="112">
        <v>1.6919999999999999</v>
      </c>
      <c r="I379" s="173"/>
      <c r="J379" s="173">
        <f>ROUND(I379*H379,2)</f>
        <v>0</v>
      </c>
      <c r="K379" s="172" t="s">
        <v>1640</v>
      </c>
      <c r="L379" s="95"/>
      <c r="M379" s="366" t="s">
        <v>242</v>
      </c>
      <c r="N379" s="367" t="s">
        <v>274</v>
      </c>
      <c r="O379" s="368">
        <v>1.57</v>
      </c>
      <c r="P379" s="368">
        <f>O379*H379</f>
        <v>2.6564399999999999</v>
      </c>
      <c r="Q379" s="368">
        <v>0</v>
      </c>
      <c r="R379" s="368">
        <f>Q379*H379</f>
        <v>0</v>
      </c>
      <c r="S379" s="368">
        <v>0</v>
      </c>
      <c r="T379" s="369">
        <f>S379*H379</f>
        <v>0</v>
      </c>
      <c r="AR379" s="90" t="s">
        <v>333</v>
      </c>
      <c r="AT379" s="90" t="s">
        <v>330</v>
      </c>
      <c r="AU379" s="90" t="s">
        <v>57</v>
      </c>
      <c r="AY379" s="90" t="s">
        <v>328</v>
      </c>
      <c r="BE379" s="113">
        <f>IF(N379="základní",J379,0)</f>
        <v>0</v>
      </c>
      <c r="BF379" s="113">
        <f>IF(N379="snížená",J379,0)</f>
        <v>0</v>
      </c>
      <c r="BG379" s="113">
        <f>IF(N379="zákl. přenesená",J379,0)</f>
        <v>0</v>
      </c>
      <c r="BH379" s="113">
        <f>IF(N379="sníž. přenesená",J379,0)</f>
        <v>0</v>
      </c>
      <c r="BI379" s="113">
        <f>IF(N379="nulová",J379,0)</f>
        <v>0</v>
      </c>
      <c r="BJ379" s="90" t="s">
        <v>55</v>
      </c>
      <c r="BK379" s="113">
        <f>ROUND(I379*H379,2)</f>
        <v>0</v>
      </c>
      <c r="BL379" s="90" t="s">
        <v>333</v>
      </c>
      <c r="BM379" s="90" t="s">
        <v>789</v>
      </c>
    </row>
    <row r="380" spans="2:65" s="354" customFormat="1" ht="22.9" customHeight="1">
      <c r="B380" s="353"/>
      <c r="D380" s="355" t="s">
        <v>296</v>
      </c>
      <c r="E380" s="364" t="s">
        <v>1769</v>
      </c>
      <c r="F380" s="364" t="s">
        <v>1770</v>
      </c>
      <c r="J380" s="365">
        <f>BK380</f>
        <v>0</v>
      </c>
      <c r="L380" s="353"/>
      <c r="M380" s="358"/>
      <c r="N380" s="359"/>
      <c r="O380" s="359"/>
      <c r="P380" s="360">
        <f>SUM(P381:P526)</f>
        <v>330.04439499999995</v>
      </c>
      <c r="Q380" s="359"/>
      <c r="R380" s="360">
        <f>SUM(R381:R526)</f>
        <v>0.88794446299999952</v>
      </c>
      <c r="S380" s="359"/>
      <c r="T380" s="361">
        <f>SUM(T381:T526)</f>
        <v>2.2517999999999998</v>
      </c>
      <c r="AR380" s="355" t="s">
        <v>57</v>
      </c>
      <c r="AT380" s="362" t="s">
        <v>296</v>
      </c>
      <c r="AU380" s="362" t="s">
        <v>55</v>
      </c>
      <c r="AY380" s="355" t="s">
        <v>328</v>
      </c>
      <c r="BK380" s="363">
        <f>SUM(BK381:BK526)</f>
        <v>0</v>
      </c>
    </row>
    <row r="381" spans="2:65" s="96" customFormat="1" ht="16.5" customHeight="1">
      <c r="B381" s="108"/>
      <c r="C381" s="109" t="s">
        <v>790</v>
      </c>
      <c r="D381" s="109" t="s">
        <v>330</v>
      </c>
      <c r="E381" s="110" t="s">
        <v>791</v>
      </c>
      <c r="F381" s="172" t="s">
        <v>792</v>
      </c>
      <c r="G381" s="111" t="s">
        <v>140</v>
      </c>
      <c r="H381" s="112">
        <v>12</v>
      </c>
      <c r="I381" s="173"/>
      <c r="J381" s="173">
        <f>ROUND(I381*H381,2)</f>
        <v>0</v>
      </c>
      <c r="K381" s="172" t="s">
        <v>1640</v>
      </c>
      <c r="L381" s="95"/>
      <c r="M381" s="366" t="s">
        <v>242</v>
      </c>
      <c r="N381" s="367" t="s">
        <v>274</v>
      </c>
      <c r="O381" s="368">
        <v>0.52</v>
      </c>
      <c r="P381" s="368">
        <f>O381*H381</f>
        <v>6.24</v>
      </c>
      <c r="Q381" s="368">
        <v>1.6739999999999999E-5</v>
      </c>
      <c r="R381" s="368">
        <f>Q381*H381</f>
        <v>2.0087999999999999E-4</v>
      </c>
      <c r="S381" s="368">
        <v>1.4E-2</v>
      </c>
      <c r="T381" s="369">
        <f>S381*H381</f>
        <v>0.16800000000000001</v>
      </c>
      <c r="AR381" s="90" t="s">
        <v>333</v>
      </c>
      <c r="AT381" s="90" t="s">
        <v>330</v>
      </c>
      <c r="AU381" s="90" t="s">
        <v>57</v>
      </c>
      <c r="AY381" s="90" t="s">
        <v>328</v>
      </c>
      <c r="BE381" s="113">
        <f>IF(N381="základní",J381,0)</f>
        <v>0</v>
      </c>
      <c r="BF381" s="113">
        <f>IF(N381="snížená",J381,0)</f>
        <v>0</v>
      </c>
      <c r="BG381" s="113">
        <f>IF(N381="zákl. přenesená",J381,0)</f>
        <v>0</v>
      </c>
      <c r="BH381" s="113">
        <f>IF(N381="sníž. přenesená",J381,0)</f>
        <v>0</v>
      </c>
      <c r="BI381" s="113">
        <f>IF(N381="nulová",J381,0)</f>
        <v>0</v>
      </c>
      <c r="BJ381" s="90" t="s">
        <v>55</v>
      </c>
      <c r="BK381" s="113">
        <f>ROUND(I381*H381,2)</f>
        <v>0</v>
      </c>
      <c r="BL381" s="90" t="s">
        <v>333</v>
      </c>
      <c r="BM381" s="90" t="s">
        <v>793</v>
      </c>
    </row>
    <row r="382" spans="2:65" s="371" customFormat="1" ht="11.25">
      <c r="B382" s="370"/>
      <c r="D382" s="372" t="s">
        <v>439</v>
      </c>
      <c r="E382" s="373" t="s">
        <v>242</v>
      </c>
      <c r="F382" s="374" t="s">
        <v>1771</v>
      </c>
      <c r="H382" s="375">
        <v>7</v>
      </c>
      <c r="L382" s="370"/>
      <c r="M382" s="376"/>
      <c r="N382" s="377"/>
      <c r="O382" s="377"/>
      <c r="P382" s="377"/>
      <c r="Q382" s="377"/>
      <c r="R382" s="377"/>
      <c r="S382" s="377"/>
      <c r="T382" s="378"/>
      <c r="AT382" s="373" t="s">
        <v>439</v>
      </c>
      <c r="AU382" s="373" t="s">
        <v>57</v>
      </c>
      <c r="AV382" s="371" t="s">
        <v>57</v>
      </c>
      <c r="AW382" s="371" t="s">
        <v>255</v>
      </c>
      <c r="AX382" s="371" t="s">
        <v>297</v>
      </c>
      <c r="AY382" s="373" t="s">
        <v>328</v>
      </c>
    </row>
    <row r="383" spans="2:65" s="371" customFormat="1" ht="11.25">
      <c r="B383" s="370"/>
      <c r="D383" s="372" t="s">
        <v>439</v>
      </c>
      <c r="E383" s="373" t="s">
        <v>242</v>
      </c>
      <c r="F383" s="374" t="s">
        <v>1772</v>
      </c>
      <c r="H383" s="375">
        <v>5</v>
      </c>
      <c r="L383" s="370"/>
      <c r="M383" s="376"/>
      <c r="N383" s="377"/>
      <c r="O383" s="377"/>
      <c r="P383" s="377"/>
      <c r="Q383" s="377"/>
      <c r="R383" s="377"/>
      <c r="S383" s="377"/>
      <c r="T383" s="378"/>
      <c r="AT383" s="373" t="s">
        <v>439</v>
      </c>
      <c r="AU383" s="373" t="s">
        <v>57</v>
      </c>
      <c r="AV383" s="371" t="s">
        <v>57</v>
      </c>
      <c r="AW383" s="371" t="s">
        <v>255</v>
      </c>
      <c r="AX383" s="371" t="s">
        <v>297</v>
      </c>
      <c r="AY383" s="373" t="s">
        <v>328</v>
      </c>
    </row>
    <row r="384" spans="2:65" s="380" customFormat="1" ht="11.25">
      <c r="B384" s="379"/>
      <c r="D384" s="372" t="s">
        <v>439</v>
      </c>
      <c r="E384" s="381" t="s">
        <v>242</v>
      </c>
      <c r="F384" s="382" t="s">
        <v>1643</v>
      </c>
      <c r="H384" s="383">
        <v>12</v>
      </c>
      <c r="L384" s="379"/>
      <c r="M384" s="384"/>
      <c r="N384" s="385"/>
      <c r="O384" s="385"/>
      <c r="P384" s="385"/>
      <c r="Q384" s="385"/>
      <c r="R384" s="385"/>
      <c r="S384" s="385"/>
      <c r="T384" s="386"/>
      <c r="AT384" s="381" t="s">
        <v>439</v>
      </c>
      <c r="AU384" s="381" t="s">
        <v>57</v>
      </c>
      <c r="AV384" s="380" t="s">
        <v>454</v>
      </c>
      <c r="AW384" s="380" t="s">
        <v>255</v>
      </c>
      <c r="AX384" s="380" t="s">
        <v>55</v>
      </c>
      <c r="AY384" s="381" t="s">
        <v>328</v>
      </c>
    </row>
    <row r="385" spans="2:65" s="96" customFormat="1" ht="16.5" customHeight="1">
      <c r="B385" s="108"/>
      <c r="C385" s="109" t="s">
        <v>794</v>
      </c>
      <c r="D385" s="109" t="s">
        <v>330</v>
      </c>
      <c r="E385" s="110" t="s">
        <v>795</v>
      </c>
      <c r="F385" s="172" t="s">
        <v>796</v>
      </c>
      <c r="G385" s="111" t="s">
        <v>140</v>
      </c>
      <c r="H385" s="112">
        <v>21</v>
      </c>
      <c r="I385" s="173"/>
      <c r="J385" s="173">
        <f>ROUND(I385*H385,2)</f>
        <v>0</v>
      </c>
      <c r="K385" s="172" t="s">
        <v>1640</v>
      </c>
      <c r="L385" s="95"/>
      <c r="M385" s="366" t="s">
        <v>242</v>
      </c>
      <c r="N385" s="367" t="s">
        <v>274</v>
      </c>
      <c r="O385" s="368">
        <v>0.70699999999999996</v>
      </c>
      <c r="P385" s="368">
        <f>O385*H385</f>
        <v>14.847</v>
      </c>
      <c r="Q385" s="368">
        <v>1.6739999999999999E-5</v>
      </c>
      <c r="R385" s="368">
        <f>Q385*H385</f>
        <v>3.5153999999999996E-4</v>
      </c>
      <c r="S385" s="368">
        <v>3.9E-2</v>
      </c>
      <c r="T385" s="369">
        <f>S385*H385</f>
        <v>0.81899999999999995</v>
      </c>
      <c r="AR385" s="90" t="s">
        <v>333</v>
      </c>
      <c r="AT385" s="90" t="s">
        <v>330</v>
      </c>
      <c r="AU385" s="90" t="s">
        <v>57</v>
      </c>
      <c r="AY385" s="90" t="s">
        <v>328</v>
      </c>
      <c r="BE385" s="113">
        <f>IF(N385="základní",J385,0)</f>
        <v>0</v>
      </c>
      <c r="BF385" s="113">
        <f>IF(N385="snížená",J385,0)</f>
        <v>0</v>
      </c>
      <c r="BG385" s="113">
        <f>IF(N385="zákl. přenesená",J385,0)</f>
        <v>0</v>
      </c>
      <c r="BH385" s="113">
        <f>IF(N385="sníž. přenesená",J385,0)</f>
        <v>0</v>
      </c>
      <c r="BI385" s="113">
        <f>IF(N385="nulová",J385,0)</f>
        <v>0</v>
      </c>
      <c r="BJ385" s="90" t="s">
        <v>55</v>
      </c>
      <c r="BK385" s="113">
        <f>ROUND(I385*H385,2)</f>
        <v>0</v>
      </c>
      <c r="BL385" s="90" t="s">
        <v>333</v>
      </c>
      <c r="BM385" s="90" t="s">
        <v>797</v>
      </c>
    </row>
    <row r="386" spans="2:65" s="371" customFormat="1" ht="11.25">
      <c r="B386" s="370"/>
      <c r="D386" s="372" t="s">
        <v>439</v>
      </c>
      <c r="E386" s="373" t="s">
        <v>242</v>
      </c>
      <c r="F386" s="374" t="s">
        <v>1773</v>
      </c>
      <c r="H386" s="375">
        <v>3</v>
      </c>
      <c r="L386" s="370"/>
      <c r="M386" s="376"/>
      <c r="N386" s="377"/>
      <c r="O386" s="377"/>
      <c r="P386" s="377"/>
      <c r="Q386" s="377"/>
      <c r="R386" s="377"/>
      <c r="S386" s="377"/>
      <c r="T386" s="378"/>
      <c r="AT386" s="373" t="s">
        <v>439</v>
      </c>
      <c r="AU386" s="373" t="s">
        <v>57</v>
      </c>
      <c r="AV386" s="371" t="s">
        <v>57</v>
      </c>
      <c r="AW386" s="371" t="s">
        <v>255</v>
      </c>
      <c r="AX386" s="371" t="s">
        <v>297</v>
      </c>
      <c r="AY386" s="373" t="s">
        <v>328</v>
      </c>
    </row>
    <row r="387" spans="2:65" s="371" customFormat="1" ht="11.25">
      <c r="B387" s="370"/>
      <c r="D387" s="372" t="s">
        <v>439</v>
      </c>
      <c r="E387" s="373" t="s">
        <v>242</v>
      </c>
      <c r="F387" s="374" t="s">
        <v>1774</v>
      </c>
      <c r="H387" s="375">
        <v>18</v>
      </c>
      <c r="L387" s="370"/>
      <c r="M387" s="376"/>
      <c r="N387" s="377"/>
      <c r="O387" s="377"/>
      <c r="P387" s="377"/>
      <c r="Q387" s="377"/>
      <c r="R387" s="377"/>
      <c r="S387" s="377"/>
      <c r="T387" s="378"/>
      <c r="AT387" s="373" t="s">
        <v>439</v>
      </c>
      <c r="AU387" s="373" t="s">
        <v>57</v>
      </c>
      <c r="AV387" s="371" t="s">
        <v>57</v>
      </c>
      <c r="AW387" s="371" t="s">
        <v>255</v>
      </c>
      <c r="AX387" s="371" t="s">
        <v>297</v>
      </c>
      <c r="AY387" s="373" t="s">
        <v>328</v>
      </c>
    </row>
    <row r="388" spans="2:65" s="380" customFormat="1" ht="11.25">
      <c r="B388" s="379"/>
      <c r="D388" s="372" t="s">
        <v>439</v>
      </c>
      <c r="E388" s="381" t="s">
        <v>242</v>
      </c>
      <c r="F388" s="382" t="s">
        <v>1643</v>
      </c>
      <c r="H388" s="383">
        <v>21</v>
      </c>
      <c r="L388" s="379"/>
      <c r="M388" s="384"/>
      <c r="N388" s="385"/>
      <c r="O388" s="385"/>
      <c r="P388" s="385"/>
      <c r="Q388" s="385"/>
      <c r="R388" s="385"/>
      <c r="S388" s="385"/>
      <c r="T388" s="386"/>
      <c r="AT388" s="381" t="s">
        <v>439</v>
      </c>
      <c r="AU388" s="381" t="s">
        <v>57</v>
      </c>
      <c r="AV388" s="380" t="s">
        <v>454</v>
      </c>
      <c r="AW388" s="380" t="s">
        <v>255</v>
      </c>
      <c r="AX388" s="380" t="s">
        <v>55</v>
      </c>
      <c r="AY388" s="381" t="s">
        <v>328</v>
      </c>
    </row>
    <row r="389" spans="2:65" s="96" customFormat="1" ht="16.5" customHeight="1">
      <c r="B389" s="108"/>
      <c r="C389" s="109" t="s">
        <v>798</v>
      </c>
      <c r="D389" s="109" t="s">
        <v>330</v>
      </c>
      <c r="E389" s="110" t="s">
        <v>799</v>
      </c>
      <c r="F389" s="172" t="s">
        <v>800</v>
      </c>
      <c r="G389" s="111" t="s">
        <v>140</v>
      </c>
      <c r="H389" s="112">
        <v>5</v>
      </c>
      <c r="I389" s="173"/>
      <c r="J389" s="173">
        <f>ROUND(I389*H389,2)</f>
        <v>0</v>
      </c>
      <c r="K389" s="172" t="s">
        <v>1640</v>
      </c>
      <c r="L389" s="95"/>
      <c r="M389" s="366" t="s">
        <v>242</v>
      </c>
      <c r="N389" s="367" t="s">
        <v>274</v>
      </c>
      <c r="O389" s="368">
        <v>1.238</v>
      </c>
      <c r="P389" s="368">
        <f>O389*H389</f>
        <v>6.1899999999999995</v>
      </c>
      <c r="Q389" s="368">
        <v>1.6739999999999999E-5</v>
      </c>
      <c r="R389" s="368">
        <f>Q389*H389</f>
        <v>8.3700000000000002E-5</v>
      </c>
      <c r="S389" s="368">
        <v>8.3000000000000004E-2</v>
      </c>
      <c r="T389" s="369">
        <f>S389*H389</f>
        <v>0.41500000000000004</v>
      </c>
      <c r="AR389" s="90" t="s">
        <v>333</v>
      </c>
      <c r="AT389" s="90" t="s">
        <v>330</v>
      </c>
      <c r="AU389" s="90" t="s">
        <v>57</v>
      </c>
      <c r="AY389" s="90" t="s">
        <v>328</v>
      </c>
      <c r="BE389" s="113">
        <f>IF(N389="základní",J389,0)</f>
        <v>0</v>
      </c>
      <c r="BF389" s="113">
        <f>IF(N389="snížená",J389,0)</f>
        <v>0</v>
      </c>
      <c r="BG389" s="113">
        <f>IF(N389="zákl. přenesená",J389,0)</f>
        <v>0</v>
      </c>
      <c r="BH389" s="113">
        <f>IF(N389="sníž. přenesená",J389,0)</f>
        <v>0</v>
      </c>
      <c r="BI389" s="113">
        <f>IF(N389="nulová",J389,0)</f>
        <v>0</v>
      </c>
      <c r="BJ389" s="90" t="s">
        <v>55</v>
      </c>
      <c r="BK389" s="113">
        <f>ROUND(I389*H389,2)</f>
        <v>0</v>
      </c>
      <c r="BL389" s="90" t="s">
        <v>333</v>
      </c>
      <c r="BM389" s="90" t="s">
        <v>801</v>
      </c>
    </row>
    <row r="390" spans="2:65" s="371" customFormat="1" ht="11.25">
      <c r="B390" s="370"/>
      <c r="D390" s="372" t="s">
        <v>439</v>
      </c>
      <c r="E390" s="373" t="s">
        <v>242</v>
      </c>
      <c r="F390" s="374" t="s">
        <v>1775</v>
      </c>
      <c r="H390" s="375">
        <v>2</v>
      </c>
      <c r="L390" s="370"/>
      <c r="M390" s="376"/>
      <c r="N390" s="377"/>
      <c r="O390" s="377"/>
      <c r="P390" s="377"/>
      <c r="Q390" s="377"/>
      <c r="R390" s="377"/>
      <c r="S390" s="377"/>
      <c r="T390" s="378"/>
      <c r="AT390" s="373" t="s">
        <v>439</v>
      </c>
      <c r="AU390" s="373" t="s">
        <v>57</v>
      </c>
      <c r="AV390" s="371" t="s">
        <v>57</v>
      </c>
      <c r="AW390" s="371" t="s">
        <v>255</v>
      </c>
      <c r="AX390" s="371" t="s">
        <v>297</v>
      </c>
      <c r="AY390" s="373" t="s">
        <v>328</v>
      </c>
    </row>
    <row r="391" spans="2:65" s="371" customFormat="1" ht="11.25">
      <c r="B391" s="370"/>
      <c r="D391" s="372" t="s">
        <v>439</v>
      </c>
      <c r="E391" s="373" t="s">
        <v>242</v>
      </c>
      <c r="F391" s="374" t="s">
        <v>1776</v>
      </c>
      <c r="H391" s="375">
        <v>3</v>
      </c>
      <c r="L391" s="370"/>
      <c r="M391" s="376"/>
      <c r="N391" s="377"/>
      <c r="O391" s="377"/>
      <c r="P391" s="377"/>
      <c r="Q391" s="377"/>
      <c r="R391" s="377"/>
      <c r="S391" s="377"/>
      <c r="T391" s="378"/>
      <c r="AT391" s="373" t="s">
        <v>439</v>
      </c>
      <c r="AU391" s="373" t="s">
        <v>57</v>
      </c>
      <c r="AV391" s="371" t="s">
        <v>57</v>
      </c>
      <c r="AW391" s="371" t="s">
        <v>255</v>
      </c>
      <c r="AX391" s="371" t="s">
        <v>297</v>
      </c>
      <c r="AY391" s="373" t="s">
        <v>328</v>
      </c>
    </row>
    <row r="392" spans="2:65" s="380" customFormat="1" ht="11.25">
      <c r="B392" s="379"/>
      <c r="D392" s="372" t="s">
        <v>439</v>
      </c>
      <c r="E392" s="381" t="s">
        <v>242</v>
      </c>
      <c r="F392" s="382" t="s">
        <v>1643</v>
      </c>
      <c r="H392" s="383">
        <v>5</v>
      </c>
      <c r="L392" s="379"/>
      <c r="M392" s="384"/>
      <c r="N392" s="385"/>
      <c r="O392" s="385"/>
      <c r="P392" s="385"/>
      <c r="Q392" s="385"/>
      <c r="R392" s="385"/>
      <c r="S392" s="385"/>
      <c r="T392" s="386"/>
      <c r="AT392" s="381" t="s">
        <v>439</v>
      </c>
      <c r="AU392" s="381" t="s">
        <v>57</v>
      </c>
      <c r="AV392" s="380" t="s">
        <v>454</v>
      </c>
      <c r="AW392" s="380" t="s">
        <v>255</v>
      </c>
      <c r="AX392" s="380" t="s">
        <v>55</v>
      </c>
      <c r="AY392" s="381" t="s">
        <v>328</v>
      </c>
    </row>
    <row r="393" spans="2:65" s="96" customFormat="1" ht="16.5" customHeight="1">
      <c r="B393" s="108"/>
      <c r="C393" s="109" t="s">
        <v>802</v>
      </c>
      <c r="D393" s="109" t="s">
        <v>330</v>
      </c>
      <c r="E393" s="110" t="s">
        <v>803</v>
      </c>
      <c r="F393" s="172" t="s">
        <v>804</v>
      </c>
      <c r="G393" s="111" t="s">
        <v>201</v>
      </c>
      <c r="H393" s="112">
        <v>5</v>
      </c>
      <c r="I393" s="173"/>
      <c r="J393" s="173">
        <f>ROUND(I393*H393,2)</f>
        <v>0</v>
      </c>
      <c r="K393" s="172" t="s">
        <v>1640</v>
      </c>
      <c r="L393" s="95"/>
      <c r="M393" s="366" t="s">
        <v>242</v>
      </c>
      <c r="N393" s="367" t="s">
        <v>274</v>
      </c>
      <c r="O393" s="368">
        <v>1.29</v>
      </c>
      <c r="P393" s="368">
        <f>O393*H393</f>
        <v>6.45</v>
      </c>
      <c r="Q393" s="368">
        <v>4.8928829999999998E-3</v>
      </c>
      <c r="R393" s="368">
        <f>Q393*H393</f>
        <v>2.4464415E-2</v>
      </c>
      <c r="S393" s="368">
        <v>0</v>
      </c>
      <c r="T393" s="369">
        <f>S393*H393</f>
        <v>0</v>
      </c>
      <c r="AR393" s="90" t="s">
        <v>333</v>
      </c>
      <c r="AT393" s="90" t="s">
        <v>330</v>
      </c>
      <c r="AU393" s="90" t="s">
        <v>57</v>
      </c>
      <c r="AY393" s="90" t="s">
        <v>328</v>
      </c>
      <c r="BE393" s="113">
        <f>IF(N393="základní",J393,0)</f>
        <v>0</v>
      </c>
      <c r="BF393" s="113">
        <f>IF(N393="snížená",J393,0)</f>
        <v>0</v>
      </c>
      <c r="BG393" s="113">
        <f>IF(N393="zákl. přenesená",J393,0)</f>
        <v>0</v>
      </c>
      <c r="BH393" s="113">
        <f>IF(N393="sníž. přenesená",J393,0)</f>
        <v>0</v>
      </c>
      <c r="BI393" s="113">
        <f>IF(N393="nulová",J393,0)</f>
        <v>0</v>
      </c>
      <c r="BJ393" s="90" t="s">
        <v>55</v>
      </c>
      <c r="BK393" s="113">
        <f>ROUND(I393*H393,2)</f>
        <v>0</v>
      </c>
      <c r="BL393" s="90" t="s">
        <v>333</v>
      </c>
      <c r="BM393" s="90" t="s">
        <v>805</v>
      </c>
    </row>
    <row r="394" spans="2:65" s="371" customFormat="1" ht="11.25">
      <c r="B394" s="370"/>
      <c r="D394" s="372" t="s">
        <v>439</v>
      </c>
      <c r="E394" s="373" t="s">
        <v>242</v>
      </c>
      <c r="F394" s="374" t="s">
        <v>1777</v>
      </c>
      <c r="H394" s="375">
        <v>5</v>
      </c>
      <c r="L394" s="370"/>
      <c r="M394" s="376"/>
      <c r="N394" s="377"/>
      <c r="O394" s="377"/>
      <c r="P394" s="377"/>
      <c r="Q394" s="377"/>
      <c r="R394" s="377"/>
      <c r="S394" s="377"/>
      <c r="T394" s="378"/>
      <c r="AT394" s="373" t="s">
        <v>439</v>
      </c>
      <c r="AU394" s="373" t="s">
        <v>57</v>
      </c>
      <c r="AV394" s="371" t="s">
        <v>57</v>
      </c>
      <c r="AW394" s="371" t="s">
        <v>255</v>
      </c>
      <c r="AX394" s="371" t="s">
        <v>55</v>
      </c>
      <c r="AY394" s="373" t="s">
        <v>328</v>
      </c>
    </row>
    <row r="395" spans="2:65" s="96" customFormat="1" ht="16.5" customHeight="1">
      <c r="B395" s="108"/>
      <c r="C395" s="387" t="s">
        <v>806</v>
      </c>
      <c r="D395" s="387" t="s">
        <v>355</v>
      </c>
      <c r="E395" s="388" t="s">
        <v>807</v>
      </c>
      <c r="F395" s="389" t="s">
        <v>808</v>
      </c>
      <c r="G395" s="390" t="s">
        <v>140</v>
      </c>
      <c r="H395" s="391">
        <v>3</v>
      </c>
      <c r="I395" s="392"/>
      <c r="J395" s="392">
        <f>ROUND(I395*H395,2)</f>
        <v>0</v>
      </c>
      <c r="K395" s="389" t="s">
        <v>1640</v>
      </c>
      <c r="L395" s="393"/>
      <c r="M395" s="394" t="s">
        <v>242</v>
      </c>
      <c r="N395" s="395" t="s">
        <v>274</v>
      </c>
      <c r="O395" s="368">
        <v>0</v>
      </c>
      <c r="P395" s="368">
        <f>O395*H395</f>
        <v>0</v>
      </c>
      <c r="Q395" s="368">
        <v>3.0999999999999999E-3</v>
      </c>
      <c r="R395" s="368">
        <f>Q395*H395</f>
        <v>9.2999999999999992E-3</v>
      </c>
      <c r="S395" s="368">
        <v>0</v>
      </c>
      <c r="T395" s="369">
        <f>S395*H395</f>
        <v>0</v>
      </c>
      <c r="AR395" s="90" t="s">
        <v>358</v>
      </c>
      <c r="AT395" s="90" t="s">
        <v>355</v>
      </c>
      <c r="AU395" s="90" t="s">
        <v>57</v>
      </c>
      <c r="AY395" s="90" t="s">
        <v>328</v>
      </c>
      <c r="BE395" s="113">
        <f>IF(N395="základní",J395,0)</f>
        <v>0</v>
      </c>
      <c r="BF395" s="113">
        <f>IF(N395="snížená",J395,0)</f>
        <v>0</v>
      </c>
      <c r="BG395" s="113">
        <f>IF(N395="zákl. přenesená",J395,0)</f>
        <v>0</v>
      </c>
      <c r="BH395" s="113">
        <f>IF(N395="sníž. přenesená",J395,0)</f>
        <v>0</v>
      </c>
      <c r="BI395" s="113">
        <f>IF(N395="nulová",J395,0)</f>
        <v>0</v>
      </c>
      <c r="BJ395" s="90" t="s">
        <v>55</v>
      </c>
      <c r="BK395" s="113">
        <f>ROUND(I395*H395,2)</f>
        <v>0</v>
      </c>
      <c r="BL395" s="90" t="s">
        <v>333</v>
      </c>
      <c r="BM395" s="90" t="s">
        <v>809</v>
      </c>
    </row>
    <row r="396" spans="2:65" s="96" customFormat="1" ht="16.5" customHeight="1">
      <c r="B396" s="108"/>
      <c r="C396" s="387" t="s">
        <v>810</v>
      </c>
      <c r="D396" s="387" t="s">
        <v>355</v>
      </c>
      <c r="E396" s="388" t="s">
        <v>811</v>
      </c>
      <c r="F396" s="389" t="s">
        <v>812</v>
      </c>
      <c r="G396" s="390" t="s">
        <v>140</v>
      </c>
      <c r="H396" s="391">
        <v>1</v>
      </c>
      <c r="I396" s="392"/>
      <c r="J396" s="392">
        <f>ROUND(I396*H396,2)</f>
        <v>0</v>
      </c>
      <c r="K396" s="389" t="s">
        <v>1640</v>
      </c>
      <c r="L396" s="393"/>
      <c r="M396" s="394" t="s">
        <v>242</v>
      </c>
      <c r="N396" s="395" t="s">
        <v>274</v>
      </c>
      <c r="O396" s="368">
        <v>0</v>
      </c>
      <c r="P396" s="368">
        <f>O396*H396</f>
        <v>0</v>
      </c>
      <c r="Q396" s="368">
        <v>4.8999999999999998E-3</v>
      </c>
      <c r="R396" s="368">
        <f>Q396*H396</f>
        <v>4.8999999999999998E-3</v>
      </c>
      <c r="S396" s="368">
        <v>0</v>
      </c>
      <c r="T396" s="369">
        <f>S396*H396</f>
        <v>0</v>
      </c>
      <c r="AR396" s="90" t="s">
        <v>358</v>
      </c>
      <c r="AT396" s="90" t="s">
        <v>355</v>
      </c>
      <c r="AU396" s="90" t="s">
        <v>57</v>
      </c>
      <c r="AY396" s="90" t="s">
        <v>328</v>
      </c>
      <c r="BE396" s="113">
        <f>IF(N396="základní",J396,0)</f>
        <v>0</v>
      </c>
      <c r="BF396" s="113">
        <f>IF(N396="snížená",J396,0)</f>
        <v>0</v>
      </c>
      <c r="BG396" s="113">
        <f>IF(N396="zákl. přenesená",J396,0)</f>
        <v>0</v>
      </c>
      <c r="BH396" s="113">
        <f>IF(N396="sníž. přenesená",J396,0)</f>
        <v>0</v>
      </c>
      <c r="BI396" s="113">
        <f>IF(N396="nulová",J396,0)</f>
        <v>0</v>
      </c>
      <c r="BJ396" s="90" t="s">
        <v>55</v>
      </c>
      <c r="BK396" s="113">
        <f>ROUND(I396*H396,2)</f>
        <v>0</v>
      </c>
      <c r="BL396" s="90" t="s">
        <v>333</v>
      </c>
      <c r="BM396" s="90" t="s">
        <v>813</v>
      </c>
    </row>
    <row r="397" spans="2:65" s="96" customFormat="1" ht="16.5" customHeight="1">
      <c r="B397" s="108"/>
      <c r="C397" s="387" t="s">
        <v>814</v>
      </c>
      <c r="D397" s="387" t="s">
        <v>355</v>
      </c>
      <c r="E397" s="388" t="s">
        <v>815</v>
      </c>
      <c r="F397" s="389" t="s">
        <v>816</v>
      </c>
      <c r="G397" s="390" t="s">
        <v>140</v>
      </c>
      <c r="H397" s="391">
        <v>1</v>
      </c>
      <c r="I397" s="392"/>
      <c r="J397" s="392">
        <f>ROUND(I397*H397,2)</f>
        <v>0</v>
      </c>
      <c r="K397" s="389" t="s">
        <v>242</v>
      </c>
      <c r="L397" s="393"/>
      <c r="M397" s="394" t="s">
        <v>242</v>
      </c>
      <c r="N397" s="395" t="s">
        <v>274</v>
      </c>
      <c r="O397" s="368">
        <v>0</v>
      </c>
      <c r="P397" s="368">
        <f>O397*H397</f>
        <v>0</v>
      </c>
      <c r="Q397" s="368">
        <v>4.8999999999999998E-3</v>
      </c>
      <c r="R397" s="368">
        <f>Q397*H397</f>
        <v>4.8999999999999998E-3</v>
      </c>
      <c r="S397" s="368">
        <v>0</v>
      </c>
      <c r="T397" s="369">
        <f>S397*H397</f>
        <v>0</v>
      </c>
      <c r="AR397" s="90" t="s">
        <v>358</v>
      </c>
      <c r="AT397" s="90" t="s">
        <v>355</v>
      </c>
      <c r="AU397" s="90" t="s">
        <v>57</v>
      </c>
      <c r="AY397" s="90" t="s">
        <v>328</v>
      </c>
      <c r="BE397" s="113">
        <f>IF(N397="základní",J397,0)</f>
        <v>0</v>
      </c>
      <c r="BF397" s="113">
        <f>IF(N397="snížená",J397,0)</f>
        <v>0</v>
      </c>
      <c r="BG397" s="113">
        <f>IF(N397="zákl. přenesená",J397,0)</f>
        <v>0</v>
      </c>
      <c r="BH397" s="113">
        <f>IF(N397="sníž. přenesená",J397,0)</f>
        <v>0</v>
      </c>
      <c r="BI397" s="113">
        <f>IF(N397="nulová",J397,0)</f>
        <v>0</v>
      </c>
      <c r="BJ397" s="90" t="s">
        <v>55</v>
      </c>
      <c r="BK397" s="113">
        <f>ROUND(I397*H397,2)</f>
        <v>0</v>
      </c>
      <c r="BL397" s="90" t="s">
        <v>333</v>
      </c>
      <c r="BM397" s="90" t="s">
        <v>817</v>
      </c>
    </row>
    <row r="398" spans="2:65" s="96" customFormat="1" ht="16.5" customHeight="1">
      <c r="B398" s="108"/>
      <c r="C398" s="109" t="s">
        <v>818</v>
      </c>
      <c r="D398" s="109" t="s">
        <v>330</v>
      </c>
      <c r="E398" s="110" t="s">
        <v>819</v>
      </c>
      <c r="F398" s="172" t="s">
        <v>820</v>
      </c>
      <c r="G398" s="111" t="s">
        <v>201</v>
      </c>
      <c r="H398" s="112">
        <v>6</v>
      </c>
      <c r="I398" s="173"/>
      <c r="J398" s="173">
        <f>ROUND(I398*H398,2)</f>
        <v>0</v>
      </c>
      <c r="K398" s="172" t="s">
        <v>1640</v>
      </c>
      <c r="L398" s="95"/>
      <c r="M398" s="366" t="s">
        <v>242</v>
      </c>
      <c r="N398" s="367" t="s">
        <v>274</v>
      </c>
      <c r="O398" s="368">
        <v>1.5389999999999999</v>
      </c>
      <c r="P398" s="368">
        <f>O398*H398</f>
        <v>9.234</v>
      </c>
      <c r="Q398" s="368">
        <v>7.7851904999999997E-3</v>
      </c>
      <c r="R398" s="368">
        <f>Q398*H398</f>
        <v>4.6711142999999997E-2</v>
      </c>
      <c r="S398" s="368">
        <v>0</v>
      </c>
      <c r="T398" s="369">
        <f>S398*H398</f>
        <v>0</v>
      </c>
      <c r="AR398" s="90" t="s">
        <v>333</v>
      </c>
      <c r="AT398" s="90" t="s">
        <v>330</v>
      </c>
      <c r="AU398" s="90" t="s">
        <v>57</v>
      </c>
      <c r="AY398" s="90" t="s">
        <v>328</v>
      </c>
      <c r="BE398" s="113">
        <f>IF(N398="základní",J398,0)</f>
        <v>0</v>
      </c>
      <c r="BF398" s="113">
        <f>IF(N398="snížená",J398,0)</f>
        <v>0</v>
      </c>
      <c r="BG398" s="113">
        <f>IF(N398="zákl. přenesená",J398,0)</f>
        <v>0</v>
      </c>
      <c r="BH398" s="113">
        <f>IF(N398="sníž. přenesená",J398,0)</f>
        <v>0</v>
      </c>
      <c r="BI398" s="113">
        <f>IF(N398="nulová",J398,0)</f>
        <v>0</v>
      </c>
      <c r="BJ398" s="90" t="s">
        <v>55</v>
      </c>
      <c r="BK398" s="113">
        <f>ROUND(I398*H398,2)</f>
        <v>0</v>
      </c>
      <c r="BL398" s="90" t="s">
        <v>333</v>
      </c>
      <c r="BM398" s="90" t="s">
        <v>821</v>
      </c>
    </row>
    <row r="399" spans="2:65" s="371" customFormat="1" ht="11.25">
      <c r="B399" s="370"/>
      <c r="D399" s="372" t="s">
        <v>439</v>
      </c>
      <c r="E399" s="373" t="s">
        <v>242</v>
      </c>
      <c r="F399" s="374" t="s">
        <v>1778</v>
      </c>
      <c r="H399" s="375">
        <v>6</v>
      </c>
      <c r="L399" s="370"/>
      <c r="M399" s="376"/>
      <c r="N399" s="377"/>
      <c r="O399" s="377"/>
      <c r="P399" s="377"/>
      <c r="Q399" s="377"/>
      <c r="R399" s="377"/>
      <c r="S399" s="377"/>
      <c r="T399" s="378"/>
      <c r="AT399" s="373" t="s">
        <v>439</v>
      </c>
      <c r="AU399" s="373" t="s">
        <v>57</v>
      </c>
      <c r="AV399" s="371" t="s">
        <v>57</v>
      </c>
      <c r="AW399" s="371" t="s">
        <v>255</v>
      </c>
      <c r="AX399" s="371" t="s">
        <v>55</v>
      </c>
      <c r="AY399" s="373" t="s">
        <v>328</v>
      </c>
    </row>
    <row r="400" spans="2:65" s="96" customFormat="1" ht="16.5" customHeight="1">
      <c r="B400" s="108"/>
      <c r="C400" s="387" t="s">
        <v>822</v>
      </c>
      <c r="D400" s="387" t="s">
        <v>355</v>
      </c>
      <c r="E400" s="388" t="s">
        <v>823</v>
      </c>
      <c r="F400" s="389" t="s">
        <v>824</v>
      </c>
      <c r="G400" s="390" t="s">
        <v>140</v>
      </c>
      <c r="H400" s="391">
        <v>3</v>
      </c>
      <c r="I400" s="392"/>
      <c r="J400" s="392">
        <f>ROUND(I400*H400,2)</f>
        <v>0</v>
      </c>
      <c r="K400" s="389" t="s">
        <v>1640</v>
      </c>
      <c r="L400" s="393"/>
      <c r="M400" s="394" t="s">
        <v>242</v>
      </c>
      <c r="N400" s="395" t="s">
        <v>274</v>
      </c>
      <c r="O400" s="368">
        <v>0</v>
      </c>
      <c r="P400" s="368">
        <f>O400*H400</f>
        <v>0</v>
      </c>
      <c r="Q400" s="368">
        <v>3.8500000000000001E-3</v>
      </c>
      <c r="R400" s="368">
        <f>Q400*H400</f>
        <v>1.1550000000000001E-2</v>
      </c>
      <c r="S400" s="368">
        <v>0</v>
      </c>
      <c r="T400" s="369">
        <f>S400*H400</f>
        <v>0</v>
      </c>
      <c r="AR400" s="90" t="s">
        <v>358</v>
      </c>
      <c r="AT400" s="90" t="s">
        <v>355</v>
      </c>
      <c r="AU400" s="90" t="s">
        <v>57</v>
      </c>
      <c r="AY400" s="90" t="s">
        <v>328</v>
      </c>
      <c r="BE400" s="113">
        <f>IF(N400="základní",J400,0)</f>
        <v>0</v>
      </c>
      <c r="BF400" s="113">
        <f>IF(N400="snížená",J400,0)</f>
        <v>0</v>
      </c>
      <c r="BG400" s="113">
        <f>IF(N400="zákl. přenesená",J400,0)</f>
        <v>0</v>
      </c>
      <c r="BH400" s="113">
        <f>IF(N400="sníž. přenesená",J400,0)</f>
        <v>0</v>
      </c>
      <c r="BI400" s="113">
        <f>IF(N400="nulová",J400,0)</f>
        <v>0</v>
      </c>
      <c r="BJ400" s="90" t="s">
        <v>55</v>
      </c>
      <c r="BK400" s="113">
        <f>ROUND(I400*H400,2)</f>
        <v>0</v>
      </c>
      <c r="BL400" s="90" t="s">
        <v>333</v>
      </c>
      <c r="BM400" s="90" t="s">
        <v>825</v>
      </c>
    </row>
    <row r="401" spans="2:65" s="96" customFormat="1" ht="16.5" customHeight="1">
      <c r="B401" s="108"/>
      <c r="C401" s="387" t="s">
        <v>826</v>
      </c>
      <c r="D401" s="387" t="s">
        <v>355</v>
      </c>
      <c r="E401" s="388" t="s">
        <v>827</v>
      </c>
      <c r="F401" s="389" t="s">
        <v>828</v>
      </c>
      <c r="G401" s="390" t="s">
        <v>140</v>
      </c>
      <c r="H401" s="391">
        <v>1</v>
      </c>
      <c r="I401" s="392"/>
      <c r="J401" s="392">
        <f>ROUND(I401*H401,2)</f>
        <v>0</v>
      </c>
      <c r="K401" s="389" t="s">
        <v>1640</v>
      </c>
      <c r="L401" s="393"/>
      <c r="M401" s="394" t="s">
        <v>242</v>
      </c>
      <c r="N401" s="395" t="s">
        <v>274</v>
      </c>
      <c r="O401" s="368">
        <v>0</v>
      </c>
      <c r="P401" s="368">
        <f>O401*H401</f>
        <v>0</v>
      </c>
      <c r="Q401" s="368">
        <v>2.8E-3</v>
      </c>
      <c r="R401" s="368">
        <f>Q401*H401</f>
        <v>2.8E-3</v>
      </c>
      <c r="S401" s="368">
        <v>0</v>
      </c>
      <c r="T401" s="369">
        <f>S401*H401</f>
        <v>0</v>
      </c>
      <c r="AR401" s="90" t="s">
        <v>358</v>
      </c>
      <c r="AT401" s="90" t="s">
        <v>355</v>
      </c>
      <c r="AU401" s="90" t="s">
        <v>57</v>
      </c>
      <c r="AY401" s="90" t="s">
        <v>328</v>
      </c>
      <c r="BE401" s="113">
        <f>IF(N401="základní",J401,0)</f>
        <v>0</v>
      </c>
      <c r="BF401" s="113">
        <f>IF(N401="snížená",J401,0)</f>
        <v>0</v>
      </c>
      <c r="BG401" s="113">
        <f>IF(N401="zákl. přenesená",J401,0)</f>
        <v>0</v>
      </c>
      <c r="BH401" s="113">
        <f>IF(N401="sníž. přenesená",J401,0)</f>
        <v>0</v>
      </c>
      <c r="BI401" s="113">
        <f>IF(N401="nulová",J401,0)</f>
        <v>0</v>
      </c>
      <c r="BJ401" s="90" t="s">
        <v>55</v>
      </c>
      <c r="BK401" s="113">
        <f>ROUND(I401*H401,2)</f>
        <v>0</v>
      </c>
      <c r="BL401" s="90" t="s">
        <v>333</v>
      </c>
      <c r="BM401" s="90" t="s">
        <v>829</v>
      </c>
    </row>
    <row r="402" spans="2:65" s="96" customFormat="1" ht="16.5" customHeight="1">
      <c r="B402" s="108"/>
      <c r="C402" s="387" t="s">
        <v>830</v>
      </c>
      <c r="D402" s="387" t="s">
        <v>355</v>
      </c>
      <c r="E402" s="388" t="s">
        <v>831</v>
      </c>
      <c r="F402" s="389" t="s">
        <v>832</v>
      </c>
      <c r="G402" s="390" t="s">
        <v>140</v>
      </c>
      <c r="H402" s="391">
        <v>1</v>
      </c>
      <c r="I402" s="392"/>
      <c r="J402" s="392">
        <f>ROUND(I402*H402,2)</f>
        <v>0</v>
      </c>
      <c r="K402" s="389" t="s">
        <v>242</v>
      </c>
      <c r="L402" s="393"/>
      <c r="M402" s="394" t="s">
        <v>242</v>
      </c>
      <c r="N402" s="395" t="s">
        <v>274</v>
      </c>
      <c r="O402" s="368">
        <v>0</v>
      </c>
      <c r="P402" s="368">
        <f>O402*H402</f>
        <v>0</v>
      </c>
      <c r="Q402" s="368">
        <v>2.8E-3</v>
      </c>
      <c r="R402" s="368">
        <f>Q402*H402</f>
        <v>2.8E-3</v>
      </c>
      <c r="S402" s="368">
        <v>0</v>
      </c>
      <c r="T402" s="369">
        <f>S402*H402</f>
        <v>0</v>
      </c>
      <c r="AR402" s="90" t="s">
        <v>358</v>
      </c>
      <c r="AT402" s="90" t="s">
        <v>355</v>
      </c>
      <c r="AU402" s="90" t="s">
        <v>57</v>
      </c>
      <c r="AY402" s="90" t="s">
        <v>328</v>
      </c>
      <c r="BE402" s="113">
        <f>IF(N402="základní",J402,0)</f>
        <v>0</v>
      </c>
      <c r="BF402" s="113">
        <f>IF(N402="snížená",J402,0)</f>
        <v>0</v>
      </c>
      <c r="BG402" s="113">
        <f>IF(N402="zákl. přenesená",J402,0)</f>
        <v>0</v>
      </c>
      <c r="BH402" s="113">
        <f>IF(N402="sníž. přenesená",J402,0)</f>
        <v>0</v>
      </c>
      <c r="BI402" s="113">
        <f>IF(N402="nulová",J402,0)</f>
        <v>0</v>
      </c>
      <c r="BJ402" s="90" t="s">
        <v>55</v>
      </c>
      <c r="BK402" s="113">
        <f>ROUND(I402*H402,2)</f>
        <v>0</v>
      </c>
      <c r="BL402" s="90" t="s">
        <v>333</v>
      </c>
      <c r="BM402" s="90" t="s">
        <v>833</v>
      </c>
    </row>
    <row r="403" spans="2:65" s="96" customFormat="1" ht="16.5" customHeight="1">
      <c r="B403" s="108"/>
      <c r="C403" s="387" t="s">
        <v>834</v>
      </c>
      <c r="D403" s="387" t="s">
        <v>355</v>
      </c>
      <c r="E403" s="388" t="s">
        <v>835</v>
      </c>
      <c r="F403" s="389" t="s">
        <v>836</v>
      </c>
      <c r="G403" s="390" t="s">
        <v>140</v>
      </c>
      <c r="H403" s="391">
        <v>1</v>
      </c>
      <c r="I403" s="392"/>
      <c r="J403" s="392">
        <f>ROUND(I403*H403,2)</f>
        <v>0</v>
      </c>
      <c r="K403" s="389" t="s">
        <v>242</v>
      </c>
      <c r="L403" s="393"/>
      <c r="M403" s="394" t="s">
        <v>242</v>
      </c>
      <c r="N403" s="395" t="s">
        <v>274</v>
      </c>
      <c r="O403" s="368">
        <v>0</v>
      </c>
      <c r="P403" s="368">
        <f>O403*H403</f>
        <v>0</v>
      </c>
      <c r="Q403" s="368">
        <v>2.8E-3</v>
      </c>
      <c r="R403" s="368">
        <f>Q403*H403</f>
        <v>2.8E-3</v>
      </c>
      <c r="S403" s="368">
        <v>0</v>
      </c>
      <c r="T403" s="369">
        <f>S403*H403</f>
        <v>0</v>
      </c>
      <c r="AR403" s="90" t="s">
        <v>358</v>
      </c>
      <c r="AT403" s="90" t="s">
        <v>355</v>
      </c>
      <c r="AU403" s="90" t="s">
        <v>57</v>
      </c>
      <c r="AY403" s="90" t="s">
        <v>328</v>
      </c>
      <c r="BE403" s="113">
        <f>IF(N403="základní",J403,0)</f>
        <v>0</v>
      </c>
      <c r="BF403" s="113">
        <f>IF(N403="snížená",J403,0)</f>
        <v>0</v>
      </c>
      <c r="BG403" s="113">
        <f>IF(N403="zákl. přenesená",J403,0)</f>
        <v>0</v>
      </c>
      <c r="BH403" s="113">
        <f>IF(N403="sníž. přenesená",J403,0)</f>
        <v>0</v>
      </c>
      <c r="BI403" s="113">
        <f>IF(N403="nulová",J403,0)</f>
        <v>0</v>
      </c>
      <c r="BJ403" s="90" t="s">
        <v>55</v>
      </c>
      <c r="BK403" s="113">
        <f>ROUND(I403*H403,2)</f>
        <v>0</v>
      </c>
      <c r="BL403" s="90" t="s">
        <v>333</v>
      </c>
      <c r="BM403" s="90" t="s">
        <v>837</v>
      </c>
    </row>
    <row r="404" spans="2:65" s="96" customFormat="1" ht="16.5" customHeight="1">
      <c r="B404" s="108"/>
      <c r="C404" s="109" t="s">
        <v>838</v>
      </c>
      <c r="D404" s="109" t="s">
        <v>330</v>
      </c>
      <c r="E404" s="110" t="s">
        <v>839</v>
      </c>
      <c r="F404" s="172" t="s">
        <v>840</v>
      </c>
      <c r="G404" s="111" t="s">
        <v>201</v>
      </c>
      <c r="H404" s="112">
        <v>4</v>
      </c>
      <c r="I404" s="173"/>
      <c r="J404" s="173">
        <f>ROUND(I404*H404,2)</f>
        <v>0</v>
      </c>
      <c r="K404" s="172" t="s">
        <v>1640</v>
      </c>
      <c r="L404" s="95"/>
      <c r="M404" s="366" t="s">
        <v>242</v>
      </c>
      <c r="N404" s="367" t="s">
        <v>274</v>
      </c>
      <c r="O404" s="368">
        <v>2.4649999999999999</v>
      </c>
      <c r="P404" s="368">
        <f>O404*H404</f>
        <v>9.86</v>
      </c>
      <c r="Q404" s="368">
        <v>7.4498409999999996E-3</v>
      </c>
      <c r="R404" s="368">
        <f>Q404*H404</f>
        <v>2.9799363999999998E-2</v>
      </c>
      <c r="S404" s="368">
        <v>0</v>
      </c>
      <c r="T404" s="369">
        <f>S404*H404</f>
        <v>0</v>
      </c>
      <c r="AR404" s="90" t="s">
        <v>333</v>
      </c>
      <c r="AT404" s="90" t="s">
        <v>330</v>
      </c>
      <c r="AU404" s="90" t="s">
        <v>57</v>
      </c>
      <c r="AY404" s="90" t="s">
        <v>328</v>
      </c>
      <c r="BE404" s="113">
        <f>IF(N404="základní",J404,0)</f>
        <v>0</v>
      </c>
      <c r="BF404" s="113">
        <f>IF(N404="snížená",J404,0)</f>
        <v>0</v>
      </c>
      <c r="BG404" s="113">
        <f>IF(N404="zákl. přenesená",J404,0)</f>
        <v>0</v>
      </c>
      <c r="BH404" s="113">
        <f>IF(N404="sníž. přenesená",J404,0)</f>
        <v>0</v>
      </c>
      <c r="BI404" s="113">
        <f>IF(N404="nulová",J404,0)</f>
        <v>0</v>
      </c>
      <c r="BJ404" s="90" t="s">
        <v>55</v>
      </c>
      <c r="BK404" s="113">
        <f>ROUND(I404*H404,2)</f>
        <v>0</v>
      </c>
      <c r="BL404" s="90" t="s">
        <v>333</v>
      </c>
      <c r="BM404" s="90" t="s">
        <v>841</v>
      </c>
    </row>
    <row r="405" spans="2:65" s="371" customFormat="1" ht="11.25">
      <c r="B405" s="370"/>
      <c r="D405" s="372" t="s">
        <v>439</v>
      </c>
      <c r="E405" s="373" t="s">
        <v>242</v>
      </c>
      <c r="F405" s="374" t="s">
        <v>1779</v>
      </c>
      <c r="H405" s="375">
        <v>4</v>
      </c>
      <c r="L405" s="370"/>
      <c r="M405" s="376"/>
      <c r="N405" s="377"/>
      <c r="O405" s="377"/>
      <c r="P405" s="377"/>
      <c r="Q405" s="377"/>
      <c r="R405" s="377"/>
      <c r="S405" s="377"/>
      <c r="T405" s="378"/>
      <c r="AT405" s="373" t="s">
        <v>439</v>
      </c>
      <c r="AU405" s="373" t="s">
        <v>57</v>
      </c>
      <c r="AV405" s="371" t="s">
        <v>57</v>
      </c>
      <c r="AW405" s="371" t="s">
        <v>255</v>
      </c>
      <c r="AX405" s="371" t="s">
        <v>55</v>
      </c>
      <c r="AY405" s="373" t="s">
        <v>328</v>
      </c>
    </row>
    <row r="406" spans="2:65" s="96" customFormat="1" ht="16.5" customHeight="1">
      <c r="B406" s="108"/>
      <c r="C406" s="387" t="s">
        <v>842</v>
      </c>
      <c r="D406" s="387" t="s">
        <v>355</v>
      </c>
      <c r="E406" s="388" t="s">
        <v>843</v>
      </c>
      <c r="F406" s="389" t="s">
        <v>844</v>
      </c>
      <c r="G406" s="390" t="s">
        <v>140</v>
      </c>
      <c r="H406" s="391">
        <v>2</v>
      </c>
      <c r="I406" s="392"/>
      <c r="J406" s="392">
        <f>ROUND(I406*H406,2)</f>
        <v>0</v>
      </c>
      <c r="K406" s="389" t="s">
        <v>1640</v>
      </c>
      <c r="L406" s="393"/>
      <c r="M406" s="394" t="s">
        <v>242</v>
      </c>
      <c r="N406" s="395" t="s">
        <v>274</v>
      </c>
      <c r="O406" s="368">
        <v>0</v>
      </c>
      <c r="P406" s="368">
        <f>O406*H406</f>
        <v>0</v>
      </c>
      <c r="Q406" s="368">
        <v>4.7499999999999999E-3</v>
      </c>
      <c r="R406" s="368">
        <f>Q406*H406</f>
        <v>9.4999999999999998E-3</v>
      </c>
      <c r="S406" s="368">
        <v>0</v>
      </c>
      <c r="T406" s="369">
        <f>S406*H406</f>
        <v>0</v>
      </c>
      <c r="AR406" s="90" t="s">
        <v>358</v>
      </c>
      <c r="AT406" s="90" t="s">
        <v>355</v>
      </c>
      <c r="AU406" s="90" t="s">
        <v>57</v>
      </c>
      <c r="AY406" s="90" t="s">
        <v>328</v>
      </c>
      <c r="BE406" s="113">
        <f>IF(N406="základní",J406,0)</f>
        <v>0</v>
      </c>
      <c r="BF406" s="113">
        <f>IF(N406="snížená",J406,0)</f>
        <v>0</v>
      </c>
      <c r="BG406" s="113">
        <f>IF(N406="zákl. přenesená",J406,0)</f>
        <v>0</v>
      </c>
      <c r="BH406" s="113">
        <f>IF(N406="sníž. přenesená",J406,0)</f>
        <v>0</v>
      </c>
      <c r="BI406" s="113">
        <f>IF(N406="nulová",J406,0)</f>
        <v>0</v>
      </c>
      <c r="BJ406" s="90" t="s">
        <v>55</v>
      </c>
      <c r="BK406" s="113">
        <f>ROUND(I406*H406,2)</f>
        <v>0</v>
      </c>
      <c r="BL406" s="90" t="s">
        <v>333</v>
      </c>
      <c r="BM406" s="90" t="s">
        <v>845</v>
      </c>
    </row>
    <row r="407" spans="2:65" s="96" customFormat="1" ht="16.5" customHeight="1">
      <c r="B407" s="108"/>
      <c r="C407" s="387" t="s">
        <v>846</v>
      </c>
      <c r="D407" s="387" t="s">
        <v>355</v>
      </c>
      <c r="E407" s="388" t="s">
        <v>847</v>
      </c>
      <c r="F407" s="389" t="s">
        <v>848</v>
      </c>
      <c r="G407" s="390" t="s">
        <v>140</v>
      </c>
      <c r="H407" s="391">
        <v>1</v>
      </c>
      <c r="I407" s="392"/>
      <c r="J407" s="392">
        <f>ROUND(I407*H407,2)</f>
        <v>0</v>
      </c>
      <c r="K407" s="389" t="s">
        <v>1640</v>
      </c>
      <c r="L407" s="393"/>
      <c r="M407" s="394" t="s">
        <v>242</v>
      </c>
      <c r="N407" s="395" t="s">
        <v>274</v>
      </c>
      <c r="O407" s="368">
        <v>0</v>
      </c>
      <c r="P407" s="368">
        <f>O407*H407</f>
        <v>0</v>
      </c>
      <c r="Q407" s="368">
        <v>7.1999999999999998E-3</v>
      </c>
      <c r="R407" s="368">
        <f>Q407*H407</f>
        <v>7.1999999999999998E-3</v>
      </c>
      <c r="S407" s="368">
        <v>0</v>
      </c>
      <c r="T407" s="369">
        <f>S407*H407</f>
        <v>0</v>
      </c>
      <c r="AR407" s="90" t="s">
        <v>358</v>
      </c>
      <c r="AT407" s="90" t="s">
        <v>355</v>
      </c>
      <c r="AU407" s="90" t="s">
        <v>57</v>
      </c>
      <c r="AY407" s="90" t="s">
        <v>328</v>
      </c>
      <c r="BE407" s="113">
        <f>IF(N407="základní",J407,0)</f>
        <v>0</v>
      </c>
      <c r="BF407" s="113">
        <f>IF(N407="snížená",J407,0)</f>
        <v>0</v>
      </c>
      <c r="BG407" s="113">
        <f>IF(N407="zákl. přenesená",J407,0)</f>
        <v>0</v>
      </c>
      <c r="BH407" s="113">
        <f>IF(N407="sníž. přenesená",J407,0)</f>
        <v>0</v>
      </c>
      <c r="BI407" s="113">
        <f>IF(N407="nulová",J407,0)</f>
        <v>0</v>
      </c>
      <c r="BJ407" s="90" t="s">
        <v>55</v>
      </c>
      <c r="BK407" s="113">
        <f>ROUND(I407*H407,2)</f>
        <v>0</v>
      </c>
      <c r="BL407" s="90" t="s">
        <v>333</v>
      </c>
      <c r="BM407" s="90" t="s">
        <v>849</v>
      </c>
    </row>
    <row r="408" spans="2:65" s="96" customFormat="1" ht="16.5" customHeight="1">
      <c r="B408" s="108"/>
      <c r="C408" s="387" t="s">
        <v>850</v>
      </c>
      <c r="D408" s="387" t="s">
        <v>355</v>
      </c>
      <c r="E408" s="388" t="s">
        <v>851</v>
      </c>
      <c r="F408" s="389" t="s">
        <v>852</v>
      </c>
      <c r="G408" s="390" t="s">
        <v>140</v>
      </c>
      <c r="H408" s="391">
        <v>1</v>
      </c>
      <c r="I408" s="392"/>
      <c r="J408" s="392">
        <f>ROUND(I408*H408,2)</f>
        <v>0</v>
      </c>
      <c r="K408" s="389" t="s">
        <v>242</v>
      </c>
      <c r="L408" s="393"/>
      <c r="M408" s="394" t="s">
        <v>242</v>
      </c>
      <c r="N408" s="395" t="s">
        <v>274</v>
      </c>
      <c r="O408" s="368">
        <v>0</v>
      </c>
      <c r="P408" s="368">
        <f>O408*H408</f>
        <v>0</v>
      </c>
      <c r="Q408" s="368">
        <v>4.8999999999999998E-3</v>
      </c>
      <c r="R408" s="368">
        <f>Q408*H408</f>
        <v>4.8999999999999998E-3</v>
      </c>
      <c r="S408" s="368">
        <v>0</v>
      </c>
      <c r="T408" s="369">
        <f>S408*H408</f>
        <v>0</v>
      </c>
      <c r="AR408" s="90" t="s">
        <v>358</v>
      </c>
      <c r="AT408" s="90" t="s">
        <v>355</v>
      </c>
      <c r="AU408" s="90" t="s">
        <v>57</v>
      </c>
      <c r="AY408" s="90" t="s">
        <v>328</v>
      </c>
      <c r="BE408" s="113">
        <f>IF(N408="základní",J408,0)</f>
        <v>0</v>
      </c>
      <c r="BF408" s="113">
        <f>IF(N408="snížená",J408,0)</f>
        <v>0</v>
      </c>
      <c r="BG408" s="113">
        <f>IF(N408="zákl. přenesená",J408,0)</f>
        <v>0</v>
      </c>
      <c r="BH408" s="113">
        <f>IF(N408="sníž. přenesená",J408,0)</f>
        <v>0</v>
      </c>
      <c r="BI408" s="113">
        <f>IF(N408="nulová",J408,0)</f>
        <v>0</v>
      </c>
      <c r="BJ408" s="90" t="s">
        <v>55</v>
      </c>
      <c r="BK408" s="113">
        <f>ROUND(I408*H408,2)</f>
        <v>0</v>
      </c>
      <c r="BL408" s="90" t="s">
        <v>333</v>
      </c>
      <c r="BM408" s="90" t="s">
        <v>853</v>
      </c>
    </row>
    <row r="409" spans="2:65" s="96" customFormat="1" ht="16.5" customHeight="1">
      <c r="B409" s="108"/>
      <c r="C409" s="109" t="s">
        <v>854</v>
      </c>
      <c r="D409" s="109" t="s">
        <v>330</v>
      </c>
      <c r="E409" s="110" t="s">
        <v>855</v>
      </c>
      <c r="F409" s="172" t="s">
        <v>856</v>
      </c>
      <c r="G409" s="111" t="s">
        <v>201</v>
      </c>
      <c r="H409" s="112">
        <v>3</v>
      </c>
      <c r="I409" s="173"/>
      <c r="J409" s="173">
        <f>ROUND(I409*H409,2)</f>
        <v>0</v>
      </c>
      <c r="K409" s="172" t="s">
        <v>1640</v>
      </c>
      <c r="L409" s="95"/>
      <c r="M409" s="366" t="s">
        <v>242</v>
      </c>
      <c r="N409" s="367" t="s">
        <v>274</v>
      </c>
      <c r="O409" s="368">
        <v>3.0369999999999999</v>
      </c>
      <c r="P409" s="368">
        <f>O409*H409</f>
        <v>9.1110000000000007</v>
      </c>
      <c r="Q409" s="368">
        <v>1.5758851500000001E-2</v>
      </c>
      <c r="R409" s="368">
        <f>Q409*H409</f>
        <v>4.7276554499999998E-2</v>
      </c>
      <c r="S409" s="368">
        <v>0</v>
      </c>
      <c r="T409" s="369">
        <f>S409*H409</f>
        <v>0</v>
      </c>
      <c r="AR409" s="90" t="s">
        <v>333</v>
      </c>
      <c r="AT409" s="90" t="s">
        <v>330</v>
      </c>
      <c r="AU409" s="90" t="s">
        <v>57</v>
      </c>
      <c r="AY409" s="90" t="s">
        <v>328</v>
      </c>
      <c r="BE409" s="113">
        <f>IF(N409="základní",J409,0)</f>
        <v>0</v>
      </c>
      <c r="BF409" s="113">
        <f>IF(N409="snížená",J409,0)</f>
        <v>0</v>
      </c>
      <c r="BG409" s="113">
        <f>IF(N409="zákl. přenesená",J409,0)</f>
        <v>0</v>
      </c>
      <c r="BH409" s="113">
        <f>IF(N409="sníž. přenesená",J409,0)</f>
        <v>0</v>
      </c>
      <c r="BI409" s="113">
        <f>IF(N409="nulová",J409,0)</f>
        <v>0</v>
      </c>
      <c r="BJ409" s="90" t="s">
        <v>55</v>
      </c>
      <c r="BK409" s="113">
        <f>ROUND(I409*H409,2)</f>
        <v>0</v>
      </c>
      <c r="BL409" s="90" t="s">
        <v>333</v>
      </c>
      <c r="BM409" s="90" t="s">
        <v>857</v>
      </c>
    </row>
    <row r="410" spans="2:65" s="371" customFormat="1" ht="11.25">
      <c r="B410" s="370"/>
      <c r="D410" s="372" t="s">
        <v>439</v>
      </c>
      <c r="E410" s="373" t="s">
        <v>242</v>
      </c>
      <c r="F410" s="374" t="s">
        <v>1780</v>
      </c>
      <c r="H410" s="375">
        <v>3</v>
      </c>
      <c r="L410" s="370"/>
      <c r="M410" s="376"/>
      <c r="N410" s="377"/>
      <c r="O410" s="377"/>
      <c r="P410" s="377"/>
      <c r="Q410" s="377"/>
      <c r="R410" s="377"/>
      <c r="S410" s="377"/>
      <c r="T410" s="378"/>
      <c r="AT410" s="373" t="s">
        <v>439</v>
      </c>
      <c r="AU410" s="373" t="s">
        <v>57</v>
      </c>
      <c r="AV410" s="371" t="s">
        <v>57</v>
      </c>
      <c r="AW410" s="371" t="s">
        <v>255</v>
      </c>
      <c r="AX410" s="371" t="s">
        <v>55</v>
      </c>
      <c r="AY410" s="373" t="s">
        <v>328</v>
      </c>
    </row>
    <row r="411" spans="2:65" s="96" customFormat="1" ht="16.5" customHeight="1">
      <c r="B411" s="108"/>
      <c r="C411" s="387" t="s">
        <v>858</v>
      </c>
      <c r="D411" s="387" t="s">
        <v>355</v>
      </c>
      <c r="E411" s="388" t="s">
        <v>859</v>
      </c>
      <c r="F411" s="389" t="s">
        <v>860</v>
      </c>
      <c r="G411" s="390" t="s">
        <v>140</v>
      </c>
      <c r="H411" s="391">
        <v>2</v>
      </c>
      <c r="I411" s="392"/>
      <c r="J411" s="392">
        <f>ROUND(I411*H411,2)</f>
        <v>0</v>
      </c>
      <c r="K411" s="389" t="s">
        <v>1640</v>
      </c>
      <c r="L411" s="393"/>
      <c r="M411" s="394" t="s">
        <v>242</v>
      </c>
      <c r="N411" s="395" t="s">
        <v>274</v>
      </c>
      <c r="O411" s="368">
        <v>0</v>
      </c>
      <c r="P411" s="368">
        <f>O411*H411</f>
        <v>0</v>
      </c>
      <c r="Q411" s="368">
        <v>6.3499999999999997E-3</v>
      </c>
      <c r="R411" s="368">
        <f>Q411*H411</f>
        <v>1.2699999999999999E-2</v>
      </c>
      <c r="S411" s="368">
        <v>0</v>
      </c>
      <c r="T411" s="369">
        <f>S411*H411</f>
        <v>0</v>
      </c>
      <c r="AR411" s="90" t="s">
        <v>358</v>
      </c>
      <c r="AT411" s="90" t="s">
        <v>355</v>
      </c>
      <c r="AU411" s="90" t="s">
        <v>57</v>
      </c>
      <c r="AY411" s="90" t="s">
        <v>328</v>
      </c>
      <c r="BE411" s="113">
        <f>IF(N411="základní",J411,0)</f>
        <v>0</v>
      </c>
      <c r="BF411" s="113">
        <f>IF(N411="snížená",J411,0)</f>
        <v>0</v>
      </c>
      <c r="BG411" s="113">
        <f>IF(N411="zákl. přenesená",J411,0)</f>
        <v>0</v>
      </c>
      <c r="BH411" s="113">
        <f>IF(N411="sníž. přenesená",J411,0)</f>
        <v>0</v>
      </c>
      <c r="BI411" s="113">
        <f>IF(N411="nulová",J411,0)</f>
        <v>0</v>
      </c>
      <c r="BJ411" s="90" t="s">
        <v>55</v>
      </c>
      <c r="BK411" s="113">
        <f>ROUND(I411*H411,2)</f>
        <v>0</v>
      </c>
      <c r="BL411" s="90" t="s">
        <v>333</v>
      </c>
      <c r="BM411" s="90" t="s">
        <v>861</v>
      </c>
    </row>
    <row r="412" spans="2:65" s="96" customFormat="1" ht="16.5" customHeight="1">
      <c r="B412" s="108"/>
      <c r="C412" s="387" t="s">
        <v>862</v>
      </c>
      <c r="D412" s="387" t="s">
        <v>355</v>
      </c>
      <c r="E412" s="388" t="s">
        <v>863</v>
      </c>
      <c r="F412" s="389" t="s">
        <v>864</v>
      </c>
      <c r="G412" s="390" t="s">
        <v>140</v>
      </c>
      <c r="H412" s="391">
        <v>1</v>
      </c>
      <c r="I412" s="392"/>
      <c r="J412" s="392">
        <f>ROUND(I412*H412,2)</f>
        <v>0</v>
      </c>
      <c r="K412" s="389" t="s">
        <v>1640</v>
      </c>
      <c r="L412" s="393"/>
      <c r="M412" s="394" t="s">
        <v>242</v>
      </c>
      <c r="N412" s="395" t="s">
        <v>274</v>
      </c>
      <c r="O412" s="368">
        <v>0</v>
      </c>
      <c r="P412" s="368">
        <f>O412*H412</f>
        <v>0</v>
      </c>
      <c r="Q412" s="368">
        <v>9.1999999999999998E-3</v>
      </c>
      <c r="R412" s="368">
        <f>Q412*H412</f>
        <v>9.1999999999999998E-3</v>
      </c>
      <c r="S412" s="368">
        <v>0</v>
      </c>
      <c r="T412" s="369">
        <f>S412*H412</f>
        <v>0</v>
      </c>
      <c r="AR412" s="90" t="s">
        <v>358</v>
      </c>
      <c r="AT412" s="90" t="s">
        <v>355</v>
      </c>
      <c r="AU412" s="90" t="s">
        <v>57</v>
      </c>
      <c r="AY412" s="90" t="s">
        <v>328</v>
      </c>
      <c r="BE412" s="113">
        <f>IF(N412="základní",J412,0)</f>
        <v>0</v>
      </c>
      <c r="BF412" s="113">
        <f>IF(N412="snížená",J412,0)</f>
        <v>0</v>
      </c>
      <c r="BG412" s="113">
        <f>IF(N412="zákl. přenesená",J412,0)</f>
        <v>0</v>
      </c>
      <c r="BH412" s="113">
        <f>IF(N412="sníž. přenesená",J412,0)</f>
        <v>0</v>
      </c>
      <c r="BI412" s="113">
        <f>IF(N412="nulová",J412,0)</f>
        <v>0</v>
      </c>
      <c r="BJ412" s="90" t="s">
        <v>55</v>
      </c>
      <c r="BK412" s="113">
        <f>ROUND(I412*H412,2)</f>
        <v>0</v>
      </c>
      <c r="BL412" s="90" t="s">
        <v>333</v>
      </c>
      <c r="BM412" s="90" t="s">
        <v>865</v>
      </c>
    </row>
    <row r="413" spans="2:65" s="96" customFormat="1" ht="16.5" customHeight="1">
      <c r="B413" s="108"/>
      <c r="C413" s="109" t="s">
        <v>866</v>
      </c>
      <c r="D413" s="109" t="s">
        <v>330</v>
      </c>
      <c r="E413" s="110" t="s">
        <v>867</v>
      </c>
      <c r="F413" s="172" t="s">
        <v>868</v>
      </c>
      <c r="G413" s="111" t="s">
        <v>201</v>
      </c>
      <c r="H413" s="112">
        <v>1</v>
      </c>
      <c r="I413" s="173"/>
      <c r="J413" s="173">
        <f>ROUND(I413*H413,2)</f>
        <v>0</v>
      </c>
      <c r="K413" s="172" t="s">
        <v>1640</v>
      </c>
      <c r="L413" s="95"/>
      <c r="M413" s="366" t="s">
        <v>242</v>
      </c>
      <c r="N413" s="367" t="s">
        <v>274</v>
      </c>
      <c r="O413" s="368">
        <v>1.716</v>
      </c>
      <c r="P413" s="368">
        <f>O413*H413</f>
        <v>1.716</v>
      </c>
      <c r="Q413" s="368">
        <v>1.4116964500000001E-2</v>
      </c>
      <c r="R413" s="368">
        <f>Q413*H413</f>
        <v>1.4116964500000001E-2</v>
      </c>
      <c r="S413" s="368">
        <v>0</v>
      </c>
      <c r="T413" s="369">
        <f>S413*H413</f>
        <v>0</v>
      </c>
      <c r="AR413" s="90" t="s">
        <v>333</v>
      </c>
      <c r="AT413" s="90" t="s">
        <v>330</v>
      </c>
      <c r="AU413" s="90" t="s">
        <v>57</v>
      </c>
      <c r="AY413" s="90" t="s">
        <v>328</v>
      </c>
      <c r="BE413" s="113">
        <f>IF(N413="základní",J413,0)</f>
        <v>0</v>
      </c>
      <c r="BF413" s="113">
        <f>IF(N413="snížená",J413,0)</f>
        <v>0</v>
      </c>
      <c r="BG413" s="113">
        <f>IF(N413="zákl. přenesená",J413,0)</f>
        <v>0</v>
      </c>
      <c r="BH413" s="113">
        <f>IF(N413="sníž. přenesená",J413,0)</f>
        <v>0</v>
      </c>
      <c r="BI413" s="113">
        <f>IF(N413="nulová",J413,0)</f>
        <v>0</v>
      </c>
      <c r="BJ413" s="90" t="s">
        <v>55</v>
      </c>
      <c r="BK413" s="113">
        <f>ROUND(I413*H413,2)</f>
        <v>0</v>
      </c>
      <c r="BL413" s="90" t="s">
        <v>333</v>
      </c>
      <c r="BM413" s="90" t="s">
        <v>869</v>
      </c>
    </row>
    <row r="414" spans="2:65" s="371" customFormat="1" ht="11.25">
      <c r="B414" s="370"/>
      <c r="D414" s="372" t="s">
        <v>439</v>
      </c>
      <c r="E414" s="373" t="s">
        <v>242</v>
      </c>
      <c r="F414" s="374" t="s">
        <v>1725</v>
      </c>
      <c r="H414" s="375">
        <v>1</v>
      </c>
      <c r="L414" s="370"/>
      <c r="M414" s="376"/>
      <c r="N414" s="377"/>
      <c r="O414" s="377"/>
      <c r="P414" s="377"/>
      <c r="Q414" s="377"/>
      <c r="R414" s="377"/>
      <c r="S414" s="377"/>
      <c r="T414" s="378"/>
      <c r="AT414" s="373" t="s">
        <v>439</v>
      </c>
      <c r="AU414" s="373" t="s">
        <v>57</v>
      </c>
      <c r="AV414" s="371" t="s">
        <v>57</v>
      </c>
      <c r="AW414" s="371" t="s">
        <v>255</v>
      </c>
      <c r="AX414" s="371" t="s">
        <v>55</v>
      </c>
      <c r="AY414" s="373" t="s">
        <v>328</v>
      </c>
    </row>
    <row r="415" spans="2:65" s="96" customFormat="1" ht="16.5" customHeight="1">
      <c r="B415" s="108"/>
      <c r="C415" s="387" t="s">
        <v>870</v>
      </c>
      <c r="D415" s="387" t="s">
        <v>355</v>
      </c>
      <c r="E415" s="388" t="s">
        <v>871</v>
      </c>
      <c r="F415" s="389" t="s">
        <v>872</v>
      </c>
      <c r="G415" s="390" t="s">
        <v>201</v>
      </c>
      <c r="H415" s="391">
        <v>1</v>
      </c>
      <c r="I415" s="392"/>
      <c r="J415" s="392">
        <f>ROUND(I415*H415,2)</f>
        <v>0</v>
      </c>
      <c r="K415" s="389" t="s">
        <v>242</v>
      </c>
      <c r="L415" s="393"/>
      <c r="M415" s="394" t="s">
        <v>242</v>
      </c>
      <c r="N415" s="395" t="s">
        <v>274</v>
      </c>
      <c r="O415" s="368">
        <v>0</v>
      </c>
      <c r="P415" s="368">
        <f>O415*H415</f>
        <v>0</v>
      </c>
      <c r="Q415" s="368">
        <v>2.8000000000000001E-2</v>
      </c>
      <c r="R415" s="368">
        <f>Q415*H415</f>
        <v>2.8000000000000001E-2</v>
      </c>
      <c r="S415" s="368">
        <v>0</v>
      </c>
      <c r="T415" s="369">
        <f>S415*H415</f>
        <v>0</v>
      </c>
      <c r="AR415" s="90" t="s">
        <v>358</v>
      </c>
      <c r="AT415" s="90" t="s">
        <v>355</v>
      </c>
      <c r="AU415" s="90" t="s">
        <v>57</v>
      </c>
      <c r="AY415" s="90" t="s">
        <v>328</v>
      </c>
      <c r="BE415" s="113">
        <f>IF(N415="základní",J415,0)</f>
        <v>0</v>
      </c>
      <c r="BF415" s="113">
        <f>IF(N415="snížená",J415,0)</f>
        <v>0</v>
      </c>
      <c r="BG415" s="113">
        <f>IF(N415="zákl. přenesená",J415,0)</f>
        <v>0</v>
      </c>
      <c r="BH415" s="113">
        <f>IF(N415="sníž. přenesená",J415,0)</f>
        <v>0</v>
      </c>
      <c r="BI415" s="113">
        <f>IF(N415="nulová",J415,0)</f>
        <v>0</v>
      </c>
      <c r="BJ415" s="90" t="s">
        <v>55</v>
      </c>
      <c r="BK415" s="113">
        <f>ROUND(I415*H415,2)</f>
        <v>0</v>
      </c>
      <c r="BL415" s="90" t="s">
        <v>333</v>
      </c>
      <c r="BM415" s="90" t="s">
        <v>873</v>
      </c>
    </row>
    <row r="416" spans="2:65" s="96" customFormat="1" ht="16.5" customHeight="1">
      <c r="B416" s="108"/>
      <c r="C416" s="109" t="s">
        <v>1781</v>
      </c>
      <c r="D416" s="109" t="s">
        <v>330</v>
      </c>
      <c r="E416" s="110" t="s">
        <v>1782</v>
      </c>
      <c r="F416" s="172" t="s">
        <v>1783</v>
      </c>
      <c r="G416" s="111" t="s">
        <v>140</v>
      </c>
      <c r="H416" s="112">
        <v>3</v>
      </c>
      <c r="I416" s="173"/>
      <c r="J416" s="173">
        <f>ROUND(I416*H416,2)</f>
        <v>0</v>
      </c>
      <c r="K416" s="172" t="s">
        <v>1640</v>
      </c>
      <c r="L416" s="95"/>
      <c r="M416" s="366" t="s">
        <v>242</v>
      </c>
      <c r="N416" s="367" t="s">
        <v>274</v>
      </c>
      <c r="O416" s="368">
        <v>0.38500000000000001</v>
      </c>
      <c r="P416" s="368">
        <f>O416*H416</f>
        <v>1.155</v>
      </c>
      <c r="Q416" s="368">
        <v>1.6739999999999999E-5</v>
      </c>
      <c r="R416" s="368">
        <f>Q416*H416</f>
        <v>5.0219999999999997E-5</v>
      </c>
      <c r="S416" s="368">
        <v>1.7000000000000001E-2</v>
      </c>
      <c r="T416" s="369">
        <f>S416*H416</f>
        <v>5.1000000000000004E-2</v>
      </c>
      <c r="AR416" s="90" t="s">
        <v>333</v>
      </c>
      <c r="AT416" s="90" t="s">
        <v>330</v>
      </c>
      <c r="AU416" s="90" t="s">
        <v>57</v>
      </c>
      <c r="AY416" s="90" t="s">
        <v>328</v>
      </c>
      <c r="BE416" s="113">
        <f>IF(N416="základní",J416,0)</f>
        <v>0</v>
      </c>
      <c r="BF416" s="113">
        <f>IF(N416="snížená",J416,0)</f>
        <v>0</v>
      </c>
      <c r="BG416" s="113">
        <f>IF(N416="zákl. přenesená",J416,0)</f>
        <v>0</v>
      </c>
      <c r="BH416" s="113">
        <f>IF(N416="sníž. přenesená",J416,0)</f>
        <v>0</v>
      </c>
      <c r="BI416" s="113">
        <f>IF(N416="nulová",J416,0)</f>
        <v>0</v>
      </c>
      <c r="BJ416" s="90" t="s">
        <v>55</v>
      </c>
      <c r="BK416" s="113">
        <f>ROUND(I416*H416,2)</f>
        <v>0</v>
      </c>
      <c r="BL416" s="90" t="s">
        <v>333</v>
      </c>
      <c r="BM416" s="90" t="s">
        <v>1784</v>
      </c>
    </row>
    <row r="417" spans="2:65" s="371" customFormat="1" ht="11.25">
      <c r="B417" s="370"/>
      <c r="D417" s="372" t="s">
        <v>439</v>
      </c>
      <c r="E417" s="373" t="s">
        <v>242</v>
      </c>
      <c r="F417" s="374" t="s">
        <v>1785</v>
      </c>
      <c r="H417" s="375">
        <v>3</v>
      </c>
      <c r="L417" s="370"/>
      <c r="M417" s="376"/>
      <c r="N417" s="377"/>
      <c r="O417" s="377"/>
      <c r="P417" s="377"/>
      <c r="Q417" s="377"/>
      <c r="R417" s="377"/>
      <c r="S417" s="377"/>
      <c r="T417" s="378"/>
      <c r="AT417" s="373" t="s">
        <v>439</v>
      </c>
      <c r="AU417" s="373" t="s">
        <v>57</v>
      </c>
      <c r="AV417" s="371" t="s">
        <v>57</v>
      </c>
      <c r="AW417" s="371" t="s">
        <v>255</v>
      </c>
      <c r="AX417" s="371" t="s">
        <v>55</v>
      </c>
      <c r="AY417" s="373" t="s">
        <v>328</v>
      </c>
    </row>
    <row r="418" spans="2:65" s="96" customFormat="1" ht="16.5" customHeight="1">
      <c r="B418" s="108"/>
      <c r="C418" s="109" t="s">
        <v>874</v>
      </c>
      <c r="D418" s="109" t="s">
        <v>330</v>
      </c>
      <c r="E418" s="110" t="s">
        <v>875</v>
      </c>
      <c r="F418" s="172" t="s">
        <v>876</v>
      </c>
      <c r="G418" s="111" t="s">
        <v>140</v>
      </c>
      <c r="H418" s="112">
        <v>2</v>
      </c>
      <c r="I418" s="173"/>
      <c r="J418" s="173">
        <f>ROUND(I418*H418,2)</f>
        <v>0</v>
      </c>
      <c r="K418" s="172" t="s">
        <v>1640</v>
      </c>
      <c r="L418" s="95"/>
      <c r="M418" s="366" t="s">
        <v>242</v>
      </c>
      <c r="N418" s="367" t="s">
        <v>274</v>
      </c>
      <c r="O418" s="368">
        <v>0.499</v>
      </c>
      <c r="P418" s="368">
        <f>O418*H418</f>
        <v>0.998</v>
      </c>
      <c r="Q418" s="368">
        <v>1.6739999999999999E-5</v>
      </c>
      <c r="R418" s="368">
        <f>Q418*H418</f>
        <v>3.3479999999999998E-5</v>
      </c>
      <c r="S418" s="368">
        <v>2.8000000000000001E-2</v>
      </c>
      <c r="T418" s="369">
        <f>S418*H418</f>
        <v>5.6000000000000001E-2</v>
      </c>
      <c r="AR418" s="90" t="s">
        <v>333</v>
      </c>
      <c r="AT418" s="90" t="s">
        <v>330</v>
      </c>
      <c r="AU418" s="90" t="s">
        <v>57</v>
      </c>
      <c r="AY418" s="90" t="s">
        <v>328</v>
      </c>
      <c r="BE418" s="113">
        <f>IF(N418="základní",J418,0)</f>
        <v>0</v>
      </c>
      <c r="BF418" s="113">
        <f>IF(N418="snížená",J418,0)</f>
        <v>0</v>
      </c>
      <c r="BG418" s="113">
        <f>IF(N418="zákl. přenesená",J418,0)</f>
        <v>0</v>
      </c>
      <c r="BH418" s="113">
        <f>IF(N418="sníž. přenesená",J418,0)</f>
        <v>0</v>
      </c>
      <c r="BI418" s="113">
        <f>IF(N418="nulová",J418,0)</f>
        <v>0</v>
      </c>
      <c r="BJ418" s="90" t="s">
        <v>55</v>
      </c>
      <c r="BK418" s="113">
        <f>ROUND(I418*H418,2)</f>
        <v>0</v>
      </c>
      <c r="BL418" s="90" t="s">
        <v>333</v>
      </c>
      <c r="BM418" s="90" t="s">
        <v>877</v>
      </c>
    </row>
    <row r="419" spans="2:65" s="371" customFormat="1" ht="11.25">
      <c r="B419" s="370"/>
      <c r="D419" s="372" t="s">
        <v>439</v>
      </c>
      <c r="E419" s="373" t="s">
        <v>242</v>
      </c>
      <c r="F419" s="374" t="s">
        <v>1786</v>
      </c>
      <c r="H419" s="375">
        <v>2</v>
      </c>
      <c r="L419" s="370"/>
      <c r="M419" s="376"/>
      <c r="N419" s="377"/>
      <c r="O419" s="377"/>
      <c r="P419" s="377"/>
      <c r="Q419" s="377"/>
      <c r="R419" s="377"/>
      <c r="S419" s="377"/>
      <c r="T419" s="378"/>
      <c r="AT419" s="373" t="s">
        <v>439</v>
      </c>
      <c r="AU419" s="373" t="s">
        <v>57</v>
      </c>
      <c r="AV419" s="371" t="s">
        <v>57</v>
      </c>
      <c r="AW419" s="371" t="s">
        <v>255</v>
      </c>
      <c r="AX419" s="371" t="s">
        <v>55</v>
      </c>
      <c r="AY419" s="373" t="s">
        <v>328</v>
      </c>
    </row>
    <row r="420" spans="2:65" s="96" customFormat="1" ht="16.5" customHeight="1">
      <c r="B420" s="108"/>
      <c r="C420" s="109" t="s">
        <v>878</v>
      </c>
      <c r="D420" s="109" t="s">
        <v>330</v>
      </c>
      <c r="E420" s="110" t="s">
        <v>879</v>
      </c>
      <c r="F420" s="172" t="s">
        <v>880</v>
      </c>
      <c r="G420" s="111" t="s">
        <v>201</v>
      </c>
      <c r="H420" s="112">
        <v>2</v>
      </c>
      <c r="I420" s="173"/>
      <c r="J420" s="173">
        <f>ROUND(I420*H420,2)</f>
        <v>0</v>
      </c>
      <c r="K420" s="172" t="s">
        <v>1640</v>
      </c>
      <c r="L420" s="95"/>
      <c r="M420" s="366" t="s">
        <v>242</v>
      </c>
      <c r="N420" s="367" t="s">
        <v>274</v>
      </c>
      <c r="O420" s="368">
        <v>1.03</v>
      </c>
      <c r="P420" s="368">
        <f>O420*H420</f>
        <v>2.06</v>
      </c>
      <c r="Q420" s="368">
        <v>8.6615809999999998E-3</v>
      </c>
      <c r="R420" s="368">
        <f>Q420*H420</f>
        <v>1.7323162E-2</v>
      </c>
      <c r="S420" s="368">
        <v>0</v>
      </c>
      <c r="T420" s="369">
        <f>S420*H420</f>
        <v>0</v>
      </c>
      <c r="AR420" s="90" t="s">
        <v>333</v>
      </c>
      <c r="AT420" s="90" t="s">
        <v>330</v>
      </c>
      <c r="AU420" s="90" t="s">
        <v>57</v>
      </c>
      <c r="AY420" s="90" t="s">
        <v>328</v>
      </c>
      <c r="BE420" s="113">
        <f>IF(N420="základní",J420,0)</f>
        <v>0</v>
      </c>
      <c r="BF420" s="113">
        <f>IF(N420="snížená",J420,0)</f>
        <v>0</v>
      </c>
      <c r="BG420" s="113">
        <f>IF(N420="zákl. přenesená",J420,0)</f>
        <v>0</v>
      </c>
      <c r="BH420" s="113">
        <f>IF(N420="sníž. přenesená",J420,0)</f>
        <v>0</v>
      </c>
      <c r="BI420" s="113">
        <f>IF(N420="nulová",J420,0)</f>
        <v>0</v>
      </c>
      <c r="BJ420" s="90" t="s">
        <v>55</v>
      </c>
      <c r="BK420" s="113">
        <f>ROUND(I420*H420,2)</f>
        <v>0</v>
      </c>
      <c r="BL420" s="90" t="s">
        <v>333</v>
      </c>
      <c r="BM420" s="90" t="s">
        <v>881</v>
      </c>
    </row>
    <row r="421" spans="2:65" s="371" customFormat="1" ht="11.25">
      <c r="B421" s="370"/>
      <c r="D421" s="372" t="s">
        <v>439</v>
      </c>
      <c r="E421" s="373" t="s">
        <v>242</v>
      </c>
      <c r="F421" s="374" t="s">
        <v>1726</v>
      </c>
      <c r="H421" s="375">
        <v>2</v>
      </c>
      <c r="L421" s="370"/>
      <c r="M421" s="376"/>
      <c r="N421" s="377"/>
      <c r="O421" s="377"/>
      <c r="P421" s="377"/>
      <c r="Q421" s="377"/>
      <c r="R421" s="377"/>
      <c r="S421" s="377"/>
      <c r="T421" s="378"/>
      <c r="AT421" s="373" t="s">
        <v>439</v>
      </c>
      <c r="AU421" s="373" t="s">
        <v>57</v>
      </c>
      <c r="AV421" s="371" t="s">
        <v>57</v>
      </c>
      <c r="AW421" s="371" t="s">
        <v>255</v>
      </c>
      <c r="AX421" s="371" t="s">
        <v>55</v>
      </c>
      <c r="AY421" s="373" t="s">
        <v>328</v>
      </c>
    </row>
    <row r="422" spans="2:65" s="96" customFormat="1" ht="16.5" customHeight="1">
      <c r="B422" s="108"/>
      <c r="C422" s="109" t="s">
        <v>882</v>
      </c>
      <c r="D422" s="109" t="s">
        <v>330</v>
      </c>
      <c r="E422" s="110" t="s">
        <v>883</v>
      </c>
      <c r="F422" s="172" t="s">
        <v>884</v>
      </c>
      <c r="G422" s="111" t="s">
        <v>201</v>
      </c>
      <c r="H422" s="112">
        <v>4</v>
      </c>
      <c r="I422" s="173"/>
      <c r="J422" s="173">
        <f>ROUND(I422*H422,2)</f>
        <v>0</v>
      </c>
      <c r="K422" s="172" t="s">
        <v>1640</v>
      </c>
      <c r="L422" s="95"/>
      <c r="M422" s="366" t="s">
        <v>242</v>
      </c>
      <c r="N422" s="367" t="s">
        <v>274</v>
      </c>
      <c r="O422" s="368">
        <v>1.2170000000000001</v>
      </c>
      <c r="P422" s="368">
        <f>O422*H422</f>
        <v>4.8680000000000003</v>
      </c>
      <c r="Q422" s="368">
        <v>1.2289323E-2</v>
      </c>
      <c r="R422" s="368">
        <f>Q422*H422</f>
        <v>4.9157291999999998E-2</v>
      </c>
      <c r="S422" s="368">
        <v>0</v>
      </c>
      <c r="T422" s="369">
        <f>S422*H422</f>
        <v>0</v>
      </c>
      <c r="AR422" s="90" t="s">
        <v>333</v>
      </c>
      <c r="AT422" s="90" t="s">
        <v>330</v>
      </c>
      <c r="AU422" s="90" t="s">
        <v>57</v>
      </c>
      <c r="AY422" s="90" t="s">
        <v>328</v>
      </c>
      <c r="BE422" s="113">
        <f>IF(N422="základní",J422,0)</f>
        <v>0</v>
      </c>
      <c r="BF422" s="113">
        <f>IF(N422="snížená",J422,0)</f>
        <v>0</v>
      </c>
      <c r="BG422" s="113">
        <f>IF(N422="zákl. přenesená",J422,0)</f>
        <v>0</v>
      </c>
      <c r="BH422" s="113">
        <f>IF(N422="sníž. přenesená",J422,0)</f>
        <v>0</v>
      </c>
      <c r="BI422" s="113">
        <f>IF(N422="nulová",J422,0)</f>
        <v>0</v>
      </c>
      <c r="BJ422" s="90" t="s">
        <v>55</v>
      </c>
      <c r="BK422" s="113">
        <f>ROUND(I422*H422,2)</f>
        <v>0</v>
      </c>
      <c r="BL422" s="90" t="s">
        <v>333</v>
      </c>
      <c r="BM422" s="90" t="s">
        <v>885</v>
      </c>
    </row>
    <row r="423" spans="2:65" s="371" customFormat="1" ht="11.25">
      <c r="B423" s="370"/>
      <c r="D423" s="372" t="s">
        <v>439</v>
      </c>
      <c r="E423" s="373" t="s">
        <v>242</v>
      </c>
      <c r="F423" s="374" t="s">
        <v>1779</v>
      </c>
      <c r="H423" s="375">
        <v>4</v>
      </c>
      <c r="L423" s="370"/>
      <c r="M423" s="376"/>
      <c r="N423" s="377"/>
      <c r="O423" s="377"/>
      <c r="P423" s="377"/>
      <c r="Q423" s="377"/>
      <c r="R423" s="377"/>
      <c r="S423" s="377"/>
      <c r="T423" s="378"/>
      <c r="AT423" s="373" t="s">
        <v>439</v>
      </c>
      <c r="AU423" s="373" t="s">
        <v>57</v>
      </c>
      <c r="AV423" s="371" t="s">
        <v>57</v>
      </c>
      <c r="AW423" s="371" t="s">
        <v>255</v>
      </c>
      <c r="AX423" s="371" t="s">
        <v>55</v>
      </c>
      <c r="AY423" s="373" t="s">
        <v>328</v>
      </c>
    </row>
    <row r="424" spans="2:65" s="96" customFormat="1" ht="16.5" customHeight="1">
      <c r="B424" s="108"/>
      <c r="C424" s="109" t="s">
        <v>886</v>
      </c>
      <c r="D424" s="109" t="s">
        <v>330</v>
      </c>
      <c r="E424" s="110" t="s">
        <v>887</v>
      </c>
      <c r="F424" s="172" t="s">
        <v>888</v>
      </c>
      <c r="G424" s="111" t="s">
        <v>201</v>
      </c>
      <c r="H424" s="112">
        <v>1</v>
      </c>
      <c r="I424" s="173"/>
      <c r="J424" s="173">
        <f t="shared" ref="J424:J436" si="10">ROUND(I424*H424,2)</f>
        <v>0</v>
      </c>
      <c r="K424" s="172" t="s">
        <v>1640</v>
      </c>
      <c r="L424" s="95"/>
      <c r="M424" s="366" t="s">
        <v>242</v>
      </c>
      <c r="N424" s="367" t="s">
        <v>274</v>
      </c>
      <c r="O424" s="368">
        <v>0.59299999999999997</v>
      </c>
      <c r="P424" s="368">
        <f t="shared" ref="P424:P436" si="11">O424*H424</f>
        <v>0.59299999999999997</v>
      </c>
      <c r="Q424" s="368">
        <v>3.0411790000000002E-3</v>
      </c>
      <c r="R424" s="368">
        <f t="shared" ref="R424:R436" si="12">Q424*H424</f>
        <v>3.0411790000000002E-3</v>
      </c>
      <c r="S424" s="368">
        <v>0</v>
      </c>
      <c r="T424" s="369">
        <f t="shared" ref="T424:T436" si="13">S424*H424</f>
        <v>0</v>
      </c>
      <c r="AR424" s="90" t="s">
        <v>333</v>
      </c>
      <c r="AT424" s="90" t="s">
        <v>330</v>
      </c>
      <c r="AU424" s="90" t="s">
        <v>57</v>
      </c>
      <c r="AY424" s="90" t="s">
        <v>328</v>
      </c>
      <c r="BE424" s="113">
        <f t="shared" ref="BE424:BE436" si="14">IF(N424="základní",J424,0)</f>
        <v>0</v>
      </c>
      <c r="BF424" s="113">
        <f t="shared" ref="BF424:BF436" si="15">IF(N424="snížená",J424,0)</f>
        <v>0</v>
      </c>
      <c r="BG424" s="113">
        <f t="shared" ref="BG424:BG436" si="16">IF(N424="zákl. přenesená",J424,0)</f>
        <v>0</v>
      </c>
      <c r="BH424" s="113">
        <f t="shared" ref="BH424:BH436" si="17">IF(N424="sníž. přenesená",J424,0)</f>
        <v>0</v>
      </c>
      <c r="BI424" s="113">
        <f t="shared" ref="BI424:BI436" si="18">IF(N424="nulová",J424,0)</f>
        <v>0</v>
      </c>
      <c r="BJ424" s="90" t="s">
        <v>55</v>
      </c>
      <c r="BK424" s="113">
        <f t="shared" ref="BK424:BK436" si="19">ROUND(I424*H424,2)</f>
        <v>0</v>
      </c>
      <c r="BL424" s="90" t="s">
        <v>333</v>
      </c>
      <c r="BM424" s="90" t="s">
        <v>889</v>
      </c>
    </row>
    <row r="425" spans="2:65" s="96" customFormat="1" ht="16.5" customHeight="1">
      <c r="B425" s="108"/>
      <c r="C425" s="109" t="s">
        <v>890</v>
      </c>
      <c r="D425" s="109" t="s">
        <v>330</v>
      </c>
      <c r="E425" s="110" t="s">
        <v>891</v>
      </c>
      <c r="F425" s="172" t="s">
        <v>892</v>
      </c>
      <c r="G425" s="111" t="s">
        <v>201</v>
      </c>
      <c r="H425" s="112">
        <v>2</v>
      </c>
      <c r="I425" s="173"/>
      <c r="J425" s="173">
        <f t="shared" si="10"/>
        <v>0</v>
      </c>
      <c r="K425" s="172" t="s">
        <v>1640</v>
      </c>
      <c r="L425" s="95"/>
      <c r="M425" s="366" t="s">
        <v>242</v>
      </c>
      <c r="N425" s="367" t="s">
        <v>274</v>
      </c>
      <c r="O425" s="368">
        <v>0.66600000000000004</v>
      </c>
      <c r="P425" s="368">
        <f t="shared" si="11"/>
        <v>1.3320000000000001</v>
      </c>
      <c r="Q425" s="368">
        <v>3.4720705E-3</v>
      </c>
      <c r="R425" s="368">
        <f t="shared" si="12"/>
        <v>6.944141E-3</v>
      </c>
      <c r="S425" s="368">
        <v>0</v>
      </c>
      <c r="T425" s="369">
        <f t="shared" si="13"/>
        <v>0</v>
      </c>
      <c r="AR425" s="90" t="s">
        <v>333</v>
      </c>
      <c r="AT425" s="90" t="s">
        <v>330</v>
      </c>
      <c r="AU425" s="90" t="s">
        <v>57</v>
      </c>
      <c r="AY425" s="90" t="s">
        <v>328</v>
      </c>
      <c r="BE425" s="113">
        <f t="shared" si="14"/>
        <v>0</v>
      </c>
      <c r="BF425" s="113">
        <f t="shared" si="15"/>
        <v>0</v>
      </c>
      <c r="BG425" s="113">
        <f t="shared" si="16"/>
        <v>0</v>
      </c>
      <c r="BH425" s="113">
        <f t="shared" si="17"/>
        <v>0</v>
      </c>
      <c r="BI425" s="113">
        <f t="shared" si="18"/>
        <v>0</v>
      </c>
      <c r="BJ425" s="90" t="s">
        <v>55</v>
      </c>
      <c r="BK425" s="113">
        <f t="shared" si="19"/>
        <v>0</v>
      </c>
      <c r="BL425" s="90" t="s">
        <v>333</v>
      </c>
      <c r="BM425" s="90" t="s">
        <v>893</v>
      </c>
    </row>
    <row r="426" spans="2:65" s="96" customFormat="1" ht="16.5" customHeight="1">
      <c r="B426" s="108"/>
      <c r="C426" s="109" t="s">
        <v>894</v>
      </c>
      <c r="D426" s="109" t="s">
        <v>330</v>
      </c>
      <c r="E426" s="110" t="s">
        <v>895</v>
      </c>
      <c r="F426" s="172" t="s">
        <v>896</v>
      </c>
      <c r="G426" s="111" t="s">
        <v>201</v>
      </c>
      <c r="H426" s="112">
        <v>14</v>
      </c>
      <c r="I426" s="173"/>
      <c r="J426" s="173">
        <f t="shared" si="10"/>
        <v>0</v>
      </c>
      <c r="K426" s="172" t="s">
        <v>1640</v>
      </c>
      <c r="L426" s="95"/>
      <c r="M426" s="366" t="s">
        <v>242</v>
      </c>
      <c r="N426" s="367" t="s">
        <v>274</v>
      </c>
      <c r="O426" s="368">
        <v>0.78</v>
      </c>
      <c r="P426" s="368">
        <f t="shared" si="11"/>
        <v>10.92</v>
      </c>
      <c r="Q426" s="368">
        <v>4.2674415E-3</v>
      </c>
      <c r="R426" s="368">
        <f t="shared" si="12"/>
        <v>5.9744181E-2</v>
      </c>
      <c r="S426" s="368">
        <v>0</v>
      </c>
      <c r="T426" s="369">
        <f t="shared" si="13"/>
        <v>0</v>
      </c>
      <c r="AR426" s="90" t="s">
        <v>333</v>
      </c>
      <c r="AT426" s="90" t="s">
        <v>330</v>
      </c>
      <c r="AU426" s="90" t="s">
        <v>57</v>
      </c>
      <c r="AY426" s="90" t="s">
        <v>328</v>
      </c>
      <c r="BE426" s="113">
        <f t="shared" si="14"/>
        <v>0</v>
      </c>
      <c r="BF426" s="113">
        <f t="shared" si="15"/>
        <v>0</v>
      </c>
      <c r="BG426" s="113">
        <f t="shared" si="16"/>
        <v>0</v>
      </c>
      <c r="BH426" s="113">
        <f t="shared" si="17"/>
        <v>0</v>
      </c>
      <c r="BI426" s="113">
        <f t="shared" si="18"/>
        <v>0</v>
      </c>
      <c r="BJ426" s="90" t="s">
        <v>55</v>
      </c>
      <c r="BK426" s="113">
        <f t="shared" si="19"/>
        <v>0</v>
      </c>
      <c r="BL426" s="90" t="s">
        <v>333</v>
      </c>
      <c r="BM426" s="90" t="s">
        <v>897</v>
      </c>
    </row>
    <row r="427" spans="2:65" s="96" customFormat="1" ht="16.5" customHeight="1">
      <c r="B427" s="108"/>
      <c r="C427" s="109" t="s">
        <v>898</v>
      </c>
      <c r="D427" s="109" t="s">
        <v>330</v>
      </c>
      <c r="E427" s="110" t="s">
        <v>899</v>
      </c>
      <c r="F427" s="172" t="s">
        <v>900</v>
      </c>
      <c r="G427" s="111" t="s">
        <v>201</v>
      </c>
      <c r="H427" s="112">
        <v>8</v>
      </c>
      <c r="I427" s="173"/>
      <c r="J427" s="173">
        <f t="shared" si="10"/>
        <v>0</v>
      </c>
      <c r="K427" s="172" t="s">
        <v>1640</v>
      </c>
      <c r="L427" s="95"/>
      <c r="M427" s="366" t="s">
        <v>242</v>
      </c>
      <c r="N427" s="367" t="s">
        <v>274</v>
      </c>
      <c r="O427" s="368">
        <v>0.95699999999999996</v>
      </c>
      <c r="P427" s="368">
        <f t="shared" si="11"/>
        <v>7.6559999999999997</v>
      </c>
      <c r="Q427" s="368">
        <v>6.8968129999999999E-3</v>
      </c>
      <c r="R427" s="368">
        <f t="shared" si="12"/>
        <v>5.5174503999999999E-2</v>
      </c>
      <c r="S427" s="368">
        <v>0</v>
      </c>
      <c r="T427" s="369">
        <f t="shared" si="13"/>
        <v>0</v>
      </c>
      <c r="AR427" s="90" t="s">
        <v>333</v>
      </c>
      <c r="AT427" s="90" t="s">
        <v>330</v>
      </c>
      <c r="AU427" s="90" t="s">
        <v>57</v>
      </c>
      <c r="AY427" s="90" t="s">
        <v>328</v>
      </c>
      <c r="BE427" s="113">
        <f t="shared" si="14"/>
        <v>0</v>
      </c>
      <c r="BF427" s="113">
        <f t="shared" si="15"/>
        <v>0</v>
      </c>
      <c r="BG427" s="113">
        <f t="shared" si="16"/>
        <v>0</v>
      </c>
      <c r="BH427" s="113">
        <f t="shared" si="17"/>
        <v>0</v>
      </c>
      <c r="BI427" s="113">
        <f t="shared" si="18"/>
        <v>0</v>
      </c>
      <c r="BJ427" s="90" t="s">
        <v>55</v>
      </c>
      <c r="BK427" s="113">
        <f t="shared" si="19"/>
        <v>0</v>
      </c>
      <c r="BL427" s="90" t="s">
        <v>333</v>
      </c>
      <c r="BM427" s="90" t="s">
        <v>901</v>
      </c>
    </row>
    <row r="428" spans="2:65" s="96" customFormat="1" ht="16.5" customHeight="1">
      <c r="B428" s="108"/>
      <c r="C428" s="109" t="s">
        <v>902</v>
      </c>
      <c r="D428" s="109" t="s">
        <v>330</v>
      </c>
      <c r="E428" s="110" t="s">
        <v>903</v>
      </c>
      <c r="F428" s="172" t="s">
        <v>904</v>
      </c>
      <c r="G428" s="111" t="s">
        <v>201</v>
      </c>
      <c r="H428" s="112">
        <v>4</v>
      </c>
      <c r="I428" s="173"/>
      <c r="J428" s="173">
        <f t="shared" si="10"/>
        <v>0</v>
      </c>
      <c r="K428" s="172" t="s">
        <v>1640</v>
      </c>
      <c r="L428" s="95"/>
      <c r="M428" s="366" t="s">
        <v>242</v>
      </c>
      <c r="N428" s="367" t="s">
        <v>274</v>
      </c>
      <c r="O428" s="368">
        <v>1.726</v>
      </c>
      <c r="P428" s="368">
        <f t="shared" si="11"/>
        <v>6.9039999999999999</v>
      </c>
      <c r="Q428" s="368">
        <v>6.2824005000000002E-3</v>
      </c>
      <c r="R428" s="368">
        <f t="shared" si="12"/>
        <v>2.5129602000000001E-2</v>
      </c>
      <c r="S428" s="368">
        <v>0</v>
      </c>
      <c r="T428" s="369">
        <f t="shared" si="13"/>
        <v>0</v>
      </c>
      <c r="AR428" s="90" t="s">
        <v>333</v>
      </c>
      <c r="AT428" s="90" t="s">
        <v>330</v>
      </c>
      <c r="AU428" s="90" t="s">
        <v>57</v>
      </c>
      <c r="AY428" s="90" t="s">
        <v>328</v>
      </c>
      <c r="BE428" s="113">
        <f t="shared" si="14"/>
        <v>0</v>
      </c>
      <c r="BF428" s="113">
        <f t="shared" si="15"/>
        <v>0</v>
      </c>
      <c r="BG428" s="113">
        <f t="shared" si="16"/>
        <v>0</v>
      </c>
      <c r="BH428" s="113">
        <f t="shared" si="17"/>
        <v>0</v>
      </c>
      <c r="BI428" s="113">
        <f t="shared" si="18"/>
        <v>0</v>
      </c>
      <c r="BJ428" s="90" t="s">
        <v>55</v>
      </c>
      <c r="BK428" s="113">
        <f t="shared" si="19"/>
        <v>0</v>
      </c>
      <c r="BL428" s="90" t="s">
        <v>333</v>
      </c>
      <c r="BM428" s="90" t="s">
        <v>905</v>
      </c>
    </row>
    <row r="429" spans="2:65" s="96" customFormat="1" ht="16.5" customHeight="1">
      <c r="B429" s="108"/>
      <c r="C429" s="109" t="s">
        <v>906</v>
      </c>
      <c r="D429" s="109" t="s">
        <v>330</v>
      </c>
      <c r="E429" s="110" t="s">
        <v>907</v>
      </c>
      <c r="F429" s="172" t="s">
        <v>908</v>
      </c>
      <c r="G429" s="111" t="s">
        <v>201</v>
      </c>
      <c r="H429" s="112">
        <v>2</v>
      </c>
      <c r="I429" s="173"/>
      <c r="J429" s="173">
        <f t="shared" si="10"/>
        <v>0</v>
      </c>
      <c r="K429" s="172" t="s">
        <v>1640</v>
      </c>
      <c r="L429" s="95"/>
      <c r="M429" s="366" t="s">
        <v>242</v>
      </c>
      <c r="N429" s="367" t="s">
        <v>274</v>
      </c>
      <c r="O429" s="368">
        <v>2.1419999999999999</v>
      </c>
      <c r="P429" s="368">
        <f t="shared" si="11"/>
        <v>4.2839999999999998</v>
      </c>
      <c r="Q429" s="368">
        <v>1.3667398000000001E-2</v>
      </c>
      <c r="R429" s="368">
        <f t="shared" si="12"/>
        <v>2.7334796000000001E-2</v>
      </c>
      <c r="S429" s="368">
        <v>0</v>
      </c>
      <c r="T429" s="369">
        <f t="shared" si="13"/>
        <v>0</v>
      </c>
      <c r="AR429" s="90" t="s">
        <v>333</v>
      </c>
      <c r="AT429" s="90" t="s">
        <v>330</v>
      </c>
      <c r="AU429" s="90" t="s">
        <v>57</v>
      </c>
      <c r="AY429" s="90" t="s">
        <v>328</v>
      </c>
      <c r="BE429" s="113">
        <f t="shared" si="14"/>
        <v>0</v>
      </c>
      <c r="BF429" s="113">
        <f t="shared" si="15"/>
        <v>0</v>
      </c>
      <c r="BG429" s="113">
        <f t="shared" si="16"/>
        <v>0</v>
      </c>
      <c r="BH429" s="113">
        <f t="shared" si="17"/>
        <v>0</v>
      </c>
      <c r="BI429" s="113">
        <f t="shared" si="18"/>
        <v>0</v>
      </c>
      <c r="BJ429" s="90" t="s">
        <v>55</v>
      </c>
      <c r="BK429" s="113">
        <f t="shared" si="19"/>
        <v>0</v>
      </c>
      <c r="BL429" s="90" t="s">
        <v>333</v>
      </c>
      <c r="BM429" s="90" t="s">
        <v>909</v>
      </c>
    </row>
    <row r="430" spans="2:65" s="96" customFormat="1" ht="16.5" customHeight="1">
      <c r="B430" s="108"/>
      <c r="C430" s="109" t="s">
        <v>910</v>
      </c>
      <c r="D430" s="109" t="s">
        <v>330</v>
      </c>
      <c r="E430" s="110" t="s">
        <v>911</v>
      </c>
      <c r="F430" s="172" t="s">
        <v>912</v>
      </c>
      <c r="G430" s="111" t="s">
        <v>140</v>
      </c>
      <c r="H430" s="112">
        <v>15</v>
      </c>
      <c r="I430" s="173"/>
      <c r="J430" s="173">
        <f t="shared" si="10"/>
        <v>0</v>
      </c>
      <c r="K430" s="172" t="s">
        <v>1640</v>
      </c>
      <c r="L430" s="95"/>
      <c r="M430" s="366" t="s">
        <v>242</v>
      </c>
      <c r="N430" s="367" t="s">
        <v>274</v>
      </c>
      <c r="O430" s="368">
        <v>0.17699999999999999</v>
      </c>
      <c r="P430" s="368">
        <f t="shared" si="11"/>
        <v>2.6549999999999998</v>
      </c>
      <c r="Q430" s="368">
        <v>1.6739999999999999E-5</v>
      </c>
      <c r="R430" s="368">
        <f t="shared" si="12"/>
        <v>2.5109999999999998E-4</v>
      </c>
      <c r="S430" s="368">
        <v>0</v>
      </c>
      <c r="T430" s="369">
        <f t="shared" si="13"/>
        <v>0</v>
      </c>
      <c r="AR430" s="90" t="s">
        <v>333</v>
      </c>
      <c r="AT430" s="90" t="s">
        <v>330</v>
      </c>
      <c r="AU430" s="90" t="s">
        <v>57</v>
      </c>
      <c r="AY430" s="90" t="s">
        <v>328</v>
      </c>
      <c r="BE430" s="113">
        <f t="shared" si="14"/>
        <v>0</v>
      </c>
      <c r="BF430" s="113">
        <f t="shared" si="15"/>
        <v>0</v>
      </c>
      <c r="BG430" s="113">
        <f t="shared" si="16"/>
        <v>0</v>
      </c>
      <c r="BH430" s="113">
        <f t="shared" si="17"/>
        <v>0</v>
      </c>
      <c r="BI430" s="113">
        <f t="shared" si="18"/>
        <v>0</v>
      </c>
      <c r="BJ430" s="90" t="s">
        <v>55</v>
      </c>
      <c r="BK430" s="113">
        <f t="shared" si="19"/>
        <v>0</v>
      </c>
      <c r="BL430" s="90" t="s">
        <v>333</v>
      </c>
      <c r="BM430" s="90" t="s">
        <v>913</v>
      </c>
    </row>
    <row r="431" spans="2:65" s="96" customFormat="1" ht="16.5" customHeight="1">
      <c r="B431" s="108"/>
      <c r="C431" s="109" t="s">
        <v>914</v>
      </c>
      <c r="D431" s="109" t="s">
        <v>330</v>
      </c>
      <c r="E431" s="110" t="s">
        <v>915</v>
      </c>
      <c r="F431" s="172" t="s">
        <v>916</v>
      </c>
      <c r="G431" s="111" t="s">
        <v>140</v>
      </c>
      <c r="H431" s="112">
        <v>20</v>
      </c>
      <c r="I431" s="173"/>
      <c r="J431" s="173">
        <f t="shared" si="10"/>
        <v>0</v>
      </c>
      <c r="K431" s="172" t="s">
        <v>1640</v>
      </c>
      <c r="L431" s="95"/>
      <c r="M431" s="366" t="s">
        <v>242</v>
      </c>
      <c r="N431" s="367" t="s">
        <v>274</v>
      </c>
      <c r="O431" s="368">
        <v>0.25</v>
      </c>
      <c r="P431" s="368">
        <f t="shared" si="11"/>
        <v>5</v>
      </c>
      <c r="Q431" s="368">
        <v>1.6739999999999999E-5</v>
      </c>
      <c r="R431" s="368">
        <f t="shared" si="12"/>
        <v>3.3480000000000001E-4</v>
      </c>
      <c r="S431" s="368">
        <v>0</v>
      </c>
      <c r="T431" s="369">
        <f t="shared" si="13"/>
        <v>0</v>
      </c>
      <c r="AR431" s="90" t="s">
        <v>333</v>
      </c>
      <c r="AT431" s="90" t="s">
        <v>330</v>
      </c>
      <c r="AU431" s="90" t="s">
        <v>57</v>
      </c>
      <c r="AY431" s="90" t="s">
        <v>328</v>
      </c>
      <c r="BE431" s="113">
        <f t="shared" si="14"/>
        <v>0</v>
      </c>
      <c r="BF431" s="113">
        <f t="shared" si="15"/>
        <v>0</v>
      </c>
      <c r="BG431" s="113">
        <f t="shared" si="16"/>
        <v>0</v>
      </c>
      <c r="BH431" s="113">
        <f t="shared" si="17"/>
        <v>0</v>
      </c>
      <c r="BI431" s="113">
        <f t="shared" si="18"/>
        <v>0</v>
      </c>
      <c r="BJ431" s="90" t="s">
        <v>55</v>
      </c>
      <c r="BK431" s="113">
        <f t="shared" si="19"/>
        <v>0</v>
      </c>
      <c r="BL431" s="90" t="s">
        <v>333</v>
      </c>
      <c r="BM431" s="90" t="s">
        <v>917</v>
      </c>
    </row>
    <row r="432" spans="2:65" s="96" customFormat="1" ht="16.5" customHeight="1">
      <c r="B432" s="108"/>
      <c r="C432" s="109" t="s">
        <v>918</v>
      </c>
      <c r="D432" s="109" t="s">
        <v>330</v>
      </c>
      <c r="E432" s="110" t="s">
        <v>919</v>
      </c>
      <c r="F432" s="172" t="s">
        <v>920</v>
      </c>
      <c r="G432" s="111" t="s">
        <v>140</v>
      </c>
      <c r="H432" s="112">
        <v>5</v>
      </c>
      <c r="I432" s="173"/>
      <c r="J432" s="173">
        <f t="shared" si="10"/>
        <v>0</v>
      </c>
      <c r="K432" s="172" t="s">
        <v>1640</v>
      </c>
      <c r="L432" s="95"/>
      <c r="M432" s="366" t="s">
        <v>242</v>
      </c>
      <c r="N432" s="367" t="s">
        <v>274</v>
      </c>
      <c r="O432" s="368">
        <v>0.32200000000000001</v>
      </c>
      <c r="P432" s="368">
        <f t="shared" si="11"/>
        <v>1.61</v>
      </c>
      <c r="Q432" s="368">
        <v>1.6739999999999999E-5</v>
      </c>
      <c r="R432" s="368">
        <f t="shared" si="12"/>
        <v>8.3700000000000002E-5</v>
      </c>
      <c r="S432" s="368">
        <v>0</v>
      </c>
      <c r="T432" s="369">
        <f t="shared" si="13"/>
        <v>0</v>
      </c>
      <c r="AR432" s="90" t="s">
        <v>333</v>
      </c>
      <c r="AT432" s="90" t="s">
        <v>330</v>
      </c>
      <c r="AU432" s="90" t="s">
        <v>57</v>
      </c>
      <c r="AY432" s="90" t="s">
        <v>328</v>
      </c>
      <c r="BE432" s="113">
        <f t="shared" si="14"/>
        <v>0</v>
      </c>
      <c r="BF432" s="113">
        <f t="shared" si="15"/>
        <v>0</v>
      </c>
      <c r="BG432" s="113">
        <f t="shared" si="16"/>
        <v>0</v>
      </c>
      <c r="BH432" s="113">
        <f t="shared" si="17"/>
        <v>0</v>
      </c>
      <c r="BI432" s="113">
        <f t="shared" si="18"/>
        <v>0</v>
      </c>
      <c r="BJ432" s="90" t="s">
        <v>55</v>
      </c>
      <c r="BK432" s="113">
        <f t="shared" si="19"/>
        <v>0</v>
      </c>
      <c r="BL432" s="90" t="s">
        <v>333</v>
      </c>
      <c r="BM432" s="90" t="s">
        <v>921</v>
      </c>
    </row>
    <row r="433" spans="2:65" s="96" customFormat="1" ht="16.5" customHeight="1">
      <c r="B433" s="108"/>
      <c r="C433" s="109" t="s">
        <v>922</v>
      </c>
      <c r="D433" s="109" t="s">
        <v>330</v>
      </c>
      <c r="E433" s="110" t="s">
        <v>923</v>
      </c>
      <c r="F433" s="172" t="s">
        <v>924</v>
      </c>
      <c r="G433" s="111" t="s">
        <v>140</v>
      </c>
      <c r="H433" s="112">
        <v>15</v>
      </c>
      <c r="I433" s="173"/>
      <c r="J433" s="173">
        <f t="shared" si="10"/>
        <v>0</v>
      </c>
      <c r="K433" s="172" t="s">
        <v>1640</v>
      </c>
      <c r="L433" s="95"/>
      <c r="M433" s="366" t="s">
        <v>242</v>
      </c>
      <c r="N433" s="367" t="s">
        <v>274</v>
      </c>
      <c r="O433" s="368">
        <v>4.2000000000000003E-2</v>
      </c>
      <c r="P433" s="368">
        <f t="shared" si="11"/>
        <v>0.63</v>
      </c>
      <c r="Q433" s="368">
        <v>5.7000000000000003E-5</v>
      </c>
      <c r="R433" s="368">
        <f t="shared" si="12"/>
        <v>8.5500000000000007E-4</v>
      </c>
      <c r="S433" s="368">
        <v>4.6899999999999997E-3</v>
      </c>
      <c r="T433" s="369">
        <f t="shared" si="13"/>
        <v>7.0349999999999996E-2</v>
      </c>
      <c r="AR433" s="90" t="s">
        <v>333</v>
      </c>
      <c r="AT433" s="90" t="s">
        <v>330</v>
      </c>
      <c r="AU433" s="90" t="s">
        <v>57</v>
      </c>
      <c r="AY433" s="90" t="s">
        <v>328</v>
      </c>
      <c r="BE433" s="113">
        <f t="shared" si="14"/>
        <v>0</v>
      </c>
      <c r="BF433" s="113">
        <f t="shared" si="15"/>
        <v>0</v>
      </c>
      <c r="BG433" s="113">
        <f t="shared" si="16"/>
        <v>0</v>
      </c>
      <c r="BH433" s="113">
        <f t="shared" si="17"/>
        <v>0</v>
      </c>
      <c r="BI433" s="113">
        <f t="shared" si="18"/>
        <v>0</v>
      </c>
      <c r="BJ433" s="90" t="s">
        <v>55</v>
      </c>
      <c r="BK433" s="113">
        <f t="shared" si="19"/>
        <v>0</v>
      </c>
      <c r="BL433" s="90" t="s">
        <v>333</v>
      </c>
      <c r="BM433" s="90" t="s">
        <v>925</v>
      </c>
    </row>
    <row r="434" spans="2:65" s="96" customFormat="1" ht="16.5" customHeight="1">
      <c r="B434" s="108"/>
      <c r="C434" s="109" t="s">
        <v>926</v>
      </c>
      <c r="D434" s="109" t="s">
        <v>330</v>
      </c>
      <c r="E434" s="110" t="s">
        <v>927</v>
      </c>
      <c r="F434" s="172" t="s">
        <v>928</v>
      </c>
      <c r="G434" s="111" t="s">
        <v>140</v>
      </c>
      <c r="H434" s="112">
        <v>20</v>
      </c>
      <c r="I434" s="173"/>
      <c r="J434" s="173">
        <f t="shared" si="10"/>
        <v>0</v>
      </c>
      <c r="K434" s="172" t="s">
        <v>1640</v>
      </c>
      <c r="L434" s="95"/>
      <c r="M434" s="366" t="s">
        <v>242</v>
      </c>
      <c r="N434" s="367" t="s">
        <v>274</v>
      </c>
      <c r="O434" s="368">
        <v>0.104</v>
      </c>
      <c r="P434" s="368">
        <f t="shared" si="11"/>
        <v>2.08</v>
      </c>
      <c r="Q434" s="368">
        <v>7.6000000000000004E-5</v>
      </c>
      <c r="R434" s="368">
        <f t="shared" si="12"/>
        <v>1.5200000000000001E-3</v>
      </c>
      <c r="S434" s="368">
        <v>9.0799999999999995E-3</v>
      </c>
      <c r="T434" s="369">
        <f t="shared" si="13"/>
        <v>0.18159999999999998</v>
      </c>
      <c r="AR434" s="90" t="s">
        <v>333</v>
      </c>
      <c r="AT434" s="90" t="s">
        <v>330</v>
      </c>
      <c r="AU434" s="90" t="s">
        <v>57</v>
      </c>
      <c r="AY434" s="90" t="s">
        <v>328</v>
      </c>
      <c r="BE434" s="113">
        <f t="shared" si="14"/>
        <v>0</v>
      </c>
      <c r="BF434" s="113">
        <f t="shared" si="15"/>
        <v>0</v>
      </c>
      <c r="BG434" s="113">
        <f t="shared" si="16"/>
        <v>0</v>
      </c>
      <c r="BH434" s="113">
        <f t="shared" si="17"/>
        <v>0</v>
      </c>
      <c r="BI434" s="113">
        <f t="shared" si="18"/>
        <v>0</v>
      </c>
      <c r="BJ434" s="90" t="s">
        <v>55</v>
      </c>
      <c r="BK434" s="113">
        <f t="shared" si="19"/>
        <v>0</v>
      </c>
      <c r="BL434" s="90" t="s">
        <v>333</v>
      </c>
      <c r="BM434" s="90" t="s">
        <v>929</v>
      </c>
    </row>
    <row r="435" spans="2:65" s="96" customFormat="1" ht="16.5" customHeight="1">
      <c r="B435" s="108"/>
      <c r="C435" s="109" t="s">
        <v>930</v>
      </c>
      <c r="D435" s="109" t="s">
        <v>330</v>
      </c>
      <c r="E435" s="110" t="s">
        <v>931</v>
      </c>
      <c r="F435" s="172" t="s">
        <v>932</v>
      </c>
      <c r="G435" s="111" t="s">
        <v>140</v>
      </c>
      <c r="H435" s="112">
        <v>5</v>
      </c>
      <c r="I435" s="173"/>
      <c r="J435" s="173">
        <f t="shared" si="10"/>
        <v>0</v>
      </c>
      <c r="K435" s="172" t="s">
        <v>1640</v>
      </c>
      <c r="L435" s="95"/>
      <c r="M435" s="366" t="s">
        <v>242</v>
      </c>
      <c r="N435" s="367" t="s">
        <v>274</v>
      </c>
      <c r="O435" s="368">
        <v>0.13500000000000001</v>
      </c>
      <c r="P435" s="368">
        <f t="shared" si="11"/>
        <v>0.67500000000000004</v>
      </c>
      <c r="Q435" s="368">
        <v>1.2400000000000001E-4</v>
      </c>
      <c r="R435" s="368">
        <f t="shared" si="12"/>
        <v>6.2E-4</v>
      </c>
      <c r="S435" s="368">
        <v>1.5010000000000001E-2</v>
      </c>
      <c r="T435" s="369">
        <f t="shared" si="13"/>
        <v>7.5050000000000006E-2</v>
      </c>
      <c r="AR435" s="90" t="s">
        <v>333</v>
      </c>
      <c r="AT435" s="90" t="s">
        <v>330</v>
      </c>
      <c r="AU435" s="90" t="s">
        <v>57</v>
      </c>
      <c r="AY435" s="90" t="s">
        <v>328</v>
      </c>
      <c r="BE435" s="113">
        <f t="shared" si="14"/>
        <v>0</v>
      </c>
      <c r="BF435" s="113">
        <f t="shared" si="15"/>
        <v>0</v>
      </c>
      <c r="BG435" s="113">
        <f t="shared" si="16"/>
        <v>0</v>
      </c>
      <c r="BH435" s="113">
        <f t="shared" si="17"/>
        <v>0</v>
      </c>
      <c r="BI435" s="113">
        <f t="shared" si="18"/>
        <v>0</v>
      </c>
      <c r="BJ435" s="90" t="s">
        <v>55</v>
      </c>
      <c r="BK435" s="113">
        <f t="shared" si="19"/>
        <v>0</v>
      </c>
      <c r="BL435" s="90" t="s">
        <v>333</v>
      </c>
      <c r="BM435" s="90" t="s">
        <v>933</v>
      </c>
    </row>
    <row r="436" spans="2:65" s="96" customFormat="1" ht="16.5" customHeight="1">
      <c r="B436" s="108"/>
      <c r="C436" s="109" t="s">
        <v>934</v>
      </c>
      <c r="D436" s="109" t="s">
        <v>330</v>
      </c>
      <c r="E436" s="110" t="s">
        <v>935</v>
      </c>
      <c r="F436" s="172" t="s">
        <v>936</v>
      </c>
      <c r="G436" s="111" t="s">
        <v>140</v>
      </c>
      <c r="H436" s="112">
        <v>100</v>
      </c>
      <c r="I436" s="173"/>
      <c r="J436" s="173">
        <f t="shared" si="10"/>
        <v>0</v>
      </c>
      <c r="K436" s="172" t="s">
        <v>1640</v>
      </c>
      <c r="L436" s="95"/>
      <c r="M436" s="366" t="s">
        <v>242</v>
      </c>
      <c r="N436" s="367" t="s">
        <v>274</v>
      </c>
      <c r="O436" s="368">
        <v>5.1999999999999998E-2</v>
      </c>
      <c r="P436" s="368">
        <f t="shared" si="11"/>
        <v>5.2</v>
      </c>
      <c r="Q436" s="368">
        <v>4.18E-5</v>
      </c>
      <c r="R436" s="368">
        <f t="shared" si="12"/>
        <v>4.1799999999999997E-3</v>
      </c>
      <c r="S436" s="368">
        <v>4.4999999999999999E-4</v>
      </c>
      <c r="T436" s="369">
        <f t="shared" si="13"/>
        <v>4.4999999999999998E-2</v>
      </c>
      <c r="AR436" s="90" t="s">
        <v>333</v>
      </c>
      <c r="AT436" s="90" t="s">
        <v>330</v>
      </c>
      <c r="AU436" s="90" t="s">
        <v>57</v>
      </c>
      <c r="AY436" s="90" t="s">
        <v>328</v>
      </c>
      <c r="BE436" s="113">
        <f t="shared" si="14"/>
        <v>0</v>
      </c>
      <c r="BF436" s="113">
        <f t="shared" si="15"/>
        <v>0</v>
      </c>
      <c r="BG436" s="113">
        <f t="shared" si="16"/>
        <v>0</v>
      </c>
      <c r="BH436" s="113">
        <f t="shared" si="17"/>
        <v>0</v>
      </c>
      <c r="BI436" s="113">
        <f t="shared" si="18"/>
        <v>0</v>
      </c>
      <c r="BJ436" s="90" t="s">
        <v>55</v>
      </c>
      <c r="BK436" s="113">
        <f t="shared" si="19"/>
        <v>0</v>
      </c>
      <c r="BL436" s="90" t="s">
        <v>333</v>
      </c>
      <c r="BM436" s="90" t="s">
        <v>937</v>
      </c>
    </row>
    <row r="437" spans="2:65" s="371" customFormat="1" ht="11.25">
      <c r="B437" s="370"/>
      <c r="D437" s="372" t="s">
        <v>439</v>
      </c>
      <c r="E437" s="373" t="s">
        <v>242</v>
      </c>
      <c r="F437" s="374" t="s">
        <v>1787</v>
      </c>
      <c r="H437" s="375">
        <v>100</v>
      </c>
      <c r="L437" s="370"/>
      <c r="M437" s="376"/>
      <c r="N437" s="377"/>
      <c r="O437" s="377"/>
      <c r="P437" s="377"/>
      <c r="Q437" s="377"/>
      <c r="R437" s="377"/>
      <c r="S437" s="377"/>
      <c r="T437" s="378"/>
      <c r="AT437" s="373" t="s">
        <v>439</v>
      </c>
      <c r="AU437" s="373" t="s">
        <v>57</v>
      </c>
      <c r="AV437" s="371" t="s">
        <v>57</v>
      </c>
      <c r="AW437" s="371" t="s">
        <v>255</v>
      </c>
      <c r="AX437" s="371" t="s">
        <v>55</v>
      </c>
      <c r="AY437" s="373" t="s">
        <v>328</v>
      </c>
    </row>
    <row r="438" spans="2:65" s="96" customFormat="1" ht="16.5" customHeight="1">
      <c r="B438" s="108"/>
      <c r="C438" s="109" t="s">
        <v>938</v>
      </c>
      <c r="D438" s="109" t="s">
        <v>330</v>
      </c>
      <c r="E438" s="110" t="s">
        <v>939</v>
      </c>
      <c r="F438" s="172" t="s">
        <v>940</v>
      </c>
      <c r="G438" s="111" t="s">
        <v>140</v>
      </c>
      <c r="H438" s="112">
        <v>30</v>
      </c>
      <c r="I438" s="173"/>
      <c r="J438" s="173">
        <f>ROUND(I438*H438,2)</f>
        <v>0</v>
      </c>
      <c r="K438" s="172" t="s">
        <v>1640</v>
      </c>
      <c r="L438" s="95"/>
      <c r="M438" s="366" t="s">
        <v>242</v>
      </c>
      <c r="N438" s="367" t="s">
        <v>274</v>
      </c>
      <c r="O438" s="368">
        <v>7.2999999999999995E-2</v>
      </c>
      <c r="P438" s="368">
        <f>O438*H438</f>
        <v>2.19</v>
      </c>
      <c r="Q438" s="368">
        <v>5.94E-5</v>
      </c>
      <c r="R438" s="368">
        <f>Q438*H438</f>
        <v>1.7819999999999999E-3</v>
      </c>
      <c r="S438" s="368">
        <v>1.1000000000000001E-3</v>
      </c>
      <c r="T438" s="369">
        <f>S438*H438</f>
        <v>3.3000000000000002E-2</v>
      </c>
      <c r="AR438" s="90" t="s">
        <v>333</v>
      </c>
      <c r="AT438" s="90" t="s">
        <v>330</v>
      </c>
      <c r="AU438" s="90" t="s">
        <v>57</v>
      </c>
      <c r="AY438" s="90" t="s">
        <v>328</v>
      </c>
      <c r="BE438" s="113">
        <f>IF(N438="základní",J438,0)</f>
        <v>0</v>
      </c>
      <c r="BF438" s="113">
        <f>IF(N438="snížená",J438,0)</f>
        <v>0</v>
      </c>
      <c r="BG438" s="113">
        <f>IF(N438="zákl. přenesená",J438,0)</f>
        <v>0</v>
      </c>
      <c r="BH438" s="113">
        <f>IF(N438="sníž. přenesená",J438,0)</f>
        <v>0</v>
      </c>
      <c r="BI438" s="113">
        <f>IF(N438="nulová",J438,0)</f>
        <v>0</v>
      </c>
      <c r="BJ438" s="90" t="s">
        <v>55</v>
      </c>
      <c r="BK438" s="113">
        <f>ROUND(I438*H438,2)</f>
        <v>0</v>
      </c>
      <c r="BL438" s="90" t="s">
        <v>333</v>
      </c>
      <c r="BM438" s="90" t="s">
        <v>941</v>
      </c>
    </row>
    <row r="439" spans="2:65" s="371" customFormat="1" ht="11.25">
      <c r="B439" s="370"/>
      <c r="D439" s="372" t="s">
        <v>439</v>
      </c>
      <c r="E439" s="373" t="s">
        <v>242</v>
      </c>
      <c r="F439" s="374" t="s">
        <v>1788</v>
      </c>
      <c r="H439" s="375">
        <v>30</v>
      </c>
      <c r="L439" s="370"/>
      <c r="M439" s="376"/>
      <c r="N439" s="377"/>
      <c r="O439" s="377"/>
      <c r="P439" s="377"/>
      <c r="Q439" s="377"/>
      <c r="R439" s="377"/>
      <c r="S439" s="377"/>
      <c r="T439" s="378"/>
      <c r="AT439" s="373" t="s">
        <v>439</v>
      </c>
      <c r="AU439" s="373" t="s">
        <v>57</v>
      </c>
      <c r="AV439" s="371" t="s">
        <v>57</v>
      </c>
      <c r="AW439" s="371" t="s">
        <v>255</v>
      </c>
      <c r="AX439" s="371" t="s">
        <v>55</v>
      </c>
      <c r="AY439" s="373" t="s">
        <v>328</v>
      </c>
    </row>
    <row r="440" spans="2:65" s="96" customFormat="1" ht="16.5" customHeight="1">
      <c r="B440" s="108"/>
      <c r="C440" s="109" t="s">
        <v>942</v>
      </c>
      <c r="D440" s="109" t="s">
        <v>330</v>
      </c>
      <c r="E440" s="110" t="s">
        <v>943</v>
      </c>
      <c r="F440" s="172" t="s">
        <v>944</v>
      </c>
      <c r="G440" s="111" t="s">
        <v>140</v>
      </c>
      <c r="H440" s="112">
        <v>100</v>
      </c>
      <c r="I440" s="173"/>
      <c r="J440" s="173">
        <f>ROUND(I440*H440,2)</f>
        <v>0</v>
      </c>
      <c r="K440" s="172" t="s">
        <v>1640</v>
      </c>
      <c r="L440" s="95"/>
      <c r="M440" s="366" t="s">
        <v>242</v>
      </c>
      <c r="N440" s="367" t="s">
        <v>274</v>
      </c>
      <c r="O440" s="368">
        <v>0.16600000000000001</v>
      </c>
      <c r="P440" s="368">
        <f>O440*H440</f>
        <v>16.600000000000001</v>
      </c>
      <c r="Q440" s="368">
        <v>9.1199999999999994E-5</v>
      </c>
      <c r="R440" s="368">
        <f>Q440*H440</f>
        <v>9.1199999999999996E-3</v>
      </c>
      <c r="S440" s="368">
        <v>4.4999999999999999E-4</v>
      </c>
      <c r="T440" s="369">
        <f>S440*H440</f>
        <v>4.4999999999999998E-2</v>
      </c>
      <c r="AR440" s="90" t="s">
        <v>333</v>
      </c>
      <c r="AT440" s="90" t="s">
        <v>330</v>
      </c>
      <c r="AU440" s="90" t="s">
        <v>57</v>
      </c>
      <c r="AY440" s="90" t="s">
        <v>328</v>
      </c>
      <c r="BE440" s="113">
        <f>IF(N440="základní",J440,0)</f>
        <v>0</v>
      </c>
      <c r="BF440" s="113">
        <f>IF(N440="snížená",J440,0)</f>
        <v>0</v>
      </c>
      <c r="BG440" s="113">
        <f>IF(N440="zákl. přenesená",J440,0)</f>
        <v>0</v>
      </c>
      <c r="BH440" s="113">
        <f>IF(N440="sníž. přenesená",J440,0)</f>
        <v>0</v>
      </c>
      <c r="BI440" s="113">
        <f>IF(N440="nulová",J440,0)</f>
        <v>0</v>
      </c>
      <c r="BJ440" s="90" t="s">
        <v>55</v>
      </c>
      <c r="BK440" s="113">
        <f>ROUND(I440*H440,2)</f>
        <v>0</v>
      </c>
      <c r="BL440" s="90" t="s">
        <v>333</v>
      </c>
      <c r="BM440" s="90" t="s">
        <v>945</v>
      </c>
    </row>
    <row r="441" spans="2:65" s="371" customFormat="1" ht="11.25">
      <c r="B441" s="370"/>
      <c r="D441" s="372" t="s">
        <v>439</v>
      </c>
      <c r="E441" s="373" t="s">
        <v>242</v>
      </c>
      <c r="F441" s="374" t="s">
        <v>1787</v>
      </c>
      <c r="H441" s="375">
        <v>100</v>
      </c>
      <c r="L441" s="370"/>
      <c r="M441" s="376"/>
      <c r="N441" s="377"/>
      <c r="O441" s="377"/>
      <c r="P441" s="377"/>
      <c r="Q441" s="377"/>
      <c r="R441" s="377"/>
      <c r="S441" s="377"/>
      <c r="T441" s="378"/>
      <c r="AT441" s="373" t="s">
        <v>439</v>
      </c>
      <c r="AU441" s="373" t="s">
        <v>57</v>
      </c>
      <c r="AV441" s="371" t="s">
        <v>57</v>
      </c>
      <c r="AW441" s="371" t="s">
        <v>255</v>
      </c>
      <c r="AX441" s="371" t="s">
        <v>55</v>
      </c>
      <c r="AY441" s="373" t="s">
        <v>328</v>
      </c>
    </row>
    <row r="442" spans="2:65" s="96" customFormat="1" ht="16.5" customHeight="1">
      <c r="B442" s="108"/>
      <c r="C442" s="109" t="s">
        <v>946</v>
      </c>
      <c r="D442" s="109" t="s">
        <v>330</v>
      </c>
      <c r="E442" s="110" t="s">
        <v>947</v>
      </c>
      <c r="F442" s="172" t="s">
        <v>948</v>
      </c>
      <c r="G442" s="111" t="s">
        <v>140</v>
      </c>
      <c r="H442" s="112">
        <v>80</v>
      </c>
      <c r="I442" s="173"/>
      <c r="J442" s="173">
        <f>ROUND(I442*H442,2)</f>
        <v>0</v>
      </c>
      <c r="K442" s="172" t="s">
        <v>1640</v>
      </c>
      <c r="L442" s="95"/>
      <c r="M442" s="366" t="s">
        <v>242</v>
      </c>
      <c r="N442" s="367" t="s">
        <v>274</v>
      </c>
      <c r="O442" s="368">
        <v>0.22900000000000001</v>
      </c>
      <c r="P442" s="368">
        <f>O442*H442</f>
        <v>18.32</v>
      </c>
      <c r="Q442" s="368">
        <v>1.2640000000000001E-4</v>
      </c>
      <c r="R442" s="368">
        <f>Q442*H442</f>
        <v>1.0112000000000001E-2</v>
      </c>
      <c r="S442" s="368">
        <v>1.1000000000000001E-3</v>
      </c>
      <c r="T442" s="369">
        <f>S442*H442</f>
        <v>8.8000000000000009E-2</v>
      </c>
      <c r="AR442" s="90" t="s">
        <v>333</v>
      </c>
      <c r="AT442" s="90" t="s">
        <v>330</v>
      </c>
      <c r="AU442" s="90" t="s">
        <v>57</v>
      </c>
      <c r="AY442" s="90" t="s">
        <v>328</v>
      </c>
      <c r="BE442" s="113">
        <f>IF(N442="základní",J442,0)</f>
        <v>0</v>
      </c>
      <c r="BF442" s="113">
        <f>IF(N442="snížená",J442,0)</f>
        <v>0</v>
      </c>
      <c r="BG442" s="113">
        <f>IF(N442="zákl. přenesená",J442,0)</f>
        <v>0</v>
      </c>
      <c r="BH442" s="113">
        <f>IF(N442="sníž. přenesená",J442,0)</f>
        <v>0</v>
      </c>
      <c r="BI442" s="113">
        <f>IF(N442="nulová",J442,0)</f>
        <v>0</v>
      </c>
      <c r="BJ442" s="90" t="s">
        <v>55</v>
      </c>
      <c r="BK442" s="113">
        <f>ROUND(I442*H442,2)</f>
        <v>0</v>
      </c>
      <c r="BL442" s="90" t="s">
        <v>333</v>
      </c>
      <c r="BM442" s="90" t="s">
        <v>949</v>
      </c>
    </row>
    <row r="443" spans="2:65" s="371" customFormat="1" ht="11.25">
      <c r="B443" s="370"/>
      <c r="D443" s="372" t="s">
        <v>439</v>
      </c>
      <c r="E443" s="373" t="s">
        <v>242</v>
      </c>
      <c r="F443" s="374" t="s">
        <v>1789</v>
      </c>
      <c r="H443" s="375">
        <v>80</v>
      </c>
      <c r="L443" s="370"/>
      <c r="M443" s="376"/>
      <c r="N443" s="377"/>
      <c r="O443" s="377"/>
      <c r="P443" s="377"/>
      <c r="Q443" s="377"/>
      <c r="R443" s="377"/>
      <c r="S443" s="377"/>
      <c r="T443" s="378"/>
      <c r="AT443" s="373" t="s">
        <v>439</v>
      </c>
      <c r="AU443" s="373" t="s">
        <v>57</v>
      </c>
      <c r="AV443" s="371" t="s">
        <v>57</v>
      </c>
      <c r="AW443" s="371" t="s">
        <v>255</v>
      </c>
      <c r="AX443" s="371" t="s">
        <v>55</v>
      </c>
      <c r="AY443" s="373" t="s">
        <v>328</v>
      </c>
    </row>
    <row r="444" spans="2:65" s="96" customFormat="1" ht="16.5" customHeight="1">
      <c r="B444" s="108"/>
      <c r="C444" s="109" t="s">
        <v>950</v>
      </c>
      <c r="D444" s="109" t="s">
        <v>330</v>
      </c>
      <c r="E444" s="110" t="s">
        <v>951</v>
      </c>
      <c r="F444" s="172" t="s">
        <v>952</v>
      </c>
      <c r="G444" s="111" t="s">
        <v>140</v>
      </c>
      <c r="H444" s="112">
        <v>50</v>
      </c>
      <c r="I444" s="173"/>
      <c r="J444" s="173">
        <f>ROUND(I444*H444,2)</f>
        <v>0</v>
      </c>
      <c r="K444" s="172" t="s">
        <v>1640</v>
      </c>
      <c r="L444" s="95"/>
      <c r="M444" s="366" t="s">
        <v>242</v>
      </c>
      <c r="N444" s="367" t="s">
        <v>274</v>
      </c>
      <c r="O444" s="368">
        <v>0.312</v>
      </c>
      <c r="P444" s="368">
        <f>O444*H444</f>
        <v>15.6</v>
      </c>
      <c r="Q444" s="368">
        <v>1.7100000000000001E-4</v>
      </c>
      <c r="R444" s="368">
        <f>Q444*H444</f>
        <v>8.5500000000000003E-3</v>
      </c>
      <c r="S444" s="368">
        <v>2.2000000000000001E-3</v>
      </c>
      <c r="T444" s="369">
        <f>S444*H444</f>
        <v>0.11</v>
      </c>
      <c r="AR444" s="90" t="s">
        <v>333</v>
      </c>
      <c r="AT444" s="90" t="s">
        <v>330</v>
      </c>
      <c r="AU444" s="90" t="s">
        <v>57</v>
      </c>
      <c r="AY444" s="90" t="s">
        <v>328</v>
      </c>
      <c r="BE444" s="113">
        <f>IF(N444="základní",J444,0)</f>
        <v>0</v>
      </c>
      <c r="BF444" s="113">
        <f>IF(N444="snížená",J444,0)</f>
        <v>0</v>
      </c>
      <c r="BG444" s="113">
        <f>IF(N444="zákl. přenesená",J444,0)</f>
        <v>0</v>
      </c>
      <c r="BH444" s="113">
        <f>IF(N444="sníž. přenesená",J444,0)</f>
        <v>0</v>
      </c>
      <c r="BI444" s="113">
        <f>IF(N444="nulová",J444,0)</f>
        <v>0</v>
      </c>
      <c r="BJ444" s="90" t="s">
        <v>55</v>
      </c>
      <c r="BK444" s="113">
        <f>ROUND(I444*H444,2)</f>
        <v>0</v>
      </c>
      <c r="BL444" s="90" t="s">
        <v>333</v>
      </c>
      <c r="BM444" s="90" t="s">
        <v>953</v>
      </c>
    </row>
    <row r="445" spans="2:65" s="371" customFormat="1" ht="11.25">
      <c r="B445" s="370"/>
      <c r="D445" s="372" t="s">
        <v>439</v>
      </c>
      <c r="E445" s="373" t="s">
        <v>242</v>
      </c>
      <c r="F445" s="374" t="s">
        <v>1790</v>
      </c>
      <c r="H445" s="375">
        <v>50</v>
      </c>
      <c r="L445" s="370"/>
      <c r="M445" s="376"/>
      <c r="N445" s="377"/>
      <c r="O445" s="377"/>
      <c r="P445" s="377"/>
      <c r="Q445" s="377"/>
      <c r="R445" s="377"/>
      <c r="S445" s="377"/>
      <c r="T445" s="378"/>
      <c r="AT445" s="373" t="s">
        <v>439</v>
      </c>
      <c r="AU445" s="373" t="s">
        <v>57</v>
      </c>
      <c r="AV445" s="371" t="s">
        <v>57</v>
      </c>
      <c r="AW445" s="371" t="s">
        <v>255</v>
      </c>
      <c r="AX445" s="371" t="s">
        <v>55</v>
      </c>
      <c r="AY445" s="373" t="s">
        <v>328</v>
      </c>
    </row>
    <row r="446" spans="2:65" s="96" customFormat="1" ht="16.5" customHeight="1">
      <c r="B446" s="108"/>
      <c r="C446" s="109" t="s">
        <v>954</v>
      </c>
      <c r="D446" s="109" t="s">
        <v>330</v>
      </c>
      <c r="E446" s="110" t="s">
        <v>955</v>
      </c>
      <c r="F446" s="172" t="s">
        <v>956</v>
      </c>
      <c r="G446" s="111" t="s">
        <v>140</v>
      </c>
      <c r="H446" s="112">
        <v>2</v>
      </c>
      <c r="I446" s="173"/>
      <c r="J446" s="173">
        <f>ROUND(I446*H446,2)</f>
        <v>0</v>
      </c>
      <c r="K446" s="172" t="s">
        <v>1640</v>
      </c>
      <c r="L446" s="95"/>
      <c r="M446" s="366" t="s">
        <v>242</v>
      </c>
      <c r="N446" s="367" t="s">
        <v>274</v>
      </c>
      <c r="O446" s="368">
        <v>5.0999999999999997E-2</v>
      </c>
      <c r="P446" s="368">
        <f>O446*H446</f>
        <v>0.10199999999999999</v>
      </c>
      <c r="Q446" s="368">
        <v>3.0048499999999999E-5</v>
      </c>
      <c r="R446" s="368">
        <f>Q446*H446</f>
        <v>6.0096999999999997E-5</v>
      </c>
      <c r="S446" s="368">
        <v>0</v>
      </c>
      <c r="T446" s="369">
        <f>S446*H446</f>
        <v>0</v>
      </c>
      <c r="AR446" s="90" t="s">
        <v>333</v>
      </c>
      <c r="AT446" s="90" t="s">
        <v>330</v>
      </c>
      <c r="AU446" s="90" t="s">
        <v>57</v>
      </c>
      <c r="AY446" s="90" t="s">
        <v>328</v>
      </c>
      <c r="BE446" s="113">
        <f>IF(N446="základní",J446,0)</f>
        <v>0</v>
      </c>
      <c r="BF446" s="113">
        <f>IF(N446="snížená",J446,0)</f>
        <v>0</v>
      </c>
      <c r="BG446" s="113">
        <f>IF(N446="zákl. přenesená",J446,0)</f>
        <v>0</v>
      </c>
      <c r="BH446" s="113">
        <f>IF(N446="sníž. přenesená",J446,0)</f>
        <v>0</v>
      </c>
      <c r="BI446" s="113">
        <f>IF(N446="nulová",J446,0)</f>
        <v>0</v>
      </c>
      <c r="BJ446" s="90" t="s">
        <v>55</v>
      </c>
      <c r="BK446" s="113">
        <f>ROUND(I446*H446,2)</f>
        <v>0</v>
      </c>
      <c r="BL446" s="90" t="s">
        <v>333</v>
      </c>
      <c r="BM446" s="90" t="s">
        <v>957</v>
      </c>
    </row>
    <row r="447" spans="2:65" s="371" customFormat="1" ht="11.25">
      <c r="B447" s="370"/>
      <c r="D447" s="372" t="s">
        <v>439</v>
      </c>
      <c r="E447" s="373" t="s">
        <v>242</v>
      </c>
      <c r="F447" s="374" t="s">
        <v>1791</v>
      </c>
      <c r="H447" s="375">
        <v>2</v>
      </c>
      <c r="L447" s="370"/>
      <c r="M447" s="376"/>
      <c r="N447" s="377"/>
      <c r="O447" s="377"/>
      <c r="P447" s="377"/>
      <c r="Q447" s="377"/>
      <c r="R447" s="377"/>
      <c r="S447" s="377"/>
      <c r="T447" s="378"/>
      <c r="AT447" s="373" t="s">
        <v>439</v>
      </c>
      <c r="AU447" s="373" t="s">
        <v>57</v>
      </c>
      <c r="AV447" s="371" t="s">
        <v>57</v>
      </c>
      <c r="AW447" s="371" t="s">
        <v>255</v>
      </c>
      <c r="AX447" s="371" t="s">
        <v>55</v>
      </c>
      <c r="AY447" s="373" t="s">
        <v>328</v>
      </c>
    </row>
    <row r="448" spans="2:65" s="96" customFormat="1" ht="16.5" customHeight="1">
      <c r="B448" s="108"/>
      <c r="C448" s="387" t="s">
        <v>958</v>
      </c>
      <c r="D448" s="387" t="s">
        <v>355</v>
      </c>
      <c r="E448" s="388" t="s">
        <v>959</v>
      </c>
      <c r="F448" s="389" t="s">
        <v>960</v>
      </c>
      <c r="G448" s="390" t="s">
        <v>140</v>
      </c>
      <c r="H448" s="391">
        <v>2</v>
      </c>
      <c r="I448" s="392"/>
      <c r="J448" s="392">
        <f>ROUND(I448*H448,2)</f>
        <v>0</v>
      </c>
      <c r="K448" s="389" t="s">
        <v>242</v>
      </c>
      <c r="L448" s="393"/>
      <c r="M448" s="394" t="s">
        <v>242</v>
      </c>
      <c r="N448" s="395" t="s">
        <v>274</v>
      </c>
      <c r="O448" s="368">
        <v>0</v>
      </c>
      <c r="P448" s="368">
        <f>O448*H448</f>
        <v>0</v>
      </c>
      <c r="Q448" s="368">
        <v>1.4999999999999999E-4</v>
      </c>
      <c r="R448" s="368">
        <f>Q448*H448</f>
        <v>2.9999999999999997E-4</v>
      </c>
      <c r="S448" s="368">
        <v>0</v>
      </c>
      <c r="T448" s="369">
        <f>S448*H448</f>
        <v>0</v>
      </c>
      <c r="AR448" s="90" t="s">
        <v>358</v>
      </c>
      <c r="AT448" s="90" t="s">
        <v>355</v>
      </c>
      <c r="AU448" s="90" t="s">
        <v>57</v>
      </c>
      <c r="AY448" s="90" t="s">
        <v>328</v>
      </c>
      <c r="BE448" s="113">
        <f>IF(N448="základní",J448,0)</f>
        <v>0</v>
      </c>
      <c r="BF448" s="113">
        <f>IF(N448="snížená",J448,0)</f>
        <v>0</v>
      </c>
      <c r="BG448" s="113">
        <f>IF(N448="zákl. přenesená",J448,0)</f>
        <v>0</v>
      </c>
      <c r="BH448" s="113">
        <f>IF(N448="sníž. přenesená",J448,0)</f>
        <v>0</v>
      </c>
      <c r="BI448" s="113">
        <f>IF(N448="nulová",J448,0)</f>
        <v>0</v>
      </c>
      <c r="BJ448" s="90" t="s">
        <v>55</v>
      </c>
      <c r="BK448" s="113">
        <f>ROUND(I448*H448,2)</f>
        <v>0</v>
      </c>
      <c r="BL448" s="90" t="s">
        <v>333</v>
      </c>
      <c r="BM448" s="90" t="s">
        <v>961</v>
      </c>
    </row>
    <row r="449" spans="2:65" s="96" customFormat="1" ht="16.5" customHeight="1">
      <c r="B449" s="108"/>
      <c r="C449" s="109" t="s">
        <v>962</v>
      </c>
      <c r="D449" s="109" t="s">
        <v>330</v>
      </c>
      <c r="E449" s="110" t="s">
        <v>963</v>
      </c>
      <c r="F449" s="172" t="s">
        <v>964</v>
      </c>
      <c r="G449" s="111" t="s">
        <v>140</v>
      </c>
      <c r="H449" s="112">
        <v>122</v>
      </c>
      <c r="I449" s="173"/>
      <c r="J449" s="173">
        <f>ROUND(I449*H449,2)</f>
        <v>0</v>
      </c>
      <c r="K449" s="172" t="s">
        <v>1640</v>
      </c>
      <c r="L449" s="95"/>
      <c r="M449" s="366" t="s">
        <v>242</v>
      </c>
      <c r="N449" s="367" t="s">
        <v>274</v>
      </c>
      <c r="O449" s="368">
        <v>5.0999999999999997E-2</v>
      </c>
      <c r="P449" s="368">
        <f>O449*H449</f>
        <v>6.2219999999999995</v>
      </c>
      <c r="Q449" s="368">
        <v>3.0048499999999999E-5</v>
      </c>
      <c r="R449" s="368">
        <f>Q449*H449</f>
        <v>3.6659169999999999E-3</v>
      </c>
      <c r="S449" s="368">
        <v>0</v>
      </c>
      <c r="T449" s="369">
        <f>S449*H449</f>
        <v>0</v>
      </c>
      <c r="AR449" s="90" t="s">
        <v>333</v>
      </c>
      <c r="AT449" s="90" t="s">
        <v>330</v>
      </c>
      <c r="AU449" s="90" t="s">
        <v>57</v>
      </c>
      <c r="AY449" s="90" t="s">
        <v>328</v>
      </c>
      <c r="BE449" s="113">
        <f>IF(N449="základní",J449,0)</f>
        <v>0</v>
      </c>
      <c r="BF449" s="113">
        <f>IF(N449="snížená",J449,0)</f>
        <v>0</v>
      </c>
      <c r="BG449" s="113">
        <f>IF(N449="zákl. přenesená",J449,0)</f>
        <v>0</v>
      </c>
      <c r="BH449" s="113">
        <f>IF(N449="sníž. přenesená",J449,0)</f>
        <v>0</v>
      </c>
      <c r="BI449" s="113">
        <f>IF(N449="nulová",J449,0)</f>
        <v>0</v>
      </c>
      <c r="BJ449" s="90" t="s">
        <v>55</v>
      </c>
      <c r="BK449" s="113">
        <f>ROUND(I449*H449,2)</f>
        <v>0</v>
      </c>
      <c r="BL449" s="90" t="s">
        <v>333</v>
      </c>
      <c r="BM449" s="90" t="s">
        <v>965</v>
      </c>
    </row>
    <row r="450" spans="2:65" s="371" customFormat="1" ht="11.25">
      <c r="B450" s="370"/>
      <c r="D450" s="372" t="s">
        <v>439</v>
      </c>
      <c r="E450" s="373" t="s">
        <v>242</v>
      </c>
      <c r="F450" s="374" t="s">
        <v>1792</v>
      </c>
      <c r="H450" s="375">
        <v>122</v>
      </c>
      <c r="L450" s="370"/>
      <c r="M450" s="376"/>
      <c r="N450" s="377"/>
      <c r="O450" s="377"/>
      <c r="P450" s="377"/>
      <c r="Q450" s="377"/>
      <c r="R450" s="377"/>
      <c r="S450" s="377"/>
      <c r="T450" s="378"/>
      <c r="AT450" s="373" t="s">
        <v>439</v>
      </c>
      <c r="AU450" s="373" t="s">
        <v>57</v>
      </c>
      <c r="AV450" s="371" t="s">
        <v>57</v>
      </c>
      <c r="AW450" s="371" t="s">
        <v>255</v>
      </c>
      <c r="AX450" s="371" t="s">
        <v>55</v>
      </c>
      <c r="AY450" s="373" t="s">
        <v>328</v>
      </c>
    </row>
    <row r="451" spans="2:65" s="96" customFormat="1" ht="16.5" customHeight="1">
      <c r="B451" s="108"/>
      <c r="C451" s="387" t="s">
        <v>966</v>
      </c>
      <c r="D451" s="387" t="s">
        <v>355</v>
      </c>
      <c r="E451" s="388" t="s">
        <v>967</v>
      </c>
      <c r="F451" s="389" t="s">
        <v>968</v>
      </c>
      <c r="G451" s="390" t="s">
        <v>140</v>
      </c>
      <c r="H451" s="391">
        <v>7</v>
      </c>
      <c r="I451" s="392"/>
      <c r="J451" s="392">
        <f>ROUND(I451*H451,2)</f>
        <v>0</v>
      </c>
      <c r="K451" s="389" t="s">
        <v>242</v>
      </c>
      <c r="L451" s="393"/>
      <c r="M451" s="394" t="s">
        <v>242</v>
      </c>
      <c r="N451" s="395" t="s">
        <v>274</v>
      </c>
      <c r="O451" s="368">
        <v>0</v>
      </c>
      <c r="P451" s="368">
        <f>O451*H451</f>
        <v>0</v>
      </c>
      <c r="Q451" s="368">
        <v>2.3000000000000001E-4</v>
      </c>
      <c r="R451" s="368">
        <f>Q451*H451</f>
        <v>1.6100000000000001E-3</v>
      </c>
      <c r="S451" s="368">
        <v>0</v>
      </c>
      <c r="T451" s="369">
        <f>S451*H451</f>
        <v>0</v>
      </c>
      <c r="AR451" s="90" t="s">
        <v>358</v>
      </c>
      <c r="AT451" s="90" t="s">
        <v>355</v>
      </c>
      <c r="AU451" s="90" t="s">
        <v>57</v>
      </c>
      <c r="AY451" s="90" t="s">
        <v>328</v>
      </c>
      <c r="BE451" s="113">
        <f>IF(N451="základní",J451,0)</f>
        <v>0</v>
      </c>
      <c r="BF451" s="113">
        <f>IF(N451="snížená",J451,0)</f>
        <v>0</v>
      </c>
      <c r="BG451" s="113">
        <f>IF(N451="zákl. přenesená",J451,0)</f>
        <v>0</v>
      </c>
      <c r="BH451" s="113">
        <f>IF(N451="sníž. přenesená",J451,0)</f>
        <v>0</v>
      </c>
      <c r="BI451" s="113">
        <f>IF(N451="nulová",J451,0)</f>
        <v>0</v>
      </c>
      <c r="BJ451" s="90" t="s">
        <v>55</v>
      </c>
      <c r="BK451" s="113">
        <f>ROUND(I451*H451,2)</f>
        <v>0</v>
      </c>
      <c r="BL451" s="90" t="s">
        <v>333</v>
      </c>
      <c r="BM451" s="90" t="s">
        <v>969</v>
      </c>
    </row>
    <row r="452" spans="2:65" s="96" customFormat="1" ht="16.5" customHeight="1">
      <c r="B452" s="108"/>
      <c r="C452" s="387" t="s">
        <v>970</v>
      </c>
      <c r="D452" s="387" t="s">
        <v>355</v>
      </c>
      <c r="E452" s="388" t="s">
        <v>971</v>
      </c>
      <c r="F452" s="389" t="s">
        <v>972</v>
      </c>
      <c r="G452" s="390" t="s">
        <v>140</v>
      </c>
      <c r="H452" s="391">
        <v>115</v>
      </c>
      <c r="I452" s="392"/>
      <c r="J452" s="392">
        <f>ROUND(I452*H452,2)</f>
        <v>0</v>
      </c>
      <c r="K452" s="389" t="s">
        <v>242</v>
      </c>
      <c r="L452" s="393"/>
      <c r="M452" s="394" t="s">
        <v>242</v>
      </c>
      <c r="N452" s="395" t="s">
        <v>274</v>
      </c>
      <c r="O452" s="368">
        <v>0</v>
      </c>
      <c r="P452" s="368">
        <f>O452*H452</f>
        <v>0</v>
      </c>
      <c r="Q452" s="368">
        <v>1.9000000000000001E-4</v>
      </c>
      <c r="R452" s="368">
        <f>Q452*H452</f>
        <v>2.1850000000000001E-2</v>
      </c>
      <c r="S452" s="368">
        <v>0</v>
      </c>
      <c r="T452" s="369">
        <f>S452*H452</f>
        <v>0</v>
      </c>
      <c r="AR452" s="90" t="s">
        <v>358</v>
      </c>
      <c r="AT452" s="90" t="s">
        <v>355</v>
      </c>
      <c r="AU452" s="90" t="s">
        <v>57</v>
      </c>
      <c r="AY452" s="90" t="s">
        <v>328</v>
      </c>
      <c r="BE452" s="113">
        <f>IF(N452="základní",J452,0)</f>
        <v>0</v>
      </c>
      <c r="BF452" s="113">
        <f>IF(N452="snížená",J452,0)</f>
        <v>0</v>
      </c>
      <c r="BG452" s="113">
        <f>IF(N452="zákl. přenesená",J452,0)</f>
        <v>0</v>
      </c>
      <c r="BH452" s="113">
        <f>IF(N452="sníž. přenesená",J452,0)</f>
        <v>0</v>
      </c>
      <c r="BI452" s="113">
        <f>IF(N452="nulová",J452,0)</f>
        <v>0</v>
      </c>
      <c r="BJ452" s="90" t="s">
        <v>55</v>
      </c>
      <c r="BK452" s="113">
        <f>ROUND(I452*H452,2)</f>
        <v>0</v>
      </c>
      <c r="BL452" s="90" t="s">
        <v>333</v>
      </c>
      <c r="BM452" s="90" t="s">
        <v>973</v>
      </c>
    </row>
    <row r="453" spans="2:65" s="96" customFormat="1" ht="16.5" customHeight="1">
      <c r="B453" s="108"/>
      <c r="C453" s="109" t="s">
        <v>974</v>
      </c>
      <c r="D453" s="109" t="s">
        <v>330</v>
      </c>
      <c r="E453" s="110" t="s">
        <v>975</v>
      </c>
      <c r="F453" s="172" t="s">
        <v>976</v>
      </c>
      <c r="G453" s="111" t="s">
        <v>140</v>
      </c>
      <c r="H453" s="112">
        <v>2</v>
      </c>
      <c r="I453" s="173"/>
      <c r="J453" s="173">
        <f>ROUND(I453*H453,2)</f>
        <v>0</v>
      </c>
      <c r="K453" s="172" t="s">
        <v>1640</v>
      </c>
      <c r="L453" s="95"/>
      <c r="M453" s="366" t="s">
        <v>242</v>
      </c>
      <c r="N453" s="367" t="s">
        <v>274</v>
      </c>
      <c r="O453" s="368">
        <v>5.2999999999999999E-2</v>
      </c>
      <c r="P453" s="368">
        <f>O453*H453</f>
        <v>0.106</v>
      </c>
      <c r="Q453" s="368">
        <v>3.0048499999999999E-5</v>
      </c>
      <c r="R453" s="368">
        <f>Q453*H453</f>
        <v>6.0096999999999997E-5</v>
      </c>
      <c r="S453" s="368">
        <v>0</v>
      </c>
      <c r="T453" s="369">
        <f>S453*H453</f>
        <v>0</v>
      </c>
      <c r="AR453" s="90" t="s">
        <v>333</v>
      </c>
      <c r="AT453" s="90" t="s">
        <v>330</v>
      </c>
      <c r="AU453" s="90" t="s">
        <v>57</v>
      </c>
      <c r="AY453" s="90" t="s">
        <v>328</v>
      </c>
      <c r="BE453" s="113">
        <f>IF(N453="základní",J453,0)</f>
        <v>0</v>
      </c>
      <c r="BF453" s="113">
        <f>IF(N453="snížená",J453,0)</f>
        <v>0</v>
      </c>
      <c r="BG453" s="113">
        <f>IF(N453="zákl. přenesená",J453,0)</f>
        <v>0</v>
      </c>
      <c r="BH453" s="113">
        <f>IF(N453="sníž. přenesená",J453,0)</f>
        <v>0</v>
      </c>
      <c r="BI453" s="113">
        <f>IF(N453="nulová",J453,0)</f>
        <v>0</v>
      </c>
      <c r="BJ453" s="90" t="s">
        <v>55</v>
      </c>
      <c r="BK453" s="113">
        <f>ROUND(I453*H453,2)</f>
        <v>0</v>
      </c>
      <c r="BL453" s="90" t="s">
        <v>333</v>
      </c>
      <c r="BM453" s="90" t="s">
        <v>977</v>
      </c>
    </row>
    <row r="454" spans="2:65" s="371" customFormat="1" ht="11.25">
      <c r="B454" s="370"/>
      <c r="D454" s="372" t="s">
        <v>439</v>
      </c>
      <c r="E454" s="373" t="s">
        <v>242</v>
      </c>
      <c r="F454" s="374" t="s">
        <v>1791</v>
      </c>
      <c r="H454" s="375">
        <v>2</v>
      </c>
      <c r="L454" s="370"/>
      <c r="M454" s="376"/>
      <c r="N454" s="377"/>
      <c r="O454" s="377"/>
      <c r="P454" s="377"/>
      <c r="Q454" s="377"/>
      <c r="R454" s="377"/>
      <c r="S454" s="377"/>
      <c r="T454" s="378"/>
      <c r="AT454" s="373" t="s">
        <v>439</v>
      </c>
      <c r="AU454" s="373" t="s">
        <v>57</v>
      </c>
      <c r="AV454" s="371" t="s">
        <v>57</v>
      </c>
      <c r="AW454" s="371" t="s">
        <v>255</v>
      </c>
      <c r="AX454" s="371" t="s">
        <v>55</v>
      </c>
      <c r="AY454" s="373" t="s">
        <v>328</v>
      </c>
    </row>
    <row r="455" spans="2:65" s="96" customFormat="1" ht="16.5" customHeight="1">
      <c r="B455" s="108"/>
      <c r="C455" s="387" t="s">
        <v>978</v>
      </c>
      <c r="D455" s="387" t="s">
        <v>355</v>
      </c>
      <c r="E455" s="388" t="s">
        <v>979</v>
      </c>
      <c r="F455" s="389" t="s">
        <v>980</v>
      </c>
      <c r="G455" s="390" t="s">
        <v>140</v>
      </c>
      <c r="H455" s="391">
        <v>2</v>
      </c>
      <c r="I455" s="392"/>
      <c r="J455" s="392">
        <f>ROUND(I455*H455,2)</f>
        <v>0</v>
      </c>
      <c r="K455" s="389" t="s">
        <v>242</v>
      </c>
      <c r="L455" s="393"/>
      <c r="M455" s="394" t="s">
        <v>242</v>
      </c>
      <c r="N455" s="395" t="s">
        <v>274</v>
      </c>
      <c r="O455" s="368">
        <v>0</v>
      </c>
      <c r="P455" s="368">
        <f>O455*H455</f>
        <v>0</v>
      </c>
      <c r="Q455" s="368">
        <v>2.4000000000000001E-4</v>
      </c>
      <c r="R455" s="368">
        <f>Q455*H455</f>
        <v>4.8000000000000001E-4</v>
      </c>
      <c r="S455" s="368">
        <v>0</v>
      </c>
      <c r="T455" s="369">
        <f>S455*H455</f>
        <v>0</v>
      </c>
      <c r="AR455" s="90" t="s">
        <v>358</v>
      </c>
      <c r="AT455" s="90" t="s">
        <v>355</v>
      </c>
      <c r="AU455" s="90" t="s">
        <v>57</v>
      </c>
      <c r="AY455" s="90" t="s">
        <v>328</v>
      </c>
      <c r="BE455" s="113">
        <f>IF(N455="základní",J455,0)</f>
        <v>0</v>
      </c>
      <c r="BF455" s="113">
        <f>IF(N455="snížená",J455,0)</f>
        <v>0</v>
      </c>
      <c r="BG455" s="113">
        <f>IF(N455="zákl. přenesená",J455,0)</f>
        <v>0</v>
      </c>
      <c r="BH455" s="113">
        <f>IF(N455="sníž. přenesená",J455,0)</f>
        <v>0</v>
      </c>
      <c r="BI455" s="113">
        <f>IF(N455="nulová",J455,0)</f>
        <v>0</v>
      </c>
      <c r="BJ455" s="90" t="s">
        <v>55</v>
      </c>
      <c r="BK455" s="113">
        <f>ROUND(I455*H455,2)</f>
        <v>0</v>
      </c>
      <c r="BL455" s="90" t="s">
        <v>333</v>
      </c>
      <c r="BM455" s="90" t="s">
        <v>981</v>
      </c>
    </row>
    <row r="456" spans="2:65" s="96" customFormat="1" ht="16.5" customHeight="1">
      <c r="B456" s="108"/>
      <c r="C456" s="109" t="s">
        <v>982</v>
      </c>
      <c r="D456" s="109" t="s">
        <v>330</v>
      </c>
      <c r="E456" s="110" t="s">
        <v>983</v>
      </c>
      <c r="F456" s="172" t="s">
        <v>984</v>
      </c>
      <c r="G456" s="111" t="s">
        <v>140</v>
      </c>
      <c r="H456" s="112">
        <v>33</v>
      </c>
      <c r="I456" s="173"/>
      <c r="J456" s="173">
        <f>ROUND(I456*H456,2)</f>
        <v>0</v>
      </c>
      <c r="K456" s="172" t="s">
        <v>1640</v>
      </c>
      <c r="L456" s="95"/>
      <c r="M456" s="366" t="s">
        <v>242</v>
      </c>
      <c r="N456" s="367" t="s">
        <v>274</v>
      </c>
      <c r="O456" s="368">
        <v>0.16500000000000001</v>
      </c>
      <c r="P456" s="368">
        <f>O456*H456</f>
        <v>5.4450000000000003</v>
      </c>
      <c r="Q456" s="368">
        <v>6.2507400000000004E-5</v>
      </c>
      <c r="R456" s="368">
        <f>Q456*H456</f>
        <v>2.0627442000000001E-3</v>
      </c>
      <c r="S456" s="368">
        <v>0</v>
      </c>
      <c r="T456" s="369">
        <f>S456*H456</f>
        <v>0</v>
      </c>
      <c r="AR456" s="90" t="s">
        <v>333</v>
      </c>
      <c r="AT456" s="90" t="s">
        <v>330</v>
      </c>
      <c r="AU456" s="90" t="s">
        <v>57</v>
      </c>
      <c r="AY456" s="90" t="s">
        <v>328</v>
      </c>
      <c r="BE456" s="113">
        <f>IF(N456="základní",J456,0)</f>
        <v>0</v>
      </c>
      <c r="BF456" s="113">
        <f>IF(N456="snížená",J456,0)</f>
        <v>0</v>
      </c>
      <c r="BG456" s="113">
        <f>IF(N456="zákl. přenesená",J456,0)</f>
        <v>0</v>
      </c>
      <c r="BH456" s="113">
        <f>IF(N456="sníž. přenesená",J456,0)</f>
        <v>0</v>
      </c>
      <c r="BI456" s="113">
        <f>IF(N456="nulová",J456,0)</f>
        <v>0</v>
      </c>
      <c r="BJ456" s="90" t="s">
        <v>55</v>
      </c>
      <c r="BK456" s="113">
        <f>ROUND(I456*H456,2)</f>
        <v>0</v>
      </c>
      <c r="BL456" s="90" t="s">
        <v>333</v>
      </c>
      <c r="BM456" s="90" t="s">
        <v>985</v>
      </c>
    </row>
    <row r="457" spans="2:65" s="371" customFormat="1" ht="11.25">
      <c r="B457" s="370"/>
      <c r="D457" s="372" t="s">
        <v>439</v>
      </c>
      <c r="E457" s="373" t="s">
        <v>242</v>
      </c>
      <c r="F457" s="374" t="s">
        <v>1793</v>
      </c>
      <c r="H457" s="375">
        <v>33</v>
      </c>
      <c r="L457" s="370"/>
      <c r="M457" s="376"/>
      <c r="N457" s="377"/>
      <c r="O457" s="377"/>
      <c r="P457" s="377"/>
      <c r="Q457" s="377"/>
      <c r="R457" s="377"/>
      <c r="S457" s="377"/>
      <c r="T457" s="378"/>
      <c r="AT457" s="373" t="s">
        <v>439</v>
      </c>
      <c r="AU457" s="373" t="s">
        <v>57</v>
      </c>
      <c r="AV457" s="371" t="s">
        <v>57</v>
      </c>
      <c r="AW457" s="371" t="s">
        <v>255</v>
      </c>
      <c r="AX457" s="371" t="s">
        <v>55</v>
      </c>
      <c r="AY457" s="373" t="s">
        <v>328</v>
      </c>
    </row>
    <row r="458" spans="2:65" s="96" customFormat="1" ht="16.5" customHeight="1">
      <c r="B458" s="108"/>
      <c r="C458" s="387" t="s">
        <v>986</v>
      </c>
      <c r="D458" s="387" t="s">
        <v>355</v>
      </c>
      <c r="E458" s="388" t="s">
        <v>987</v>
      </c>
      <c r="F458" s="389" t="s">
        <v>988</v>
      </c>
      <c r="G458" s="390" t="s">
        <v>140</v>
      </c>
      <c r="H458" s="391">
        <v>10</v>
      </c>
      <c r="I458" s="392"/>
      <c r="J458" s="392">
        <f>ROUND(I458*H458,2)</f>
        <v>0</v>
      </c>
      <c r="K458" s="389" t="s">
        <v>242</v>
      </c>
      <c r="L458" s="393"/>
      <c r="M458" s="394" t="s">
        <v>242</v>
      </c>
      <c r="N458" s="395" t="s">
        <v>274</v>
      </c>
      <c r="O458" s="368">
        <v>0</v>
      </c>
      <c r="P458" s="368">
        <f>O458*H458</f>
        <v>0</v>
      </c>
      <c r="Q458" s="368">
        <v>1.4999999999999999E-4</v>
      </c>
      <c r="R458" s="368">
        <f>Q458*H458</f>
        <v>1.4999999999999998E-3</v>
      </c>
      <c r="S458" s="368">
        <v>0</v>
      </c>
      <c r="T458" s="369">
        <f>S458*H458</f>
        <v>0</v>
      </c>
      <c r="AR458" s="90" t="s">
        <v>358</v>
      </c>
      <c r="AT458" s="90" t="s">
        <v>355</v>
      </c>
      <c r="AU458" s="90" t="s">
        <v>57</v>
      </c>
      <c r="AY458" s="90" t="s">
        <v>328</v>
      </c>
      <c r="BE458" s="113">
        <f>IF(N458="základní",J458,0)</f>
        <v>0</v>
      </c>
      <c r="BF458" s="113">
        <f>IF(N458="snížená",J458,0)</f>
        <v>0</v>
      </c>
      <c r="BG458" s="113">
        <f>IF(N458="zákl. přenesená",J458,0)</f>
        <v>0</v>
      </c>
      <c r="BH458" s="113">
        <f>IF(N458="sníž. přenesená",J458,0)</f>
        <v>0</v>
      </c>
      <c r="BI458" s="113">
        <f>IF(N458="nulová",J458,0)</f>
        <v>0</v>
      </c>
      <c r="BJ458" s="90" t="s">
        <v>55</v>
      </c>
      <c r="BK458" s="113">
        <f>ROUND(I458*H458,2)</f>
        <v>0</v>
      </c>
      <c r="BL458" s="90" t="s">
        <v>333</v>
      </c>
      <c r="BM458" s="90" t="s">
        <v>989</v>
      </c>
    </row>
    <row r="459" spans="2:65" s="96" customFormat="1" ht="16.5" customHeight="1">
      <c r="B459" s="108"/>
      <c r="C459" s="387" t="s">
        <v>990</v>
      </c>
      <c r="D459" s="387" t="s">
        <v>355</v>
      </c>
      <c r="E459" s="388" t="s">
        <v>991</v>
      </c>
      <c r="F459" s="389" t="s">
        <v>992</v>
      </c>
      <c r="G459" s="390" t="s">
        <v>140</v>
      </c>
      <c r="H459" s="391">
        <v>7</v>
      </c>
      <c r="I459" s="392"/>
      <c r="J459" s="392">
        <f>ROUND(I459*H459,2)</f>
        <v>0</v>
      </c>
      <c r="K459" s="389" t="s">
        <v>242</v>
      </c>
      <c r="L459" s="393"/>
      <c r="M459" s="394" t="s">
        <v>242</v>
      </c>
      <c r="N459" s="395" t="s">
        <v>274</v>
      </c>
      <c r="O459" s="368">
        <v>0</v>
      </c>
      <c r="P459" s="368">
        <f>O459*H459</f>
        <v>0</v>
      </c>
      <c r="Q459" s="368">
        <v>1.4999999999999999E-4</v>
      </c>
      <c r="R459" s="368">
        <f>Q459*H459</f>
        <v>1.0499999999999999E-3</v>
      </c>
      <c r="S459" s="368">
        <v>0</v>
      </c>
      <c r="T459" s="369">
        <f>S459*H459</f>
        <v>0</v>
      </c>
      <c r="AR459" s="90" t="s">
        <v>358</v>
      </c>
      <c r="AT459" s="90" t="s">
        <v>355</v>
      </c>
      <c r="AU459" s="90" t="s">
        <v>57</v>
      </c>
      <c r="AY459" s="90" t="s">
        <v>328</v>
      </c>
      <c r="BE459" s="113">
        <f>IF(N459="základní",J459,0)</f>
        <v>0</v>
      </c>
      <c r="BF459" s="113">
        <f>IF(N459="snížená",J459,0)</f>
        <v>0</v>
      </c>
      <c r="BG459" s="113">
        <f>IF(N459="zákl. přenesená",J459,0)</f>
        <v>0</v>
      </c>
      <c r="BH459" s="113">
        <f>IF(N459="sníž. přenesená",J459,0)</f>
        <v>0</v>
      </c>
      <c r="BI459" s="113">
        <f>IF(N459="nulová",J459,0)</f>
        <v>0</v>
      </c>
      <c r="BJ459" s="90" t="s">
        <v>55</v>
      </c>
      <c r="BK459" s="113">
        <f>ROUND(I459*H459,2)</f>
        <v>0</v>
      </c>
      <c r="BL459" s="90" t="s">
        <v>333</v>
      </c>
      <c r="BM459" s="90" t="s">
        <v>993</v>
      </c>
    </row>
    <row r="460" spans="2:65" s="96" customFormat="1" ht="16.5" customHeight="1">
      <c r="B460" s="108"/>
      <c r="C460" s="387" t="s">
        <v>1584</v>
      </c>
      <c r="D460" s="387" t="s">
        <v>355</v>
      </c>
      <c r="E460" s="388" t="s">
        <v>1585</v>
      </c>
      <c r="F460" s="389" t="s">
        <v>1586</v>
      </c>
      <c r="G460" s="390" t="s">
        <v>140</v>
      </c>
      <c r="H460" s="391">
        <v>6</v>
      </c>
      <c r="I460" s="392"/>
      <c r="J460" s="392">
        <f>ROUND(I460*H460,2)</f>
        <v>0</v>
      </c>
      <c r="K460" s="389" t="s">
        <v>1640</v>
      </c>
      <c r="L460" s="393"/>
      <c r="M460" s="394" t="s">
        <v>242</v>
      </c>
      <c r="N460" s="395" t="s">
        <v>274</v>
      </c>
      <c r="O460" s="368">
        <v>0</v>
      </c>
      <c r="P460" s="368">
        <f>O460*H460</f>
        <v>0</v>
      </c>
      <c r="Q460" s="368">
        <v>8.0000000000000007E-5</v>
      </c>
      <c r="R460" s="368">
        <f>Q460*H460</f>
        <v>4.8000000000000007E-4</v>
      </c>
      <c r="S460" s="368">
        <v>0</v>
      </c>
      <c r="T460" s="369">
        <f>S460*H460</f>
        <v>0</v>
      </c>
      <c r="AR460" s="90" t="s">
        <v>358</v>
      </c>
      <c r="AT460" s="90" t="s">
        <v>355</v>
      </c>
      <c r="AU460" s="90" t="s">
        <v>57</v>
      </c>
      <c r="AY460" s="90" t="s">
        <v>328</v>
      </c>
      <c r="BE460" s="113">
        <f>IF(N460="základní",J460,0)</f>
        <v>0</v>
      </c>
      <c r="BF460" s="113">
        <f>IF(N460="snížená",J460,0)</f>
        <v>0</v>
      </c>
      <c r="BG460" s="113">
        <f>IF(N460="zákl. přenesená",J460,0)</f>
        <v>0</v>
      </c>
      <c r="BH460" s="113">
        <f>IF(N460="sníž. přenesená",J460,0)</f>
        <v>0</v>
      </c>
      <c r="BI460" s="113">
        <f>IF(N460="nulová",J460,0)</f>
        <v>0</v>
      </c>
      <c r="BJ460" s="90" t="s">
        <v>55</v>
      </c>
      <c r="BK460" s="113">
        <f>ROUND(I460*H460,2)</f>
        <v>0</v>
      </c>
      <c r="BL460" s="90" t="s">
        <v>333</v>
      </c>
      <c r="BM460" s="90" t="s">
        <v>1587</v>
      </c>
    </row>
    <row r="461" spans="2:65" s="96" customFormat="1" ht="16.5" customHeight="1">
      <c r="B461" s="108"/>
      <c r="C461" s="387" t="s">
        <v>1588</v>
      </c>
      <c r="D461" s="387" t="s">
        <v>355</v>
      </c>
      <c r="E461" s="388" t="s">
        <v>1589</v>
      </c>
      <c r="F461" s="389" t="s">
        <v>1590</v>
      </c>
      <c r="G461" s="390" t="s">
        <v>140</v>
      </c>
      <c r="H461" s="391">
        <v>10</v>
      </c>
      <c r="I461" s="392"/>
      <c r="J461" s="392">
        <f>ROUND(I461*H461,2)</f>
        <v>0</v>
      </c>
      <c r="K461" s="389" t="s">
        <v>1640</v>
      </c>
      <c r="L461" s="393"/>
      <c r="M461" s="394" t="s">
        <v>242</v>
      </c>
      <c r="N461" s="395" t="s">
        <v>274</v>
      </c>
      <c r="O461" s="368">
        <v>0</v>
      </c>
      <c r="P461" s="368">
        <f>O461*H461</f>
        <v>0</v>
      </c>
      <c r="Q461" s="368">
        <v>8.0000000000000007E-5</v>
      </c>
      <c r="R461" s="368">
        <f>Q461*H461</f>
        <v>8.0000000000000004E-4</v>
      </c>
      <c r="S461" s="368">
        <v>0</v>
      </c>
      <c r="T461" s="369">
        <f>S461*H461</f>
        <v>0</v>
      </c>
      <c r="AR461" s="90" t="s">
        <v>358</v>
      </c>
      <c r="AT461" s="90" t="s">
        <v>355</v>
      </c>
      <c r="AU461" s="90" t="s">
        <v>57</v>
      </c>
      <c r="AY461" s="90" t="s">
        <v>328</v>
      </c>
      <c r="BE461" s="113">
        <f>IF(N461="základní",J461,0)</f>
        <v>0</v>
      </c>
      <c r="BF461" s="113">
        <f>IF(N461="snížená",J461,0)</f>
        <v>0</v>
      </c>
      <c r="BG461" s="113">
        <f>IF(N461="zákl. přenesená",J461,0)</f>
        <v>0</v>
      </c>
      <c r="BH461" s="113">
        <f>IF(N461="sníž. přenesená",J461,0)</f>
        <v>0</v>
      </c>
      <c r="BI461" s="113">
        <f>IF(N461="nulová",J461,0)</f>
        <v>0</v>
      </c>
      <c r="BJ461" s="90" t="s">
        <v>55</v>
      </c>
      <c r="BK461" s="113">
        <f>ROUND(I461*H461,2)</f>
        <v>0</v>
      </c>
      <c r="BL461" s="90" t="s">
        <v>333</v>
      </c>
      <c r="BM461" s="90" t="s">
        <v>1591</v>
      </c>
    </row>
    <row r="462" spans="2:65" s="96" customFormat="1" ht="16.5" customHeight="1">
      <c r="B462" s="108"/>
      <c r="C462" s="109" t="s">
        <v>994</v>
      </c>
      <c r="D462" s="109" t="s">
        <v>330</v>
      </c>
      <c r="E462" s="110" t="s">
        <v>995</v>
      </c>
      <c r="F462" s="172" t="s">
        <v>996</v>
      </c>
      <c r="G462" s="111" t="s">
        <v>140</v>
      </c>
      <c r="H462" s="112">
        <v>233</v>
      </c>
      <c r="I462" s="173"/>
      <c r="J462" s="173">
        <f>ROUND(I462*H462,2)</f>
        <v>0</v>
      </c>
      <c r="K462" s="172" t="s">
        <v>1640</v>
      </c>
      <c r="L462" s="95"/>
      <c r="M462" s="366" t="s">
        <v>242</v>
      </c>
      <c r="N462" s="367" t="s">
        <v>274</v>
      </c>
      <c r="O462" s="368">
        <v>0.16500000000000001</v>
      </c>
      <c r="P462" s="368">
        <f>O462*H462</f>
        <v>38.445</v>
      </c>
      <c r="Q462" s="368">
        <v>7.8536999999999997E-5</v>
      </c>
      <c r="R462" s="368">
        <f>Q462*H462</f>
        <v>1.8299120999999998E-2</v>
      </c>
      <c r="S462" s="368">
        <v>0</v>
      </c>
      <c r="T462" s="369">
        <f>S462*H462</f>
        <v>0</v>
      </c>
      <c r="AR462" s="90" t="s">
        <v>333</v>
      </c>
      <c r="AT462" s="90" t="s">
        <v>330</v>
      </c>
      <c r="AU462" s="90" t="s">
        <v>57</v>
      </c>
      <c r="AY462" s="90" t="s">
        <v>328</v>
      </c>
      <c r="BE462" s="113">
        <f>IF(N462="základní",J462,0)</f>
        <v>0</v>
      </c>
      <c r="BF462" s="113">
        <f>IF(N462="snížená",J462,0)</f>
        <v>0</v>
      </c>
      <c r="BG462" s="113">
        <f>IF(N462="zákl. přenesená",J462,0)</f>
        <v>0</v>
      </c>
      <c r="BH462" s="113">
        <f>IF(N462="sníž. přenesená",J462,0)</f>
        <v>0</v>
      </c>
      <c r="BI462" s="113">
        <f>IF(N462="nulová",J462,0)</f>
        <v>0</v>
      </c>
      <c r="BJ462" s="90" t="s">
        <v>55</v>
      </c>
      <c r="BK462" s="113">
        <f>ROUND(I462*H462,2)</f>
        <v>0</v>
      </c>
      <c r="BL462" s="90" t="s">
        <v>333</v>
      </c>
      <c r="BM462" s="90" t="s">
        <v>997</v>
      </c>
    </row>
    <row r="463" spans="2:65" s="371" customFormat="1" ht="11.25">
      <c r="B463" s="370"/>
      <c r="D463" s="372" t="s">
        <v>439</v>
      </c>
      <c r="E463" s="373" t="s">
        <v>242</v>
      </c>
      <c r="F463" s="374" t="s">
        <v>1794</v>
      </c>
      <c r="H463" s="375">
        <v>233</v>
      </c>
      <c r="L463" s="370"/>
      <c r="M463" s="376"/>
      <c r="N463" s="377"/>
      <c r="O463" s="377"/>
      <c r="P463" s="377"/>
      <c r="Q463" s="377"/>
      <c r="R463" s="377"/>
      <c r="S463" s="377"/>
      <c r="T463" s="378"/>
      <c r="AT463" s="373" t="s">
        <v>439</v>
      </c>
      <c r="AU463" s="373" t="s">
        <v>57</v>
      </c>
      <c r="AV463" s="371" t="s">
        <v>57</v>
      </c>
      <c r="AW463" s="371" t="s">
        <v>255</v>
      </c>
      <c r="AX463" s="371" t="s">
        <v>55</v>
      </c>
      <c r="AY463" s="373" t="s">
        <v>328</v>
      </c>
    </row>
    <row r="464" spans="2:65" s="96" customFormat="1" ht="16.5" customHeight="1">
      <c r="B464" s="108"/>
      <c r="C464" s="387" t="s">
        <v>998</v>
      </c>
      <c r="D464" s="387" t="s">
        <v>355</v>
      </c>
      <c r="E464" s="388" t="s">
        <v>999</v>
      </c>
      <c r="F464" s="389" t="s">
        <v>1000</v>
      </c>
      <c r="G464" s="390" t="s">
        <v>140</v>
      </c>
      <c r="H464" s="391">
        <v>6</v>
      </c>
      <c r="I464" s="392"/>
      <c r="J464" s="392">
        <f t="shared" ref="J464:J472" si="20">ROUND(I464*H464,2)</f>
        <v>0</v>
      </c>
      <c r="K464" s="389" t="s">
        <v>242</v>
      </c>
      <c r="L464" s="393"/>
      <c r="M464" s="394" t="s">
        <v>242</v>
      </c>
      <c r="N464" s="395" t="s">
        <v>274</v>
      </c>
      <c r="O464" s="368">
        <v>0</v>
      </c>
      <c r="P464" s="368">
        <f t="shared" ref="P464:P472" si="21">O464*H464</f>
        <v>0</v>
      </c>
      <c r="Q464" s="368">
        <v>3.3E-4</v>
      </c>
      <c r="R464" s="368">
        <f t="shared" ref="R464:R472" si="22">Q464*H464</f>
        <v>1.98E-3</v>
      </c>
      <c r="S464" s="368">
        <v>0</v>
      </c>
      <c r="T464" s="369">
        <f t="shared" ref="T464:T472" si="23">S464*H464</f>
        <v>0</v>
      </c>
      <c r="AR464" s="90" t="s">
        <v>358</v>
      </c>
      <c r="AT464" s="90" t="s">
        <v>355</v>
      </c>
      <c r="AU464" s="90" t="s">
        <v>57</v>
      </c>
      <c r="AY464" s="90" t="s">
        <v>328</v>
      </c>
      <c r="BE464" s="113">
        <f t="shared" ref="BE464:BE472" si="24">IF(N464="základní",J464,0)</f>
        <v>0</v>
      </c>
      <c r="BF464" s="113">
        <f t="shared" ref="BF464:BF472" si="25">IF(N464="snížená",J464,0)</f>
        <v>0</v>
      </c>
      <c r="BG464" s="113">
        <f t="shared" ref="BG464:BG472" si="26">IF(N464="zákl. přenesená",J464,0)</f>
        <v>0</v>
      </c>
      <c r="BH464" s="113">
        <f t="shared" ref="BH464:BH472" si="27">IF(N464="sníž. přenesená",J464,0)</f>
        <v>0</v>
      </c>
      <c r="BI464" s="113">
        <f t="shared" ref="BI464:BI472" si="28">IF(N464="nulová",J464,0)</f>
        <v>0</v>
      </c>
      <c r="BJ464" s="90" t="s">
        <v>55</v>
      </c>
      <c r="BK464" s="113">
        <f t="shared" ref="BK464:BK472" si="29">ROUND(I464*H464,2)</f>
        <v>0</v>
      </c>
      <c r="BL464" s="90" t="s">
        <v>333</v>
      </c>
      <c r="BM464" s="90" t="s">
        <v>1001</v>
      </c>
    </row>
    <row r="465" spans="2:65" s="96" customFormat="1" ht="16.5" customHeight="1">
      <c r="B465" s="108"/>
      <c r="C465" s="387" t="s">
        <v>1002</v>
      </c>
      <c r="D465" s="387" t="s">
        <v>355</v>
      </c>
      <c r="E465" s="388" t="s">
        <v>1003</v>
      </c>
      <c r="F465" s="389" t="s">
        <v>1004</v>
      </c>
      <c r="G465" s="390" t="s">
        <v>140</v>
      </c>
      <c r="H465" s="391">
        <v>22</v>
      </c>
      <c r="I465" s="392"/>
      <c r="J465" s="392">
        <f t="shared" si="20"/>
        <v>0</v>
      </c>
      <c r="K465" s="389" t="s">
        <v>242</v>
      </c>
      <c r="L465" s="393"/>
      <c r="M465" s="394" t="s">
        <v>242</v>
      </c>
      <c r="N465" s="395" t="s">
        <v>274</v>
      </c>
      <c r="O465" s="368">
        <v>0</v>
      </c>
      <c r="P465" s="368">
        <f t="shared" si="21"/>
        <v>0</v>
      </c>
      <c r="Q465" s="368">
        <v>1.4999999999999999E-4</v>
      </c>
      <c r="R465" s="368">
        <f t="shared" si="22"/>
        <v>3.2999999999999995E-3</v>
      </c>
      <c r="S465" s="368">
        <v>0</v>
      </c>
      <c r="T465" s="369">
        <f t="shared" si="23"/>
        <v>0</v>
      </c>
      <c r="AR465" s="90" t="s">
        <v>358</v>
      </c>
      <c r="AT465" s="90" t="s">
        <v>355</v>
      </c>
      <c r="AU465" s="90" t="s">
        <v>57</v>
      </c>
      <c r="AY465" s="90" t="s">
        <v>328</v>
      </c>
      <c r="BE465" s="113">
        <f t="shared" si="24"/>
        <v>0</v>
      </c>
      <c r="BF465" s="113">
        <f t="shared" si="25"/>
        <v>0</v>
      </c>
      <c r="BG465" s="113">
        <f t="shared" si="26"/>
        <v>0</v>
      </c>
      <c r="BH465" s="113">
        <f t="shared" si="27"/>
        <v>0</v>
      </c>
      <c r="BI465" s="113">
        <f t="shared" si="28"/>
        <v>0</v>
      </c>
      <c r="BJ465" s="90" t="s">
        <v>55</v>
      </c>
      <c r="BK465" s="113">
        <f t="shared" si="29"/>
        <v>0</v>
      </c>
      <c r="BL465" s="90" t="s">
        <v>333</v>
      </c>
      <c r="BM465" s="90" t="s">
        <v>1005</v>
      </c>
    </row>
    <row r="466" spans="2:65" s="96" customFormat="1" ht="16.5" customHeight="1">
      <c r="B466" s="108"/>
      <c r="C466" s="387" t="s">
        <v>1006</v>
      </c>
      <c r="D466" s="387" t="s">
        <v>355</v>
      </c>
      <c r="E466" s="388" t="s">
        <v>1007</v>
      </c>
      <c r="F466" s="389" t="s">
        <v>1008</v>
      </c>
      <c r="G466" s="390" t="s">
        <v>140</v>
      </c>
      <c r="H466" s="391">
        <v>64</v>
      </c>
      <c r="I466" s="392"/>
      <c r="J466" s="392">
        <f t="shared" si="20"/>
        <v>0</v>
      </c>
      <c r="K466" s="389" t="s">
        <v>242</v>
      </c>
      <c r="L466" s="393"/>
      <c r="M466" s="394" t="s">
        <v>242</v>
      </c>
      <c r="N466" s="395" t="s">
        <v>274</v>
      </c>
      <c r="O466" s="368">
        <v>0</v>
      </c>
      <c r="P466" s="368">
        <f t="shared" si="21"/>
        <v>0</v>
      </c>
      <c r="Q466" s="368">
        <v>1.4999999999999999E-4</v>
      </c>
      <c r="R466" s="368">
        <f t="shared" si="22"/>
        <v>9.5999999999999992E-3</v>
      </c>
      <c r="S466" s="368">
        <v>0</v>
      </c>
      <c r="T466" s="369">
        <f t="shared" si="23"/>
        <v>0</v>
      </c>
      <c r="AR466" s="90" t="s">
        <v>358</v>
      </c>
      <c r="AT466" s="90" t="s">
        <v>355</v>
      </c>
      <c r="AU466" s="90" t="s">
        <v>57</v>
      </c>
      <c r="AY466" s="90" t="s">
        <v>328</v>
      </c>
      <c r="BE466" s="113">
        <f t="shared" si="24"/>
        <v>0</v>
      </c>
      <c r="BF466" s="113">
        <f t="shared" si="25"/>
        <v>0</v>
      </c>
      <c r="BG466" s="113">
        <f t="shared" si="26"/>
        <v>0</v>
      </c>
      <c r="BH466" s="113">
        <f t="shared" si="27"/>
        <v>0</v>
      </c>
      <c r="BI466" s="113">
        <f t="shared" si="28"/>
        <v>0</v>
      </c>
      <c r="BJ466" s="90" t="s">
        <v>55</v>
      </c>
      <c r="BK466" s="113">
        <f t="shared" si="29"/>
        <v>0</v>
      </c>
      <c r="BL466" s="90" t="s">
        <v>333</v>
      </c>
      <c r="BM466" s="90" t="s">
        <v>1009</v>
      </c>
    </row>
    <row r="467" spans="2:65" s="96" customFormat="1" ht="16.5" customHeight="1">
      <c r="B467" s="108"/>
      <c r="C467" s="387" t="s">
        <v>1010</v>
      </c>
      <c r="D467" s="387" t="s">
        <v>355</v>
      </c>
      <c r="E467" s="388" t="s">
        <v>1011</v>
      </c>
      <c r="F467" s="389" t="s">
        <v>1012</v>
      </c>
      <c r="G467" s="390" t="s">
        <v>140</v>
      </c>
      <c r="H467" s="391">
        <v>3</v>
      </c>
      <c r="I467" s="392"/>
      <c r="J467" s="392">
        <f t="shared" si="20"/>
        <v>0</v>
      </c>
      <c r="K467" s="389" t="s">
        <v>242</v>
      </c>
      <c r="L467" s="393"/>
      <c r="M467" s="394" t="s">
        <v>242</v>
      </c>
      <c r="N467" s="395" t="s">
        <v>274</v>
      </c>
      <c r="O467" s="368">
        <v>0</v>
      </c>
      <c r="P467" s="368">
        <f t="shared" si="21"/>
        <v>0</v>
      </c>
      <c r="Q467" s="368">
        <v>1.4999999999999999E-4</v>
      </c>
      <c r="R467" s="368">
        <f t="shared" si="22"/>
        <v>4.4999999999999999E-4</v>
      </c>
      <c r="S467" s="368">
        <v>0</v>
      </c>
      <c r="T467" s="369">
        <f t="shared" si="23"/>
        <v>0</v>
      </c>
      <c r="AR467" s="90" t="s">
        <v>358</v>
      </c>
      <c r="AT467" s="90" t="s">
        <v>355</v>
      </c>
      <c r="AU467" s="90" t="s">
        <v>57</v>
      </c>
      <c r="AY467" s="90" t="s">
        <v>328</v>
      </c>
      <c r="BE467" s="113">
        <f t="shared" si="24"/>
        <v>0</v>
      </c>
      <c r="BF467" s="113">
        <f t="shared" si="25"/>
        <v>0</v>
      </c>
      <c r="BG467" s="113">
        <f t="shared" si="26"/>
        <v>0</v>
      </c>
      <c r="BH467" s="113">
        <f t="shared" si="27"/>
        <v>0</v>
      </c>
      <c r="BI467" s="113">
        <f t="shared" si="28"/>
        <v>0</v>
      </c>
      <c r="BJ467" s="90" t="s">
        <v>55</v>
      </c>
      <c r="BK467" s="113">
        <f t="shared" si="29"/>
        <v>0</v>
      </c>
      <c r="BL467" s="90" t="s">
        <v>333</v>
      </c>
      <c r="BM467" s="90" t="s">
        <v>1013</v>
      </c>
    </row>
    <row r="468" spans="2:65" s="96" customFormat="1" ht="16.5" customHeight="1">
      <c r="B468" s="108"/>
      <c r="C468" s="387" t="s">
        <v>1014</v>
      </c>
      <c r="D468" s="387" t="s">
        <v>355</v>
      </c>
      <c r="E468" s="388" t="s">
        <v>1015</v>
      </c>
      <c r="F468" s="389" t="s">
        <v>1016</v>
      </c>
      <c r="G468" s="390" t="s">
        <v>140</v>
      </c>
      <c r="H468" s="391">
        <v>22</v>
      </c>
      <c r="I468" s="392"/>
      <c r="J468" s="392">
        <f t="shared" si="20"/>
        <v>0</v>
      </c>
      <c r="K468" s="389" t="s">
        <v>242</v>
      </c>
      <c r="L468" s="393"/>
      <c r="M468" s="394" t="s">
        <v>242</v>
      </c>
      <c r="N468" s="395" t="s">
        <v>274</v>
      </c>
      <c r="O468" s="368">
        <v>0</v>
      </c>
      <c r="P468" s="368">
        <f t="shared" si="21"/>
        <v>0</v>
      </c>
      <c r="Q468" s="368">
        <v>1.4999999999999999E-4</v>
      </c>
      <c r="R468" s="368">
        <f t="shared" si="22"/>
        <v>3.2999999999999995E-3</v>
      </c>
      <c r="S468" s="368">
        <v>0</v>
      </c>
      <c r="T468" s="369">
        <f t="shared" si="23"/>
        <v>0</v>
      </c>
      <c r="AR468" s="90" t="s">
        <v>358</v>
      </c>
      <c r="AT468" s="90" t="s">
        <v>355</v>
      </c>
      <c r="AU468" s="90" t="s">
        <v>57</v>
      </c>
      <c r="AY468" s="90" t="s">
        <v>328</v>
      </c>
      <c r="BE468" s="113">
        <f t="shared" si="24"/>
        <v>0</v>
      </c>
      <c r="BF468" s="113">
        <f t="shared" si="25"/>
        <v>0</v>
      </c>
      <c r="BG468" s="113">
        <f t="shared" si="26"/>
        <v>0</v>
      </c>
      <c r="BH468" s="113">
        <f t="shared" si="27"/>
        <v>0</v>
      </c>
      <c r="BI468" s="113">
        <f t="shared" si="28"/>
        <v>0</v>
      </c>
      <c r="BJ468" s="90" t="s">
        <v>55</v>
      </c>
      <c r="BK468" s="113">
        <f t="shared" si="29"/>
        <v>0</v>
      </c>
      <c r="BL468" s="90" t="s">
        <v>333</v>
      </c>
      <c r="BM468" s="90" t="s">
        <v>1017</v>
      </c>
    </row>
    <row r="469" spans="2:65" s="96" customFormat="1" ht="16.5" customHeight="1">
      <c r="B469" s="108"/>
      <c r="C469" s="387" t="s">
        <v>1530</v>
      </c>
      <c r="D469" s="387" t="s">
        <v>355</v>
      </c>
      <c r="E469" s="388" t="s">
        <v>1531</v>
      </c>
      <c r="F469" s="389" t="s">
        <v>1532</v>
      </c>
      <c r="G469" s="390" t="s">
        <v>140</v>
      </c>
      <c r="H469" s="391">
        <v>26</v>
      </c>
      <c r="I469" s="392"/>
      <c r="J469" s="392">
        <f t="shared" si="20"/>
        <v>0</v>
      </c>
      <c r="K469" s="389" t="s">
        <v>1640</v>
      </c>
      <c r="L469" s="393"/>
      <c r="M469" s="394" t="s">
        <v>242</v>
      </c>
      <c r="N469" s="395" t="s">
        <v>274</v>
      </c>
      <c r="O469" s="368">
        <v>0</v>
      </c>
      <c r="P469" s="368">
        <f t="shared" si="21"/>
        <v>0</v>
      </c>
      <c r="Q469" s="368">
        <v>1.3999999999999999E-4</v>
      </c>
      <c r="R469" s="368">
        <f t="shared" si="22"/>
        <v>3.6399999999999996E-3</v>
      </c>
      <c r="S469" s="368">
        <v>0</v>
      </c>
      <c r="T469" s="369">
        <f t="shared" si="23"/>
        <v>0</v>
      </c>
      <c r="AR469" s="90" t="s">
        <v>358</v>
      </c>
      <c r="AT469" s="90" t="s">
        <v>355</v>
      </c>
      <c r="AU469" s="90" t="s">
        <v>57</v>
      </c>
      <c r="AY469" s="90" t="s">
        <v>328</v>
      </c>
      <c r="BE469" s="113">
        <f t="shared" si="24"/>
        <v>0</v>
      </c>
      <c r="BF469" s="113">
        <f t="shared" si="25"/>
        <v>0</v>
      </c>
      <c r="BG469" s="113">
        <f t="shared" si="26"/>
        <v>0</v>
      </c>
      <c r="BH469" s="113">
        <f t="shared" si="27"/>
        <v>0</v>
      </c>
      <c r="BI469" s="113">
        <f t="shared" si="28"/>
        <v>0</v>
      </c>
      <c r="BJ469" s="90" t="s">
        <v>55</v>
      </c>
      <c r="BK469" s="113">
        <f t="shared" si="29"/>
        <v>0</v>
      </c>
      <c r="BL469" s="90" t="s">
        <v>333</v>
      </c>
      <c r="BM469" s="90" t="s">
        <v>1533</v>
      </c>
    </row>
    <row r="470" spans="2:65" s="96" customFormat="1" ht="16.5" customHeight="1">
      <c r="B470" s="108"/>
      <c r="C470" s="387" t="s">
        <v>1534</v>
      </c>
      <c r="D470" s="387" t="s">
        <v>355</v>
      </c>
      <c r="E470" s="388" t="s">
        <v>1535</v>
      </c>
      <c r="F470" s="389" t="s">
        <v>1536</v>
      </c>
      <c r="G470" s="390" t="s">
        <v>140</v>
      </c>
      <c r="H470" s="391">
        <v>55</v>
      </c>
      <c r="I470" s="392"/>
      <c r="J470" s="392">
        <f t="shared" si="20"/>
        <v>0</v>
      </c>
      <c r="K470" s="389" t="s">
        <v>1640</v>
      </c>
      <c r="L470" s="393"/>
      <c r="M470" s="394" t="s">
        <v>242</v>
      </c>
      <c r="N470" s="395" t="s">
        <v>274</v>
      </c>
      <c r="O470" s="368">
        <v>0</v>
      </c>
      <c r="P470" s="368">
        <f t="shared" si="21"/>
        <v>0</v>
      </c>
      <c r="Q470" s="368">
        <v>1E-4</v>
      </c>
      <c r="R470" s="368">
        <f t="shared" si="22"/>
        <v>5.5000000000000005E-3</v>
      </c>
      <c r="S470" s="368">
        <v>0</v>
      </c>
      <c r="T470" s="369">
        <f t="shared" si="23"/>
        <v>0</v>
      </c>
      <c r="AR470" s="90" t="s">
        <v>358</v>
      </c>
      <c r="AT470" s="90" t="s">
        <v>355</v>
      </c>
      <c r="AU470" s="90" t="s">
        <v>57</v>
      </c>
      <c r="AY470" s="90" t="s">
        <v>328</v>
      </c>
      <c r="BE470" s="113">
        <f t="shared" si="24"/>
        <v>0</v>
      </c>
      <c r="BF470" s="113">
        <f t="shared" si="25"/>
        <v>0</v>
      </c>
      <c r="BG470" s="113">
        <f t="shared" si="26"/>
        <v>0</v>
      </c>
      <c r="BH470" s="113">
        <f t="shared" si="27"/>
        <v>0</v>
      </c>
      <c r="BI470" s="113">
        <f t="shared" si="28"/>
        <v>0</v>
      </c>
      <c r="BJ470" s="90" t="s">
        <v>55</v>
      </c>
      <c r="BK470" s="113">
        <f t="shared" si="29"/>
        <v>0</v>
      </c>
      <c r="BL470" s="90" t="s">
        <v>333</v>
      </c>
      <c r="BM470" s="90" t="s">
        <v>1537</v>
      </c>
    </row>
    <row r="471" spans="2:65" s="96" customFormat="1" ht="16.5" customHeight="1">
      <c r="B471" s="108"/>
      <c r="C471" s="387" t="s">
        <v>1018</v>
      </c>
      <c r="D471" s="387" t="s">
        <v>355</v>
      </c>
      <c r="E471" s="388" t="s">
        <v>1019</v>
      </c>
      <c r="F471" s="389" t="s">
        <v>1020</v>
      </c>
      <c r="G471" s="390" t="s">
        <v>140</v>
      </c>
      <c r="H471" s="391">
        <v>35</v>
      </c>
      <c r="I471" s="392"/>
      <c r="J471" s="392">
        <f t="shared" si="20"/>
        <v>0</v>
      </c>
      <c r="K471" s="389" t="s">
        <v>242</v>
      </c>
      <c r="L471" s="393"/>
      <c r="M471" s="394" t="s">
        <v>242</v>
      </c>
      <c r="N471" s="395" t="s">
        <v>274</v>
      </c>
      <c r="O471" s="368">
        <v>0</v>
      </c>
      <c r="P471" s="368">
        <f t="shared" si="21"/>
        <v>0</v>
      </c>
      <c r="Q471" s="368">
        <v>1.9000000000000001E-4</v>
      </c>
      <c r="R471" s="368">
        <f t="shared" si="22"/>
        <v>6.6500000000000005E-3</v>
      </c>
      <c r="S471" s="368">
        <v>0</v>
      </c>
      <c r="T471" s="369">
        <f t="shared" si="23"/>
        <v>0</v>
      </c>
      <c r="AR471" s="90" t="s">
        <v>358</v>
      </c>
      <c r="AT471" s="90" t="s">
        <v>355</v>
      </c>
      <c r="AU471" s="90" t="s">
        <v>57</v>
      </c>
      <c r="AY471" s="90" t="s">
        <v>328</v>
      </c>
      <c r="BE471" s="113">
        <f t="shared" si="24"/>
        <v>0</v>
      </c>
      <c r="BF471" s="113">
        <f t="shared" si="25"/>
        <v>0</v>
      </c>
      <c r="BG471" s="113">
        <f t="shared" si="26"/>
        <v>0</v>
      </c>
      <c r="BH471" s="113">
        <f t="shared" si="27"/>
        <v>0</v>
      </c>
      <c r="BI471" s="113">
        <f t="shared" si="28"/>
        <v>0</v>
      </c>
      <c r="BJ471" s="90" t="s">
        <v>55</v>
      </c>
      <c r="BK471" s="113">
        <f t="shared" si="29"/>
        <v>0</v>
      </c>
      <c r="BL471" s="90" t="s">
        <v>333</v>
      </c>
      <c r="BM471" s="90" t="s">
        <v>1021</v>
      </c>
    </row>
    <row r="472" spans="2:65" s="96" customFormat="1" ht="16.5" customHeight="1">
      <c r="B472" s="108"/>
      <c r="C472" s="109" t="s">
        <v>1022</v>
      </c>
      <c r="D472" s="109" t="s">
        <v>330</v>
      </c>
      <c r="E472" s="110" t="s">
        <v>1023</v>
      </c>
      <c r="F472" s="172" t="s">
        <v>1024</v>
      </c>
      <c r="G472" s="111" t="s">
        <v>140</v>
      </c>
      <c r="H472" s="112">
        <v>41</v>
      </c>
      <c r="I472" s="173"/>
      <c r="J472" s="173">
        <f t="shared" si="20"/>
        <v>0</v>
      </c>
      <c r="K472" s="172" t="s">
        <v>1640</v>
      </c>
      <c r="L472" s="95"/>
      <c r="M472" s="366" t="s">
        <v>242</v>
      </c>
      <c r="N472" s="367" t="s">
        <v>274</v>
      </c>
      <c r="O472" s="368">
        <v>0.20599999999999999</v>
      </c>
      <c r="P472" s="368">
        <f t="shared" si="21"/>
        <v>8.4459999999999997</v>
      </c>
      <c r="Q472" s="368">
        <v>9.9850800000000003E-5</v>
      </c>
      <c r="R472" s="368">
        <f t="shared" si="22"/>
        <v>4.0938828000000003E-3</v>
      </c>
      <c r="S472" s="368">
        <v>0</v>
      </c>
      <c r="T472" s="369">
        <f t="shared" si="23"/>
        <v>0</v>
      </c>
      <c r="AR472" s="90" t="s">
        <v>333</v>
      </c>
      <c r="AT472" s="90" t="s">
        <v>330</v>
      </c>
      <c r="AU472" s="90" t="s">
        <v>57</v>
      </c>
      <c r="AY472" s="90" t="s">
        <v>328</v>
      </c>
      <c r="BE472" s="113">
        <f t="shared" si="24"/>
        <v>0</v>
      </c>
      <c r="BF472" s="113">
        <f t="shared" si="25"/>
        <v>0</v>
      </c>
      <c r="BG472" s="113">
        <f t="shared" si="26"/>
        <v>0</v>
      </c>
      <c r="BH472" s="113">
        <f t="shared" si="27"/>
        <v>0</v>
      </c>
      <c r="BI472" s="113">
        <f t="shared" si="28"/>
        <v>0</v>
      </c>
      <c r="BJ472" s="90" t="s">
        <v>55</v>
      </c>
      <c r="BK472" s="113">
        <f t="shared" si="29"/>
        <v>0</v>
      </c>
      <c r="BL472" s="90" t="s">
        <v>333</v>
      </c>
      <c r="BM472" s="90" t="s">
        <v>1025</v>
      </c>
    </row>
    <row r="473" spans="2:65" s="371" customFormat="1" ht="11.25">
      <c r="B473" s="370"/>
      <c r="D473" s="372" t="s">
        <v>439</v>
      </c>
      <c r="E473" s="373" t="s">
        <v>242</v>
      </c>
      <c r="F473" s="374" t="s">
        <v>1795</v>
      </c>
      <c r="H473" s="375">
        <v>41</v>
      </c>
      <c r="L473" s="370"/>
      <c r="M473" s="376"/>
      <c r="N473" s="377"/>
      <c r="O473" s="377"/>
      <c r="P473" s="377"/>
      <c r="Q473" s="377"/>
      <c r="R473" s="377"/>
      <c r="S473" s="377"/>
      <c r="T473" s="378"/>
      <c r="AT473" s="373" t="s">
        <v>439</v>
      </c>
      <c r="AU473" s="373" t="s">
        <v>57</v>
      </c>
      <c r="AV473" s="371" t="s">
        <v>57</v>
      </c>
      <c r="AW473" s="371" t="s">
        <v>255</v>
      </c>
      <c r="AX473" s="371" t="s">
        <v>55</v>
      </c>
      <c r="AY473" s="373" t="s">
        <v>328</v>
      </c>
    </row>
    <row r="474" spans="2:65" s="96" customFormat="1" ht="16.5" customHeight="1">
      <c r="B474" s="108"/>
      <c r="C474" s="387" t="s">
        <v>1026</v>
      </c>
      <c r="D474" s="387" t="s">
        <v>355</v>
      </c>
      <c r="E474" s="388" t="s">
        <v>1027</v>
      </c>
      <c r="F474" s="389" t="s">
        <v>1028</v>
      </c>
      <c r="G474" s="390" t="s">
        <v>140</v>
      </c>
      <c r="H474" s="391">
        <v>2</v>
      </c>
      <c r="I474" s="392"/>
      <c r="J474" s="392">
        <f t="shared" ref="J474:J481" si="30">ROUND(I474*H474,2)</f>
        <v>0</v>
      </c>
      <c r="K474" s="389" t="s">
        <v>242</v>
      </c>
      <c r="L474" s="393"/>
      <c r="M474" s="394" t="s">
        <v>242</v>
      </c>
      <c r="N474" s="395" t="s">
        <v>274</v>
      </c>
      <c r="O474" s="368">
        <v>0</v>
      </c>
      <c r="P474" s="368">
        <f t="shared" ref="P474:P481" si="31">O474*H474</f>
        <v>0</v>
      </c>
      <c r="Q474" s="368">
        <v>1.4999999999999999E-4</v>
      </c>
      <c r="R474" s="368">
        <f t="shared" ref="R474:R481" si="32">Q474*H474</f>
        <v>2.9999999999999997E-4</v>
      </c>
      <c r="S474" s="368">
        <v>0</v>
      </c>
      <c r="T474" s="369">
        <f t="shared" ref="T474:T481" si="33">S474*H474</f>
        <v>0</v>
      </c>
      <c r="AR474" s="90" t="s">
        <v>358</v>
      </c>
      <c r="AT474" s="90" t="s">
        <v>355</v>
      </c>
      <c r="AU474" s="90" t="s">
        <v>57</v>
      </c>
      <c r="AY474" s="90" t="s">
        <v>328</v>
      </c>
      <c r="BE474" s="113">
        <f t="shared" ref="BE474:BE481" si="34">IF(N474="základní",J474,0)</f>
        <v>0</v>
      </c>
      <c r="BF474" s="113">
        <f t="shared" ref="BF474:BF481" si="35">IF(N474="snížená",J474,0)</f>
        <v>0</v>
      </c>
      <c r="BG474" s="113">
        <f t="shared" ref="BG474:BG481" si="36">IF(N474="zákl. přenesená",J474,0)</f>
        <v>0</v>
      </c>
      <c r="BH474" s="113">
        <f t="shared" ref="BH474:BH481" si="37">IF(N474="sníž. přenesená",J474,0)</f>
        <v>0</v>
      </c>
      <c r="BI474" s="113">
        <f t="shared" ref="BI474:BI481" si="38">IF(N474="nulová",J474,0)</f>
        <v>0</v>
      </c>
      <c r="BJ474" s="90" t="s">
        <v>55</v>
      </c>
      <c r="BK474" s="113">
        <f t="shared" ref="BK474:BK481" si="39">ROUND(I474*H474,2)</f>
        <v>0</v>
      </c>
      <c r="BL474" s="90" t="s">
        <v>333</v>
      </c>
      <c r="BM474" s="90" t="s">
        <v>1029</v>
      </c>
    </row>
    <row r="475" spans="2:65" s="96" customFormat="1" ht="16.5" customHeight="1">
      <c r="B475" s="108"/>
      <c r="C475" s="387" t="s">
        <v>1030</v>
      </c>
      <c r="D475" s="387" t="s">
        <v>355</v>
      </c>
      <c r="E475" s="388" t="s">
        <v>1031</v>
      </c>
      <c r="F475" s="389" t="s">
        <v>1032</v>
      </c>
      <c r="G475" s="390" t="s">
        <v>140</v>
      </c>
      <c r="H475" s="391">
        <v>2</v>
      </c>
      <c r="I475" s="392"/>
      <c r="J475" s="392">
        <f t="shared" si="30"/>
        <v>0</v>
      </c>
      <c r="K475" s="389" t="s">
        <v>242</v>
      </c>
      <c r="L475" s="393"/>
      <c r="M475" s="394" t="s">
        <v>242</v>
      </c>
      <c r="N475" s="395" t="s">
        <v>274</v>
      </c>
      <c r="O475" s="368">
        <v>0</v>
      </c>
      <c r="P475" s="368">
        <f t="shared" si="31"/>
        <v>0</v>
      </c>
      <c r="Q475" s="368">
        <v>1.4999999999999999E-4</v>
      </c>
      <c r="R475" s="368">
        <f t="shared" si="32"/>
        <v>2.9999999999999997E-4</v>
      </c>
      <c r="S475" s="368">
        <v>0</v>
      </c>
      <c r="T475" s="369">
        <f t="shared" si="33"/>
        <v>0</v>
      </c>
      <c r="AR475" s="90" t="s">
        <v>358</v>
      </c>
      <c r="AT475" s="90" t="s">
        <v>355</v>
      </c>
      <c r="AU475" s="90" t="s">
        <v>57</v>
      </c>
      <c r="AY475" s="90" t="s">
        <v>328</v>
      </c>
      <c r="BE475" s="113">
        <f t="shared" si="34"/>
        <v>0</v>
      </c>
      <c r="BF475" s="113">
        <f t="shared" si="35"/>
        <v>0</v>
      </c>
      <c r="BG475" s="113">
        <f t="shared" si="36"/>
        <v>0</v>
      </c>
      <c r="BH475" s="113">
        <f t="shared" si="37"/>
        <v>0</v>
      </c>
      <c r="BI475" s="113">
        <f t="shared" si="38"/>
        <v>0</v>
      </c>
      <c r="BJ475" s="90" t="s">
        <v>55</v>
      </c>
      <c r="BK475" s="113">
        <f t="shared" si="39"/>
        <v>0</v>
      </c>
      <c r="BL475" s="90" t="s">
        <v>333</v>
      </c>
      <c r="BM475" s="90" t="s">
        <v>1033</v>
      </c>
    </row>
    <row r="476" spans="2:65" s="96" customFormat="1" ht="16.5" customHeight="1">
      <c r="B476" s="108"/>
      <c r="C476" s="387" t="s">
        <v>1538</v>
      </c>
      <c r="D476" s="387" t="s">
        <v>355</v>
      </c>
      <c r="E476" s="388" t="s">
        <v>1539</v>
      </c>
      <c r="F476" s="389" t="s">
        <v>1540</v>
      </c>
      <c r="G476" s="390" t="s">
        <v>140</v>
      </c>
      <c r="H476" s="391">
        <v>10</v>
      </c>
      <c r="I476" s="392"/>
      <c r="J476" s="392">
        <f t="shared" si="30"/>
        <v>0</v>
      </c>
      <c r="K476" s="389" t="s">
        <v>1640</v>
      </c>
      <c r="L476" s="393"/>
      <c r="M476" s="394" t="s">
        <v>242</v>
      </c>
      <c r="N476" s="395" t="s">
        <v>274</v>
      </c>
      <c r="O476" s="368">
        <v>0</v>
      </c>
      <c r="P476" s="368">
        <f t="shared" si="31"/>
        <v>0</v>
      </c>
      <c r="Q476" s="368">
        <v>1.6000000000000001E-4</v>
      </c>
      <c r="R476" s="368">
        <f t="shared" si="32"/>
        <v>1.6000000000000001E-3</v>
      </c>
      <c r="S476" s="368">
        <v>0</v>
      </c>
      <c r="T476" s="369">
        <f t="shared" si="33"/>
        <v>0</v>
      </c>
      <c r="AR476" s="90" t="s">
        <v>358</v>
      </c>
      <c r="AT476" s="90" t="s">
        <v>355</v>
      </c>
      <c r="AU476" s="90" t="s">
        <v>57</v>
      </c>
      <c r="AY476" s="90" t="s">
        <v>328</v>
      </c>
      <c r="BE476" s="113">
        <f t="shared" si="34"/>
        <v>0</v>
      </c>
      <c r="BF476" s="113">
        <f t="shared" si="35"/>
        <v>0</v>
      </c>
      <c r="BG476" s="113">
        <f t="shared" si="36"/>
        <v>0</v>
      </c>
      <c r="BH476" s="113">
        <f t="shared" si="37"/>
        <v>0</v>
      </c>
      <c r="BI476" s="113">
        <f t="shared" si="38"/>
        <v>0</v>
      </c>
      <c r="BJ476" s="90" t="s">
        <v>55</v>
      </c>
      <c r="BK476" s="113">
        <f t="shared" si="39"/>
        <v>0</v>
      </c>
      <c r="BL476" s="90" t="s">
        <v>333</v>
      </c>
      <c r="BM476" s="90" t="s">
        <v>1541</v>
      </c>
    </row>
    <row r="477" spans="2:65" s="96" customFormat="1" ht="16.5" customHeight="1">
      <c r="B477" s="108"/>
      <c r="C477" s="387" t="s">
        <v>1542</v>
      </c>
      <c r="D477" s="387" t="s">
        <v>355</v>
      </c>
      <c r="E477" s="388" t="s">
        <v>1543</v>
      </c>
      <c r="F477" s="389" t="s">
        <v>1544</v>
      </c>
      <c r="G477" s="390" t="s">
        <v>140</v>
      </c>
      <c r="H477" s="391">
        <v>10</v>
      </c>
      <c r="I477" s="392"/>
      <c r="J477" s="392">
        <f t="shared" si="30"/>
        <v>0</v>
      </c>
      <c r="K477" s="389" t="s">
        <v>1640</v>
      </c>
      <c r="L477" s="393"/>
      <c r="M477" s="394" t="s">
        <v>242</v>
      </c>
      <c r="N477" s="395" t="s">
        <v>274</v>
      </c>
      <c r="O477" s="368">
        <v>0</v>
      </c>
      <c r="P477" s="368">
        <f t="shared" si="31"/>
        <v>0</v>
      </c>
      <c r="Q477" s="368">
        <v>2.2000000000000001E-4</v>
      </c>
      <c r="R477" s="368">
        <f t="shared" si="32"/>
        <v>2.2000000000000001E-3</v>
      </c>
      <c r="S477" s="368">
        <v>0</v>
      </c>
      <c r="T477" s="369">
        <f t="shared" si="33"/>
        <v>0</v>
      </c>
      <c r="AR477" s="90" t="s">
        <v>358</v>
      </c>
      <c r="AT477" s="90" t="s">
        <v>355</v>
      </c>
      <c r="AU477" s="90" t="s">
        <v>57</v>
      </c>
      <c r="AY477" s="90" t="s">
        <v>328</v>
      </c>
      <c r="BE477" s="113">
        <f t="shared" si="34"/>
        <v>0</v>
      </c>
      <c r="BF477" s="113">
        <f t="shared" si="35"/>
        <v>0</v>
      </c>
      <c r="BG477" s="113">
        <f t="shared" si="36"/>
        <v>0</v>
      </c>
      <c r="BH477" s="113">
        <f t="shared" si="37"/>
        <v>0</v>
      </c>
      <c r="BI477" s="113">
        <f t="shared" si="38"/>
        <v>0</v>
      </c>
      <c r="BJ477" s="90" t="s">
        <v>55</v>
      </c>
      <c r="BK477" s="113">
        <f t="shared" si="39"/>
        <v>0</v>
      </c>
      <c r="BL477" s="90" t="s">
        <v>333</v>
      </c>
      <c r="BM477" s="90" t="s">
        <v>1545</v>
      </c>
    </row>
    <row r="478" spans="2:65" s="96" customFormat="1" ht="16.5" customHeight="1">
      <c r="B478" s="108"/>
      <c r="C478" s="387" t="s">
        <v>1034</v>
      </c>
      <c r="D478" s="387" t="s">
        <v>355</v>
      </c>
      <c r="E478" s="388" t="s">
        <v>1035</v>
      </c>
      <c r="F478" s="389" t="s">
        <v>1036</v>
      </c>
      <c r="G478" s="390" t="s">
        <v>140</v>
      </c>
      <c r="H478" s="391">
        <v>15</v>
      </c>
      <c r="I478" s="392"/>
      <c r="J478" s="392">
        <f t="shared" si="30"/>
        <v>0</v>
      </c>
      <c r="K478" s="389" t="s">
        <v>242</v>
      </c>
      <c r="L478" s="393"/>
      <c r="M478" s="394" t="s">
        <v>242</v>
      </c>
      <c r="N478" s="395" t="s">
        <v>274</v>
      </c>
      <c r="O478" s="368">
        <v>0</v>
      </c>
      <c r="P478" s="368">
        <f t="shared" si="31"/>
        <v>0</v>
      </c>
      <c r="Q478" s="368">
        <v>3.2000000000000003E-4</v>
      </c>
      <c r="R478" s="368">
        <f t="shared" si="32"/>
        <v>4.8000000000000004E-3</v>
      </c>
      <c r="S478" s="368">
        <v>0</v>
      </c>
      <c r="T478" s="369">
        <f t="shared" si="33"/>
        <v>0</v>
      </c>
      <c r="AR478" s="90" t="s">
        <v>358</v>
      </c>
      <c r="AT478" s="90" t="s">
        <v>355</v>
      </c>
      <c r="AU478" s="90" t="s">
        <v>57</v>
      </c>
      <c r="AY478" s="90" t="s">
        <v>328</v>
      </c>
      <c r="BE478" s="113">
        <f t="shared" si="34"/>
        <v>0</v>
      </c>
      <c r="BF478" s="113">
        <f t="shared" si="35"/>
        <v>0</v>
      </c>
      <c r="BG478" s="113">
        <f t="shared" si="36"/>
        <v>0</v>
      </c>
      <c r="BH478" s="113">
        <f t="shared" si="37"/>
        <v>0</v>
      </c>
      <c r="BI478" s="113">
        <f t="shared" si="38"/>
        <v>0</v>
      </c>
      <c r="BJ478" s="90" t="s">
        <v>55</v>
      </c>
      <c r="BK478" s="113">
        <f t="shared" si="39"/>
        <v>0</v>
      </c>
      <c r="BL478" s="90" t="s">
        <v>333</v>
      </c>
      <c r="BM478" s="90" t="s">
        <v>1037</v>
      </c>
    </row>
    <row r="479" spans="2:65" s="96" customFormat="1" ht="16.5" customHeight="1">
      <c r="B479" s="108"/>
      <c r="C479" s="387" t="s">
        <v>1038</v>
      </c>
      <c r="D479" s="387" t="s">
        <v>355</v>
      </c>
      <c r="E479" s="388" t="s">
        <v>1039</v>
      </c>
      <c r="F479" s="389" t="s">
        <v>1040</v>
      </c>
      <c r="G479" s="390" t="s">
        <v>140</v>
      </c>
      <c r="H479" s="391">
        <v>1</v>
      </c>
      <c r="I479" s="392"/>
      <c r="J479" s="392">
        <f t="shared" si="30"/>
        <v>0</v>
      </c>
      <c r="K479" s="389" t="s">
        <v>242</v>
      </c>
      <c r="L479" s="393"/>
      <c r="M479" s="394" t="s">
        <v>242</v>
      </c>
      <c r="N479" s="395" t="s">
        <v>274</v>
      </c>
      <c r="O479" s="368">
        <v>0</v>
      </c>
      <c r="P479" s="368">
        <f t="shared" si="31"/>
        <v>0</v>
      </c>
      <c r="Q479" s="368">
        <v>1.8000000000000001E-4</v>
      </c>
      <c r="R479" s="368">
        <f t="shared" si="32"/>
        <v>1.8000000000000001E-4</v>
      </c>
      <c r="S479" s="368">
        <v>0</v>
      </c>
      <c r="T479" s="369">
        <f t="shared" si="33"/>
        <v>0</v>
      </c>
      <c r="AR479" s="90" t="s">
        <v>358</v>
      </c>
      <c r="AT479" s="90" t="s">
        <v>355</v>
      </c>
      <c r="AU479" s="90" t="s">
        <v>57</v>
      </c>
      <c r="AY479" s="90" t="s">
        <v>328</v>
      </c>
      <c r="BE479" s="113">
        <f t="shared" si="34"/>
        <v>0</v>
      </c>
      <c r="BF479" s="113">
        <f t="shared" si="35"/>
        <v>0</v>
      </c>
      <c r="BG479" s="113">
        <f t="shared" si="36"/>
        <v>0</v>
      </c>
      <c r="BH479" s="113">
        <f t="shared" si="37"/>
        <v>0</v>
      </c>
      <c r="BI479" s="113">
        <f t="shared" si="38"/>
        <v>0</v>
      </c>
      <c r="BJ479" s="90" t="s">
        <v>55</v>
      </c>
      <c r="BK479" s="113">
        <f t="shared" si="39"/>
        <v>0</v>
      </c>
      <c r="BL479" s="90" t="s">
        <v>333</v>
      </c>
      <c r="BM479" s="90" t="s">
        <v>1041</v>
      </c>
    </row>
    <row r="480" spans="2:65" s="96" customFormat="1" ht="16.5" customHeight="1">
      <c r="B480" s="108"/>
      <c r="C480" s="387" t="s">
        <v>1042</v>
      </c>
      <c r="D480" s="387" t="s">
        <v>355</v>
      </c>
      <c r="E480" s="388" t="s">
        <v>1043</v>
      </c>
      <c r="F480" s="389" t="s">
        <v>1044</v>
      </c>
      <c r="G480" s="390" t="s">
        <v>140</v>
      </c>
      <c r="H480" s="391">
        <v>1</v>
      </c>
      <c r="I480" s="392"/>
      <c r="J480" s="392">
        <f t="shared" si="30"/>
        <v>0</v>
      </c>
      <c r="K480" s="389" t="s">
        <v>242</v>
      </c>
      <c r="L480" s="393"/>
      <c r="M480" s="394" t="s">
        <v>242</v>
      </c>
      <c r="N480" s="395" t="s">
        <v>274</v>
      </c>
      <c r="O480" s="368">
        <v>0</v>
      </c>
      <c r="P480" s="368">
        <f t="shared" si="31"/>
        <v>0</v>
      </c>
      <c r="Q480" s="368">
        <v>5.2999999999999998E-4</v>
      </c>
      <c r="R480" s="368">
        <f t="shared" si="32"/>
        <v>5.2999999999999998E-4</v>
      </c>
      <c r="S480" s="368">
        <v>0</v>
      </c>
      <c r="T480" s="369">
        <f t="shared" si="33"/>
        <v>0</v>
      </c>
      <c r="AR480" s="90" t="s">
        <v>358</v>
      </c>
      <c r="AT480" s="90" t="s">
        <v>355</v>
      </c>
      <c r="AU480" s="90" t="s">
        <v>57</v>
      </c>
      <c r="AY480" s="90" t="s">
        <v>328</v>
      </c>
      <c r="BE480" s="113">
        <f t="shared" si="34"/>
        <v>0</v>
      </c>
      <c r="BF480" s="113">
        <f t="shared" si="35"/>
        <v>0</v>
      </c>
      <c r="BG480" s="113">
        <f t="shared" si="36"/>
        <v>0</v>
      </c>
      <c r="BH480" s="113">
        <f t="shared" si="37"/>
        <v>0</v>
      </c>
      <c r="BI480" s="113">
        <f t="shared" si="38"/>
        <v>0</v>
      </c>
      <c r="BJ480" s="90" t="s">
        <v>55</v>
      </c>
      <c r="BK480" s="113">
        <f t="shared" si="39"/>
        <v>0</v>
      </c>
      <c r="BL480" s="90" t="s">
        <v>333</v>
      </c>
      <c r="BM480" s="90" t="s">
        <v>1045</v>
      </c>
    </row>
    <row r="481" spans="2:65" s="96" customFormat="1" ht="16.5" customHeight="1">
      <c r="B481" s="108"/>
      <c r="C481" s="109" t="s">
        <v>1046</v>
      </c>
      <c r="D481" s="109" t="s">
        <v>330</v>
      </c>
      <c r="E481" s="110" t="s">
        <v>1047</v>
      </c>
      <c r="F481" s="172" t="s">
        <v>1048</v>
      </c>
      <c r="G481" s="111" t="s">
        <v>140</v>
      </c>
      <c r="H481" s="112">
        <v>50</v>
      </c>
      <c r="I481" s="173"/>
      <c r="J481" s="173">
        <f t="shared" si="30"/>
        <v>0</v>
      </c>
      <c r="K481" s="172" t="s">
        <v>1640</v>
      </c>
      <c r="L481" s="95"/>
      <c r="M481" s="366" t="s">
        <v>242</v>
      </c>
      <c r="N481" s="367" t="s">
        <v>274</v>
      </c>
      <c r="O481" s="368">
        <v>0.22700000000000001</v>
      </c>
      <c r="P481" s="368">
        <f t="shared" si="31"/>
        <v>11.35</v>
      </c>
      <c r="Q481" s="368">
        <v>1.4435819999999999E-4</v>
      </c>
      <c r="R481" s="368">
        <f t="shared" si="32"/>
        <v>7.2179099999999993E-3</v>
      </c>
      <c r="S481" s="368">
        <v>0</v>
      </c>
      <c r="T481" s="369">
        <f t="shared" si="33"/>
        <v>0</v>
      </c>
      <c r="AR481" s="90" t="s">
        <v>333</v>
      </c>
      <c r="AT481" s="90" t="s">
        <v>330</v>
      </c>
      <c r="AU481" s="90" t="s">
        <v>57</v>
      </c>
      <c r="AY481" s="90" t="s">
        <v>328</v>
      </c>
      <c r="BE481" s="113">
        <f t="shared" si="34"/>
        <v>0</v>
      </c>
      <c r="BF481" s="113">
        <f t="shared" si="35"/>
        <v>0</v>
      </c>
      <c r="BG481" s="113">
        <f t="shared" si="36"/>
        <v>0</v>
      </c>
      <c r="BH481" s="113">
        <f t="shared" si="37"/>
        <v>0</v>
      </c>
      <c r="BI481" s="113">
        <f t="shared" si="38"/>
        <v>0</v>
      </c>
      <c r="BJ481" s="90" t="s">
        <v>55</v>
      </c>
      <c r="BK481" s="113">
        <f t="shared" si="39"/>
        <v>0</v>
      </c>
      <c r="BL481" s="90" t="s">
        <v>333</v>
      </c>
      <c r="BM481" s="90" t="s">
        <v>1049</v>
      </c>
    </row>
    <row r="482" spans="2:65" s="371" customFormat="1" ht="11.25">
      <c r="B482" s="370"/>
      <c r="D482" s="372" t="s">
        <v>439</v>
      </c>
      <c r="E482" s="373" t="s">
        <v>242</v>
      </c>
      <c r="F482" s="374" t="s">
        <v>1796</v>
      </c>
      <c r="H482" s="375">
        <v>50</v>
      </c>
      <c r="L482" s="370"/>
      <c r="M482" s="376"/>
      <c r="N482" s="377"/>
      <c r="O482" s="377"/>
      <c r="P482" s="377"/>
      <c r="Q482" s="377"/>
      <c r="R482" s="377"/>
      <c r="S482" s="377"/>
      <c r="T482" s="378"/>
      <c r="AT482" s="373" t="s">
        <v>439</v>
      </c>
      <c r="AU482" s="373" t="s">
        <v>57</v>
      </c>
      <c r="AV482" s="371" t="s">
        <v>57</v>
      </c>
      <c r="AW482" s="371" t="s">
        <v>255</v>
      </c>
      <c r="AX482" s="371" t="s">
        <v>55</v>
      </c>
      <c r="AY482" s="373" t="s">
        <v>328</v>
      </c>
    </row>
    <row r="483" spans="2:65" s="96" customFormat="1" ht="16.5" customHeight="1">
      <c r="B483" s="108"/>
      <c r="C483" s="387" t="s">
        <v>1050</v>
      </c>
      <c r="D483" s="387" t="s">
        <v>355</v>
      </c>
      <c r="E483" s="388" t="s">
        <v>1051</v>
      </c>
      <c r="F483" s="389" t="s">
        <v>1052</v>
      </c>
      <c r="G483" s="390" t="s">
        <v>140</v>
      </c>
      <c r="H483" s="391">
        <v>45</v>
      </c>
      <c r="I483" s="392"/>
      <c r="J483" s="392">
        <f>ROUND(I483*H483,2)</f>
        <v>0</v>
      </c>
      <c r="K483" s="389" t="s">
        <v>242</v>
      </c>
      <c r="L483" s="393"/>
      <c r="M483" s="394" t="s">
        <v>242</v>
      </c>
      <c r="N483" s="395" t="s">
        <v>274</v>
      </c>
      <c r="O483" s="368">
        <v>0</v>
      </c>
      <c r="P483" s="368">
        <f>O483*H483</f>
        <v>0</v>
      </c>
      <c r="Q483" s="368">
        <v>4.8000000000000001E-4</v>
      </c>
      <c r="R483" s="368">
        <f>Q483*H483</f>
        <v>2.1600000000000001E-2</v>
      </c>
      <c r="S483" s="368">
        <v>0</v>
      </c>
      <c r="T483" s="369">
        <f>S483*H483</f>
        <v>0</v>
      </c>
      <c r="AR483" s="90" t="s">
        <v>358</v>
      </c>
      <c r="AT483" s="90" t="s">
        <v>355</v>
      </c>
      <c r="AU483" s="90" t="s">
        <v>57</v>
      </c>
      <c r="AY483" s="90" t="s">
        <v>328</v>
      </c>
      <c r="BE483" s="113">
        <f>IF(N483="základní",J483,0)</f>
        <v>0</v>
      </c>
      <c r="BF483" s="113">
        <f>IF(N483="snížená",J483,0)</f>
        <v>0</v>
      </c>
      <c r="BG483" s="113">
        <f>IF(N483="zákl. přenesená",J483,0)</f>
        <v>0</v>
      </c>
      <c r="BH483" s="113">
        <f>IF(N483="sníž. přenesená",J483,0)</f>
        <v>0</v>
      </c>
      <c r="BI483" s="113">
        <f>IF(N483="nulová",J483,0)</f>
        <v>0</v>
      </c>
      <c r="BJ483" s="90" t="s">
        <v>55</v>
      </c>
      <c r="BK483" s="113">
        <f>ROUND(I483*H483,2)</f>
        <v>0</v>
      </c>
      <c r="BL483" s="90" t="s">
        <v>333</v>
      </c>
      <c r="BM483" s="90" t="s">
        <v>1053</v>
      </c>
    </row>
    <row r="484" spans="2:65" s="96" customFormat="1" ht="16.5" customHeight="1">
      <c r="B484" s="108"/>
      <c r="C484" s="387" t="s">
        <v>1054</v>
      </c>
      <c r="D484" s="387" t="s">
        <v>355</v>
      </c>
      <c r="E484" s="388" t="s">
        <v>1055</v>
      </c>
      <c r="F484" s="389" t="s">
        <v>1056</v>
      </c>
      <c r="G484" s="390" t="s">
        <v>140</v>
      </c>
      <c r="H484" s="391">
        <v>2</v>
      </c>
      <c r="I484" s="392"/>
      <c r="J484" s="392">
        <f>ROUND(I484*H484,2)</f>
        <v>0</v>
      </c>
      <c r="K484" s="389" t="s">
        <v>1640</v>
      </c>
      <c r="L484" s="393"/>
      <c r="M484" s="394" t="s">
        <v>242</v>
      </c>
      <c r="N484" s="395" t="s">
        <v>274</v>
      </c>
      <c r="O484" s="368">
        <v>0</v>
      </c>
      <c r="P484" s="368">
        <f>O484*H484</f>
        <v>0</v>
      </c>
      <c r="Q484" s="368">
        <v>5.4000000000000001E-4</v>
      </c>
      <c r="R484" s="368">
        <f>Q484*H484</f>
        <v>1.08E-3</v>
      </c>
      <c r="S484" s="368">
        <v>0</v>
      </c>
      <c r="T484" s="369">
        <f>S484*H484</f>
        <v>0</v>
      </c>
      <c r="AR484" s="90" t="s">
        <v>358</v>
      </c>
      <c r="AT484" s="90" t="s">
        <v>355</v>
      </c>
      <c r="AU484" s="90" t="s">
        <v>57</v>
      </c>
      <c r="AY484" s="90" t="s">
        <v>328</v>
      </c>
      <c r="BE484" s="113">
        <f>IF(N484="základní",J484,0)</f>
        <v>0</v>
      </c>
      <c r="BF484" s="113">
        <f>IF(N484="snížená",J484,0)</f>
        <v>0</v>
      </c>
      <c r="BG484" s="113">
        <f>IF(N484="zákl. přenesená",J484,0)</f>
        <v>0</v>
      </c>
      <c r="BH484" s="113">
        <f>IF(N484="sníž. přenesená",J484,0)</f>
        <v>0</v>
      </c>
      <c r="BI484" s="113">
        <f>IF(N484="nulová",J484,0)</f>
        <v>0</v>
      </c>
      <c r="BJ484" s="90" t="s">
        <v>55</v>
      </c>
      <c r="BK484" s="113">
        <f>ROUND(I484*H484,2)</f>
        <v>0</v>
      </c>
      <c r="BL484" s="90" t="s">
        <v>333</v>
      </c>
      <c r="BM484" s="90" t="s">
        <v>1057</v>
      </c>
    </row>
    <row r="485" spans="2:65" s="96" customFormat="1" ht="16.5" customHeight="1">
      <c r="B485" s="108"/>
      <c r="C485" s="387" t="s">
        <v>1058</v>
      </c>
      <c r="D485" s="387" t="s">
        <v>355</v>
      </c>
      <c r="E485" s="388" t="s">
        <v>1059</v>
      </c>
      <c r="F485" s="389" t="s">
        <v>1060</v>
      </c>
      <c r="G485" s="390" t="s">
        <v>140</v>
      </c>
      <c r="H485" s="391">
        <v>3</v>
      </c>
      <c r="I485" s="392"/>
      <c r="J485" s="392">
        <f>ROUND(I485*H485,2)</f>
        <v>0</v>
      </c>
      <c r="K485" s="389" t="s">
        <v>1640</v>
      </c>
      <c r="L485" s="393"/>
      <c r="M485" s="394" t="s">
        <v>242</v>
      </c>
      <c r="N485" s="395" t="s">
        <v>274</v>
      </c>
      <c r="O485" s="368">
        <v>0</v>
      </c>
      <c r="P485" s="368">
        <f>O485*H485</f>
        <v>0</v>
      </c>
      <c r="Q485" s="368">
        <v>2.2000000000000001E-4</v>
      </c>
      <c r="R485" s="368">
        <f>Q485*H485</f>
        <v>6.6E-4</v>
      </c>
      <c r="S485" s="368">
        <v>0</v>
      </c>
      <c r="T485" s="369">
        <f>S485*H485</f>
        <v>0</v>
      </c>
      <c r="AR485" s="90" t="s">
        <v>358</v>
      </c>
      <c r="AT485" s="90" t="s">
        <v>355</v>
      </c>
      <c r="AU485" s="90" t="s">
        <v>57</v>
      </c>
      <c r="AY485" s="90" t="s">
        <v>328</v>
      </c>
      <c r="BE485" s="113">
        <f>IF(N485="základní",J485,0)</f>
        <v>0</v>
      </c>
      <c r="BF485" s="113">
        <f>IF(N485="snížená",J485,0)</f>
        <v>0</v>
      </c>
      <c r="BG485" s="113">
        <f>IF(N485="zákl. přenesená",J485,0)</f>
        <v>0</v>
      </c>
      <c r="BH485" s="113">
        <f>IF(N485="sníž. přenesená",J485,0)</f>
        <v>0</v>
      </c>
      <c r="BI485" s="113">
        <f>IF(N485="nulová",J485,0)</f>
        <v>0</v>
      </c>
      <c r="BJ485" s="90" t="s">
        <v>55</v>
      </c>
      <c r="BK485" s="113">
        <f>ROUND(I485*H485,2)</f>
        <v>0</v>
      </c>
      <c r="BL485" s="90" t="s">
        <v>333</v>
      </c>
      <c r="BM485" s="90" t="s">
        <v>1061</v>
      </c>
    </row>
    <row r="486" spans="2:65" s="96" customFormat="1" ht="16.5" customHeight="1">
      <c r="B486" s="108"/>
      <c r="C486" s="109" t="s">
        <v>1062</v>
      </c>
      <c r="D486" s="109" t="s">
        <v>330</v>
      </c>
      <c r="E486" s="110" t="s">
        <v>1063</v>
      </c>
      <c r="F486" s="172" t="s">
        <v>1064</v>
      </c>
      <c r="G486" s="111" t="s">
        <v>140</v>
      </c>
      <c r="H486" s="112">
        <v>20</v>
      </c>
      <c r="I486" s="173"/>
      <c r="J486" s="173">
        <f>ROUND(I486*H486,2)</f>
        <v>0</v>
      </c>
      <c r="K486" s="172" t="s">
        <v>1640</v>
      </c>
      <c r="L486" s="95"/>
      <c r="M486" s="366" t="s">
        <v>242</v>
      </c>
      <c r="N486" s="367" t="s">
        <v>274</v>
      </c>
      <c r="O486" s="368">
        <v>0.26800000000000002</v>
      </c>
      <c r="P486" s="368">
        <f>O486*H486</f>
        <v>5.36</v>
      </c>
      <c r="Q486" s="368">
        <v>2.067762E-4</v>
      </c>
      <c r="R486" s="368">
        <f>Q486*H486</f>
        <v>4.1355239999999998E-3</v>
      </c>
      <c r="S486" s="368">
        <v>0</v>
      </c>
      <c r="T486" s="369">
        <f>S486*H486</f>
        <v>0</v>
      </c>
      <c r="AR486" s="90" t="s">
        <v>333</v>
      </c>
      <c r="AT486" s="90" t="s">
        <v>330</v>
      </c>
      <c r="AU486" s="90" t="s">
        <v>57</v>
      </c>
      <c r="AY486" s="90" t="s">
        <v>328</v>
      </c>
      <c r="BE486" s="113">
        <f>IF(N486="základní",J486,0)</f>
        <v>0</v>
      </c>
      <c r="BF486" s="113">
        <f>IF(N486="snížená",J486,0)</f>
        <v>0</v>
      </c>
      <c r="BG486" s="113">
        <f>IF(N486="zákl. přenesená",J486,0)</f>
        <v>0</v>
      </c>
      <c r="BH486" s="113">
        <f>IF(N486="sníž. přenesená",J486,0)</f>
        <v>0</v>
      </c>
      <c r="BI486" s="113">
        <f>IF(N486="nulová",J486,0)</f>
        <v>0</v>
      </c>
      <c r="BJ486" s="90" t="s">
        <v>55</v>
      </c>
      <c r="BK486" s="113">
        <f>ROUND(I486*H486,2)</f>
        <v>0</v>
      </c>
      <c r="BL486" s="90" t="s">
        <v>333</v>
      </c>
      <c r="BM486" s="90" t="s">
        <v>1065</v>
      </c>
    </row>
    <row r="487" spans="2:65" s="371" customFormat="1" ht="11.25">
      <c r="B487" s="370"/>
      <c r="D487" s="372" t="s">
        <v>439</v>
      </c>
      <c r="E487" s="373" t="s">
        <v>242</v>
      </c>
      <c r="F487" s="374" t="s">
        <v>1797</v>
      </c>
      <c r="H487" s="375">
        <v>20</v>
      </c>
      <c r="L487" s="370"/>
      <c r="M487" s="376"/>
      <c r="N487" s="377"/>
      <c r="O487" s="377"/>
      <c r="P487" s="377"/>
      <c r="Q487" s="377"/>
      <c r="R487" s="377"/>
      <c r="S487" s="377"/>
      <c r="T487" s="378"/>
      <c r="AT487" s="373" t="s">
        <v>439</v>
      </c>
      <c r="AU487" s="373" t="s">
        <v>57</v>
      </c>
      <c r="AV487" s="371" t="s">
        <v>57</v>
      </c>
      <c r="AW487" s="371" t="s">
        <v>255</v>
      </c>
      <c r="AX487" s="371" t="s">
        <v>55</v>
      </c>
      <c r="AY487" s="373" t="s">
        <v>328</v>
      </c>
    </row>
    <row r="488" spans="2:65" s="96" customFormat="1" ht="16.5" customHeight="1">
      <c r="B488" s="108"/>
      <c r="C488" s="387" t="s">
        <v>1066</v>
      </c>
      <c r="D488" s="387" t="s">
        <v>355</v>
      </c>
      <c r="E488" s="388" t="s">
        <v>1067</v>
      </c>
      <c r="F488" s="389" t="s">
        <v>1068</v>
      </c>
      <c r="G488" s="390" t="s">
        <v>140</v>
      </c>
      <c r="H488" s="391">
        <v>20</v>
      </c>
      <c r="I488" s="392"/>
      <c r="J488" s="392">
        <f>ROUND(I488*H488,2)</f>
        <v>0</v>
      </c>
      <c r="K488" s="389" t="s">
        <v>242</v>
      </c>
      <c r="L488" s="393"/>
      <c r="M488" s="394" t="s">
        <v>242</v>
      </c>
      <c r="N488" s="395" t="s">
        <v>274</v>
      </c>
      <c r="O488" s="368">
        <v>0</v>
      </c>
      <c r="P488" s="368">
        <f>O488*H488</f>
        <v>0</v>
      </c>
      <c r="Q488" s="368">
        <v>6.8000000000000005E-4</v>
      </c>
      <c r="R488" s="368">
        <f>Q488*H488</f>
        <v>1.3600000000000001E-2</v>
      </c>
      <c r="S488" s="368">
        <v>0</v>
      </c>
      <c r="T488" s="369">
        <f>S488*H488</f>
        <v>0</v>
      </c>
      <c r="AR488" s="90" t="s">
        <v>358</v>
      </c>
      <c r="AT488" s="90" t="s">
        <v>355</v>
      </c>
      <c r="AU488" s="90" t="s">
        <v>57</v>
      </c>
      <c r="AY488" s="90" t="s">
        <v>328</v>
      </c>
      <c r="BE488" s="113">
        <f>IF(N488="základní",J488,0)</f>
        <v>0</v>
      </c>
      <c r="BF488" s="113">
        <f>IF(N488="snížená",J488,0)</f>
        <v>0</v>
      </c>
      <c r="BG488" s="113">
        <f>IF(N488="zákl. přenesená",J488,0)</f>
        <v>0</v>
      </c>
      <c r="BH488" s="113">
        <f>IF(N488="sníž. přenesená",J488,0)</f>
        <v>0</v>
      </c>
      <c r="BI488" s="113">
        <f>IF(N488="nulová",J488,0)</f>
        <v>0</v>
      </c>
      <c r="BJ488" s="90" t="s">
        <v>55</v>
      </c>
      <c r="BK488" s="113">
        <f>ROUND(I488*H488,2)</f>
        <v>0</v>
      </c>
      <c r="BL488" s="90" t="s">
        <v>333</v>
      </c>
      <c r="BM488" s="90" t="s">
        <v>1069</v>
      </c>
    </row>
    <row r="489" spans="2:65" s="96" customFormat="1" ht="16.5" customHeight="1">
      <c r="B489" s="108"/>
      <c r="C489" s="109" t="s">
        <v>1070</v>
      </c>
      <c r="D489" s="109" t="s">
        <v>330</v>
      </c>
      <c r="E489" s="110" t="s">
        <v>1071</v>
      </c>
      <c r="F489" s="172" t="s">
        <v>1072</v>
      </c>
      <c r="G489" s="111" t="s">
        <v>140</v>
      </c>
      <c r="H489" s="112">
        <v>10</v>
      </c>
      <c r="I489" s="173"/>
      <c r="J489" s="173">
        <f>ROUND(I489*H489,2)</f>
        <v>0</v>
      </c>
      <c r="K489" s="172" t="s">
        <v>1640</v>
      </c>
      <c r="L489" s="95"/>
      <c r="M489" s="366" t="s">
        <v>242</v>
      </c>
      <c r="N489" s="367" t="s">
        <v>274</v>
      </c>
      <c r="O489" s="368">
        <v>0.35</v>
      </c>
      <c r="P489" s="368">
        <f>O489*H489</f>
        <v>3.5</v>
      </c>
      <c r="Q489" s="368">
        <v>2.3579100000000001E-4</v>
      </c>
      <c r="R489" s="368">
        <f>Q489*H489</f>
        <v>2.35791E-3</v>
      </c>
      <c r="S489" s="368">
        <v>0</v>
      </c>
      <c r="T489" s="369">
        <f>S489*H489</f>
        <v>0</v>
      </c>
      <c r="AR489" s="90" t="s">
        <v>333</v>
      </c>
      <c r="AT489" s="90" t="s">
        <v>330</v>
      </c>
      <c r="AU489" s="90" t="s">
        <v>57</v>
      </c>
      <c r="AY489" s="90" t="s">
        <v>328</v>
      </c>
      <c r="BE489" s="113">
        <f>IF(N489="základní",J489,0)</f>
        <v>0</v>
      </c>
      <c r="BF489" s="113">
        <f>IF(N489="snížená",J489,0)</f>
        <v>0</v>
      </c>
      <c r="BG489" s="113">
        <f>IF(N489="zákl. přenesená",J489,0)</f>
        <v>0</v>
      </c>
      <c r="BH489" s="113">
        <f>IF(N489="sníž. přenesená",J489,0)</f>
        <v>0</v>
      </c>
      <c r="BI489" s="113">
        <f>IF(N489="nulová",J489,0)</f>
        <v>0</v>
      </c>
      <c r="BJ489" s="90" t="s">
        <v>55</v>
      </c>
      <c r="BK489" s="113">
        <f>ROUND(I489*H489,2)</f>
        <v>0</v>
      </c>
      <c r="BL489" s="90" t="s">
        <v>333</v>
      </c>
      <c r="BM489" s="90" t="s">
        <v>1073</v>
      </c>
    </row>
    <row r="490" spans="2:65" s="371" customFormat="1" ht="11.25">
      <c r="B490" s="370"/>
      <c r="D490" s="372" t="s">
        <v>439</v>
      </c>
      <c r="E490" s="373" t="s">
        <v>242</v>
      </c>
      <c r="F490" s="374" t="s">
        <v>1798</v>
      </c>
      <c r="H490" s="375">
        <v>10</v>
      </c>
      <c r="L490" s="370"/>
      <c r="M490" s="376"/>
      <c r="N490" s="377"/>
      <c r="O490" s="377"/>
      <c r="P490" s="377"/>
      <c r="Q490" s="377"/>
      <c r="R490" s="377"/>
      <c r="S490" s="377"/>
      <c r="T490" s="378"/>
      <c r="AT490" s="373" t="s">
        <v>439</v>
      </c>
      <c r="AU490" s="373" t="s">
        <v>57</v>
      </c>
      <c r="AV490" s="371" t="s">
        <v>57</v>
      </c>
      <c r="AW490" s="371" t="s">
        <v>255</v>
      </c>
      <c r="AX490" s="371" t="s">
        <v>55</v>
      </c>
      <c r="AY490" s="373" t="s">
        <v>328</v>
      </c>
    </row>
    <row r="491" spans="2:65" s="96" customFormat="1" ht="16.5" customHeight="1">
      <c r="B491" s="108"/>
      <c r="C491" s="387" t="s">
        <v>1074</v>
      </c>
      <c r="D491" s="387" t="s">
        <v>355</v>
      </c>
      <c r="E491" s="388" t="s">
        <v>1075</v>
      </c>
      <c r="F491" s="389" t="s">
        <v>1076</v>
      </c>
      <c r="G491" s="390" t="s">
        <v>140</v>
      </c>
      <c r="H491" s="391">
        <v>1</v>
      </c>
      <c r="I491" s="392"/>
      <c r="J491" s="392">
        <f>ROUND(I491*H491,2)</f>
        <v>0</v>
      </c>
      <c r="K491" s="389" t="s">
        <v>1640</v>
      </c>
      <c r="L491" s="393"/>
      <c r="M491" s="394" t="s">
        <v>242</v>
      </c>
      <c r="N491" s="395" t="s">
        <v>274</v>
      </c>
      <c r="O491" s="368">
        <v>0</v>
      </c>
      <c r="P491" s="368">
        <f>O491*H491</f>
        <v>0</v>
      </c>
      <c r="Q491" s="368">
        <v>4.8000000000000001E-4</v>
      </c>
      <c r="R491" s="368">
        <f>Q491*H491</f>
        <v>4.8000000000000001E-4</v>
      </c>
      <c r="S491" s="368">
        <v>0</v>
      </c>
      <c r="T491" s="369">
        <f>S491*H491</f>
        <v>0</v>
      </c>
      <c r="AR491" s="90" t="s">
        <v>358</v>
      </c>
      <c r="AT491" s="90" t="s">
        <v>355</v>
      </c>
      <c r="AU491" s="90" t="s">
        <v>57</v>
      </c>
      <c r="AY491" s="90" t="s">
        <v>328</v>
      </c>
      <c r="BE491" s="113">
        <f>IF(N491="základní",J491,0)</f>
        <v>0</v>
      </c>
      <c r="BF491" s="113">
        <f>IF(N491="snížená",J491,0)</f>
        <v>0</v>
      </c>
      <c r="BG491" s="113">
        <f>IF(N491="zákl. přenesená",J491,0)</f>
        <v>0</v>
      </c>
      <c r="BH491" s="113">
        <f>IF(N491="sníž. přenesená",J491,0)</f>
        <v>0</v>
      </c>
      <c r="BI491" s="113">
        <f>IF(N491="nulová",J491,0)</f>
        <v>0</v>
      </c>
      <c r="BJ491" s="90" t="s">
        <v>55</v>
      </c>
      <c r="BK491" s="113">
        <f>ROUND(I491*H491,2)</f>
        <v>0</v>
      </c>
      <c r="BL491" s="90" t="s">
        <v>333</v>
      </c>
      <c r="BM491" s="90" t="s">
        <v>1077</v>
      </c>
    </row>
    <row r="492" spans="2:65" s="96" customFormat="1" ht="16.5" customHeight="1">
      <c r="B492" s="108"/>
      <c r="C492" s="387" t="s">
        <v>1078</v>
      </c>
      <c r="D492" s="387" t="s">
        <v>355</v>
      </c>
      <c r="E492" s="388" t="s">
        <v>1079</v>
      </c>
      <c r="F492" s="389" t="s">
        <v>1080</v>
      </c>
      <c r="G492" s="390" t="s">
        <v>140</v>
      </c>
      <c r="H492" s="391">
        <v>1</v>
      </c>
      <c r="I492" s="392"/>
      <c r="J492" s="392">
        <f>ROUND(I492*H492,2)</f>
        <v>0</v>
      </c>
      <c r="K492" s="389" t="s">
        <v>1640</v>
      </c>
      <c r="L492" s="393"/>
      <c r="M492" s="394" t="s">
        <v>242</v>
      </c>
      <c r="N492" s="395" t="s">
        <v>274</v>
      </c>
      <c r="O492" s="368">
        <v>0</v>
      </c>
      <c r="P492" s="368">
        <f>O492*H492</f>
        <v>0</v>
      </c>
      <c r="Q492" s="368">
        <v>1.1000000000000001E-3</v>
      </c>
      <c r="R492" s="368">
        <f>Q492*H492</f>
        <v>1.1000000000000001E-3</v>
      </c>
      <c r="S492" s="368">
        <v>0</v>
      </c>
      <c r="T492" s="369">
        <f>S492*H492</f>
        <v>0</v>
      </c>
      <c r="AR492" s="90" t="s">
        <v>358</v>
      </c>
      <c r="AT492" s="90" t="s">
        <v>355</v>
      </c>
      <c r="AU492" s="90" t="s">
        <v>57</v>
      </c>
      <c r="AY492" s="90" t="s">
        <v>328</v>
      </c>
      <c r="BE492" s="113">
        <f>IF(N492="základní",J492,0)</f>
        <v>0</v>
      </c>
      <c r="BF492" s="113">
        <f>IF(N492="snížená",J492,0)</f>
        <v>0</v>
      </c>
      <c r="BG492" s="113">
        <f>IF(N492="zákl. přenesená",J492,0)</f>
        <v>0</v>
      </c>
      <c r="BH492" s="113">
        <f>IF(N492="sníž. přenesená",J492,0)</f>
        <v>0</v>
      </c>
      <c r="BI492" s="113">
        <f>IF(N492="nulová",J492,0)</f>
        <v>0</v>
      </c>
      <c r="BJ492" s="90" t="s">
        <v>55</v>
      </c>
      <c r="BK492" s="113">
        <f>ROUND(I492*H492,2)</f>
        <v>0</v>
      </c>
      <c r="BL492" s="90" t="s">
        <v>333</v>
      </c>
      <c r="BM492" s="90" t="s">
        <v>1081</v>
      </c>
    </row>
    <row r="493" spans="2:65" s="96" customFormat="1" ht="16.5" customHeight="1">
      <c r="B493" s="108"/>
      <c r="C493" s="387" t="s">
        <v>1082</v>
      </c>
      <c r="D493" s="387" t="s">
        <v>355</v>
      </c>
      <c r="E493" s="388" t="s">
        <v>1083</v>
      </c>
      <c r="F493" s="389" t="s">
        <v>1084</v>
      </c>
      <c r="G493" s="390" t="s">
        <v>140</v>
      </c>
      <c r="H493" s="391">
        <v>7</v>
      </c>
      <c r="I493" s="392"/>
      <c r="J493" s="392">
        <f>ROUND(I493*H493,2)</f>
        <v>0</v>
      </c>
      <c r="K493" s="389" t="s">
        <v>1640</v>
      </c>
      <c r="L493" s="393"/>
      <c r="M493" s="394" t="s">
        <v>242</v>
      </c>
      <c r="N493" s="395" t="s">
        <v>274</v>
      </c>
      <c r="O493" s="368">
        <v>0</v>
      </c>
      <c r="P493" s="368">
        <f>O493*H493</f>
        <v>0</v>
      </c>
      <c r="Q493" s="368">
        <v>1.0499999999999999E-3</v>
      </c>
      <c r="R493" s="368">
        <f>Q493*H493</f>
        <v>7.3499999999999998E-3</v>
      </c>
      <c r="S493" s="368">
        <v>0</v>
      </c>
      <c r="T493" s="369">
        <f>S493*H493</f>
        <v>0</v>
      </c>
      <c r="AR493" s="90" t="s">
        <v>358</v>
      </c>
      <c r="AT493" s="90" t="s">
        <v>355</v>
      </c>
      <c r="AU493" s="90" t="s">
        <v>57</v>
      </c>
      <c r="AY493" s="90" t="s">
        <v>328</v>
      </c>
      <c r="BE493" s="113">
        <f>IF(N493="základní",J493,0)</f>
        <v>0</v>
      </c>
      <c r="BF493" s="113">
        <f>IF(N493="snížená",J493,0)</f>
        <v>0</v>
      </c>
      <c r="BG493" s="113">
        <f>IF(N493="zákl. přenesená",J493,0)</f>
        <v>0</v>
      </c>
      <c r="BH493" s="113">
        <f>IF(N493="sníž. přenesená",J493,0)</f>
        <v>0</v>
      </c>
      <c r="BI493" s="113">
        <f>IF(N493="nulová",J493,0)</f>
        <v>0</v>
      </c>
      <c r="BJ493" s="90" t="s">
        <v>55</v>
      </c>
      <c r="BK493" s="113">
        <f>ROUND(I493*H493,2)</f>
        <v>0</v>
      </c>
      <c r="BL493" s="90" t="s">
        <v>333</v>
      </c>
      <c r="BM493" s="90" t="s">
        <v>1085</v>
      </c>
    </row>
    <row r="494" spans="2:65" s="96" customFormat="1" ht="16.5" customHeight="1">
      <c r="B494" s="108"/>
      <c r="C494" s="387" t="s">
        <v>1086</v>
      </c>
      <c r="D494" s="387" t="s">
        <v>355</v>
      </c>
      <c r="E494" s="388" t="s">
        <v>1087</v>
      </c>
      <c r="F494" s="389" t="s">
        <v>1088</v>
      </c>
      <c r="G494" s="390" t="s">
        <v>140</v>
      </c>
      <c r="H494" s="391">
        <v>1</v>
      </c>
      <c r="I494" s="392"/>
      <c r="J494" s="392">
        <f>ROUND(I494*H494,2)</f>
        <v>0</v>
      </c>
      <c r="K494" s="389" t="s">
        <v>242</v>
      </c>
      <c r="L494" s="393"/>
      <c r="M494" s="394" t="s">
        <v>242</v>
      </c>
      <c r="N494" s="395" t="s">
        <v>274</v>
      </c>
      <c r="O494" s="368">
        <v>0</v>
      </c>
      <c r="P494" s="368">
        <f>O494*H494</f>
        <v>0</v>
      </c>
      <c r="Q494" s="368">
        <v>1.8000000000000001E-4</v>
      </c>
      <c r="R494" s="368">
        <f>Q494*H494</f>
        <v>1.8000000000000001E-4</v>
      </c>
      <c r="S494" s="368">
        <v>0</v>
      </c>
      <c r="T494" s="369">
        <f>S494*H494</f>
        <v>0</v>
      </c>
      <c r="AR494" s="90" t="s">
        <v>358</v>
      </c>
      <c r="AT494" s="90" t="s">
        <v>355</v>
      </c>
      <c r="AU494" s="90" t="s">
        <v>57</v>
      </c>
      <c r="AY494" s="90" t="s">
        <v>328</v>
      </c>
      <c r="BE494" s="113">
        <f>IF(N494="základní",J494,0)</f>
        <v>0</v>
      </c>
      <c r="BF494" s="113">
        <f>IF(N494="snížená",J494,0)</f>
        <v>0</v>
      </c>
      <c r="BG494" s="113">
        <f>IF(N494="zákl. přenesená",J494,0)</f>
        <v>0</v>
      </c>
      <c r="BH494" s="113">
        <f>IF(N494="sníž. přenesená",J494,0)</f>
        <v>0</v>
      </c>
      <c r="BI494" s="113">
        <f>IF(N494="nulová",J494,0)</f>
        <v>0</v>
      </c>
      <c r="BJ494" s="90" t="s">
        <v>55</v>
      </c>
      <c r="BK494" s="113">
        <f>ROUND(I494*H494,2)</f>
        <v>0</v>
      </c>
      <c r="BL494" s="90" t="s">
        <v>333</v>
      </c>
      <c r="BM494" s="90" t="s">
        <v>1089</v>
      </c>
    </row>
    <row r="495" spans="2:65" s="96" customFormat="1" ht="16.5" customHeight="1">
      <c r="B495" s="108"/>
      <c r="C495" s="109" t="s">
        <v>1090</v>
      </c>
      <c r="D495" s="109" t="s">
        <v>330</v>
      </c>
      <c r="E495" s="110" t="s">
        <v>1091</v>
      </c>
      <c r="F495" s="172" t="s">
        <v>1092</v>
      </c>
      <c r="G495" s="111" t="s">
        <v>140</v>
      </c>
      <c r="H495" s="112">
        <v>16</v>
      </c>
      <c r="I495" s="173"/>
      <c r="J495" s="173">
        <f>ROUND(I495*H495,2)</f>
        <v>0</v>
      </c>
      <c r="K495" s="172" t="s">
        <v>1640</v>
      </c>
      <c r="L495" s="95"/>
      <c r="M495" s="366" t="s">
        <v>242</v>
      </c>
      <c r="N495" s="367" t="s">
        <v>274</v>
      </c>
      <c r="O495" s="368">
        <v>0.42199999999999999</v>
      </c>
      <c r="P495" s="368">
        <f>O495*H495</f>
        <v>6.7519999999999998</v>
      </c>
      <c r="Q495" s="368">
        <v>3.2937299999999999E-4</v>
      </c>
      <c r="R495" s="368">
        <f>Q495*H495</f>
        <v>5.2699679999999999E-3</v>
      </c>
      <c r="S495" s="368">
        <v>0</v>
      </c>
      <c r="T495" s="369">
        <f>S495*H495</f>
        <v>0</v>
      </c>
      <c r="AR495" s="90" t="s">
        <v>333</v>
      </c>
      <c r="AT495" s="90" t="s">
        <v>330</v>
      </c>
      <c r="AU495" s="90" t="s">
        <v>57</v>
      </c>
      <c r="AY495" s="90" t="s">
        <v>328</v>
      </c>
      <c r="BE495" s="113">
        <f>IF(N495="základní",J495,0)</f>
        <v>0</v>
      </c>
      <c r="BF495" s="113">
        <f>IF(N495="snížená",J495,0)</f>
        <v>0</v>
      </c>
      <c r="BG495" s="113">
        <f>IF(N495="zákl. přenesená",J495,0)</f>
        <v>0</v>
      </c>
      <c r="BH495" s="113">
        <f>IF(N495="sníž. přenesená",J495,0)</f>
        <v>0</v>
      </c>
      <c r="BI495" s="113">
        <f>IF(N495="nulová",J495,0)</f>
        <v>0</v>
      </c>
      <c r="BJ495" s="90" t="s">
        <v>55</v>
      </c>
      <c r="BK495" s="113">
        <f>ROUND(I495*H495,2)</f>
        <v>0</v>
      </c>
      <c r="BL495" s="90" t="s">
        <v>333</v>
      </c>
      <c r="BM495" s="90" t="s">
        <v>1093</v>
      </c>
    </row>
    <row r="496" spans="2:65" s="371" customFormat="1" ht="11.25">
      <c r="B496" s="370"/>
      <c r="D496" s="372" t="s">
        <v>439</v>
      </c>
      <c r="E496" s="373" t="s">
        <v>242</v>
      </c>
      <c r="F496" s="374" t="s">
        <v>1799</v>
      </c>
      <c r="H496" s="375">
        <v>16</v>
      </c>
      <c r="L496" s="370"/>
      <c r="M496" s="376"/>
      <c r="N496" s="377"/>
      <c r="O496" s="377"/>
      <c r="P496" s="377"/>
      <c r="Q496" s="377"/>
      <c r="R496" s="377"/>
      <c r="S496" s="377"/>
      <c r="T496" s="378"/>
      <c r="AT496" s="373" t="s">
        <v>439</v>
      </c>
      <c r="AU496" s="373" t="s">
        <v>57</v>
      </c>
      <c r="AV496" s="371" t="s">
        <v>57</v>
      </c>
      <c r="AW496" s="371" t="s">
        <v>255</v>
      </c>
      <c r="AX496" s="371" t="s">
        <v>55</v>
      </c>
      <c r="AY496" s="373" t="s">
        <v>328</v>
      </c>
    </row>
    <row r="497" spans="2:65" s="96" customFormat="1" ht="16.5" customHeight="1">
      <c r="B497" s="108"/>
      <c r="C497" s="387" t="s">
        <v>1094</v>
      </c>
      <c r="D497" s="387" t="s">
        <v>355</v>
      </c>
      <c r="E497" s="388" t="s">
        <v>1095</v>
      </c>
      <c r="F497" s="389" t="s">
        <v>1096</v>
      </c>
      <c r="G497" s="390" t="s">
        <v>140</v>
      </c>
      <c r="H497" s="391">
        <v>10</v>
      </c>
      <c r="I497" s="392"/>
      <c r="J497" s="392">
        <f>ROUND(I497*H497,2)</f>
        <v>0</v>
      </c>
      <c r="K497" s="389" t="s">
        <v>1640</v>
      </c>
      <c r="L497" s="393"/>
      <c r="M497" s="394" t="s">
        <v>242</v>
      </c>
      <c r="N497" s="395" t="s">
        <v>274</v>
      </c>
      <c r="O497" s="368">
        <v>0</v>
      </c>
      <c r="P497" s="368">
        <f>O497*H497</f>
        <v>0</v>
      </c>
      <c r="Q497" s="368">
        <v>1.66E-3</v>
      </c>
      <c r="R497" s="368">
        <f>Q497*H497</f>
        <v>1.66E-2</v>
      </c>
      <c r="S497" s="368">
        <v>0</v>
      </c>
      <c r="T497" s="369">
        <f>S497*H497</f>
        <v>0</v>
      </c>
      <c r="AR497" s="90" t="s">
        <v>358</v>
      </c>
      <c r="AT497" s="90" t="s">
        <v>355</v>
      </c>
      <c r="AU497" s="90" t="s">
        <v>57</v>
      </c>
      <c r="AY497" s="90" t="s">
        <v>328</v>
      </c>
      <c r="BE497" s="113">
        <f>IF(N497="základní",J497,0)</f>
        <v>0</v>
      </c>
      <c r="BF497" s="113">
        <f>IF(N497="snížená",J497,0)</f>
        <v>0</v>
      </c>
      <c r="BG497" s="113">
        <f>IF(N497="zákl. přenesená",J497,0)</f>
        <v>0</v>
      </c>
      <c r="BH497" s="113">
        <f>IF(N497="sníž. přenesená",J497,0)</f>
        <v>0</v>
      </c>
      <c r="BI497" s="113">
        <f>IF(N497="nulová",J497,0)</f>
        <v>0</v>
      </c>
      <c r="BJ497" s="90" t="s">
        <v>55</v>
      </c>
      <c r="BK497" s="113">
        <f>ROUND(I497*H497,2)</f>
        <v>0</v>
      </c>
      <c r="BL497" s="90" t="s">
        <v>333</v>
      </c>
      <c r="BM497" s="90" t="s">
        <v>1097</v>
      </c>
    </row>
    <row r="498" spans="2:65" s="96" customFormat="1" ht="16.5" customHeight="1">
      <c r="B498" s="108"/>
      <c r="C498" s="387" t="s">
        <v>1098</v>
      </c>
      <c r="D498" s="387" t="s">
        <v>355</v>
      </c>
      <c r="E498" s="388" t="s">
        <v>1099</v>
      </c>
      <c r="F498" s="389" t="s">
        <v>1100</v>
      </c>
      <c r="G498" s="390" t="s">
        <v>140</v>
      </c>
      <c r="H498" s="391">
        <v>2</v>
      </c>
      <c r="I498" s="392"/>
      <c r="J498" s="392">
        <f>ROUND(I498*H498,2)</f>
        <v>0</v>
      </c>
      <c r="K498" s="389" t="s">
        <v>1640</v>
      </c>
      <c r="L498" s="393"/>
      <c r="M498" s="394" t="s">
        <v>242</v>
      </c>
      <c r="N498" s="395" t="s">
        <v>274</v>
      </c>
      <c r="O498" s="368">
        <v>0</v>
      </c>
      <c r="P498" s="368">
        <f>O498*H498</f>
        <v>0</v>
      </c>
      <c r="Q498" s="368">
        <v>1.6900000000000001E-3</v>
      </c>
      <c r="R498" s="368">
        <f>Q498*H498</f>
        <v>3.3800000000000002E-3</v>
      </c>
      <c r="S498" s="368">
        <v>0</v>
      </c>
      <c r="T498" s="369">
        <f>S498*H498</f>
        <v>0</v>
      </c>
      <c r="AR498" s="90" t="s">
        <v>358</v>
      </c>
      <c r="AT498" s="90" t="s">
        <v>355</v>
      </c>
      <c r="AU498" s="90" t="s">
        <v>57</v>
      </c>
      <c r="AY498" s="90" t="s">
        <v>328</v>
      </c>
      <c r="BE498" s="113">
        <f>IF(N498="základní",J498,0)</f>
        <v>0</v>
      </c>
      <c r="BF498" s="113">
        <f>IF(N498="snížená",J498,0)</f>
        <v>0</v>
      </c>
      <c r="BG498" s="113">
        <f>IF(N498="zákl. přenesená",J498,0)</f>
        <v>0</v>
      </c>
      <c r="BH498" s="113">
        <f>IF(N498="sníž. přenesená",J498,0)</f>
        <v>0</v>
      </c>
      <c r="BI498" s="113">
        <f>IF(N498="nulová",J498,0)</f>
        <v>0</v>
      </c>
      <c r="BJ498" s="90" t="s">
        <v>55</v>
      </c>
      <c r="BK498" s="113">
        <f>ROUND(I498*H498,2)</f>
        <v>0</v>
      </c>
      <c r="BL498" s="90" t="s">
        <v>333</v>
      </c>
      <c r="BM498" s="90" t="s">
        <v>1101</v>
      </c>
    </row>
    <row r="499" spans="2:65" s="96" customFormat="1" ht="16.5" customHeight="1">
      <c r="B499" s="108"/>
      <c r="C499" s="387" t="s">
        <v>1102</v>
      </c>
      <c r="D499" s="387" t="s">
        <v>355</v>
      </c>
      <c r="E499" s="388" t="s">
        <v>1103</v>
      </c>
      <c r="F499" s="389" t="s">
        <v>1104</v>
      </c>
      <c r="G499" s="390" t="s">
        <v>140</v>
      </c>
      <c r="H499" s="391">
        <v>2</v>
      </c>
      <c r="I499" s="392"/>
      <c r="J499" s="392">
        <f>ROUND(I499*H499,2)</f>
        <v>0</v>
      </c>
      <c r="K499" s="389" t="s">
        <v>1640</v>
      </c>
      <c r="L499" s="393"/>
      <c r="M499" s="394" t="s">
        <v>242</v>
      </c>
      <c r="N499" s="395" t="s">
        <v>274</v>
      </c>
      <c r="O499" s="368">
        <v>0</v>
      </c>
      <c r="P499" s="368">
        <f>O499*H499</f>
        <v>0</v>
      </c>
      <c r="Q499" s="368">
        <v>7.3999999999999999E-4</v>
      </c>
      <c r="R499" s="368">
        <f>Q499*H499</f>
        <v>1.48E-3</v>
      </c>
      <c r="S499" s="368">
        <v>0</v>
      </c>
      <c r="T499" s="369">
        <f>S499*H499</f>
        <v>0</v>
      </c>
      <c r="AR499" s="90" t="s">
        <v>358</v>
      </c>
      <c r="AT499" s="90" t="s">
        <v>355</v>
      </c>
      <c r="AU499" s="90" t="s">
        <v>57</v>
      </c>
      <c r="AY499" s="90" t="s">
        <v>328</v>
      </c>
      <c r="BE499" s="113">
        <f>IF(N499="základní",J499,0)</f>
        <v>0</v>
      </c>
      <c r="BF499" s="113">
        <f>IF(N499="snížená",J499,0)</f>
        <v>0</v>
      </c>
      <c r="BG499" s="113">
        <f>IF(N499="zákl. přenesená",J499,0)</f>
        <v>0</v>
      </c>
      <c r="BH499" s="113">
        <f>IF(N499="sníž. přenesená",J499,0)</f>
        <v>0</v>
      </c>
      <c r="BI499" s="113">
        <f>IF(N499="nulová",J499,0)</f>
        <v>0</v>
      </c>
      <c r="BJ499" s="90" t="s">
        <v>55</v>
      </c>
      <c r="BK499" s="113">
        <f>ROUND(I499*H499,2)</f>
        <v>0</v>
      </c>
      <c r="BL499" s="90" t="s">
        <v>333</v>
      </c>
      <c r="BM499" s="90" t="s">
        <v>1105</v>
      </c>
    </row>
    <row r="500" spans="2:65" s="96" customFormat="1" ht="16.5" customHeight="1">
      <c r="B500" s="108"/>
      <c r="C500" s="387" t="s">
        <v>1106</v>
      </c>
      <c r="D500" s="387" t="s">
        <v>355</v>
      </c>
      <c r="E500" s="388" t="s">
        <v>1107</v>
      </c>
      <c r="F500" s="389" t="s">
        <v>1108</v>
      </c>
      <c r="G500" s="390" t="s">
        <v>140</v>
      </c>
      <c r="H500" s="391">
        <v>2</v>
      </c>
      <c r="I500" s="392"/>
      <c r="J500" s="392">
        <f>ROUND(I500*H500,2)</f>
        <v>0</v>
      </c>
      <c r="K500" s="389" t="s">
        <v>242</v>
      </c>
      <c r="L500" s="393"/>
      <c r="M500" s="394" t="s">
        <v>242</v>
      </c>
      <c r="N500" s="395" t="s">
        <v>274</v>
      </c>
      <c r="O500" s="368">
        <v>0</v>
      </c>
      <c r="P500" s="368">
        <f>O500*H500</f>
        <v>0</v>
      </c>
      <c r="Q500" s="368">
        <v>1.8000000000000001E-4</v>
      </c>
      <c r="R500" s="368">
        <f>Q500*H500</f>
        <v>3.6000000000000002E-4</v>
      </c>
      <c r="S500" s="368">
        <v>0</v>
      </c>
      <c r="T500" s="369">
        <f>S500*H500</f>
        <v>0</v>
      </c>
      <c r="AR500" s="90" t="s">
        <v>358</v>
      </c>
      <c r="AT500" s="90" t="s">
        <v>355</v>
      </c>
      <c r="AU500" s="90" t="s">
        <v>57</v>
      </c>
      <c r="AY500" s="90" t="s">
        <v>328</v>
      </c>
      <c r="BE500" s="113">
        <f>IF(N500="základní",J500,0)</f>
        <v>0</v>
      </c>
      <c r="BF500" s="113">
        <f>IF(N500="snížená",J500,0)</f>
        <v>0</v>
      </c>
      <c r="BG500" s="113">
        <f>IF(N500="zákl. přenesená",J500,0)</f>
        <v>0</v>
      </c>
      <c r="BH500" s="113">
        <f>IF(N500="sníž. přenesená",J500,0)</f>
        <v>0</v>
      </c>
      <c r="BI500" s="113">
        <f>IF(N500="nulová",J500,0)</f>
        <v>0</v>
      </c>
      <c r="BJ500" s="90" t="s">
        <v>55</v>
      </c>
      <c r="BK500" s="113">
        <f>ROUND(I500*H500,2)</f>
        <v>0</v>
      </c>
      <c r="BL500" s="90" t="s">
        <v>333</v>
      </c>
      <c r="BM500" s="90" t="s">
        <v>1109</v>
      </c>
    </row>
    <row r="501" spans="2:65" s="96" customFormat="1" ht="16.5" customHeight="1">
      <c r="B501" s="108"/>
      <c r="C501" s="109" t="s">
        <v>1110</v>
      </c>
      <c r="D501" s="109" t="s">
        <v>330</v>
      </c>
      <c r="E501" s="110" t="s">
        <v>1111</v>
      </c>
      <c r="F501" s="172" t="s">
        <v>1112</v>
      </c>
      <c r="G501" s="111" t="s">
        <v>140</v>
      </c>
      <c r="H501" s="112">
        <v>1</v>
      </c>
      <c r="I501" s="173"/>
      <c r="J501" s="173">
        <f>ROUND(I501*H501,2)</f>
        <v>0</v>
      </c>
      <c r="K501" s="172" t="s">
        <v>1640</v>
      </c>
      <c r="L501" s="95"/>
      <c r="M501" s="366" t="s">
        <v>242</v>
      </c>
      <c r="N501" s="367" t="s">
        <v>274</v>
      </c>
      <c r="O501" s="368">
        <v>0.28799999999999998</v>
      </c>
      <c r="P501" s="368">
        <f>O501*H501</f>
        <v>0.28799999999999998</v>
      </c>
      <c r="Q501" s="368">
        <v>2.1653699999999999E-4</v>
      </c>
      <c r="R501" s="368">
        <f>Q501*H501</f>
        <v>2.1653699999999999E-4</v>
      </c>
      <c r="S501" s="368">
        <v>0</v>
      </c>
      <c r="T501" s="369">
        <f>S501*H501</f>
        <v>0</v>
      </c>
      <c r="AR501" s="90" t="s">
        <v>333</v>
      </c>
      <c r="AT501" s="90" t="s">
        <v>330</v>
      </c>
      <c r="AU501" s="90" t="s">
        <v>57</v>
      </c>
      <c r="AY501" s="90" t="s">
        <v>328</v>
      </c>
      <c r="BE501" s="113">
        <f>IF(N501="základní",J501,0)</f>
        <v>0</v>
      </c>
      <c r="BF501" s="113">
        <f>IF(N501="snížená",J501,0)</f>
        <v>0</v>
      </c>
      <c r="BG501" s="113">
        <f>IF(N501="zákl. přenesená",J501,0)</f>
        <v>0</v>
      </c>
      <c r="BH501" s="113">
        <f>IF(N501="sníž. přenesená",J501,0)</f>
        <v>0</v>
      </c>
      <c r="BI501" s="113">
        <f>IF(N501="nulová",J501,0)</f>
        <v>0</v>
      </c>
      <c r="BJ501" s="90" t="s">
        <v>55</v>
      </c>
      <c r="BK501" s="113">
        <f>ROUND(I501*H501,2)</f>
        <v>0</v>
      </c>
      <c r="BL501" s="90" t="s">
        <v>333</v>
      </c>
      <c r="BM501" s="90" t="s">
        <v>1113</v>
      </c>
    </row>
    <row r="502" spans="2:65" s="371" customFormat="1" ht="11.25">
      <c r="B502" s="370"/>
      <c r="D502" s="372" t="s">
        <v>439</v>
      </c>
      <c r="E502" s="373" t="s">
        <v>242</v>
      </c>
      <c r="F502" s="374" t="s">
        <v>1800</v>
      </c>
      <c r="H502" s="375">
        <v>1</v>
      </c>
      <c r="L502" s="370"/>
      <c r="M502" s="376"/>
      <c r="N502" s="377"/>
      <c r="O502" s="377"/>
      <c r="P502" s="377"/>
      <c r="Q502" s="377"/>
      <c r="R502" s="377"/>
      <c r="S502" s="377"/>
      <c r="T502" s="378"/>
      <c r="AT502" s="373" t="s">
        <v>439</v>
      </c>
      <c r="AU502" s="373" t="s">
        <v>57</v>
      </c>
      <c r="AV502" s="371" t="s">
        <v>57</v>
      </c>
      <c r="AW502" s="371" t="s">
        <v>255</v>
      </c>
      <c r="AX502" s="371" t="s">
        <v>55</v>
      </c>
      <c r="AY502" s="373" t="s">
        <v>328</v>
      </c>
    </row>
    <row r="503" spans="2:65" s="96" customFormat="1" ht="16.5" customHeight="1">
      <c r="B503" s="108"/>
      <c r="C503" s="387" t="s">
        <v>1114</v>
      </c>
      <c r="D503" s="387" t="s">
        <v>355</v>
      </c>
      <c r="E503" s="388" t="s">
        <v>1115</v>
      </c>
      <c r="F503" s="389" t="s">
        <v>1116</v>
      </c>
      <c r="G503" s="390" t="s">
        <v>201</v>
      </c>
      <c r="H503" s="391">
        <v>1</v>
      </c>
      <c r="I503" s="392"/>
      <c r="J503" s="392">
        <f>ROUND(I503*H503,2)</f>
        <v>0</v>
      </c>
      <c r="K503" s="389" t="s">
        <v>242</v>
      </c>
      <c r="L503" s="393"/>
      <c r="M503" s="394" t="s">
        <v>242</v>
      </c>
      <c r="N503" s="395" t="s">
        <v>274</v>
      </c>
      <c r="O503" s="368">
        <v>0</v>
      </c>
      <c r="P503" s="368">
        <f>O503*H503</f>
        <v>0</v>
      </c>
      <c r="Q503" s="368">
        <v>2.8000000000000001E-2</v>
      </c>
      <c r="R503" s="368">
        <f>Q503*H503</f>
        <v>2.8000000000000001E-2</v>
      </c>
      <c r="S503" s="368">
        <v>0</v>
      </c>
      <c r="T503" s="369">
        <f>S503*H503</f>
        <v>0</v>
      </c>
      <c r="AR503" s="90" t="s">
        <v>358</v>
      </c>
      <c r="AT503" s="90" t="s">
        <v>355</v>
      </c>
      <c r="AU503" s="90" t="s">
        <v>57</v>
      </c>
      <c r="AY503" s="90" t="s">
        <v>328</v>
      </c>
      <c r="BE503" s="113">
        <f>IF(N503="základní",J503,0)</f>
        <v>0</v>
      </c>
      <c r="BF503" s="113">
        <f>IF(N503="snížená",J503,0)</f>
        <v>0</v>
      </c>
      <c r="BG503" s="113">
        <f>IF(N503="zákl. přenesená",J503,0)</f>
        <v>0</v>
      </c>
      <c r="BH503" s="113">
        <f>IF(N503="sníž. přenesená",J503,0)</f>
        <v>0</v>
      </c>
      <c r="BI503" s="113">
        <f>IF(N503="nulová",J503,0)</f>
        <v>0</v>
      </c>
      <c r="BJ503" s="90" t="s">
        <v>55</v>
      </c>
      <c r="BK503" s="113">
        <f>ROUND(I503*H503,2)</f>
        <v>0</v>
      </c>
      <c r="BL503" s="90" t="s">
        <v>333</v>
      </c>
      <c r="BM503" s="90" t="s">
        <v>1117</v>
      </c>
    </row>
    <row r="504" spans="2:65" s="96" customFormat="1" ht="16.5" customHeight="1">
      <c r="B504" s="108"/>
      <c r="C504" s="109" t="s">
        <v>1118</v>
      </c>
      <c r="D504" s="109" t="s">
        <v>330</v>
      </c>
      <c r="E504" s="110" t="s">
        <v>1119</v>
      </c>
      <c r="F504" s="172" t="s">
        <v>1120</v>
      </c>
      <c r="G504" s="111" t="s">
        <v>140</v>
      </c>
      <c r="H504" s="112">
        <v>1</v>
      </c>
      <c r="I504" s="173"/>
      <c r="J504" s="173">
        <f>ROUND(I504*H504,2)</f>
        <v>0</v>
      </c>
      <c r="K504" s="172" t="s">
        <v>1640</v>
      </c>
      <c r="L504" s="95"/>
      <c r="M504" s="366" t="s">
        <v>242</v>
      </c>
      <c r="N504" s="367" t="s">
        <v>274</v>
      </c>
      <c r="O504" s="368">
        <v>0.34</v>
      </c>
      <c r="P504" s="368">
        <f>O504*H504</f>
        <v>0.34</v>
      </c>
      <c r="Q504" s="368">
        <v>3.1016399999999998E-4</v>
      </c>
      <c r="R504" s="368">
        <f>Q504*H504</f>
        <v>3.1016399999999998E-4</v>
      </c>
      <c r="S504" s="368">
        <v>0</v>
      </c>
      <c r="T504" s="369">
        <f>S504*H504</f>
        <v>0</v>
      </c>
      <c r="AR504" s="90" t="s">
        <v>333</v>
      </c>
      <c r="AT504" s="90" t="s">
        <v>330</v>
      </c>
      <c r="AU504" s="90" t="s">
        <v>57</v>
      </c>
      <c r="AY504" s="90" t="s">
        <v>328</v>
      </c>
      <c r="BE504" s="113">
        <f>IF(N504="základní",J504,0)</f>
        <v>0</v>
      </c>
      <c r="BF504" s="113">
        <f>IF(N504="snížená",J504,0)</f>
        <v>0</v>
      </c>
      <c r="BG504" s="113">
        <f>IF(N504="zákl. přenesená",J504,0)</f>
        <v>0</v>
      </c>
      <c r="BH504" s="113">
        <f>IF(N504="sníž. přenesená",J504,0)</f>
        <v>0</v>
      </c>
      <c r="BI504" s="113">
        <f>IF(N504="nulová",J504,0)</f>
        <v>0</v>
      </c>
      <c r="BJ504" s="90" t="s">
        <v>55</v>
      </c>
      <c r="BK504" s="113">
        <f>ROUND(I504*H504,2)</f>
        <v>0</v>
      </c>
      <c r="BL504" s="90" t="s">
        <v>333</v>
      </c>
      <c r="BM504" s="90" t="s">
        <v>1121</v>
      </c>
    </row>
    <row r="505" spans="2:65" s="371" customFormat="1" ht="11.25">
      <c r="B505" s="370"/>
      <c r="D505" s="372" t="s">
        <v>439</v>
      </c>
      <c r="E505" s="373" t="s">
        <v>242</v>
      </c>
      <c r="F505" s="374" t="s">
        <v>1800</v>
      </c>
      <c r="H505" s="375">
        <v>1</v>
      </c>
      <c r="L505" s="370"/>
      <c r="M505" s="376"/>
      <c r="N505" s="377"/>
      <c r="O505" s="377"/>
      <c r="P505" s="377"/>
      <c r="Q505" s="377"/>
      <c r="R505" s="377"/>
      <c r="S505" s="377"/>
      <c r="T505" s="378"/>
      <c r="AT505" s="373" t="s">
        <v>439</v>
      </c>
      <c r="AU505" s="373" t="s">
        <v>57</v>
      </c>
      <c r="AV505" s="371" t="s">
        <v>57</v>
      </c>
      <c r="AW505" s="371" t="s">
        <v>255</v>
      </c>
      <c r="AX505" s="371" t="s">
        <v>55</v>
      </c>
      <c r="AY505" s="373" t="s">
        <v>328</v>
      </c>
    </row>
    <row r="506" spans="2:65" s="96" customFormat="1" ht="16.5" customHeight="1">
      <c r="B506" s="108"/>
      <c r="C506" s="387" t="s">
        <v>1122</v>
      </c>
      <c r="D506" s="387" t="s">
        <v>355</v>
      </c>
      <c r="E506" s="388" t="s">
        <v>1123</v>
      </c>
      <c r="F506" s="389" t="s">
        <v>1124</v>
      </c>
      <c r="G506" s="390" t="s">
        <v>201</v>
      </c>
      <c r="H506" s="391">
        <v>1</v>
      </c>
      <c r="I506" s="392"/>
      <c r="J506" s="392">
        <f>ROUND(I506*H506,2)</f>
        <v>0</v>
      </c>
      <c r="K506" s="389" t="s">
        <v>242</v>
      </c>
      <c r="L506" s="393"/>
      <c r="M506" s="394" t="s">
        <v>242</v>
      </c>
      <c r="N506" s="395" t="s">
        <v>274</v>
      </c>
      <c r="O506" s="368">
        <v>0</v>
      </c>
      <c r="P506" s="368">
        <f>O506*H506</f>
        <v>0</v>
      </c>
      <c r="Q506" s="368">
        <v>2.8000000000000001E-2</v>
      </c>
      <c r="R506" s="368">
        <f>Q506*H506</f>
        <v>2.8000000000000001E-2</v>
      </c>
      <c r="S506" s="368">
        <v>0</v>
      </c>
      <c r="T506" s="369">
        <f>S506*H506</f>
        <v>0</v>
      </c>
      <c r="AR506" s="90" t="s">
        <v>358</v>
      </c>
      <c r="AT506" s="90" t="s">
        <v>355</v>
      </c>
      <c r="AU506" s="90" t="s">
        <v>57</v>
      </c>
      <c r="AY506" s="90" t="s">
        <v>328</v>
      </c>
      <c r="BE506" s="113">
        <f>IF(N506="základní",J506,0)</f>
        <v>0</v>
      </c>
      <c r="BF506" s="113">
        <f>IF(N506="snížená",J506,0)</f>
        <v>0</v>
      </c>
      <c r="BG506" s="113">
        <f>IF(N506="zákl. přenesená",J506,0)</f>
        <v>0</v>
      </c>
      <c r="BH506" s="113">
        <f>IF(N506="sníž. přenesená",J506,0)</f>
        <v>0</v>
      </c>
      <c r="BI506" s="113">
        <f>IF(N506="nulová",J506,0)</f>
        <v>0</v>
      </c>
      <c r="BJ506" s="90" t="s">
        <v>55</v>
      </c>
      <c r="BK506" s="113">
        <f>ROUND(I506*H506,2)</f>
        <v>0</v>
      </c>
      <c r="BL506" s="90" t="s">
        <v>333</v>
      </c>
      <c r="BM506" s="90" t="s">
        <v>1125</v>
      </c>
    </row>
    <row r="507" spans="2:65" s="96" customFormat="1" ht="16.5" customHeight="1">
      <c r="B507" s="108"/>
      <c r="C507" s="109" t="s">
        <v>1126</v>
      </c>
      <c r="D507" s="109" t="s">
        <v>330</v>
      </c>
      <c r="E507" s="110" t="s">
        <v>1127</v>
      </c>
      <c r="F507" s="172" t="s">
        <v>1128</v>
      </c>
      <c r="G507" s="111" t="s">
        <v>140</v>
      </c>
      <c r="H507" s="112">
        <v>34</v>
      </c>
      <c r="I507" s="173"/>
      <c r="J507" s="173">
        <f>ROUND(I507*H507,2)</f>
        <v>0</v>
      </c>
      <c r="K507" s="172" t="s">
        <v>242</v>
      </c>
      <c r="L507" s="95"/>
      <c r="M507" s="366" t="s">
        <v>242</v>
      </c>
      <c r="N507" s="367" t="s">
        <v>274</v>
      </c>
      <c r="O507" s="368">
        <v>3.5000000000000003E-2</v>
      </c>
      <c r="P507" s="368">
        <f>O507*H507</f>
        <v>1.1900000000000002</v>
      </c>
      <c r="Q507" s="368">
        <v>1.54E-4</v>
      </c>
      <c r="R507" s="368">
        <f>Q507*H507</f>
        <v>5.2360000000000002E-3</v>
      </c>
      <c r="S507" s="368">
        <v>0</v>
      </c>
      <c r="T507" s="369">
        <f>S507*H507</f>
        <v>0</v>
      </c>
      <c r="AR507" s="90" t="s">
        <v>333</v>
      </c>
      <c r="AT507" s="90" t="s">
        <v>330</v>
      </c>
      <c r="AU507" s="90" t="s">
        <v>57</v>
      </c>
      <c r="AY507" s="90" t="s">
        <v>328</v>
      </c>
      <c r="BE507" s="113">
        <f>IF(N507="základní",J507,0)</f>
        <v>0</v>
      </c>
      <c r="BF507" s="113">
        <f>IF(N507="snížená",J507,0)</f>
        <v>0</v>
      </c>
      <c r="BG507" s="113">
        <f>IF(N507="zákl. přenesená",J507,0)</f>
        <v>0</v>
      </c>
      <c r="BH507" s="113">
        <f>IF(N507="sníž. přenesená",J507,0)</f>
        <v>0</v>
      </c>
      <c r="BI507" s="113">
        <f>IF(N507="nulová",J507,0)</f>
        <v>0</v>
      </c>
      <c r="BJ507" s="90" t="s">
        <v>55</v>
      </c>
      <c r="BK507" s="113">
        <f>ROUND(I507*H507,2)</f>
        <v>0</v>
      </c>
      <c r="BL507" s="90" t="s">
        <v>333</v>
      </c>
      <c r="BM507" s="90" t="s">
        <v>1129</v>
      </c>
    </row>
    <row r="508" spans="2:65" s="371" customFormat="1" ht="11.25">
      <c r="B508" s="370"/>
      <c r="D508" s="372" t="s">
        <v>439</v>
      </c>
      <c r="E508" s="373" t="s">
        <v>242</v>
      </c>
      <c r="F508" s="374" t="s">
        <v>1801</v>
      </c>
      <c r="H508" s="375">
        <v>34</v>
      </c>
      <c r="L508" s="370"/>
      <c r="M508" s="376"/>
      <c r="N508" s="377"/>
      <c r="O508" s="377"/>
      <c r="P508" s="377"/>
      <c r="Q508" s="377"/>
      <c r="R508" s="377"/>
      <c r="S508" s="377"/>
      <c r="T508" s="378"/>
      <c r="AT508" s="373" t="s">
        <v>439</v>
      </c>
      <c r="AU508" s="373" t="s">
        <v>57</v>
      </c>
      <c r="AV508" s="371" t="s">
        <v>57</v>
      </c>
      <c r="AW508" s="371" t="s">
        <v>255</v>
      </c>
      <c r="AX508" s="371" t="s">
        <v>55</v>
      </c>
      <c r="AY508" s="373" t="s">
        <v>328</v>
      </c>
    </row>
    <row r="509" spans="2:65" s="96" customFormat="1" ht="16.5" customHeight="1">
      <c r="B509" s="108"/>
      <c r="C509" s="109" t="s">
        <v>1130</v>
      </c>
      <c r="D509" s="109" t="s">
        <v>330</v>
      </c>
      <c r="E509" s="110" t="s">
        <v>1131</v>
      </c>
      <c r="F509" s="172" t="s">
        <v>1132</v>
      </c>
      <c r="G509" s="111" t="s">
        <v>140</v>
      </c>
      <c r="H509" s="112">
        <v>91</v>
      </c>
      <c r="I509" s="173"/>
      <c r="J509" s="173">
        <f>ROUND(I509*H509,2)</f>
        <v>0</v>
      </c>
      <c r="K509" s="172" t="s">
        <v>242</v>
      </c>
      <c r="L509" s="95"/>
      <c r="M509" s="366" t="s">
        <v>242</v>
      </c>
      <c r="N509" s="367" t="s">
        <v>274</v>
      </c>
      <c r="O509" s="368">
        <v>3.5000000000000003E-2</v>
      </c>
      <c r="P509" s="368">
        <f>O509*H509</f>
        <v>3.1850000000000005</v>
      </c>
      <c r="Q509" s="368">
        <v>1.54E-4</v>
      </c>
      <c r="R509" s="368">
        <f>Q509*H509</f>
        <v>1.4014E-2</v>
      </c>
      <c r="S509" s="368">
        <v>0</v>
      </c>
      <c r="T509" s="369">
        <f>S509*H509</f>
        <v>0</v>
      </c>
      <c r="AR509" s="90" t="s">
        <v>333</v>
      </c>
      <c r="AT509" s="90" t="s">
        <v>330</v>
      </c>
      <c r="AU509" s="90" t="s">
        <v>57</v>
      </c>
      <c r="AY509" s="90" t="s">
        <v>328</v>
      </c>
      <c r="BE509" s="113">
        <f>IF(N509="základní",J509,0)</f>
        <v>0</v>
      </c>
      <c r="BF509" s="113">
        <f>IF(N509="snížená",J509,0)</f>
        <v>0</v>
      </c>
      <c r="BG509" s="113">
        <f>IF(N509="zákl. přenesená",J509,0)</f>
        <v>0</v>
      </c>
      <c r="BH509" s="113">
        <f>IF(N509="sníž. přenesená",J509,0)</f>
        <v>0</v>
      </c>
      <c r="BI509" s="113">
        <f>IF(N509="nulová",J509,0)</f>
        <v>0</v>
      </c>
      <c r="BJ509" s="90" t="s">
        <v>55</v>
      </c>
      <c r="BK509" s="113">
        <f>ROUND(I509*H509,2)</f>
        <v>0</v>
      </c>
      <c r="BL509" s="90" t="s">
        <v>333</v>
      </c>
      <c r="BM509" s="90" t="s">
        <v>1133</v>
      </c>
    </row>
    <row r="510" spans="2:65" s="371" customFormat="1" ht="11.25">
      <c r="B510" s="370"/>
      <c r="D510" s="372" t="s">
        <v>439</v>
      </c>
      <c r="E510" s="373" t="s">
        <v>242</v>
      </c>
      <c r="F510" s="374" t="s">
        <v>1802</v>
      </c>
      <c r="H510" s="375">
        <v>91</v>
      </c>
      <c r="L510" s="370"/>
      <c r="M510" s="376"/>
      <c r="N510" s="377"/>
      <c r="O510" s="377"/>
      <c r="P510" s="377"/>
      <c r="Q510" s="377"/>
      <c r="R510" s="377"/>
      <c r="S510" s="377"/>
      <c r="T510" s="378"/>
      <c r="AT510" s="373" t="s">
        <v>439</v>
      </c>
      <c r="AU510" s="373" t="s">
        <v>57</v>
      </c>
      <c r="AV510" s="371" t="s">
        <v>57</v>
      </c>
      <c r="AW510" s="371" t="s">
        <v>255</v>
      </c>
      <c r="AX510" s="371" t="s">
        <v>55</v>
      </c>
      <c r="AY510" s="373" t="s">
        <v>328</v>
      </c>
    </row>
    <row r="511" spans="2:65" s="96" customFormat="1" ht="16.5" customHeight="1">
      <c r="B511" s="108"/>
      <c r="C511" s="109" t="s">
        <v>1134</v>
      </c>
      <c r="D511" s="109" t="s">
        <v>330</v>
      </c>
      <c r="E511" s="110" t="s">
        <v>1135</v>
      </c>
      <c r="F511" s="172" t="s">
        <v>1136</v>
      </c>
      <c r="G511" s="111" t="s">
        <v>140</v>
      </c>
      <c r="H511" s="112">
        <v>2</v>
      </c>
      <c r="I511" s="173"/>
      <c r="J511" s="173">
        <f>ROUND(I511*H511,2)</f>
        <v>0</v>
      </c>
      <c r="K511" s="172" t="s">
        <v>1640</v>
      </c>
      <c r="L511" s="95"/>
      <c r="M511" s="366" t="s">
        <v>242</v>
      </c>
      <c r="N511" s="367" t="s">
        <v>274</v>
      </c>
      <c r="O511" s="368">
        <v>0.26800000000000002</v>
      </c>
      <c r="P511" s="368">
        <f>O511*H511</f>
        <v>0.53600000000000003</v>
      </c>
      <c r="Q511" s="368">
        <v>9.4004850000000003E-4</v>
      </c>
      <c r="R511" s="368">
        <f>Q511*H511</f>
        <v>1.8800970000000001E-3</v>
      </c>
      <c r="S511" s="368">
        <v>0</v>
      </c>
      <c r="T511" s="369">
        <f>S511*H511</f>
        <v>0</v>
      </c>
      <c r="AR511" s="90" t="s">
        <v>333</v>
      </c>
      <c r="AT511" s="90" t="s">
        <v>330</v>
      </c>
      <c r="AU511" s="90" t="s">
        <v>57</v>
      </c>
      <c r="AY511" s="90" t="s">
        <v>328</v>
      </c>
      <c r="BE511" s="113">
        <f>IF(N511="základní",J511,0)</f>
        <v>0</v>
      </c>
      <c r="BF511" s="113">
        <f>IF(N511="snížená",J511,0)</f>
        <v>0</v>
      </c>
      <c r="BG511" s="113">
        <f>IF(N511="zákl. přenesená",J511,0)</f>
        <v>0</v>
      </c>
      <c r="BH511" s="113">
        <f>IF(N511="sníž. přenesená",J511,0)</f>
        <v>0</v>
      </c>
      <c r="BI511" s="113">
        <f>IF(N511="nulová",J511,0)</f>
        <v>0</v>
      </c>
      <c r="BJ511" s="90" t="s">
        <v>55</v>
      </c>
      <c r="BK511" s="113">
        <f>ROUND(I511*H511,2)</f>
        <v>0</v>
      </c>
      <c r="BL511" s="90" t="s">
        <v>333</v>
      </c>
      <c r="BM511" s="90" t="s">
        <v>1137</v>
      </c>
    </row>
    <row r="512" spans="2:65" s="371" customFormat="1" ht="11.25">
      <c r="B512" s="370"/>
      <c r="D512" s="372" t="s">
        <v>439</v>
      </c>
      <c r="E512" s="373" t="s">
        <v>242</v>
      </c>
      <c r="F512" s="374" t="s">
        <v>1803</v>
      </c>
      <c r="H512" s="375">
        <v>2</v>
      </c>
      <c r="L512" s="370"/>
      <c r="M512" s="376"/>
      <c r="N512" s="377"/>
      <c r="O512" s="377"/>
      <c r="P512" s="377"/>
      <c r="Q512" s="377"/>
      <c r="R512" s="377"/>
      <c r="S512" s="377"/>
      <c r="T512" s="378"/>
      <c r="AT512" s="373" t="s">
        <v>439</v>
      </c>
      <c r="AU512" s="373" t="s">
        <v>57</v>
      </c>
      <c r="AV512" s="371" t="s">
        <v>57</v>
      </c>
      <c r="AW512" s="371" t="s">
        <v>255</v>
      </c>
      <c r="AX512" s="371" t="s">
        <v>55</v>
      </c>
      <c r="AY512" s="373" t="s">
        <v>328</v>
      </c>
    </row>
    <row r="513" spans="2:65" s="96" customFormat="1" ht="16.5" customHeight="1">
      <c r="B513" s="108"/>
      <c r="C513" s="109" t="s">
        <v>1138</v>
      </c>
      <c r="D513" s="109" t="s">
        <v>330</v>
      </c>
      <c r="E513" s="110" t="s">
        <v>1139</v>
      </c>
      <c r="F513" s="172" t="s">
        <v>1140</v>
      </c>
      <c r="G513" s="111" t="s">
        <v>140</v>
      </c>
      <c r="H513" s="112">
        <v>10</v>
      </c>
      <c r="I513" s="173"/>
      <c r="J513" s="173">
        <f>ROUND(I513*H513,2)</f>
        <v>0</v>
      </c>
      <c r="K513" s="172" t="s">
        <v>1640</v>
      </c>
      <c r="L513" s="95"/>
      <c r="M513" s="366" t="s">
        <v>242</v>
      </c>
      <c r="N513" s="367" t="s">
        <v>274</v>
      </c>
      <c r="O513" s="368">
        <v>0.14599999999999999</v>
      </c>
      <c r="P513" s="368">
        <f>O513*H513</f>
        <v>1.46</v>
      </c>
      <c r="Q513" s="368">
        <v>1.0000000000000001E-5</v>
      </c>
      <c r="R513" s="368">
        <f>Q513*H513</f>
        <v>1E-4</v>
      </c>
      <c r="S513" s="368">
        <v>1.07E-3</v>
      </c>
      <c r="T513" s="369">
        <f>S513*H513</f>
        <v>1.0699999999999999E-2</v>
      </c>
      <c r="AR513" s="90" t="s">
        <v>333</v>
      </c>
      <c r="AT513" s="90" t="s">
        <v>330</v>
      </c>
      <c r="AU513" s="90" t="s">
        <v>57</v>
      </c>
      <c r="AY513" s="90" t="s">
        <v>328</v>
      </c>
      <c r="BE513" s="113">
        <f>IF(N513="základní",J513,0)</f>
        <v>0</v>
      </c>
      <c r="BF513" s="113">
        <f>IF(N513="snížená",J513,0)</f>
        <v>0</v>
      </c>
      <c r="BG513" s="113">
        <f>IF(N513="zákl. přenesená",J513,0)</f>
        <v>0</v>
      </c>
      <c r="BH513" s="113">
        <f>IF(N513="sníž. přenesená",J513,0)</f>
        <v>0</v>
      </c>
      <c r="BI513" s="113">
        <f>IF(N513="nulová",J513,0)</f>
        <v>0</v>
      </c>
      <c r="BJ513" s="90" t="s">
        <v>55</v>
      </c>
      <c r="BK513" s="113">
        <f>ROUND(I513*H513,2)</f>
        <v>0</v>
      </c>
      <c r="BL513" s="90" t="s">
        <v>333</v>
      </c>
      <c r="BM513" s="90" t="s">
        <v>1141</v>
      </c>
    </row>
    <row r="514" spans="2:65" s="96" customFormat="1" ht="16.5" customHeight="1">
      <c r="B514" s="108"/>
      <c r="C514" s="109" t="s">
        <v>1142</v>
      </c>
      <c r="D514" s="109" t="s">
        <v>330</v>
      </c>
      <c r="E514" s="110" t="s">
        <v>1143</v>
      </c>
      <c r="F514" s="172" t="s">
        <v>1144</v>
      </c>
      <c r="G514" s="111" t="s">
        <v>140</v>
      </c>
      <c r="H514" s="112">
        <v>7</v>
      </c>
      <c r="I514" s="173"/>
      <c r="J514" s="173">
        <f>ROUND(I514*H514,2)</f>
        <v>0</v>
      </c>
      <c r="K514" s="172" t="s">
        <v>242</v>
      </c>
      <c r="L514" s="95"/>
      <c r="M514" s="366" t="s">
        <v>242</v>
      </c>
      <c r="N514" s="367" t="s">
        <v>274</v>
      </c>
      <c r="O514" s="368">
        <v>1.329</v>
      </c>
      <c r="P514" s="368">
        <f>O514*H514</f>
        <v>9.302999999999999</v>
      </c>
      <c r="Q514" s="368">
        <v>3.0000000000000001E-3</v>
      </c>
      <c r="R514" s="368">
        <f>Q514*H514</f>
        <v>2.1000000000000001E-2</v>
      </c>
      <c r="S514" s="368">
        <v>0</v>
      </c>
      <c r="T514" s="369">
        <f>S514*H514</f>
        <v>0</v>
      </c>
      <c r="AR514" s="90" t="s">
        <v>333</v>
      </c>
      <c r="AT514" s="90" t="s">
        <v>330</v>
      </c>
      <c r="AU514" s="90" t="s">
        <v>57</v>
      </c>
      <c r="AY514" s="90" t="s">
        <v>328</v>
      </c>
      <c r="BE514" s="113">
        <f>IF(N514="základní",J514,0)</f>
        <v>0</v>
      </c>
      <c r="BF514" s="113">
        <f>IF(N514="snížená",J514,0)</f>
        <v>0</v>
      </c>
      <c r="BG514" s="113">
        <f>IF(N514="zákl. přenesená",J514,0)</f>
        <v>0</v>
      </c>
      <c r="BH514" s="113">
        <f>IF(N514="sníž. přenesená",J514,0)</f>
        <v>0</v>
      </c>
      <c r="BI514" s="113">
        <f>IF(N514="nulová",J514,0)</f>
        <v>0</v>
      </c>
      <c r="BJ514" s="90" t="s">
        <v>55</v>
      </c>
      <c r="BK514" s="113">
        <f>ROUND(I514*H514,2)</f>
        <v>0</v>
      </c>
      <c r="BL514" s="90" t="s">
        <v>333</v>
      </c>
      <c r="BM514" s="90" t="s">
        <v>1145</v>
      </c>
    </row>
    <row r="515" spans="2:65" s="96" customFormat="1" ht="16.5" customHeight="1">
      <c r="B515" s="108"/>
      <c r="C515" s="109" t="s">
        <v>1146</v>
      </c>
      <c r="D515" s="109" t="s">
        <v>330</v>
      </c>
      <c r="E515" s="110" t="s">
        <v>1147</v>
      </c>
      <c r="F515" s="172" t="s">
        <v>1148</v>
      </c>
      <c r="G515" s="111" t="s">
        <v>140</v>
      </c>
      <c r="H515" s="112">
        <v>16</v>
      </c>
      <c r="I515" s="173"/>
      <c r="J515" s="173">
        <f>ROUND(I515*H515,2)</f>
        <v>0</v>
      </c>
      <c r="K515" s="172" t="s">
        <v>1640</v>
      </c>
      <c r="L515" s="95"/>
      <c r="M515" s="366" t="s">
        <v>242</v>
      </c>
      <c r="N515" s="367" t="s">
        <v>274</v>
      </c>
      <c r="O515" s="368">
        <v>0.38100000000000001</v>
      </c>
      <c r="P515" s="368">
        <f>O515*H515</f>
        <v>6.0960000000000001</v>
      </c>
      <c r="Q515" s="368">
        <v>5.1804849999999996E-4</v>
      </c>
      <c r="R515" s="368">
        <f>Q515*H515</f>
        <v>8.2887759999999994E-3</v>
      </c>
      <c r="S515" s="368">
        <v>0</v>
      </c>
      <c r="T515" s="369">
        <f>S515*H515</f>
        <v>0</v>
      </c>
      <c r="AR515" s="90" t="s">
        <v>333</v>
      </c>
      <c r="AT515" s="90" t="s">
        <v>330</v>
      </c>
      <c r="AU515" s="90" t="s">
        <v>57</v>
      </c>
      <c r="AY515" s="90" t="s">
        <v>328</v>
      </c>
      <c r="BE515" s="113">
        <f>IF(N515="základní",J515,0)</f>
        <v>0</v>
      </c>
      <c r="BF515" s="113">
        <f>IF(N515="snížená",J515,0)</f>
        <v>0</v>
      </c>
      <c r="BG515" s="113">
        <f>IF(N515="zákl. přenesená",J515,0)</f>
        <v>0</v>
      </c>
      <c r="BH515" s="113">
        <f>IF(N515="sníž. přenesená",J515,0)</f>
        <v>0</v>
      </c>
      <c r="BI515" s="113">
        <f>IF(N515="nulová",J515,0)</f>
        <v>0</v>
      </c>
      <c r="BJ515" s="90" t="s">
        <v>55</v>
      </c>
      <c r="BK515" s="113">
        <f>ROUND(I515*H515,2)</f>
        <v>0</v>
      </c>
      <c r="BL515" s="90" t="s">
        <v>333</v>
      </c>
      <c r="BM515" s="90" t="s">
        <v>1149</v>
      </c>
    </row>
    <row r="516" spans="2:65" s="371" customFormat="1" ht="11.25">
      <c r="B516" s="370"/>
      <c r="D516" s="372" t="s">
        <v>439</v>
      </c>
      <c r="E516" s="373" t="s">
        <v>242</v>
      </c>
      <c r="F516" s="374" t="s">
        <v>1804</v>
      </c>
      <c r="H516" s="375">
        <v>16</v>
      </c>
      <c r="L516" s="370"/>
      <c r="M516" s="376"/>
      <c r="N516" s="377"/>
      <c r="O516" s="377"/>
      <c r="P516" s="377"/>
      <c r="Q516" s="377"/>
      <c r="R516" s="377"/>
      <c r="S516" s="377"/>
      <c r="T516" s="378"/>
      <c r="AT516" s="373" t="s">
        <v>439</v>
      </c>
      <c r="AU516" s="373" t="s">
        <v>57</v>
      </c>
      <c r="AV516" s="371" t="s">
        <v>57</v>
      </c>
      <c r="AW516" s="371" t="s">
        <v>255</v>
      </c>
      <c r="AX516" s="371" t="s">
        <v>55</v>
      </c>
      <c r="AY516" s="373" t="s">
        <v>328</v>
      </c>
    </row>
    <row r="517" spans="2:65" s="96" customFormat="1" ht="16.5" customHeight="1">
      <c r="B517" s="108"/>
      <c r="C517" s="109" t="s">
        <v>1150</v>
      </c>
      <c r="D517" s="109" t="s">
        <v>330</v>
      </c>
      <c r="E517" s="110" t="s">
        <v>1151</v>
      </c>
      <c r="F517" s="172" t="s">
        <v>1152</v>
      </c>
      <c r="G517" s="111" t="s">
        <v>140</v>
      </c>
      <c r="H517" s="112">
        <v>10</v>
      </c>
      <c r="I517" s="173"/>
      <c r="J517" s="173">
        <f>ROUND(I517*H517,2)</f>
        <v>0</v>
      </c>
      <c r="K517" s="172" t="s">
        <v>1640</v>
      </c>
      <c r="L517" s="95"/>
      <c r="M517" s="366" t="s">
        <v>242</v>
      </c>
      <c r="N517" s="367" t="s">
        <v>274</v>
      </c>
      <c r="O517" s="368">
        <v>2.1000000000000001E-2</v>
      </c>
      <c r="P517" s="368">
        <f>O517*H517</f>
        <v>0.21000000000000002</v>
      </c>
      <c r="Q517" s="368">
        <v>0</v>
      </c>
      <c r="R517" s="368">
        <f>Q517*H517</f>
        <v>0</v>
      </c>
      <c r="S517" s="368">
        <v>7.3099999999999997E-3</v>
      </c>
      <c r="T517" s="369">
        <f>S517*H517</f>
        <v>7.3099999999999998E-2</v>
      </c>
      <c r="AR517" s="90" t="s">
        <v>333</v>
      </c>
      <c r="AT517" s="90" t="s">
        <v>330</v>
      </c>
      <c r="AU517" s="90" t="s">
        <v>57</v>
      </c>
      <c r="AY517" s="90" t="s">
        <v>328</v>
      </c>
      <c r="BE517" s="113">
        <f>IF(N517="základní",J517,0)</f>
        <v>0</v>
      </c>
      <c r="BF517" s="113">
        <f>IF(N517="snížená",J517,0)</f>
        <v>0</v>
      </c>
      <c r="BG517" s="113">
        <f>IF(N517="zákl. přenesená",J517,0)</f>
        <v>0</v>
      </c>
      <c r="BH517" s="113">
        <f>IF(N517="sníž. přenesená",J517,0)</f>
        <v>0</v>
      </c>
      <c r="BI517" s="113">
        <f>IF(N517="nulová",J517,0)</f>
        <v>0</v>
      </c>
      <c r="BJ517" s="90" t="s">
        <v>55</v>
      </c>
      <c r="BK517" s="113">
        <f>ROUND(I517*H517,2)</f>
        <v>0</v>
      </c>
      <c r="BL517" s="90" t="s">
        <v>333</v>
      </c>
      <c r="BM517" s="90" t="s">
        <v>1153</v>
      </c>
    </row>
    <row r="518" spans="2:65" s="96" customFormat="1" ht="16.5" customHeight="1">
      <c r="B518" s="108"/>
      <c r="C518" s="109" t="s">
        <v>1154</v>
      </c>
      <c r="D518" s="109" t="s">
        <v>330</v>
      </c>
      <c r="E518" s="110" t="s">
        <v>1155</v>
      </c>
      <c r="F518" s="172" t="s">
        <v>1156</v>
      </c>
      <c r="G518" s="111" t="s">
        <v>140</v>
      </c>
      <c r="H518" s="112">
        <v>10</v>
      </c>
      <c r="I518" s="173"/>
      <c r="J518" s="173">
        <f>ROUND(I518*H518,2)</f>
        <v>0</v>
      </c>
      <c r="K518" s="172" t="s">
        <v>242</v>
      </c>
      <c r="L518" s="95"/>
      <c r="M518" s="366" t="s">
        <v>242</v>
      </c>
      <c r="N518" s="367" t="s">
        <v>274</v>
      </c>
      <c r="O518" s="368">
        <v>0.433</v>
      </c>
      <c r="P518" s="368">
        <f>O518*H518</f>
        <v>4.33</v>
      </c>
      <c r="Q518" s="368">
        <v>1.47E-3</v>
      </c>
      <c r="R518" s="368">
        <f>Q518*H518</f>
        <v>1.47E-2</v>
      </c>
      <c r="S518" s="368">
        <v>0</v>
      </c>
      <c r="T518" s="369">
        <f>S518*H518</f>
        <v>0</v>
      </c>
      <c r="AR518" s="90" t="s">
        <v>333</v>
      </c>
      <c r="AT518" s="90" t="s">
        <v>330</v>
      </c>
      <c r="AU518" s="90" t="s">
        <v>57</v>
      </c>
      <c r="AY518" s="90" t="s">
        <v>328</v>
      </c>
      <c r="BE518" s="113">
        <f>IF(N518="základní",J518,0)</f>
        <v>0</v>
      </c>
      <c r="BF518" s="113">
        <f>IF(N518="snížená",J518,0)</f>
        <v>0</v>
      </c>
      <c r="BG518" s="113">
        <f>IF(N518="zákl. přenesená",J518,0)</f>
        <v>0</v>
      </c>
      <c r="BH518" s="113">
        <f>IF(N518="sníž. přenesená",J518,0)</f>
        <v>0</v>
      </c>
      <c r="BI518" s="113">
        <f>IF(N518="nulová",J518,0)</f>
        <v>0</v>
      </c>
      <c r="BJ518" s="90" t="s">
        <v>55</v>
      </c>
      <c r="BK518" s="113">
        <f>ROUND(I518*H518,2)</f>
        <v>0</v>
      </c>
      <c r="BL518" s="90" t="s">
        <v>333</v>
      </c>
      <c r="BM518" s="90" t="s">
        <v>1157</v>
      </c>
    </row>
    <row r="519" spans="2:65" s="371" customFormat="1" ht="11.25">
      <c r="B519" s="370"/>
      <c r="D519" s="372" t="s">
        <v>439</v>
      </c>
      <c r="E519" s="373" t="s">
        <v>242</v>
      </c>
      <c r="F519" s="374" t="s">
        <v>1805</v>
      </c>
      <c r="H519" s="375">
        <v>10</v>
      </c>
      <c r="L519" s="370"/>
      <c r="M519" s="376"/>
      <c r="N519" s="377"/>
      <c r="O519" s="377"/>
      <c r="P519" s="377"/>
      <c r="Q519" s="377"/>
      <c r="R519" s="377"/>
      <c r="S519" s="377"/>
      <c r="T519" s="378"/>
      <c r="AT519" s="373" t="s">
        <v>439</v>
      </c>
      <c r="AU519" s="373" t="s">
        <v>57</v>
      </c>
      <c r="AV519" s="371" t="s">
        <v>57</v>
      </c>
      <c r="AW519" s="371" t="s">
        <v>255</v>
      </c>
      <c r="AX519" s="371" t="s">
        <v>55</v>
      </c>
      <c r="AY519" s="373" t="s">
        <v>328</v>
      </c>
    </row>
    <row r="520" spans="2:65" s="96" customFormat="1" ht="16.5" customHeight="1">
      <c r="B520" s="108"/>
      <c r="C520" s="109" t="s">
        <v>1158</v>
      </c>
      <c r="D520" s="109" t="s">
        <v>330</v>
      </c>
      <c r="E520" s="110" t="s">
        <v>1159</v>
      </c>
      <c r="F520" s="172" t="s">
        <v>1160</v>
      </c>
      <c r="G520" s="111" t="s">
        <v>140</v>
      </c>
      <c r="H520" s="112">
        <v>13</v>
      </c>
      <c r="I520" s="173"/>
      <c r="J520" s="173">
        <f>ROUND(I520*H520,2)</f>
        <v>0</v>
      </c>
      <c r="K520" s="172" t="s">
        <v>242</v>
      </c>
      <c r="L520" s="95"/>
      <c r="M520" s="366" t="s">
        <v>242</v>
      </c>
      <c r="N520" s="367" t="s">
        <v>274</v>
      </c>
      <c r="O520" s="368">
        <v>0.433</v>
      </c>
      <c r="P520" s="368">
        <f>O520*H520</f>
        <v>5.6289999999999996</v>
      </c>
      <c r="Q520" s="368">
        <v>1.47E-3</v>
      </c>
      <c r="R520" s="368">
        <f>Q520*H520</f>
        <v>1.9109999999999999E-2</v>
      </c>
      <c r="S520" s="368">
        <v>0</v>
      </c>
      <c r="T520" s="369">
        <f>S520*H520</f>
        <v>0</v>
      </c>
      <c r="AR520" s="90" t="s">
        <v>333</v>
      </c>
      <c r="AT520" s="90" t="s">
        <v>330</v>
      </c>
      <c r="AU520" s="90" t="s">
        <v>57</v>
      </c>
      <c r="AY520" s="90" t="s">
        <v>328</v>
      </c>
      <c r="BE520" s="113">
        <f>IF(N520="základní",J520,0)</f>
        <v>0</v>
      </c>
      <c r="BF520" s="113">
        <f>IF(N520="snížená",J520,0)</f>
        <v>0</v>
      </c>
      <c r="BG520" s="113">
        <f>IF(N520="zákl. přenesená",J520,0)</f>
        <v>0</v>
      </c>
      <c r="BH520" s="113">
        <f>IF(N520="sníž. přenesená",J520,0)</f>
        <v>0</v>
      </c>
      <c r="BI520" s="113">
        <f>IF(N520="nulová",J520,0)</f>
        <v>0</v>
      </c>
      <c r="BJ520" s="90" t="s">
        <v>55</v>
      </c>
      <c r="BK520" s="113">
        <f>ROUND(I520*H520,2)</f>
        <v>0</v>
      </c>
      <c r="BL520" s="90" t="s">
        <v>333</v>
      </c>
      <c r="BM520" s="90" t="s">
        <v>1161</v>
      </c>
    </row>
    <row r="521" spans="2:65" s="371" customFormat="1" ht="11.25">
      <c r="B521" s="370"/>
      <c r="D521" s="372" t="s">
        <v>439</v>
      </c>
      <c r="E521" s="373" t="s">
        <v>242</v>
      </c>
      <c r="F521" s="374" t="s">
        <v>1806</v>
      </c>
      <c r="H521" s="375">
        <v>13</v>
      </c>
      <c r="L521" s="370"/>
      <c r="M521" s="376"/>
      <c r="N521" s="377"/>
      <c r="O521" s="377"/>
      <c r="P521" s="377"/>
      <c r="Q521" s="377"/>
      <c r="R521" s="377"/>
      <c r="S521" s="377"/>
      <c r="T521" s="378"/>
      <c r="AT521" s="373" t="s">
        <v>439</v>
      </c>
      <c r="AU521" s="373" t="s">
        <v>57</v>
      </c>
      <c r="AV521" s="371" t="s">
        <v>57</v>
      </c>
      <c r="AW521" s="371" t="s">
        <v>255</v>
      </c>
      <c r="AX521" s="371" t="s">
        <v>55</v>
      </c>
      <c r="AY521" s="373" t="s">
        <v>328</v>
      </c>
    </row>
    <row r="522" spans="2:65" s="96" customFormat="1" ht="16.5" customHeight="1">
      <c r="B522" s="108"/>
      <c r="C522" s="109" t="s">
        <v>1162</v>
      </c>
      <c r="D522" s="109" t="s">
        <v>330</v>
      </c>
      <c r="E522" s="110" t="s">
        <v>1163</v>
      </c>
      <c r="F522" s="172" t="s">
        <v>1164</v>
      </c>
      <c r="G522" s="111" t="s">
        <v>140</v>
      </c>
      <c r="H522" s="112">
        <v>10</v>
      </c>
      <c r="I522" s="173"/>
      <c r="J522" s="173">
        <f>ROUND(I522*H522,2)</f>
        <v>0</v>
      </c>
      <c r="K522" s="172" t="s">
        <v>1640</v>
      </c>
      <c r="L522" s="95"/>
      <c r="M522" s="366" t="s">
        <v>242</v>
      </c>
      <c r="N522" s="367" t="s">
        <v>274</v>
      </c>
      <c r="O522" s="368">
        <v>3.1E-2</v>
      </c>
      <c r="P522" s="368">
        <f>O522*H522</f>
        <v>0.31</v>
      </c>
      <c r="Q522" s="368">
        <v>0</v>
      </c>
      <c r="R522" s="368">
        <f>Q522*H522</f>
        <v>0</v>
      </c>
      <c r="S522" s="368">
        <v>1.1000000000000001E-3</v>
      </c>
      <c r="T522" s="369">
        <f>S522*H522</f>
        <v>1.1000000000000001E-2</v>
      </c>
      <c r="AR522" s="90" t="s">
        <v>333</v>
      </c>
      <c r="AT522" s="90" t="s">
        <v>330</v>
      </c>
      <c r="AU522" s="90" t="s">
        <v>57</v>
      </c>
      <c r="AY522" s="90" t="s">
        <v>328</v>
      </c>
      <c r="BE522" s="113">
        <f>IF(N522="základní",J522,0)</f>
        <v>0</v>
      </c>
      <c r="BF522" s="113">
        <f>IF(N522="snížená",J522,0)</f>
        <v>0</v>
      </c>
      <c r="BG522" s="113">
        <f>IF(N522="zákl. přenesená",J522,0)</f>
        <v>0</v>
      </c>
      <c r="BH522" s="113">
        <f>IF(N522="sníž. přenesená",J522,0)</f>
        <v>0</v>
      </c>
      <c r="BI522" s="113">
        <f>IF(N522="nulová",J522,0)</f>
        <v>0</v>
      </c>
      <c r="BJ522" s="90" t="s">
        <v>55</v>
      </c>
      <c r="BK522" s="113">
        <f>ROUND(I522*H522,2)</f>
        <v>0</v>
      </c>
      <c r="BL522" s="90" t="s">
        <v>333</v>
      </c>
      <c r="BM522" s="90" t="s">
        <v>1165</v>
      </c>
    </row>
    <row r="523" spans="2:65" s="96" customFormat="1" ht="16.5" customHeight="1">
      <c r="B523" s="108"/>
      <c r="C523" s="109" t="s">
        <v>1166</v>
      </c>
      <c r="D523" s="109" t="s">
        <v>330</v>
      </c>
      <c r="E523" s="110" t="s">
        <v>1167</v>
      </c>
      <c r="F523" s="172" t="s">
        <v>1168</v>
      </c>
      <c r="G523" s="111" t="s">
        <v>140</v>
      </c>
      <c r="H523" s="112">
        <v>20</v>
      </c>
      <c r="I523" s="173"/>
      <c r="J523" s="173">
        <f>ROUND(I523*H523,2)</f>
        <v>0</v>
      </c>
      <c r="K523" s="172" t="s">
        <v>1640</v>
      </c>
      <c r="L523" s="95"/>
      <c r="M523" s="366" t="s">
        <v>242</v>
      </c>
      <c r="N523" s="367" t="s">
        <v>274</v>
      </c>
      <c r="O523" s="368">
        <v>0.27800000000000002</v>
      </c>
      <c r="P523" s="368">
        <f>O523*H523</f>
        <v>5.5600000000000005</v>
      </c>
      <c r="Q523" s="368">
        <v>2.3499999999999999E-4</v>
      </c>
      <c r="R523" s="368">
        <f>Q523*H523</f>
        <v>4.7000000000000002E-3</v>
      </c>
      <c r="S523" s="368">
        <v>0</v>
      </c>
      <c r="T523" s="369">
        <f>S523*H523</f>
        <v>0</v>
      </c>
      <c r="AR523" s="90" t="s">
        <v>333</v>
      </c>
      <c r="AT523" s="90" t="s">
        <v>330</v>
      </c>
      <c r="AU523" s="90" t="s">
        <v>57</v>
      </c>
      <c r="AY523" s="90" t="s">
        <v>328</v>
      </c>
      <c r="BE523" s="113">
        <f>IF(N523="základní",J523,0)</f>
        <v>0</v>
      </c>
      <c r="BF523" s="113">
        <f>IF(N523="snížená",J523,0)</f>
        <v>0</v>
      </c>
      <c r="BG523" s="113">
        <f>IF(N523="zákl. přenesená",J523,0)</f>
        <v>0</v>
      </c>
      <c r="BH523" s="113">
        <f>IF(N523="sníž. přenesená",J523,0)</f>
        <v>0</v>
      </c>
      <c r="BI523" s="113">
        <f>IF(N523="nulová",J523,0)</f>
        <v>0</v>
      </c>
      <c r="BJ523" s="90" t="s">
        <v>55</v>
      </c>
      <c r="BK523" s="113">
        <f>ROUND(I523*H523,2)</f>
        <v>0</v>
      </c>
      <c r="BL523" s="90" t="s">
        <v>333</v>
      </c>
      <c r="BM523" s="90" t="s">
        <v>1169</v>
      </c>
    </row>
    <row r="524" spans="2:65" s="96" customFormat="1" ht="16.5" customHeight="1">
      <c r="B524" s="108"/>
      <c r="C524" s="109" t="s">
        <v>1170</v>
      </c>
      <c r="D524" s="109" t="s">
        <v>330</v>
      </c>
      <c r="E524" s="110" t="s">
        <v>1171</v>
      </c>
      <c r="F524" s="172" t="s">
        <v>1172</v>
      </c>
      <c r="G524" s="111" t="s">
        <v>176</v>
      </c>
      <c r="H524" s="112">
        <v>6.3929999999999998</v>
      </c>
      <c r="I524" s="173"/>
      <c r="J524" s="173">
        <f>ROUND(I524*H524,2)</f>
        <v>0</v>
      </c>
      <c r="K524" s="172" t="s">
        <v>1640</v>
      </c>
      <c r="L524" s="95"/>
      <c r="M524" s="366" t="s">
        <v>242</v>
      </c>
      <c r="N524" s="367" t="s">
        <v>274</v>
      </c>
      <c r="O524" s="368">
        <v>4.3390000000000004</v>
      </c>
      <c r="P524" s="368">
        <f>O524*H524</f>
        <v>27.739227000000003</v>
      </c>
      <c r="Q524" s="368">
        <v>0</v>
      </c>
      <c r="R524" s="368">
        <f>Q524*H524</f>
        <v>0</v>
      </c>
      <c r="S524" s="368">
        <v>0</v>
      </c>
      <c r="T524" s="369">
        <f>S524*H524</f>
        <v>0</v>
      </c>
      <c r="AR524" s="90" t="s">
        <v>333</v>
      </c>
      <c r="AT524" s="90" t="s">
        <v>330</v>
      </c>
      <c r="AU524" s="90" t="s">
        <v>57</v>
      </c>
      <c r="AY524" s="90" t="s">
        <v>328</v>
      </c>
      <c r="BE524" s="113">
        <f>IF(N524="základní",J524,0)</f>
        <v>0</v>
      </c>
      <c r="BF524" s="113">
        <f>IF(N524="snížená",J524,0)</f>
        <v>0</v>
      </c>
      <c r="BG524" s="113">
        <f>IF(N524="zákl. přenesená",J524,0)</f>
        <v>0</v>
      </c>
      <c r="BH524" s="113">
        <f>IF(N524="sníž. přenesená",J524,0)</f>
        <v>0</v>
      </c>
      <c r="BI524" s="113">
        <f>IF(N524="nulová",J524,0)</f>
        <v>0</v>
      </c>
      <c r="BJ524" s="90" t="s">
        <v>55</v>
      </c>
      <c r="BK524" s="113">
        <f>ROUND(I524*H524,2)</f>
        <v>0</v>
      </c>
      <c r="BL524" s="90" t="s">
        <v>333</v>
      </c>
      <c r="BM524" s="90" t="s">
        <v>1173</v>
      </c>
    </row>
    <row r="525" spans="2:65" s="96" customFormat="1" ht="16.5" customHeight="1">
      <c r="B525" s="108"/>
      <c r="C525" s="109" t="s">
        <v>1174</v>
      </c>
      <c r="D525" s="109" t="s">
        <v>330</v>
      </c>
      <c r="E525" s="110" t="s">
        <v>1175</v>
      </c>
      <c r="F525" s="172" t="s">
        <v>1176</v>
      </c>
      <c r="G525" s="111" t="s">
        <v>176</v>
      </c>
      <c r="H525" s="112">
        <v>0.88800000000000001</v>
      </c>
      <c r="I525" s="173"/>
      <c r="J525" s="173">
        <f>ROUND(I525*H525,2)</f>
        <v>0</v>
      </c>
      <c r="K525" s="172" t="s">
        <v>1640</v>
      </c>
      <c r="L525" s="95"/>
      <c r="M525" s="366" t="s">
        <v>242</v>
      </c>
      <c r="N525" s="367" t="s">
        <v>274</v>
      </c>
      <c r="O525" s="368">
        <v>2.351</v>
      </c>
      <c r="P525" s="368">
        <f>O525*H525</f>
        <v>2.087688</v>
      </c>
      <c r="Q525" s="368">
        <v>0</v>
      </c>
      <c r="R525" s="368">
        <f>Q525*H525</f>
        <v>0</v>
      </c>
      <c r="S525" s="368">
        <v>0</v>
      </c>
      <c r="T525" s="369">
        <f>S525*H525</f>
        <v>0</v>
      </c>
      <c r="AR525" s="90" t="s">
        <v>333</v>
      </c>
      <c r="AT525" s="90" t="s">
        <v>330</v>
      </c>
      <c r="AU525" s="90" t="s">
        <v>57</v>
      </c>
      <c r="AY525" s="90" t="s">
        <v>328</v>
      </c>
      <c r="BE525" s="113">
        <f>IF(N525="základní",J525,0)</f>
        <v>0</v>
      </c>
      <c r="BF525" s="113">
        <f>IF(N525="snížená",J525,0)</f>
        <v>0</v>
      </c>
      <c r="BG525" s="113">
        <f>IF(N525="zákl. přenesená",J525,0)</f>
        <v>0</v>
      </c>
      <c r="BH525" s="113">
        <f>IF(N525="sníž. přenesená",J525,0)</f>
        <v>0</v>
      </c>
      <c r="BI525" s="113">
        <f>IF(N525="nulová",J525,0)</f>
        <v>0</v>
      </c>
      <c r="BJ525" s="90" t="s">
        <v>55</v>
      </c>
      <c r="BK525" s="113">
        <f>ROUND(I525*H525,2)</f>
        <v>0</v>
      </c>
      <c r="BL525" s="90" t="s">
        <v>333</v>
      </c>
      <c r="BM525" s="90" t="s">
        <v>1177</v>
      </c>
    </row>
    <row r="526" spans="2:65" s="96" customFormat="1" ht="16.5" customHeight="1">
      <c r="B526" s="108"/>
      <c r="C526" s="109" t="s">
        <v>1178</v>
      </c>
      <c r="D526" s="109" t="s">
        <v>330</v>
      </c>
      <c r="E526" s="110" t="s">
        <v>1179</v>
      </c>
      <c r="F526" s="172" t="s">
        <v>1180</v>
      </c>
      <c r="G526" s="111" t="s">
        <v>176</v>
      </c>
      <c r="H526" s="112">
        <v>0.88800000000000001</v>
      </c>
      <c r="I526" s="173"/>
      <c r="J526" s="173">
        <f>ROUND(I526*H526,2)</f>
        <v>0</v>
      </c>
      <c r="K526" s="172" t="s">
        <v>1640</v>
      </c>
      <c r="L526" s="95"/>
      <c r="M526" s="366" t="s">
        <v>242</v>
      </c>
      <c r="N526" s="367" t="s">
        <v>274</v>
      </c>
      <c r="O526" s="368">
        <v>1.21</v>
      </c>
      <c r="P526" s="368">
        <f>O526*H526</f>
        <v>1.0744799999999999</v>
      </c>
      <c r="Q526" s="368">
        <v>0</v>
      </c>
      <c r="R526" s="368">
        <f>Q526*H526</f>
        <v>0</v>
      </c>
      <c r="S526" s="368">
        <v>0</v>
      </c>
      <c r="T526" s="369">
        <f>S526*H526</f>
        <v>0</v>
      </c>
      <c r="AR526" s="90" t="s">
        <v>333</v>
      </c>
      <c r="AT526" s="90" t="s">
        <v>330</v>
      </c>
      <c r="AU526" s="90" t="s">
        <v>57</v>
      </c>
      <c r="AY526" s="90" t="s">
        <v>328</v>
      </c>
      <c r="BE526" s="113">
        <f>IF(N526="základní",J526,0)</f>
        <v>0</v>
      </c>
      <c r="BF526" s="113">
        <f>IF(N526="snížená",J526,0)</f>
        <v>0</v>
      </c>
      <c r="BG526" s="113">
        <f>IF(N526="zákl. přenesená",J526,0)</f>
        <v>0</v>
      </c>
      <c r="BH526" s="113">
        <f>IF(N526="sníž. přenesená",J526,0)</f>
        <v>0</v>
      </c>
      <c r="BI526" s="113">
        <f>IF(N526="nulová",J526,0)</f>
        <v>0</v>
      </c>
      <c r="BJ526" s="90" t="s">
        <v>55</v>
      </c>
      <c r="BK526" s="113">
        <f>ROUND(I526*H526,2)</f>
        <v>0</v>
      </c>
      <c r="BL526" s="90" t="s">
        <v>333</v>
      </c>
      <c r="BM526" s="90" t="s">
        <v>1181</v>
      </c>
    </row>
    <row r="527" spans="2:65" s="354" customFormat="1" ht="22.9" customHeight="1">
      <c r="B527" s="353"/>
      <c r="D527" s="355" t="s">
        <v>296</v>
      </c>
      <c r="E527" s="364" t="s">
        <v>1807</v>
      </c>
      <c r="F527" s="364" t="s">
        <v>1808</v>
      </c>
      <c r="J527" s="365">
        <f>BK527</f>
        <v>0</v>
      </c>
      <c r="L527" s="353"/>
      <c r="M527" s="358"/>
      <c r="N527" s="359"/>
      <c r="O527" s="359"/>
      <c r="P527" s="360">
        <f>SUM(P528:P580)</f>
        <v>335.5376050000001</v>
      </c>
      <c r="Q527" s="359"/>
      <c r="R527" s="360">
        <f>SUM(R528:R580)</f>
        <v>0.282932305</v>
      </c>
      <c r="S527" s="359"/>
      <c r="T527" s="361">
        <f>SUM(T528:T580)</f>
        <v>19.336070000000007</v>
      </c>
      <c r="AR527" s="355" t="s">
        <v>57</v>
      </c>
      <c r="AT527" s="362" t="s">
        <v>296</v>
      </c>
      <c r="AU527" s="362" t="s">
        <v>55</v>
      </c>
      <c r="AY527" s="355" t="s">
        <v>328</v>
      </c>
      <c r="BK527" s="363">
        <f>SUM(BK528:BK580)</f>
        <v>0</v>
      </c>
    </row>
    <row r="528" spans="2:65" s="96" customFormat="1" ht="16.5" customHeight="1">
      <c r="B528" s="108"/>
      <c r="C528" s="109" t="s">
        <v>1182</v>
      </c>
      <c r="D528" s="109" t="s">
        <v>330</v>
      </c>
      <c r="E528" s="110" t="s">
        <v>1183</v>
      </c>
      <c r="F528" s="172" t="s">
        <v>1184</v>
      </c>
      <c r="G528" s="111" t="s">
        <v>140</v>
      </c>
      <c r="H528" s="112">
        <v>5</v>
      </c>
      <c r="I528" s="173"/>
      <c r="J528" s="173">
        <f>ROUND(I528*H528,2)</f>
        <v>0</v>
      </c>
      <c r="K528" s="172" t="s">
        <v>242</v>
      </c>
      <c r="L528" s="95"/>
      <c r="M528" s="366" t="s">
        <v>242</v>
      </c>
      <c r="N528" s="367" t="s">
        <v>274</v>
      </c>
      <c r="O528" s="368">
        <v>0.13400000000000001</v>
      </c>
      <c r="P528" s="368">
        <f>O528*H528</f>
        <v>0.67</v>
      </c>
      <c r="Q528" s="368">
        <v>0</v>
      </c>
      <c r="R528" s="368">
        <f>Q528*H528</f>
        <v>0</v>
      </c>
      <c r="S528" s="368">
        <v>0</v>
      </c>
      <c r="T528" s="369">
        <f>S528*H528</f>
        <v>0</v>
      </c>
      <c r="AR528" s="90" t="s">
        <v>333</v>
      </c>
      <c r="AT528" s="90" t="s">
        <v>330</v>
      </c>
      <c r="AU528" s="90" t="s">
        <v>57</v>
      </c>
      <c r="AY528" s="90" t="s">
        <v>328</v>
      </c>
      <c r="BE528" s="113">
        <f>IF(N528="základní",J528,0)</f>
        <v>0</v>
      </c>
      <c r="BF528" s="113">
        <f>IF(N528="snížená",J528,0)</f>
        <v>0</v>
      </c>
      <c r="BG528" s="113">
        <f>IF(N528="zákl. přenesená",J528,0)</f>
        <v>0</v>
      </c>
      <c r="BH528" s="113">
        <f>IF(N528="sníž. přenesená",J528,0)</f>
        <v>0</v>
      </c>
      <c r="BI528" s="113">
        <f>IF(N528="nulová",J528,0)</f>
        <v>0</v>
      </c>
      <c r="BJ528" s="90" t="s">
        <v>55</v>
      </c>
      <c r="BK528" s="113">
        <f>ROUND(I528*H528,2)</f>
        <v>0</v>
      </c>
      <c r="BL528" s="90" t="s">
        <v>333</v>
      </c>
      <c r="BM528" s="90" t="s">
        <v>1185</v>
      </c>
    </row>
    <row r="529" spans="2:65" s="371" customFormat="1" ht="11.25">
      <c r="B529" s="370"/>
      <c r="D529" s="372" t="s">
        <v>439</v>
      </c>
      <c r="E529" s="373" t="s">
        <v>242</v>
      </c>
      <c r="F529" s="374" t="s">
        <v>1186</v>
      </c>
      <c r="H529" s="375">
        <v>5</v>
      </c>
      <c r="L529" s="370"/>
      <c r="M529" s="376"/>
      <c r="N529" s="377"/>
      <c r="O529" s="377"/>
      <c r="P529" s="377"/>
      <c r="Q529" s="377"/>
      <c r="R529" s="377"/>
      <c r="S529" s="377"/>
      <c r="T529" s="378"/>
      <c r="AT529" s="373" t="s">
        <v>439</v>
      </c>
      <c r="AU529" s="373" t="s">
        <v>57</v>
      </c>
      <c r="AV529" s="371" t="s">
        <v>57</v>
      </c>
      <c r="AW529" s="371" t="s">
        <v>255</v>
      </c>
      <c r="AX529" s="371" t="s">
        <v>55</v>
      </c>
      <c r="AY529" s="373" t="s">
        <v>328</v>
      </c>
    </row>
    <row r="530" spans="2:65" s="96" customFormat="1" ht="16.5" customHeight="1">
      <c r="B530" s="108"/>
      <c r="C530" s="109" t="s">
        <v>1187</v>
      </c>
      <c r="D530" s="109" t="s">
        <v>330</v>
      </c>
      <c r="E530" s="110" t="s">
        <v>1188</v>
      </c>
      <c r="F530" s="172" t="s">
        <v>1189</v>
      </c>
      <c r="G530" s="111" t="s">
        <v>140</v>
      </c>
      <c r="H530" s="112">
        <v>125</v>
      </c>
      <c r="I530" s="173"/>
      <c r="J530" s="173">
        <f>ROUND(I530*H530,2)</f>
        <v>0</v>
      </c>
      <c r="K530" s="172" t="s">
        <v>1640</v>
      </c>
      <c r="L530" s="95"/>
      <c r="M530" s="366" t="s">
        <v>242</v>
      </c>
      <c r="N530" s="367" t="s">
        <v>274</v>
      </c>
      <c r="O530" s="368">
        <v>0.26800000000000002</v>
      </c>
      <c r="P530" s="368">
        <f>O530*H530</f>
        <v>33.5</v>
      </c>
      <c r="Q530" s="368">
        <v>0</v>
      </c>
      <c r="R530" s="368">
        <f>Q530*H530</f>
        <v>0</v>
      </c>
      <c r="S530" s="368">
        <v>0</v>
      </c>
      <c r="T530" s="369">
        <f>S530*H530</f>
        <v>0</v>
      </c>
      <c r="AR530" s="90" t="s">
        <v>333</v>
      </c>
      <c r="AT530" s="90" t="s">
        <v>330</v>
      </c>
      <c r="AU530" s="90" t="s">
        <v>57</v>
      </c>
      <c r="AY530" s="90" t="s">
        <v>328</v>
      </c>
      <c r="BE530" s="113">
        <f>IF(N530="základní",J530,0)</f>
        <v>0</v>
      </c>
      <c r="BF530" s="113">
        <f>IF(N530="snížená",J530,0)</f>
        <v>0</v>
      </c>
      <c r="BG530" s="113">
        <f>IF(N530="zákl. přenesená",J530,0)</f>
        <v>0</v>
      </c>
      <c r="BH530" s="113">
        <f>IF(N530="sníž. přenesená",J530,0)</f>
        <v>0</v>
      </c>
      <c r="BI530" s="113">
        <f>IF(N530="nulová",J530,0)</f>
        <v>0</v>
      </c>
      <c r="BJ530" s="90" t="s">
        <v>55</v>
      </c>
      <c r="BK530" s="113">
        <f>ROUND(I530*H530,2)</f>
        <v>0</v>
      </c>
      <c r="BL530" s="90" t="s">
        <v>333</v>
      </c>
      <c r="BM530" s="90" t="s">
        <v>1190</v>
      </c>
    </row>
    <row r="531" spans="2:65" s="371" customFormat="1" ht="11.25">
      <c r="B531" s="370"/>
      <c r="D531" s="372" t="s">
        <v>439</v>
      </c>
      <c r="E531" s="373" t="s">
        <v>242</v>
      </c>
      <c r="F531" s="374" t="s">
        <v>1809</v>
      </c>
      <c r="H531" s="375">
        <v>125</v>
      </c>
      <c r="L531" s="370"/>
      <c r="M531" s="376"/>
      <c r="N531" s="377"/>
      <c r="O531" s="377"/>
      <c r="P531" s="377"/>
      <c r="Q531" s="377"/>
      <c r="R531" s="377"/>
      <c r="S531" s="377"/>
      <c r="T531" s="378"/>
      <c r="AT531" s="373" t="s">
        <v>439</v>
      </c>
      <c r="AU531" s="373" t="s">
        <v>57</v>
      </c>
      <c r="AV531" s="371" t="s">
        <v>57</v>
      </c>
      <c r="AW531" s="371" t="s">
        <v>255</v>
      </c>
      <c r="AX531" s="371" t="s">
        <v>55</v>
      </c>
      <c r="AY531" s="373" t="s">
        <v>328</v>
      </c>
    </row>
    <row r="532" spans="2:65" s="96" customFormat="1" ht="16.5" customHeight="1">
      <c r="B532" s="108"/>
      <c r="C532" s="109" t="s">
        <v>1191</v>
      </c>
      <c r="D532" s="109" t="s">
        <v>330</v>
      </c>
      <c r="E532" s="110" t="s">
        <v>1192</v>
      </c>
      <c r="F532" s="172" t="s">
        <v>1193</v>
      </c>
      <c r="G532" s="111" t="s">
        <v>140</v>
      </c>
      <c r="H532" s="112">
        <v>65</v>
      </c>
      <c r="I532" s="173"/>
      <c r="J532" s="173">
        <f>ROUND(I532*H532,2)</f>
        <v>0</v>
      </c>
      <c r="K532" s="172" t="s">
        <v>1640</v>
      </c>
      <c r="L532" s="95"/>
      <c r="M532" s="366" t="s">
        <v>242</v>
      </c>
      <c r="N532" s="367" t="s">
        <v>274</v>
      </c>
      <c r="O532" s="368">
        <v>0.25800000000000001</v>
      </c>
      <c r="P532" s="368">
        <f>O532*H532</f>
        <v>16.77</v>
      </c>
      <c r="Q532" s="368">
        <v>6.8096999999999995E-5</v>
      </c>
      <c r="R532" s="368">
        <f>Q532*H532</f>
        <v>4.4263049999999993E-3</v>
      </c>
      <c r="S532" s="368">
        <v>0</v>
      </c>
      <c r="T532" s="369">
        <f>S532*H532</f>
        <v>0</v>
      </c>
      <c r="AR532" s="90" t="s">
        <v>333</v>
      </c>
      <c r="AT532" s="90" t="s">
        <v>330</v>
      </c>
      <c r="AU532" s="90" t="s">
        <v>57</v>
      </c>
      <c r="AY532" s="90" t="s">
        <v>328</v>
      </c>
      <c r="BE532" s="113">
        <f>IF(N532="základní",J532,0)</f>
        <v>0</v>
      </c>
      <c r="BF532" s="113">
        <f>IF(N532="snížená",J532,0)</f>
        <v>0</v>
      </c>
      <c r="BG532" s="113">
        <f>IF(N532="zákl. přenesená",J532,0)</f>
        <v>0</v>
      </c>
      <c r="BH532" s="113">
        <f>IF(N532="sníž. přenesená",J532,0)</f>
        <v>0</v>
      </c>
      <c r="BI532" s="113">
        <f>IF(N532="nulová",J532,0)</f>
        <v>0</v>
      </c>
      <c r="BJ532" s="90" t="s">
        <v>55</v>
      </c>
      <c r="BK532" s="113">
        <f>ROUND(I532*H532,2)</f>
        <v>0</v>
      </c>
      <c r="BL532" s="90" t="s">
        <v>333</v>
      </c>
      <c r="BM532" s="90" t="s">
        <v>1194</v>
      </c>
    </row>
    <row r="533" spans="2:65" s="371" customFormat="1" ht="11.25">
      <c r="B533" s="370"/>
      <c r="D533" s="372" t="s">
        <v>439</v>
      </c>
      <c r="E533" s="373" t="s">
        <v>242</v>
      </c>
      <c r="F533" s="374" t="s">
        <v>1810</v>
      </c>
      <c r="H533" s="375">
        <v>65</v>
      </c>
      <c r="L533" s="370"/>
      <c r="M533" s="376"/>
      <c r="N533" s="377"/>
      <c r="O533" s="377"/>
      <c r="P533" s="377"/>
      <c r="Q533" s="377"/>
      <c r="R533" s="377"/>
      <c r="S533" s="377"/>
      <c r="T533" s="378"/>
      <c r="AT533" s="373" t="s">
        <v>439</v>
      </c>
      <c r="AU533" s="373" t="s">
        <v>57</v>
      </c>
      <c r="AV533" s="371" t="s">
        <v>57</v>
      </c>
      <c r="AW533" s="371" t="s">
        <v>255</v>
      </c>
      <c r="AX533" s="371" t="s">
        <v>55</v>
      </c>
      <c r="AY533" s="373" t="s">
        <v>328</v>
      </c>
    </row>
    <row r="534" spans="2:65" s="96" customFormat="1" ht="16.5" customHeight="1">
      <c r="B534" s="108"/>
      <c r="C534" s="387" t="s">
        <v>1195</v>
      </c>
      <c r="D534" s="387" t="s">
        <v>355</v>
      </c>
      <c r="E534" s="388" t="s">
        <v>1196</v>
      </c>
      <c r="F534" s="389" t="s">
        <v>1197</v>
      </c>
      <c r="G534" s="390" t="s">
        <v>140</v>
      </c>
      <c r="H534" s="391">
        <v>45</v>
      </c>
      <c r="I534" s="392"/>
      <c r="J534" s="392">
        <f>ROUND(I534*H534,2)</f>
        <v>0</v>
      </c>
      <c r="K534" s="389" t="s">
        <v>1640</v>
      </c>
      <c r="L534" s="393"/>
      <c r="M534" s="394" t="s">
        <v>242</v>
      </c>
      <c r="N534" s="395" t="s">
        <v>274</v>
      </c>
      <c r="O534" s="368">
        <v>0</v>
      </c>
      <c r="P534" s="368">
        <f>O534*H534</f>
        <v>0</v>
      </c>
      <c r="Q534" s="368">
        <v>2.4000000000000001E-4</v>
      </c>
      <c r="R534" s="368">
        <f>Q534*H534</f>
        <v>1.0800000000000001E-2</v>
      </c>
      <c r="S534" s="368">
        <v>0</v>
      </c>
      <c r="T534" s="369">
        <f>S534*H534</f>
        <v>0</v>
      </c>
      <c r="AR534" s="90" t="s">
        <v>358</v>
      </c>
      <c r="AT534" s="90" t="s">
        <v>355</v>
      </c>
      <c r="AU534" s="90" t="s">
        <v>57</v>
      </c>
      <c r="AY534" s="90" t="s">
        <v>328</v>
      </c>
      <c r="BE534" s="113">
        <f>IF(N534="základní",J534,0)</f>
        <v>0</v>
      </c>
      <c r="BF534" s="113">
        <f>IF(N534="snížená",J534,0)</f>
        <v>0</v>
      </c>
      <c r="BG534" s="113">
        <f>IF(N534="zákl. přenesená",J534,0)</f>
        <v>0</v>
      </c>
      <c r="BH534" s="113">
        <f>IF(N534="sníž. přenesená",J534,0)</f>
        <v>0</v>
      </c>
      <c r="BI534" s="113">
        <f>IF(N534="nulová",J534,0)</f>
        <v>0</v>
      </c>
      <c r="BJ534" s="90" t="s">
        <v>55</v>
      </c>
      <c r="BK534" s="113">
        <f>ROUND(I534*H534,2)</f>
        <v>0</v>
      </c>
      <c r="BL534" s="90" t="s">
        <v>333</v>
      </c>
      <c r="BM534" s="90" t="s">
        <v>1198</v>
      </c>
    </row>
    <row r="535" spans="2:65" s="371" customFormat="1" ht="11.25">
      <c r="B535" s="370"/>
      <c r="D535" s="372" t="s">
        <v>439</v>
      </c>
      <c r="E535" s="373" t="s">
        <v>242</v>
      </c>
      <c r="F535" s="374" t="s">
        <v>1811</v>
      </c>
      <c r="H535" s="375">
        <v>45</v>
      </c>
      <c r="L535" s="370"/>
      <c r="M535" s="376"/>
      <c r="N535" s="377"/>
      <c r="O535" s="377"/>
      <c r="P535" s="377"/>
      <c r="Q535" s="377"/>
      <c r="R535" s="377"/>
      <c r="S535" s="377"/>
      <c r="T535" s="378"/>
      <c r="AT535" s="373" t="s">
        <v>439</v>
      </c>
      <c r="AU535" s="373" t="s">
        <v>57</v>
      </c>
      <c r="AV535" s="371" t="s">
        <v>57</v>
      </c>
      <c r="AW535" s="371" t="s">
        <v>255</v>
      </c>
      <c r="AX535" s="371" t="s">
        <v>55</v>
      </c>
      <c r="AY535" s="373" t="s">
        <v>328</v>
      </c>
    </row>
    <row r="536" spans="2:65" s="96" customFormat="1" ht="16.5" customHeight="1">
      <c r="B536" s="108"/>
      <c r="C536" s="387" t="s">
        <v>1546</v>
      </c>
      <c r="D536" s="387" t="s">
        <v>355</v>
      </c>
      <c r="E536" s="388" t="s">
        <v>1547</v>
      </c>
      <c r="F536" s="389" t="s">
        <v>1548</v>
      </c>
      <c r="G536" s="390" t="s">
        <v>140</v>
      </c>
      <c r="H536" s="391">
        <v>10</v>
      </c>
      <c r="I536" s="392"/>
      <c r="J536" s="392">
        <f>ROUND(I536*H536,2)</f>
        <v>0</v>
      </c>
      <c r="K536" s="389" t="s">
        <v>1640</v>
      </c>
      <c r="L536" s="393"/>
      <c r="M536" s="394" t="s">
        <v>242</v>
      </c>
      <c r="N536" s="395" t="s">
        <v>274</v>
      </c>
      <c r="O536" s="368">
        <v>0</v>
      </c>
      <c r="P536" s="368">
        <f>O536*H536</f>
        <v>0</v>
      </c>
      <c r="Q536" s="368">
        <v>2.2000000000000001E-4</v>
      </c>
      <c r="R536" s="368">
        <f>Q536*H536</f>
        <v>2.2000000000000001E-3</v>
      </c>
      <c r="S536" s="368">
        <v>0</v>
      </c>
      <c r="T536" s="369">
        <f>S536*H536</f>
        <v>0</v>
      </c>
      <c r="AR536" s="90" t="s">
        <v>358</v>
      </c>
      <c r="AT536" s="90" t="s">
        <v>355</v>
      </c>
      <c r="AU536" s="90" t="s">
        <v>57</v>
      </c>
      <c r="AY536" s="90" t="s">
        <v>328</v>
      </c>
      <c r="BE536" s="113">
        <f>IF(N536="základní",J536,0)</f>
        <v>0</v>
      </c>
      <c r="BF536" s="113">
        <f>IF(N536="snížená",J536,0)</f>
        <v>0</v>
      </c>
      <c r="BG536" s="113">
        <f>IF(N536="zákl. přenesená",J536,0)</f>
        <v>0</v>
      </c>
      <c r="BH536" s="113">
        <f>IF(N536="sníž. přenesená",J536,0)</f>
        <v>0</v>
      </c>
      <c r="BI536" s="113">
        <f>IF(N536="nulová",J536,0)</f>
        <v>0</v>
      </c>
      <c r="BJ536" s="90" t="s">
        <v>55</v>
      </c>
      <c r="BK536" s="113">
        <f>ROUND(I536*H536,2)</f>
        <v>0</v>
      </c>
      <c r="BL536" s="90" t="s">
        <v>333</v>
      </c>
      <c r="BM536" s="90" t="s">
        <v>1549</v>
      </c>
    </row>
    <row r="537" spans="2:65" s="371" customFormat="1" ht="11.25">
      <c r="B537" s="370"/>
      <c r="D537" s="372" t="s">
        <v>439</v>
      </c>
      <c r="E537" s="373" t="s">
        <v>242</v>
      </c>
      <c r="F537" s="374" t="s">
        <v>1812</v>
      </c>
      <c r="H537" s="375">
        <v>10</v>
      </c>
      <c r="L537" s="370"/>
      <c r="M537" s="376"/>
      <c r="N537" s="377"/>
      <c r="O537" s="377"/>
      <c r="P537" s="377"/>
      <c r="Q537" s="377"/>
      <c r="R537" s="377"/>
      <c r="S537" s="377"/>
      <c r="T537" s="378"/>
      <c r="AT537" s="373" t="s">
        <v>439</v>
      </c>
      <c r="AU537" s="373" t="s">
        <v>57</v>
      </c>
      <c r="AV537" s="371" t="s">
        <v>57</v>
      </c>
      <c r="AW537" s="371" t="s">
        <v>255</v>
      </c>
      <c r="AX537" s="371" t="s">
        <v>55</v>
      </c>
      <c r="AY537" s="373" t="s">
        <v>328</v>
      </c>
    </row>
    <row r="538" spans="2:65" s="96" customFormat="1" ht="16.5" customHeight="1">
      <c r="B538" s="108"/>
      <c r="C538" s="387" t="s">
        <v>1592</v>
      </c>
      <c r="D538" s="387" t="s">
        <v>355</v>
      </c>
      <c r="E538" s="388" t="s">
        <v>1593</v>
      </c>
      <c r="F538" s="389" t="s">
        <v>1594</v>
      </c>
      <c r="G538" s="390" t="s">
        <v>140</v>
      </c>
      <c r="H538" s="391">
        <v>10</v>
      </c>
      <c r="I538" s="392"/>
      <c r="J538" s="392">
        <f>ROUND(I538*H538,2)</f>
        <v>0</v>
      </c>
      <c r="K538" s="389" t="s">
        <v>1640</v>
      </c>
      <c r="L538" s="393"/>
      <c r="M538" s="394" t="s">
        <v>242</v>
      </c>
      <c r="N538" s="395" t="s">
        <v>274</v>
      </c>
      <c r="O538" s="368">
        <v>0</v>
      </c>
      <c r="P538" s="368">
        <f>O538*H538</f>
        <v>0</v>
      </c>
      <c r="Q538" s="368">
        <v>2.5000000000000001E-4</v>
      </c>
      <c r="R538" s="368">
        <f>Q538*H538</f>
        <v>2.5000000000000001E-3</v>
      </c>
      <c r="S538" s="368">
        <v>0</v>
      </c>
      <c r="T538" s="369">
        <f>S538*H538</f>
        <v>0</v>
      </c>
      <c r="AR538" s="90" t="s">
        <v>358</v>
      </c>
      <c r="AT538" s="90" t="s">
        <v>355</v>
      </c>
      <c r="AU538" s="90" t="s">
        <v>57</v>
      </c>
      <c r="AY538" s="90" t="s">
        <v>328</v>
      </c>
      <c r="BE538" s="113">
        <f>IF(N538="základní",J538,0)</f>
        <v>0</v>
      </c>
      <c r="BF538" s="113">
        <f>IF(N538="snížená",J538,0)</f>
        <v>0</v>
      </c>
      <c r="BG538" s="113">
        <f>IF(N538="zákl. přenesená",J538,0)</f>
        <v>0</v>
      </c>
      <c r="BH538" s="113">
        <f>IF(N538="sníž. přenesená",J538,0)</f>
        <v>0</v>
      </c>
      <c r="BI538" s="113">
        <f>IF(N538="nulová",J538,0)</f>
        <v>0</v>
      </c>
      <c r="BJ538" s="90" t="s">
        <v>55</v>
      </c>
      <c r="BK538" s="113">
        <f>ROUND(I538*H538,2)</f>
        <v>0</v>
      </c>
      <c r="BL538" s="90" t="s">
        <v>333</v>
      </c>
      <c r="BM538" s="90" t="s">
        <v>1595</v>
      </c>
    </row>
    <row r="539" spans="2:65" s="371" customFormat="1" ht="11.25">
      <c r="B539" s="370"/>
      <c r="D539" s="372" t="s">
        <v>439</v>
      </c>
      <c r="E539" s="373" t="s">
        <v>242</v>
      </c>
      <c r="F539" s="374" t="s">
        <v>1812</v>
      </c>
      <c r="H539" s="375">
        <v>10</v>
      </c>
      <c r="L539" s="370"/>
      <c r="M539" s="376"/>
      <c r="N539" s="377"/>
      <c r="O539" s="377"/>
      <c r="P539" s="377"/>
      <c r="Q539" s="377"/>
      <c r="R539" s="377"/>
      <c r="S539" s="377"/>
      <c r="T539" s="378"/>
      <c r="AT539" s="373" t="s">
        <v>439</v>
      </c>
      <c r="AU539" s="373" t="s">
        <v>57</v>
      </c>
      <c r="AV539" s="371" t="s">
        <v>57</v>
      </c>
      <c r="AW539" s="371" t="s">
        <v>255</v>
      </c>
      <c r="AX539" s="371" t="s">
        <v>55</v>
      </c>
      <c r="AY539" s="373" t="s">
        <v>328</v>
      </c>
    </row>
    <row r="540" spans="2:65" s="96" customFormat="1" ht="16.5" customHeight="1">
      <c r="B540" s="108"/>
      <c r="C540" s="109" t="s">
        <v>1550</v>
      </c>
      <c r="D540" s="109" t="s">
        <v>330</v>
      </c>
      <c r="E540" s="110" t="s">
        <v>1551</v>
      </c>
      <c r="F540" s="172" t="s">
        <v>1552</v>
      </c>
      <c r="G540" s="111" t="s">
        <v>140</v>
      </c>
      <c r="H540" s="112">
        <v>20</v>
      </c>
      <c r="I540" s="173"/>
      <c r="J540" s="173">
        <f>ROUND(I540*H540,2)</f>
        <v>0</v>
      </c>
      <c r="K540" s="172" t="s">
        <v>1640</v>
      </c>
      <c r="L540" s="95"/>
      <c r="M540" s="366" t="s">
        <v>242</v>
      </c>
      <c r="N540" s="367" t="s">
        <v>274</v>
      </c>
      <c r="O540" s="368">
        <v>0.22700000000000001</v>
      </c>
      <c r="P540" s="368">
        <f>O540*H540</f>
        <v>4.54</v>
      </c>
      <c r="Q540" s="368">
        <v>5.7000000000000003E-5</v>
      </c>
      <c r="R540" s="368">
        <f>Q540*H540</f>
        <v>1.14E-3</v>
      </c>
      <c r="S540" s="368">
        <v>0</v>
      </c>
      <c r="T540" s="369">
        <f>S540*H540</f>
        <v>0</v>
      </c>
      <c r="AR540" s="90" t="s">
        <v>333</v>
      </c>
      <c r="AT540" s="90" t="s">
        <v>330</v>
      </c>
      <c r="AU540" s="90" t="s">
        <v>57</v>
      </c>
      <c r="AY540" s="90" t="s">
        <v>328</v>
      </c>
      <c r="BE540" s="113">
        <f>IF(N540="základní",J540,0)</f>
        <v>0</v>
      </c>
      <c r="BF540" s="113">
        <f>IF(N540="snížená",J540,0)</f>
        <v>0</v>
      </c>
      <c r="BG540" s="113">
        <f>IF(N540="zákl. přenesená",J540,0)</f>
        <v>0</v>
      </c>
      <c r="BH540" s="113">
        <f>IF(N540="sníž. přenesená",J540,0)</f>
        <v>0</v>
      </c>
      <c r="BI540" s="113">
        <f>IF(N540="nulová",J540,0)</f>
        <v>0</v>
      </c>
      <c r="BJ540" s="90" t="s">
        <v>55</v>
      </c>
      <c r="BK540" s="113">
        <f>ROUND(I540*H540,2)</f>
        <v>0</v>
      </c>
      <c r="BL540" s="90" t="s">
        <v>333</v>
      </c>
      <c r="BM540" s="90" t="s">
        <v>1553</v>
      </c>
    </row>
    <row r="541" spans="2:65" s="371" customFormat="1" ht="11.25">
      <c r="B541" s="370"/>
      <c r="D541" s="372" t="s">
        <v>439</v>
      </c>
      <c r="E541" s="373" t="s">
        <v>242</v>
      </c>
      <c r="F541" s="374" t="s">
        <v>1596</v>
      </c>
      <c r="H541" s="375">
        <v>20</v>
      </c>
      <c r="L541" s="370"/>
      <c r="M541" s="376"/>
      <c r="N541" s="377"/>
      <c r="O541" s="377"/>
      <c r="P541" s="377"/>
      <c r="Q541" s="377"/>
      <c r="R541" s="377"/>
      <c r="S541" s="377"/>
      <c r="T541" s="378"/>
      <c r="AT541" s="373" t="s">
        <v>439</v>
      </c>
      <c r="AU541" s="373" t="s">
        <v>57</v>
      </c>
      <c r="AV541" s="371" t="s">
        <v>57</v>
      </c>
      <c r="AW541" s="371" t="s">
        <v>255</v>
      </c>
      <c r="AX541" s="371" t="s">
        <v>55</v>
      </c>
      <c r="AY541" s="373" t="s">
        <v>328</v>
      </c>
    </row>
    <row r="542" spans="2:65" s="96" customFormat="1" ht="16.5" customHeight="1">
      <c r="B542" s="108"/>
      <c r="C542" s="109" t="s">
        <v>1554</v>
      </c>
      <c r="D542" s="109" t="s">
        <v>330</v>
      </c>
      <c r="E542" s="110" t="s">
        <v>1555</v>
      </c>
      <c r="F542" s="172" t="s">
        <v>1556</v>
      </c>
      <c r="G542" s="111" t="s">
        <v>140</v>
      </c>
      <c r="H542" s="112">
        <v>20</v>
      </c>
      <c r="I542" s="173"/>
      <c r="J542" s="173">
        <f>ROUND(I542*H542,2)</f>
        <v>0</v>
      </c>
      <c r="K542" s="172" t="s">
        <v>1640</v>
      </c>
      <c r="L542" s="95"/>
      <c r="M542" s="366" t="s">
        <v>242</v>
      </c>
      <c r="N542" s="367" t="s">
        <v>274</v>
      </c>
      <c r="O542" s="368">
        <v>0.34</v>
      </c>
      <c r="P542" s="368">
        <f>O542*H542</f>
        <v>6.8000000000000007</v>
      </c>
      <c r="Q542" s="368">
        <v>5.0000000000000002E-5</v>
      </c>
      <c r="R542" s="368">
        <f>Q542*H542</f>
        <v>1E-3</v>
      </c>
      <c r="S542" s="368">
        <v>0</v>
      </c>
      <c r="T542" s="369">
        <f>S542*H542</f>
        <v>0</v>
      </c>
      <c r="AR542" s="90" t="s">
        <v>333</v>
      </c>
      <c r="AT542" s="90" t="s">
        <v>330</v>
      </c>
      <c r="AU542" s="90" t="s">
        <v>57</v>
      </c>
      <c r="AY542" s="90" t="s">
        <v>328</v>
      </c>
      <c r="BE542" s="113">
        <f>IF(N542="základní",J542,0)</f>
        <v>0</v>
      </c>
      <c r="BF542" s="113">
        <f>IF(N542="snížená",J542,0)</f>
        <v>0</v>
      </c>
      <c r="BG542" s="113">
        <f>IF(N542="zákl. přenesená",J542,0)</f>
        <v>0</v>
      </c>
      <c r="BH542" s="113">
        <f>IF(N542="sníž. přenesená",J542,0)</f>
        <v>0</v>
      </c>
      <c r="BI542" s="113">
        <f>IF(N542="nulová",J542,0)</f>
        <v>0</v>
      </c>
      <c r="BJ542" s="90" t="s">
        <v>55</v>
      </c>
      <c r="BK542" s="113">
        <f>ROUND(I542*H542,2)</f>
        <v>0</v>
      </c>
      <c r="BL542" s="90" t="s">
        <v>333</v>
      </c>
      <c r="BM542" s="90" t="s">
        <v>1557</v>
      </c>
    </row>
    <row r="543" spans="2:65" s="96" customFormat="1" ht="16.5" customHeight="1">
      <c r="B543" s="108"/>
      <c r="C543" s="109" t="s">
        <v>1558</v>
      </c>
      <c r="D543" s="109" t="s">
        <v>330</v>
      </c>
      <c r="E543" s="110" t="s">
        <v>1559</v>
      </c>
      <c r="F543" s="172" t="s">
        <v>1560</v>
      </c>
      <c r="G543" s="111" t="s">
        <v>130</v>
      </c>
      <c r="H543" s="112">
        <v>800</v>
      </c>
      <c r="I543" s="173"/>
      <c r="J543" s="173">
        <f>ROUND(I543*H543,2)</f>
        <v>0</v>
      </c>
      <c r="K543" s="172" t="s">
        <v>1640</v>
      </c>
      <c r="L543" s="95"/>
      <c r="M543" s="366" t="s">
        <v>242</v>
      </c>
      <c r="N543" s="367" t="s">
        <v>274</v>
      </c>
      <c r="O543" s="368">
        <v>8.2000000000000003E-2</v>
      </c>
      <c r="P543" s="368">
        <f>O543*H543</f>
        <v>65.600000000000009</v>
      </c>
      <c r="Q543" s="368">
        <v>0</v>
      </c>
      <c r="R543" s="368">
        <f>Q543*H543</f>
        <v>0</v>
      </c>
      <c r="S543" s="368">
        <v>2.3800000000000002E-2</v>
      </c>
      <c r="T543" s="369">
        <f>S543*H543</f>
        <v>19.040000000000003</v>
      </c>
      <c r="AR543" s="90" t="s">
        <v>333</v>
      </c>
      <c r="AT543" s="90" t="s">
        <v>330</v>
      </c>
      <c r="AU543" s="90" t="s">
        <v>57</v>
      </c>
      <c r="AY543" s="90" t="s">
        <v>328</v>
      </c>
      <c r="BE543" s="113">
        <f>IF(N543="základní",J543,0)</f>
        <v>0</v>
      </c>
      <c r="BF543" s="113">
        <f>IF(N543="snížená",J543,0)</f>
        <v>0</v>
      </c>
      <c r="BG543" s="113">
        <f>IF(N543="zákl. přenesená",J543,0)</f>
        <v>0</v>
      </c>
      <c r="BH543" s="113">
        <f>IF(N543="sníž. přenesená",J543,0)</f>
        <v>0</v>
      </c>
      <c r="BI543" s="113">
        <f>IF(N543="nulová",J543,0)</f>
        <v>0</v>
      </c>
      <c r="BJ543" s="90" t="s">
        <v>55</v>
      </c>
      <c r="BK543" s="113">
        <f>ROUND(I543*H543,2)</f>
        <v>0</v>
      </c>
      <c r="BL543" s="90" t="s">
        <v>333</v>
      </c>
      <c r="BM543" s="90" t="s">
        <v>1561</v>
      </c>
    </row>
    <row r="544" spans="2:65" s="371" customFormat="1" ht="11.25">
      <c r="B544" s="370"/>
      <c r="D544" s="372" t="s">
        <v>439</v>
      </c>
      <c r="E544" s="373" t="s">
        <v>242</v>
      </c>
      <c r="F544" s="374" t="s">
        <v>1813</v>
      </c>
      <c r="H544" s="375">
        <v>1</v>
      </c>
      <c r="L544" s="370"/>
      <c r="M544" s="376"/>
      <c r="N544" s="377"/>
      <c r="O544" s="377"/>
      <c r="P544" s="377"/>
      <c r="Q544" s="377"/>
      <c r="R544" s="377"/>
      <c r="S544" s="377"/>
      <c r="T544" s="378"/>
      <c r="AT544" s="373" t="s">
        <v>439</v>
      </c>
      <c r="AU544" s="373" t="s">
        <v>57</v>
      </c>
      <c r="AV544" s="371" t="s">
        <v>57</v>
      </c>
      <c r="AW544" s="371" t="s">
        <v>255</v>
      </c>
      <c r="AX544" s="371" t="s">
        <v>297</v>
      </c>
      <c r="AY544" s="373" t="s">
        <v>328</v>
      </c>
    </row>
    <row r="545" spans="2:65" s="371" customFormat="1" ht="11.25">
      <c r="B545" s="370"/>
      <c r="D545" s="372" t="s">
        <v>439</v>
      </c>
      <c r="E545" s="373" t="s">
        <v>242</v>
      </c>
      <c r="F545" s="374" t="s">
        <v>1597</v>
      </c>
      <c r="H545" s="375">
        <v>800</v>
      </c>
      <c r="L545" s="370"/>
      <c r="M545" s="376"/>
      <c r="N545" s="377"/>
      <c r="O545" s="377"/>
      <c r="P545" s="377"/>
      <c r="Q545" s="377"/>
      <c r="R545" s="377"/>
      <c r="S545" s="377"/>
      <c r="T545" s="378"/>
      <c r="AT545" s="373" t="s">
        <v>439</v>
      </c>
      <c r="AU545" s="373" t="s">
        <v>57</v>
      </c>
      <c r="AV545" s="371" t="s">
        <v>57</v>
      </c>
      <c r="AW545" s="371" t="s">
        <v>255</v>
      </c>
      <c r="AX545" s="371" t="s">
        <v>55</v>
      </c>
      <c r="AY545" s="373" t="s">
        <v>328</v>
      </c>
    </row>
    <row r="546" spans="2:65" s="96" customFormat="1" ht="16.5" customHeight="1">
      <c r="B546" s="108"/>
      <c r="C546" s="109" t="s">
        <v>1199</v>
      </c>
      <c r="D546" s="109" t="s">
        <v>330</v>
      </c>
      <c r="E546" s="110" t="s">
        <v>1200</v>
      </c>
      <c r="F546" s="172" t="s">
        <v>1201</v>
      </c>
      <c r="G546" s="111" t="s">
        <v>140</v>
      </c>
      <c r="H546" s="112">
        <v>1</v>
      </c>
      <c r="I546" s="173"/>
      <c r="J546" s="173">
        <f>ROUND(I546*H546,2)</f>
        <v>0</v>
      </c>
      <c r="K546" s="172" t="s">
        <v>242</v>
      </c>
      <c r="L546" s="95"/>
      <c r="M546" s="366" t="s">
        <v>242</v>
      </c>
      <c r="N546" s="367" t="s">
        <v>274</v>
      </c>
      <c r="O546" s="368">
        <v>0.29599999999999999</v>
      </c>
      <c r="P546" s="368">
        <f>O546*H546</f>
        <v>0.29599999999999999</v>
      </c>
      <c r="Q546" s="368">
        <v>3.4279999999999998E-2</v>
      </c>
      <c r="R546" s="368">
        <f>Q546*H546</f>
        <v>3.4279999999999998E-2</v>
      </c>
      <c r="S546" s="368">
        <v>0</v>
      </c>
      <c r="T546" s="369">
        <f>S546*H546</f>
        <v>0</v>
      </c>
      <c r="AR546" s="90" t="s">
        <v>333</v>
      </c>
      <c r="AT546" s="90" t="s">
        <v>330</v>
      </c>
      <c r="AU546" s="90" t="s">
        <v>57</v>
      </c>
      <c r="AY546" s="90" t="s">
        <v>328</v>
      </c>
      <c r="BE546" s="113">
        <f>IF(N546="základní",J546,0)</f>
        <v>0</v>
      </c>
      <c r="BF546" s="113">
        <f>IF(N546="snížená",J546,0)</f>
        <v>0</v>
      </c>
      <c r="BG546" s="113">
        <f>IF(N546="zákl. přenesená",J546,0)</f>
        <v>0</v>
      </c>
      <c r="BH546" s="113">
        <f>IF(N546="sníž. přenesená",J546,0)</f>
        <v>0</v>
      </c>
      <c r="BI546" s="113">
        <f>IF(N546="nulová",J546,0)</f>
        <v>0</v>
      </c>
      <c r="BJ546" s="90" t="s">
        <v>55</v>
      </c>
      <c r="BK546" s="113">
        <f>ROUND(I546*H546,2)</f>
        <v>0</v>
      </c>
      <c r="BL546" s="90" t="s">
        <v>333</v>
      </c>
      <c r="BM546" s="90" t="s">
        <v>1202</v>
      </c>
    </row>
    <row r="547" spans="2:65" s="371" customFormat="1" ht="11.25">
      <c r="B547" s="370"/>
      <c r="D547" s="372" t="s">
        <v>439</v>
      </c>
      <c r="E547" s="373" t="s">
        <v>242</v>
      </c>
      <c r="F547" s="374" t="s">
        <v>1814</v>
      </c>
      <c r="H547" s="375">
        <v>1</v>
      </c>
      <c r="L547" s="370"/>
      <c r="M547" s="376"/>
      <c r="N547" s="377"/>
      <c r="O547" s="377"/>
      <c r="P547" s="377"/>
      <c r="Q547" s="377"/>
      <c r="R547" s="377"/>
      <c r="S547" s="377"/>
      <c r="T547" s="378"/>
      <c r="AT547" s="373" t="s">
        <v>439</v>
      </c>
      <c r="AU547" s="373" t="s">
        <v>57</v>
      </c>
      <c r="AV547" s="371" t="s">
        <v>57</v>
      </c>
      <c r="AW547" s="371" t="s">
        <v>255</v>
      </c>
      <c r="AX547" s="371" t="s">
        <v>55</v>
      </c>
      <c r="AY547" s="373" t="s">
        <v>328</v>
      </c>
    </row>
    <row r="548" spans="2:65" s="96" customFormat="1" ht="16.5" customHeight="1">
      <c r="B548" s="108"/>
      <c r="C548" s="109" t="s">
        <v>1203</v>
      </c>
      <c r="D548" s="109" t="s">
        <v>330</v>
      </c>
      <c r="E548" s="110" t="s">
        <v>1204</v>
      </c>
      <c r="F548" s="172" t="s">
        <v>1205</v>
      </c>
      <c r="G548" s="111" t="s">
        <v>140</v>
      </c>
      <c r="H548" s="112">
        <v>1</v>
      </c>
      <c r="I548" s="173"/>
      <c r="J548" s="173">
        <f>ROUND(I548*H548,2)</f>
        <v>0</v>
      </c>
      <c r="K548" s="172" t="s">
        <v>1640</v>
      </c>
      <c r="L548" s="95"/>
      <c r="M548" s="366" t="s">
        <v>242</v>
      </c>
      <c r="N548" s="367" t="s">
        <v>274</v>
      </c>
      <c r="O548" s="368">
        <v>0.308</v>
      </c>
      <c r="P548" s="368">
        <f>O548*H548</f>
        <v>0.308</v>
      </c>
      <c r="Q548" s="368">
        <v>3.8289999999999998E-2</v>
      </c>
      <c r="R548" s="368">
        <f>Q548*H548</f>
        <v>3.8289999999999998E-2</v>
      </c>
      <c r="S548" s="368">
        <v>0</v>
      </c>
      <c r="T548" s="369">
        <f>S548*H548</f>
        <v>0</v>
      </c>
      <c r="AR548" s="90" t="s">
        <v>333</v>
      </c>
      <c r="AT548" s="90" t="s">
        <v>330</v>
      </c>
      <c r="AU548" s="90" t="s">
        <v>57</v>
      </c>
      <c r="AY548" s="90" t="s">
        <v>328</v>
      </c>
      <c r="BE548" s="113">
        <f>IF(N548="základní",J548,0)</f>
        <v>0</v>
      </c>
      <c r="BF548" s="113">
        <f>IF(N548="snížená",J548,0)</f>
        <v>0</v>
      </c>
      <c r="BG548" s="113">
        <f>IF(N548="zákl. přenesená",J548,0)</f>
        <v>0</v>
      </c>
      <c r="BH548" s="113">
        <f>IF(N548="sníž. přenesená",J548,0)</f>
        <v>0</v>
      </c>
      <c r="BI548" s="113">
        <f>IF(N548="nulová",J548,0)</f>
        <v>0</v>
      </c>
      <c r="BJ548" s="90" t="s">
        <v>55</v>
      </c>
      <c r="BK548" s="113">
        <f>ROUND(I548*H548,2)</f>
        <v>0</v>
      </c>
      <c r="BL548" s="90" t="s">
        <v>333</v>
      </c>
      <c r="BM548" s="90" t="s">
        <v>1206</v>
      </c>
    </row>
    <row r="549" spans="2:65" s="371" customFormat="1" ht="11.25">
      <c r="B549" s="370"/>
      <c r="D549" s="372" t="s">
        <v>439</v>
      </c>
      <c r="E549" s="373" t="s">
        <v>242</v>
      </c>
      <c r="F549" s="374" t="s">
        <v>1814</v>
      </c>
      <c r="H549" s="375">
        <v>1</v>
      </c>
      <c r="L549" s="370"/>
      <c r="M549" s="376"/>
      <c r="N549" s="377"/>
      <c r="O549" s="377"/>
      <c r="P549" s="377"/>
      <c r="Q549" s="377"/>
      <c r="R549" s="377"/>
      <c r="S549" s="377"/>
      <c r="T549" s="378"/>
      <c r="AT549" s="373" t="s">
        <v>439</v>
      </c>
      <c r="AU549" s="373" t="s">
        <v>57</v>
      </c>
      <c r="AV549" s="371" t="s">
        <v>57</v>
      </c>
      <c r="AW549" s="371" t="s">
        <v>255</v>
      </c>
      <c r="AX549" s="371" t="s">
        <v>55</v>
      </c>
      <c r="AY549" s="373" t="s">
        <v>328</v>
      </c>
    </row>
    <row r="550" spans="2:65" s="96" customFormat="1" ht="16.5" customHeight="1">
      <c r="B550" s="108"/>
      <c r="C550" s="109" t="s">
        <v>1207</v>
      </c>
      <c r="D550" s="109" t="s">
        <v>330</v>
      </c>
      <c r="E550" s="110" t="s">
        <v>1208</v>
      </c>
      <c r="F550" s="172" t="s">
        <v>1209</v>
      </c>
      <c r="G550" s="111" t="s">
        <v>140</v>
      </c>
      <c r="H550" s="112">
        <v>1</v>
      </c>
      <c r="I550" s="173"/>
      <c r="J550" s="173">
        <f>ROUND(I550*H550,2)</f>
        <v>0</v>
      </c>
      <c r="K550" s="172" t="s">
        <v>1640</v>
      </c>
      <c r="L550" s="95"/>
      <c r="M550" s="366" t="s">
        <v>242</v>
      </c>
      <c r="N550" s="367" t="s">
        <v>274</v>
      </c>
      <c r="O550" s="368">
        <v>0.26300000000000001</v>
      </c>
      <c r="P550" s="368">
        <f>O550*H550</f>
        <v>0.26300000000000001</v>
      </c>
      <c r="Q550" s="368">
        <v>2.3400000000000001E-2</v>
      </c>
      <c r="R550" s="368">
        <f>Q550*H550</f>
        <v>2.3400000000000001E-2</v>
      </c>
      <c r="S550" s="368">
        <v>0</v>
      </c>
      <c r="T550" s="369">
        <f>S550*H550</f>
        <v>0</v>
      </c>
      <c r="AR550" s="90" t="s">
        <v>333</v>
      </c>
      <c r="AT550" s="90" t="s">
        <v>330</v>
      </c>
      <c r="AU550" s="90" t="s">
        <v>57</v>
      </c>
      <c r="AY550" s="90" t="s">
        <v>328</v>
      </c>
      <c r="BE550" s="113">
        <f>IF(N550="základní",J550,0)</f>
        <v>0</v>
      </c>
      <c r="BF550" s="113">
        <f>IF(N550="snížená",J550,0)</f>
        <v>0</v>
      </c>
      <c r="BG550" s="113">
        <f>IF(N550="zákl. přenesená",J550,0)</f>
        <v>0</v>
      </c>
      <c r="BH550" s="113">
        <f>IF(N550="sníž. přenesená",J550,0)</f>
        <v>0</v>
      </c>
      <c r="BI550" s="113">
        <f>IF(N550="nulová",J550,0)</f>
        <v>0</v>
      </c>
      <c r="BJ550" s="90" t="s">
        <v>55</v>
      </c>
      <c r="BK550" s="113">
        <f>ROUND(I550*H550,2)</f>
        <v>0</v>
      </c>
      <c r="BL550" s="90" t="s">
        <v>333</v>
      </c>
      <c r="BM550" s="90" t="s">
        <v>1210</v>
      </c>
    </row>
    <row r="551" spans="2:65" s="371" customFormat="1" ht="11.25">
      <c r="B551" s="370"/>
      <c r="D551" s="372" t="s">
        <v>439</v>
      </c>
      <c r="E551" s="373" t="s">
        <v>242</v>
      </c>
      <c r="F551" s="374" t="s">
        <v>1815</v>
      </c>
      <c r="H551" s="375">
        <v>1</v>
      </c>
      <c r="L551" s="370"/>
      <c r="M551" s="376"/>
      <c r="N551" s="377"/>
      <c r="O551" s="377"/>
      <c r="P551" s="377"/>
      <c r="Q551" s="377"/>
      <c r="R551" s="377"/>
      <c r="S551" s="377"/>
      <c r="T551" s="378"/>
      <c r="AT551" s="373" t="s">
        <v>439</v>
      </c>
      <c r="AU551" s="373" t="s">
        <v>57</v>
      </c>
      <c r="AV551" s="371" t="s">
        <v>57</v>
      </c>
      <c r="AW551" s="371" t="s">
        <v>255</v>
      </c>
      <c r="AX551" s="371" t="s">
        <v>55</v>
      </c>
      <c r="AY551" s="373" t="s">
        <v>328</v>
      </c>
    </row>
    <row r="552" spans="2:65" s="96" customFormat="1" ht="16.5" customHeight="1">
      <c r="B552" s="108"/>
      <c r="C552" s="109" t="s">
        <v>1211</v>
      </c>
      <c r="D552" s="109" t="s">
        <v>330</v>
      </c>
      <c r="E552" s="110" t="s">
        <v>1212</v>
      </c>
      <c r="F552" s="172" t="s">
        <v>1213</v>
      </c>
      <c r="G552" s="111" t="s">
        <v>140</v>
      </c>
      <c r="H552" s="112">
        <v>1</v>
      </c>
      <c r="I552" s="173"/>
      <c r="J552" s="173">
        <f>ROUND(I552*H552,2)</f>
        <v>0</v>
      </c>
      <c r="K552" s="172" t="s">
        <v>1640</v>
      </c>
      <c r="L552" s="95"/>
      <c r="M552" s="366" t="s">
        <v>242</v>
      </c>
      <c r="N552" s="367" t="s">
        <v>274</v>
      </c>
      <c r="O552" s="368">
        <v>0.34300000000000003</v>
      </c>
      <c r="P552" s="368">
        <f>O552*H552</f>
        <v>0.34300000000000003</v>
      </c>
      <c r="Q552" s="368">
        <v>4.99E-2</v>
      </c>
      <c r="R552" s="368">
        <f>Q552*H552</f>
        <v>4.99E-2</v>
      </c>
      <c r="S552" s="368">
        <v>0</v>
      </c>
      <c r="T552" s="369">
        <f>S552*H552</f>
        <v>0</v>
      </c>
      <c r="AR552" s="90" t="s">
        <v>333</v>
      </c>
      <c r="AT552" s="90" t="s">
        <v>330</v>
      </c>
      <c r="AU552" s="90" t="s">
        <v>57</v>
      </c>
      <c r="AY552" s="90" t="s">
        <v>328</v>
      </c>
      <c r="BE552" s="113">
        <f>IF(N552="základní",J552,0)</f>
        <v>0</v>
      </c>
      <c r="BF552" s="113">
        <f>IF(N552="snížená",J552,0)</f>
        <v>0</v>
      </c>
      <c r="BG552" s="113">
        <f>IF(N552="zákl. přenesená",J552,0)</f>
        <v>0</v>
      </c>
      <c r="BH552" s="113">
        <f>IF(N552="sníž. přenesená",J552,0)</f>
        <v>0</v>
      </c>
      <c r="BI552" s="113">
        <f>IF(N552="nulová",J552,0)</f>
        <v>0</v>
      </c>
      <c r="BJ552" s="90" t="s">
        <v>55</v>
      </c>
      <c r="BK552" s="113">
        <f>ROUND(I552*H552,2)</f>
        <v>0</v>
      </c>
      <c r="BL552" s="90" t="s">
        <v>333</v>
      </c>
      <c r="BM552" s="90" t="s">
        <v>1214</v>
      </c>
    </row>
    <row r="553" spans="2:65" s="371" customFormat="1" ht="11.25">
      <c r="B553" s="370"/>
      <c r="D553" s="372" t="s">
        <v>439</v>
      </c>
      <c r="E553" s="373" t="s">
        <v>242</v>
      </c>
      <c r="F553" s="374" t="s">
        <v>1815</v>
      </c>
      <c r="H553" s="375">
        <v>1</v>
      </c>
      <c r="L553" s="370"/>
      <c r="M553" s="376"/>
      <c r="N553" s="377"/>
      <c r="O553" s="377"/>
      <c r="P553" s="377"/>
      <c r="Q553" s="377"/>
      <c r="R553" s="377"/>
      <c r="S553" s="377"/>
      <c r="T553" s="378"/>
      <c r="AT553" s="373" t="s">
        <v>439</v>
      </c>
      <c r="AU553" s="373" t="s">
        <v>57</v>
      </c>
      <c r="AV553" s="371" t="s">
        <v>57</v>
      </c>
      <c r="AW553" s="371" t="s">
        <v>255</v>
      </c>
      <c r="AX553" s="371" t="s">
        <v>55</v>
      </c>
      <c r="AY553" s="373" t="s">
        <v>328</v>
      </c>
    </row>
    <row r="554" spans="2:65" s="96" customFormat="1" ht="16.5" customHeight="1">
      <c r="B554" s="108"/>
      <c r="C554" s="109" t="s">
        <v>1215</v>
      </c>
      <c r="D554" s="109" t="s">
        <v>330</v>
      </c>
      <c r="E554" s="110" t="s">
        <v>1216</v>
      </c>
      <c r="F554" s="172" t="s">
        <v>1217</v>
      </c>
      <c r="G554" s="111" t="s">
        <v>140</v>
      </c>
      <c r="H554" s="112">
        <v>2</v>
      </c>
      <c r="I554" s="173"/>
      <c r="J554" s="173">
        <f>ROUND(I554*H554,2)</f>
        <v>0</v>
      </c>
      <c r="K554" s="172" t="s">
        <v>242</v>
      </c>
      <c r="L554" s="95"/>
      <c r="M554" s="366" t="s">
        <v>242</v>
      </c>
      <c r="N554" s="367" t="s">
        <v>274</v>
      </c>
      <c r="O554" s="368">
        <v>0.28699999999999998</v>
      </c>
      <c r="P554" s="368">
        <f>O554*H554</f>
        <v>0.57399999999999995</v>
      </c>
      <c r="Q554" s="368">
        <v>2.5100000000000001E-2</v>
      </c>
      <c r="R554" s="368">
        <f>Q554*H554</f>
        <v>5.0200000000000002E-2</v>
      </c>
      <c r="S554" s="368">
        <v>0</v>
      </c>
      <c r="T554" s="369">
        <f>S554*H554</f>
        <v>0</v>
      </c>
      <c r="AR554" s="90" t="s">
        <v>333</v>
      </c>
      <c r="AT554" s="90" t="s">
        <v>330</v>
      </c>
      <c r="AU554" s="90" t="s">
        <v>57</v>
      </c>
      <c r="AY554" s="90" t="s">
        <v>328</v>
      </c>
      <c r="BE554" s="113">
        <f>IF(N554="základní",J554,0)</f>
        <v>0</v>
      </c>
      <c r="BF554" s="113">
        <f>IF(N554="snížená",J554,0)</f>
        <v>0</v>
      </c>
      <c r="BG554" s="113">
        <f>IF(N554="zákl. přenesená",J554,0)</f>
        <v>0</v>
      </c>
      <c r="BH554" s="113">
        <f>IF(N554="sníž. přenesená",J554,0)</f>
        <v>0</v>
      </c>
      <c r="BI554" s="113">
        <f>IF(N554="nulová",J554,0)</f>
        <v>0</v>
      </c>
      <c r="BJ554" s="90" t="s">
        <v>55</v>
      </c>
      <c r="BK554" s="113">
        <f>ROUND(I554*H554,2)</f>
        <v>0</v>
      </c>
      <c r="BL554" s="90" t="s">
        <v>333</v>
      </c>
      <c r="BM554" s="90" t="s">
        <v>1218</v>
      </c>
    </row>
    <row r="555" spans="2:65" s="371" customFormat="1" ht="11.25">
      <c r="B555" s="370"/>
      <c r="D555" s="372" t="s">
        <v>439</v>
      </c>
      <c r="E555" s="373" t="s">
        <v>242</v>
      </c>
      <c r="F555" s="374" t="s">
        <v>1816</v>
      </c>
      <c r="H555" s="375">
        <v>2</v>
      </c>
      <c r="L555" s="370"/>
      <c r="M555" s="376"/>
      <c r="N555" s="377"/>
      <c r="O555" s="377"/>
      <c r="P555" s="377"/>
      <c r="Q555" s="377"/>
      <c r="R555" s="377"/>
      <c r="S555" s="377"/>
      <c r="T555" s="378"/>
      <c r="AT555" s="373" t="s">
        <v>439</v>
      </c>
      <c r="AU555" s="373" t="s">
        <v>57</v>
      </c>
      <c r="AV555" s="371" t="s">
        <v>57</v>
      </c>
      <c r="AW555" s="371" t="s">
        <v>255</v>
      </c>
      <c r="AX555" s="371" t="s">
        <v>55</v>
      </c>
      <c r="AY555" s="373" t="s">
        <v>328</v>
      </c>
    </row>
    <row r="556" spans="2:65" s="96" customFormat="1" ht="16.5" customHeight="1">
      <c r="B556" s="108"/>
      <c r="C556" s="109" t="s">
        <v>1562</v>
      </c>
      <c r="D556" s="109" t="s">
        <v>330</v>
      </c>
      <c r="E556" s="110" t="s">
        <v>1563</v>
      </c>
      <c r="F556" s="172" t="s">
        <v>1564</v>
      </c>
      <c r="G556" s="111" t="s">
        <v>140</v>
      </c>
      <c r="H556" s="112">
        <v>200</v>
      </c>
      <c r="I556" s="173"/>
      <c r="J556" s="173">
        <f>ROUND(I556*H556,2)</f>
        <v>0</v>
      </c>
      <c r="K556" s="172" t="s">
        <v>1640</v>
      </c>
      <c r="L556" s="95"/>
      <c r="M556" s="366" t="s">
        <v>242</v>
      </c>
      <c r="N556" s="367" t="s">
        <v>274</v>
      </c>
      <c r="O556" s="368">
        <v>0.17</v>
      </c>
      <c r="P556" s="368">
        <f>O556*H556</f>
        <v>34</v>
      </c>
      <c r="Q556" s="368">
        <v>1.3999999999999999E-4</v>
      </c>
      <c r="R556" s="368">
        <f>Q556*H556</f>
        <v>2.7999999999999997E-2</v>
      </c>
      <c r="S556" s="368">
        <v>0</v>
      </c>
      <c r="T556" s="369">
        <f>S556*H556</f>
        <v>0</v>
      </c>
      <c r="AR556" s="90" t="s">
        <v>333</v>
      </c>
      <c r="AT556" s="90" t="s">
        <v>330</v>
      </c>
      <c r="AU556" s="90" t="s">
        <v>57</v>
      </c>
      <c r="AY556" s="90" t="s">
        <v>328</v>
      </c>
      <c r="BE556" s="113">
        <f>IF(N556="základní",J556,0)</f>
        <v>0</v>
      </c>
      <c r="BF556" s="113">
        <f>IF(N556="snížená",J556,0)</f>
        <v>0</v>
      </c>
      <c r="BG556" s="113">
        <f>IF(N556="zákl. přenesená",J556,0)</f>
        <v>0</v>
      </c>
      <c r="BH556" s="113">
        <f>IF(N556="sníž. přenesená",J556,0)</f>
        <v>0</v>
      </c>
      <c r="BI556" s="113">
        <f>IF(N556="nulová",J556,0)</f>
        <v>0</v>
      </c>
      <c r="BJ556" s="90" t="s">
        <v>55</v>
      </c>
      <c r="BK556" s="113">
        <f>ROUND(I556*H556,2)</f>
        <v>0</v>
      </c>
      <c r="BL556" s="90" t="s">
        <v>333</v>
      </c>
      <c r="BM556" s="90" t="s">
        <v>1565</v>
      </c>
    </row>
    <row r="557" spans="2:65" s="96" customFormat="1" ht="16.5" customHeight="1">
      <c r="B557" s="108"/>
      <c r="C557" s="109" t="s">
        <v>1566</v>
      </c>
      <c r="D557" s="109" t="s">
        <v>330</v>
      </c>
      <c r="E557" s="110" t="s">
        <v>1567</v>
      </c>
      <c r="F557" s="172" t="s">
        <v>1568</v>
      </c>
      <c r="G557" s="111" t="s">
        <v>130</v>
      </c>
      <c r="H557" s="112">
        <v>130</v>
      </c>
      <c r="I557" s="173"/>
      <c r="J557" s="173">
        <f>ROUND(I557*H557,2)</f>
        <v>0</v>
      </c>
      <c r="K557" s="172" t="s">
        <v>1640</v>
      </c>
      <c r="L557" s="95"/>
      <c r="M557" s="366" t="s">
        <v>242</v>
      </c>
      <c r="N557" s="367" t="s">
        <v>274</v>
      </c>
      <c r="O557" s="368">
        <v>0.13400000000000001</v>
      </c>
      <c r="P557" s="368">
        <f>O557*H557</f>
        <v>17.420000000000002</v>
      </c>
      <c r="Q557" s="368">
        <v>0</v>
      </c>
      <c r="R557" s="368">
        <f>Q557*H557</f>
        <v>0</v>
      </c>
      <c r="S557" s="368">
        <v>0</v>
      </c>
      <c r="T557" s="369">
        <f>S557*H557</f>
        <v>0</v>
      </c>
      <c r="AR557" s="90" t="s">
        <v>333</v>
      </c>
      <c r="AT557" s="90" t="s">
        <v>330</v>
      </c>
      <c r="AU557" s="90" t="s">
        <v>57</v>
      </c>
      <c r="AY557" s="90" t="s">
        <v>328</v>
      </c>
      <c r="BE557" s="113">
        <f>IF(N557="základní",J557,0)</f>
        <v>0</v>
      </c>
      <c r="BF557" s="113">
        <f>IF(N557="snížená",J557,0)</f>
        <v>0</v>
      </c>
      <c r="BG557" s="113">
        <f>IF(N557="zákl. přenesená",J557,0)</f>
        <v>0</v>
      </c>
      <c r="BH557" s="113">
        <f>IF(N557="sníž. přenesená",J557,0)</f>
        <v>0</v>
      </c>
      <c r="BI557" s="113">
        <f>IF(N557="nulová",J557,0)</f>
        <v>0</v>
      </c>
      <c r="BJ557" s="90" t="s">
        <v>55</v>
      </c>
      <c r="BK557" s="113">
        <f>ROUND(I557*H557,2)</f>
        <v>0</v>
      </c>
      <c r="BL557" s="90" t="s">
        <v>333</v>
      </c>
      <c r="BM557" s="90" t="s">
        <v>1569</v>
      </c>
    </row>
    <row r="558" spans="2:65" s="371" customFormat="1" ht="11.25">
      <c r="B558" s="370"/>
      <c r="D558" s="372" t="s">
        <v>439</v>
      </c>
      <c r="E558" s="373" t="s">
        <v>242</v>
      </c>
      <c r="F558" s="374" t="s">
        <v>1598</v>
      </c>
      <c r="H558" s="375">
        <v>130</v>
      </c>
      <c r="L558" s="370"/>
      <c r="M558" s="376"/>
      <c r="N558" s="377"/>
      <c r="O558" s="377"/>
      <c r="P558" s="377"/>
      <c r="Q558" s="377"/>
      <c r="R558" s="377"/>
      <c r="S558" s="377"/>
      <c r="T558" s="378"/>
      <c r="AT558" s="373" t="s">
        <v>439</v>
      </c>
      <c r="AU558" s="373" t="s">
        <v>57</v>
      </c>
      <c r="AV558" s="371" t="s">
        <v>57</v>
      </c>
      <c r="AW558" s="371" t="s">
        <v>255</v>
      </c>
      <c r="AX558" s="371" t="s">
        <v>55</v>
      </c>
      <c r="AY558" s="373" t="s">
        <v>328</v>
      </c>
    </row>
    <row r="559" spans="2:65" s="96" customFormat="1" ht="16.5" customHeight="1">
      <c r="B559" s="108"/>
      <c r="C559" s="109" t="s">
        <v>1570</v>
      </c>
      <c r="D559" s="109" t="s">
        <v>330</v>
      </c>
      <c r="E559" s="110" t="s">
        <v>1571</v>
      </c>
      <c r="F559" s="172" t="s">
        <v>1572</v>
      </c>
      <c r="G559" s="111" t="s">
        <v>130</v>
      </c>
      <c r="H559" s="112">
        <v>800</v>
      </c>
      <c r="I559" s="173"/>
      <c r="J559" s="173">
        <f>ROUND(I559*H559,2)</f>
        <v>0</v>
      </c>
      <c r="K559" s="172" t="s">
        <v>1640</v>
      </c>
      <c r="L559" s="95"/>
      <c r="M559" s="366" t="s">
        <v>242</v>
      </c>
      <c r="N559" s="367" t="s">
        <v>274</v>
      </c>
      <c r="O559" s="368">
        <v>3.1E-2</v>
      </c>
      <c r="P559" s="368">
        <f>O559*H559</f>
        <v>24.8</v>
      </c>
      <c r="Q559" s="368">
        <v>0</v>
      </c>
      <c r="R559" s="368">
        <f>Q559*H559</f>
        <v>0</v>
      </c>
      <c r="S559" s="368">
        <v>0</v>
      </c>
      <c r="T559" s="369">
        <f>S559*H559</f>
        <v>0</v>
      </c>
      <c r="AR559" s="90" t="s">
        <v>333</v>
      </c>
      <c r="AT559" s="90" t="s">
        <v>330</v>
      </c>
      <c r="AU559" s="90" t="s">
        <v>57</v>
      </c>
      <c r="AY559" s="90" t="s">
        <v>328</v>
      </c>
      <c r="BE559" s="113">
        <f>IF(N559="základní",J559,0)</f>
        <v>0</v>
      </c>
      <c r="BF559" s="113">
        <f>IF(N559="snížená",J559,0)</f>
        <v>0</v>
      </c>
      <c r="BG559" s="113">
        <f>IF(N559="zákl. přenesená",J559,0)</f>
        <v>0</v>
      </c>
      <c r="BH559" s="113">
        <f>IF(N559="sníž. přenesená",J559,0)</f>
        <v>0</v>
      </c>
      <c r="BI559" s="113">
        <f>IF(N559="nulová",J559,0)</f>
        <v>0</v>
      </c>
      <c r="BJ559" s="90" t="s">
        <v>55</v>
      </c>
      <c r="BK559" s="113">
        <f>ROUND(I559*H559,2)</f>
        <v>0</v>
      </c>
      <c r="BL559" s="90" t="s">
        <v>333</v>
      </c>
      <c r="BM559" s="90" t="s">
        <v>1573</v>
      </c>
    </row>
    <row r="560" spans="2:65" s="96" customFormat="1" ht="16.5" customHeight="1">
      <c r="B560" s="108"/>
      <c r="C560" s="109" t="s">
        <v>1219</v>
      </c>
      <c r="D560" s="109" t="s">
        <v>330</v>
      </c>
      <c r="E560" s="110" t="s">
        <v>1220</v>
      </c>
      <c r="F560" s="172" t="s">
        <v>1221</v>
      </c>
      <c r="G560" s="111" t="s">
        <v>140</v>
      </c>
      <c r="H560" s="112">
        <v>125</v>
      </c>
      <c r="I560" s="173"/>
      <c r="J560" s="173">
        <f>ROUND(I560*H560,2)</f>
        <v>0</v>
      </c>
      <c r="K560" s="172" t="s">
        <v>1640</v>
      </c>
      <c r="L560" s="95"/>
      <c r="M560" s="366" t="s">
        <v>242</v>
      </c>
      <c r="N560" s="367" t="s">
        <v>274</v>
      </c>
      <c r="O560" s="368">
        <v>6.2E-2</v>
      </c>
      <c r="P560" s="368">
        <f>O560*H560</f>
        <v>7.75</v>
      </c>
      <c r="Q560" s="368">
        <v>0</v>
      </c>
      <c r="R560" s="368">
        <f>Q560*H560</f>
        <v>0</v>
      </c>
      <c r="S560" s="368">
        <v>0</v>
      </c>
      <c r="T560" s="369">
        <f>S560*H560</f>
        <v>0</v>
      </c>
      <c r="AR560" s="90" t="s">
        <v>333</v>
      </c>
      <c r="AT560" s="90" t="s">
        <v>330</v>
      </c>
      <c r="AU560" s="90" t="s">
        <v>57</v>
      </c>
      <c r="AY560" s="90" t="s">
        <v>328</v>
      </c>
      <c r="BE560" s="113">
        <f>IF(N560="základní",J560,0)</f>
        <v>0</v>
      </c>
      <c r="BF560" s="113">
        <f>IF(N560="snížená",J560,0)</f>
        <v>0</v>
      </c>
      <c r="BG560" s="113">
        <f>IF(N560="zákl. přenesená",J560,0)</f>
        <v>0</v>
      </c>
      <c r="BH560" s="113">
        <f>IF(N560="sníž. přenesená",J560,0)</f>
        <v>0</v>
      </c>
      <c r="BI560" s="113">
        <f>IF(N560="nulová",J560,0)</f>
        <v>0</v>
      </c>
      <c r="BJ560" s="90" t="s">
        <v>55</v>
      </c>
      <c r="BK560" s="113">
        <f>ROUND(I560*H560,2)</f>
        <v>0</v>
      </c>
      <c r="BL560" s="90" t="s">
        <v>333</v>
      </c>
      <c r="BM560" s="90" t="s">
        <v>1222</v>
      </c>
    </row>
    <row r="561" spans="2:65" s="371" customFormat="1" ht="11.25">
      <c r="B561" s="370"/>
      <c r="D561" s="372" t="s">
        <v>439</v>
      </c>
      <c r="E561" s="373" t="s">
        <v>242</v>
      </c>
      <c r="F561" s="374" t="s">
        <v>1809</v>
      </c>
      <c r="H561" s="375">
        <v>125</v>
      </c>
      <c r="L561" s="370"/>
      <c r="M561" s="376"/>
      <c r="N561" s="377"/>
      <c r="O561" s="377"/>
      <c r="P561" s="377"/>
      <c r="Q561" s="377"/>
      <c r="R561" s="377"/>
      <c r="S561" s="377"/>
      <c r="T561" s="378"/>
      <c r="AT561" s="373" t="s">
        <v>439</v>
      </c>
      <c r="AU561" s="373" t="s">
        <v>57</v>
      </c>
      <c r="AV561" s="371" t="s">
        <v>57</v>
      </c>
      <c r="AW561" s="371" t="s">
        <v>255</v>
      </c>
      <c r="AX561" s="371" t="s">
        <v>55</v>
      </c>
      <c r="AY561" s="373" t="s">
        <v>328</v>
      </c>
    </row>
    <row r="562" spans="2:65" s="96" customFormat="1" ht="16.5" customHeight="1">
      <c r="B562" s="108"/>
      <c r="C562" s="109" t="s">
        <v>1223</v>
      </c>
      <c r="D562" s="109" t="s">
        <v>330</v>
      </c>
      <c r="E562" s="110" t="s">
        <v>1224</v>
      </c>
      <c r="F562" s="172" t="s">
        <v>1225</v>
      </c>
      <c r="G562" s="111" t="s">
        <v>130</v>
      </c>
      <c r="H562" s="112">
        <v>800</v>
      </c>
      <c r="I562" s="173"/>
      <c r="J562" s="173">
        <f>ROUND(I562*H562,2)</f>
        <v>0</v>
      </c>
      <c r="K562" s="172" t="s">
        <v>1640</v>
      </c>
      <c r="L562" s="95"/>
      <c r="M562" s="366" t="s">
        <v>242</v>
      </c>
      <c r="N562" s="367" t="s">
        <v>274</v>
      </c>
      <c r="O562" s="368">
        <v>3.1E-2</v>
      </c>
      <c r="P562" s="368">
        <f>O562*H562</f>
        <v>24.8</v>
      </c>
      <c r="Q562" s="368">
        <v>0</v>
      </c>
      <c r="R562" s="368">
        <f>Q562*H562</f>
        <v>0</v>
      </c>
      <c r="S562" s="368">
        <v>0</v>
      </c>
      <c r="T562" s="369">
        <f>S562*H562</f>
        <v>0</v>
      </c>
      <c r="AR562" s="90" t="s">
        <v>333</v>
      </c>
      <c r="AT562" s="90" t="s">
        <v>330</v>
      </c>
      <c r="AU562" s="90" t="s">
        <v>57</v>
      </c>
      <c r="AY562" s="90" t="s">
        <v>328</v>
      </c>
      <c r="BE562" s="113">
        <f>IF(N562="základní",J562,0)</f>
        <v>0</v>
      </c>
      <c r="BF562" s="113">
        <f>IF(N562="snížená",J562,0)</f>
        <v>0</v>
      </c>
      <c r="BG562" s="113">
        <f>IF(N562="zákl. přenesená",J562,0)</f>
        <v>0</v>
      </c>
      <c r="BH562" s="113">
        <f>IF(N562="sníž. přenesená",J562,0)</f>
        <v>0</v>
      </c>
      <c r="BI562" s="113">
        <f>IF(N562="nulová",J562,0)</f>
        <v>0</v>
      </c>
      <c r="BJ562" s="90" t="s">
        <v>55</v>
      </c>
      <c r="BK562" s="113">
        <f>ROUND(I562*H562,2)</f>
        <v>0</v>
      </c>
      <c r="BL562" s="90" t="s">
        <v>333</v>
      </c>
      <c r="BM562" s="90" t="s">
        <v>1226</v>
      </c>
    </row>
    <row r="563" spans="2:65" s="371" customFormat="1" ht="11.25">
      <c r="B563" s="370"/>
      <c r="D563" s="372" t="s">
        <v>439</v>
      </c>
      <c r="E563" s="373" t="s">
        <v>242</v>
      </c>
      <c r="F563" s="374" t="s">
        <v>1817</v>
      </c>
      <c r="H563" s="375">
        <v>800</v>
      </c>
      <c r="L563" s="370"/>
      <c r="M563" s="376"/>
      <c r="N563" s="377"/>
      <c r="O563" s="377"/>
      <c r="P563" s="377"/>
      <c r="Q563" s="377"/>
      <c r="R563" s="377"/>
      <c r="S563" s="377"/>
      <c r="T563" s="378"/>
      <c r="AT563" s="373" t="s">
        <v>439</v>
      </c>
      <c r="AU563" s="373" t="s">
        <v>57</v>
      </c>
      <c r="AV563" s="371" t="s">
        <v>57</v>
      </c>
      <c r="AW563" s="371" t="s">
        <v>255</v>
      </c>
      <c r="AX563" s="371" t="s">
        <v>55</v>
      </c>
      <c r="AY563" s="373" t="s">
        <v>328</v>
      </c>
    </row>
    <row r="564" spans="2:65" s="96" customFormat="1" ht="16.5" customHeight="1">
      <c r="B564" s="108"/>
      <c r="C564" s="109" t="s">
        <v>1574</v>
      </c>
      <c r="D564" s="109" t="s">
        <v>330</v>
      </c>
      <c r="E564" s="110" t="s">
        <v>1575</v>
      </c>
      <c r="F564" s="172" t="s">
        <v>1576</v>
      </c>
      <c r="G564" s="111" t="s">
        <v>130</v>
      </c>
      <c r="H564" s="112">
        <v>800</v>
      </c>
      <c r="I564" s="173"/>
      <c r="J564" s="173">
        <f>ROUND(I564*H564,2)</f>
        <v>0</v>
      </c>
      <c r="K564" s="172" t="s">
        <v>1640</v>
      </c>
      <c r="L564" s="95"/>
      <c r="M564" s="366" t="s">
        <v>242</v>
      </c>
      <c r="N564" s="367" t="s">
        <v>274</v>
      </c>
      <c r="O564" s="368">
        <v>6.2E-2</v>
      </c>
      <c r="P564" s="368">
        <f>O564*H564</f>
        <v>49.6</v>
      </c>
      <c r="Q564" s="368">
        <v>0</v>
      </c>
      <c r="R564" s="368">
        <f>Q564*H564</f>
        <v>0</v>
      </c>
      <c r="S564" s="368">
        <v>0</v>
      </c>
      <c r="T564" s="369">
        <f>S564*H564</f>
        <v>0</v>
      </c>
      <c r="AR564" s="90" t="s">
        <v>333</v>
      </c>
      <c r="AT564" s="90" t="s">
        <v>330</v>
      </c>
      <c r="AU564" s="90" t="s">
        <v>57</v>
      </c>
      <c r="AY564" s="90" t="s">
        <v>328</v>
      </c>
      <c r="BE564" s="113">
        <f>IF(N564="základní",J564,0)</f>
        <v>0</v>
      </c>
      <c r="BF564" s="113">
        <f>IF(N564="snížená",J564,0)</f>
        <v>0</v>
      </c>
      <c r="BG564" s="113">
        <f>IF(N564="zákl. přenesená",J564,0)</f>
        <v>0</v>
      </c>
      <c r="BH564" s="113">
        <f>IF(N564="sníž. přenesená",J564,0)</f>
        <v>0</v>
      </c>
      <c r="BI564" s="113">
        <f>IF(N564="nulová",J564,0)</f>
        <v>0</v>
      </c>
      <c r="BJ564" s="90" t="s">
        <v>55</v>
      </c>
      <c r="BK564" s="113">
        <f>ROUND(I564*H564,2)</f>
        <v>0</v>
      </c>
      <c r="BL564" s="90" t="s">
        <v>333</v>
      </c>
      <c r="BM564" s="90" t="s">
        <v>1577</v>
      </c>
    </row>
    <row r="565" spans="2:65" s="371" customFormat="1" ht="11.25">
      <c r="B565" s="370"/>
      <c r="D565" s="372" t="s">
        <v>439</v>
      </c>
      <c r="E565" s="373" t="s">
        <v>242</v>
      </c>
      <c r="F565" s="374" t="s">
        <v>1817</v>
      </c>
      <c r="H565" s="375">
        <v>800</v>
      </c>
      <c r="L565" s="370"/>
      <c r="M565" s="376"/>
      <c r="N565" s="377"/>
      <c r="O565" s="377"/>
      <c r="P565" s="377"/>
      <c r="Q565" s="377"/>
      <c r="R565" s="377"/>
      <c r="S565" s="377"/>
      <c r="T565" s="378"/>
      <c r="AT565" s="373" t="s">
        <v>439</v>
      </c>
      <c r="AU565" s="373" t="s">
        <v>57</v>
      </c>
      <c r="AV565" s="371" t="s">
        <v>57</v>
      </c>
      <c r="AW565" s="371" t="s">
        <v>255</v>
      </c>
      <c r="AX565" s="371" t="s">
        <v>55</v>
      </c>
      <c r="AY565" s="373" t="s">
        <v>328</v>
      </c>
    </row>
    <row r="566" spans="2:65" s="96" customFormat="1" ht="16.5" customHeight="1">
      <c r="B566" s="108"/>
      <c r="C566" s="109" t="s">
        <v>1227</v>
      </c>
      <c r="D566" s="109" t="s">
        <v>330</v>
      </c>
      <c r="E566" s="110" t="s">
        <v>1228</v>
      </c>
      <c r="F566" s="172" t="s">
        <v>1229</v>
      </c>
      <c r="G566" s="111" t="s">
        <v>140</v>
      </c>
      <c r="H566" s="112">
        <v>1</v>
      </c>
      <c r="I566" s="173"/>
      <c r="J566" s="173">
        <f>ROUND(I566*H566,2)</f>
        <v>0</v>
      </c>
      <c r="K566" s="172" t="s">
        <v>1640</v>
      </c>
      <c r="L566" s="95"/>
      <c r="M566" s="366" t="s">
        <v>242</v>
      </c>
      <c r="N566" s="367" t="s">
        <v>274</v>
      </c>
      <c r="O566" s="368">
        <v>0.36099999999999999</v>
      </c>
      <c r="P566" s="368">
        <f>O566*H566</f>
        <v>0.36099999999999999</v>
      </c>
      <c r="Q566" s="368">
        <v>2.02E-4</v>
      </c>
      <c r="R566" s="368">
        <f>Q566*H566</f>
        <v>2.02E-4</v>
      </c>
      <c r="S566" s="368">
        <v>6.2859999999999999E-2</v>
      </c>
      <c r="T566" s="369">
        <f>S566*H566</f>
        <v>6.2859999999999999E-2</v>
      </c>
      <c r="AR566" s="90" t="s">
        <v>333</v>
      </c>
      <c r="AT566" s="90" t="s">
        <v>330</v>
      </c>
      <c r="AU566" s="90" t="s">
        <v>57</v>
      </c>
      <c r="AY566" s="90" t="s">
        <v>328</v>
      </c>
      <c r="BE566" s="113">
        <f>IF(N566="základní",J566,0)</f>
        <v>0</v>
      </c>
      <c r="BF566" s="113">
        <f>IF(N566="snížená",J566,0)</f>
        <v>0</v>
      </c>
      <c r="BG566" s="113">
        <f>IF(N566="zákl. přenesená",J566,0)</f>
        <v>0</v>
      </c>
      <c r="BH566" s="113">
        <f>IF(N566="sníž. přenesená",J566,0)</f>
        <v>0</v>
      </c>
      <c r="BI566" s="113">
        <f>IF(N566="nulová",J566,0)</f>
        <v>0</v>
      </c>
      <c r="BJ566" s="90" t="s">
        <v>55</v>
      </c>
      <c r="BK566" s="113">
        <f>ROUND(I566*H566,2)</f>
        <v>0</v>
      </c>
      <c r="BL566" s="90" t="s">
        <v>333</v>
      </c>
      <c r="BM566" s="90" t="s">
        <v>1230</v>
      </c>
    </row>
    <row r="567" spans="2:65" s="371" customFormat="1" ht="11.25">
      <c r="B567" s="370"/>
      <c r="D567" s="372" t="s">
        <v>439</v>
      </c>
      <c r="E567" s="373" t="s">
        <v>242</v>
      </c>
      <c r="F567" s="374" t="s">
        <v>1818</v>
      </c>
      <c r="H567" s="375">
        <v>1</v>
      </c>
      <c r="L567" s="370"/>
      <c r="M567" s="376"/>
      <c r="N567" s="377"/>
      <c r="O567" s="377"/>
      <c r="P567" s="377"/>
      <c r="Q567" s="377"/>
      <c r="R567" s="377"/>
      <c r="S567" s="377"/>
      <c r="T567" s="378"/>
      <c r="AT567" s="373" t="s">
        <v>439</v>
      </c>
      <c r="AU567" s="373" t="s">
        <v>57</v>
      </c>
      <c r="AV567" s="371" t="s">
        <v>57</v>
      </c>
      <c r="AW567" s="371" t="s">
        <v>255</v>
      </c>
      <c r="AX567" s="371" t="s">
        <v>55</v>
      </c>
      <c r="AY567" s="373" t="s">
        <v>328</v>
      </c>
    </row>
    <row r="568" spans="2:65" s="96" customFormat="1" ht="16.5" customHeight="1">
      <c r="B568" s="108"/>
      <c r="C568" s="109" t="s">
        <v>63</v>
      </c>
      <c r="D568" s="109" t="s">
        <v>330</v>
      </c>
      <c r="E568" s="110" t="s">
        <v>1231</v>
      </c>
      <c r="F568" s="172" t="s">
        <v>1232</v>
      </c>
      <c r="G568" s="111" t="s">
        <v>163</v>
      </c>
      <c r="H568" s="112">
        <v>6</v>
      </c>
      <c r="I568" s="173"/>
      <c r="J568" s="173">
        <f>ROUND(I568*H568,2)</f>
        <v>0</v>
      </c>
      <c r="K568" s="172" t="s">
        <v>1640</v>
      </c>
      <c r="L568" s="95"/>
      <c r="M568" s="366" t="s">
        <v>242</v>
      </c>
      <c r="N568" s="367" t="s">
        <v>274</v>
      </c>
      <c r="O568" s="368">
        <v>5.1999999999999998E-2</v>
      </c>
      <c r="P568" s="368">
        <f>O568*H568</f>
        <v>0.312</v>
      </c>
      <c r="Q568" s="368">
        <v>6.2000000000000003E-5</v>
      </c>
      <c r="R568" s="368">
        <f>Q568*H568</f>
        <v>3.7200000000000004E-4</v>
      </c>
      <c r="S568" s="368">
        <v>1.14E-2</v>
      </c>
      <c r="T568" s="369">
        <f>S568*H568</f>
        <v>6.8400000000000002E-2</v>
      </c>
      <c r="AR568" s="90" t="s">
        <v>333</v>
      </c>
      <c r="AT568" s="90" t="s">
        <v>330</v>
      </c>
      <c r="AU568" s="90" t="s">
        <v>57</v>
      </c>
      <c r="AY568" s="90" t="s">
        <v>328</v>
      </c>
      <c r="BE568" s="113">
        <f>IF(N568="základní",J568,0)</f>
        <v>0</v>
      </c>
      <c r="BF568" s="113">
        <f>IF(N568="snížená",J568,0)</f>
        <v>0</v>
      </c>
      <c r="BG568" s="113">
        <f>IF(N568="zákl. přenesená",J568,0)</f>
        <v>0</v>
      </c>
      <c r="BH568" s="113">
        <f>IF(N568="sníž. přenesená",J568,0)</f>
        <v>0</v>
      </c>
      <c r="BI568" s="113">
        <f>IF(N568="nulová",J568,0)</f>
        <v>0</v>
      </c>
      <c r="BJ568" s="90" t="s">
        <v>55</v>
      </c>
      <c r="BK568" s="113">
        <f>ROUND(I568*H568,2)</f>
        <v>0</v>
      </c>
      <c r="BL568" s="90" t="s">
        <v>333</v>
      </c>
      <c r="BM568" s="90" t="s">
        <v>1233</v>
      </c>
    </row>
    <row r="569" spans="2:65" s="96" customFormat="1" ht="16.5" customHeight="1">
      <c r="B569" s="108"/>
      <c r="C569" s="109" t="s">
        <v>65</v>
      </c>
      <c r="D569" s="109" t="s">
        <v>330</v>
      </c>
      <c r="E569" s="110" t="s">
        <v>1234</v>
      </c>
      <c r="F569" s="172" t="s">
        <v>1235</v>
      </c>
      <c r="G569" s="111" t="s">
        <v>140</v>
      </c>
      <c r="H569" s="112">
        <v>3</v>
      </c>
      <c r="I569" s="173"/>
      <c r="J569" s="173">
        <f>ROUND(I569*H569,2)</f>
        <v>0</v>
      </c>
      <c r="K569" s="172" t="s">
        <v>1640</v>
      </c>
      <c r="L569" s="95"/>
      <c r="M569" s="366" t="s">
        <v>242</v>
      </c>
      <c r="N569" s="367" t="s">
        <v>274</v>
      </c>
      <c r="O569" s="368">
        <v>0.39100000000000001</v>
      </c>
      <c r="P569" s="368">
        <f>O569*H569</f>
        <v>1.173</v>
      </c>
      <c r="Q569" s="368">
        <v>2.1660000000000001E-4</v>
      </c>
      <c r="R569" s="368">
        <f>Q569*H569</f>
        <v>6.4980000000000007E-4</v>
      </c>
      <c r="S569" s="368">
        <v>3.3210000000000003E-2</v>
      </c>
      <c r="T569" s="369">
        <f>S569*H569</f>
        <v>9.963000000000001E-2</v>
      </c>
      <c r="AR569" s="90" t="s">
        <v>333</v>
      </c>
      <c r="AT569" s="90" t="s">
        <v>330</v>
      </c>
      <c r="AU569" s="90" t="s">
        <v>57</v>
      </c>
      <c r="AY569" s="90" t="s">
        <v>328</v>
      </c>
      <c r="BE569" s="113">
        <f>IF(N569="základní",J569,0)</f>
        <v>0</v>
      </c>
      <c r="BF569" s="113">
        <f>IF(N569="snížená",J569,0)</f>
        <v>0</v>
      </c>
      <c r="BG569" s="113">
        <f>IF(N569="zákl. přenesená",J569,0)</f>
        <v>0</v>
      </c>
      <c r="BH569" s="113">
        <f>IF(N569="sníž. přenesená",J569,0)</f>
        <v>0</v>
      </c>
      <c r="BI569" s="113">
        <f>IF(N569="nulová",J569,0)</f>
        <v>0</v>
      </c>
      <c r="BJ569" s="90" t="s">
        <v>55</v>
      </c>
      <c r="BK569" s="113">
        <f>ROUND(I569*H569,2)</f>
        <v>0</v>
      </c>
      <c r="BL569" s="90" t="s">
        <v>333</v>
      </c>
      <c r="BM569" s="90" t="s">
        <v>1236</v>
      </c>
    </row>
    <row r="570" spans="2:65" s="371" customFormat="1" ht="11.25">
      <c r="B570" s="370"/>
      <c r="D570" s="372" t="s">
        <v>439</v>
      </c>
      <c r="E570" s="373" t="s">
        <v>242</v>
      </c>
      <c r="F570" s="374" t="s">
        <v>1819</v>
      </c>
      <c r="H570" s="375">
        <v>3</v>
      </c>
      <c r="L570" s="370"/>
      <c r="M570" s="376"/>
      <c r="N570" s="377"/>
      <c r="O570" s="377"/>
      <c r="P570" s="377"/>
      <c r="Q570" s="377"/>
      <c r="R570" s="377"/>
      <c r="S570" s="377"/>
      <c r="T570" s="378"/>
      <c r="AT570" s="373" t="s">
        <v>439</v>
      </c>
      <c r="AU570" s="373" t="s">
        <v>57</v>
      </c>
      <c r="AV570" s="371" t="s">
        <v>57</v>
      </c>
      <c r="AW570" s="371" t="s">
        <v>255</v>
      </c>
      <c r="AX570" s="371" t="s">
        <v>55</v>
      </c>
      <c r="AY570" s="373" t="s">
        <v>328</v>
      </c>
    </row>
    <row r="571" spans="2:65" s="96" customFormat="1" ht="16.5" customHeight="1">
      <c r="B571" s="108"/>
      <c r="C571" s="109" t="s">
        <v>1237</v>
      </c>
      <c r="D571" s="109" t="s">
        <v>330</v>
      </c>
      <c r="E571" s="110" t="s">
        <v>1238</v>
      </c>
      <c r="F571" s="172" t="s">
        <v>1239</v>
      </c>
      <c r="G571" s="111" t="s">
        <v>140</v>
      </c>
      <c r="H571" s="112">
        <v>1</v>
      </c>
      <c r="I571" s="173"/>
      <c r="J571" s="173">
        <f>ROUND(I571*H571,2)</f>
        <v>0</v>
      </c>
      <c r="K571" s="172" t="s">
        <v>1640</v>
      </c>
      <c r="L571" s="95"/>
      <c r="M571" s="366" t="s">
        <v>242</v>
      </c>
      <c r="N571" s="367" t="s">
        <v>274</v>
      </c>
      <c r="O571" s="368">
        <v>0.433</v>
      </c>
      <c r="P571" s="368">
        <f>O571*H571</f>
        <v>0.433</v>
      </c>
      <c r="Q571" s="368">
        <v>2.3839999999999999E-4</v>
      </c>
      <c r="R571" s="368">
        <f>Q571*H571</f>
        <v>2.3839999999999999E-4</v>
      </c>
      <c r="S571" s="368">
        <v>5.0180000000000002E-2</v>
      </c>
      <c r="T571" s="369">
        <f>S571*H571</f>
        <v>5.0180000000000002E-2</v>
      </c>
      <c r="AR571" s="90" t="s">
        <v>333</v>
      </c>
      <c r="AT571" s="90" t="s">
        <v>330</v>
      </c>
      <c r="AU571" s="90" t="s">
        <v>57</v>
      </c>
      <c r="AY571" s="90" t="s">
        <v>328</v>
      </c>
      <c r="BE571" s="113">
        <f>IF(N571="základní",J571,0)</f>
        <v>0</v>
      </c>
      <c r="BF571" s="113">
        <f>IF(N571="snížená",J571,0)</f>
        <v>0</v>
      </c>
      <c r="BG571" s="113">
        <f>IF(N571="zákl. přenesená",J571,0)</f>
        <v>0</v>
      </c>
      <c r="BH571" s="113">
        <f>IF(N571="sníž. přenesená",J571,0)</f>
        <v>0</v>
      </c>
      <c r="BI571" s="113">
        <f>IF(N571="nulová",J571,0)</f>
        <v>0</v>
      </c>
      <c r="BJ571" s="90" t="s">
        <v>55</v>
      </c>
      <c r="BK571" s="113">
        <f>ROUND(I571*H571,2)</f>
        <v>0</v>
      </c>
      <c r="BL571" s="90" t="s">
        <v>333</v>
      </c>
      <c r="BM571" s="90" t="s">
        <v>1240</v>
      </c>
    </row>
    <row r="572" spans="2:65" s="371" customFormat="1" ht="11.25">
      <c r="B572" s="370"/>
      <c r="D572" s="372" t="s">
        <v>439</v>
      </c>
      <c r="E572" s="373" t="s">
        <v>242</v>
      </c>
      <c r="F572" s="374" t="s">
        <v>1820</v>
      </c>
      <c r="H572" s="375">
        <v>1</v>
      </c>
      <c r="L572" s="370"/>
      <c r="M572" s="376"/>
      <c r="N572" s="377"/>
      <c r="O572" s="377"/>
      <c r="P572" s="377"/>
      <c r="Q572" s="377"/>
      <c r="R572" s="377"/>
      <c r="S572" s="377"/>
      <c r="T572" s="378"/>
      <c r="AT572" s="373" t="s">
        <v>439</v>
      </c>
      <c r="AU572" s="373" t="s">
        <v>57</v>
      </c>
      <c r="AV572" s="371" t="s">
        <v>57</v>
      </c>
      <c r="AW572" s="371" t="s">
        <v>255</v>
      </c>
      <c r="AX572" s="371" t="s">
        <v>55</v>
      </c>
      <c r="AY572" s="373" t="s">
        <v>328</v>
      </c>
    </row>
    <row r="573" spans="2:65" s="96" customFormat="1" ht="16.5" customHeight="1">
      <c r="B573" s="108"/>
      <c r="C573" s="109" t="s">
        <v>1241</v>
      </c>
      <c r="D573" s="109" t="s">
        <v>330</v>
      </c>
      <c r="E573" s="110" t="s">
        <v>1242</v>
      </c>
      <c r="F573" s="172" t="s">
        <v>1243</v>
      </c>
      <c r="G573" s="111" t="s">
        <v>163</v>
      </c>
      <c r="H573" s="112">
        <v>9</v>
      </c>
      <c r="I573" s="173"/>
      <c r="J573" s="173">
        <f>ROUND(I573*H573,2)</f>
        <v>0</v>
      </c>
      <c r="K573" s="172" t="s">
        <v>1640</v>
      </c>
      <c r="L573" s="95"/>
      <c r="M573" s="366" t="s">
        <v>242</v>
      </c>
      <c r="N573" s="367" t="s">
        <v>274</v>
      </c>
      <c r="O573" s="368">
        <v>5.1999999999999998E-2</v>
      </c>
      <c r="P573" s="368">
        <f>O573*H573</f>
        <v>0.46799999999999997</v>
      </c>
      <c r="Q573" s="368">
        <v>2.4199999999999999E-5</v>
      </c>
      <c r="R573" s="368">
        <f>Q573*H573</f>
        <v>2.1779999999999998E-4</v>
      </c>
      <c r="S573" s="368">
        <v>0</v>
      </c>
      <c r="T573" s="369">
        <f>S573*H573</f>
        <v>0</v>
      </c>
      <c r="AR573" s="90" t="s">
        <v>333</v>
      </c>
      <c r="AT573" s="90" t="s">
        <v>330</v>
      </c>
      <c r="AU573" s="90" t="s">
        <v>57</v>
      </c>
      <c r="AY573" s="90" t="s">
        <v>328</v>
      </c>
      <c r="BE573" s="113">
        <f>IF(N573="základní",J573,0)</f>
        <v>0</v>
      </c>
      <c r="BF573" s="113">
        <f>IF(N573="snížená",J573,0)</f>
        <v>0</v>
      </c>
      <c r="BG573" s="113">
        <f>IF(N573="zákl. přenesená",J573,0)</f>
        <v>0</v>
      </c>
      <c r="BH573" s="113">
        <f>IF(N573="sníž. přenesená",J573,0)</f>
        <v>0</v>
      </c>
      <c r="BI573" s="113">
        <f>IF(N573="nulová",J573,0)</f>
        <v>0</v>
      </c>
      <c r="BJ573" s="90" t="s">
        <v>55</v>
      </c>
      <c r="BK573" s="113">
        <f>ROUND(I573*H573,2)</f>
        <v>0</v>
      </c>
      <c r="BL573" s="90" t="s">
        <v>333</v>
      </c>
      <c r="BM573" s="90" t="s">
        <v>1244</v>
      </c>
    </row>
    <row r="574" spans="2:65" s="96" customFormat="1" ht="16.5" customHeight="1">
      <c r="B574" s="108"/>
      <c r="C574" s="109" t="s">
        <v>1245</v>
      </c>
      <c r="D574" s="109" t="s">
        <v>330</v>
      </c>
      <c r="E574" s="110" t="s">
        <v>1246</v>
      </c>
      <c r="F574" s="172" t="s">
        <v>1247</v>
      </c>
      <c r="G574" s="111" t="s">
        <v>140</v>
      </c>
      <c r="H574" s="112">
        <v>20</v>
      </c>
      <c r="I574" s="173"/>
      <c r="J574" s="173">
        <f>ROUND(I574*H574,2)</f>
        <v>0</v>
      </c>
      <c r="K574" s="172" t="s">
        <v>1640</v>
      </c>
      <c r="L574" s="95"/>
      <c r="M574" s="366" t="s">
        <v>242</v>
      </c>
      <c r="N574" s="367" t="s">
        <v>274</v>
      </c>
      <c r="O574" s="368">
        <v>2.9000000000000001E-2</v>
      </c>
      <c r="P574" s="368">
        <f>O574*H574</f>
        <v>0.58000000000000007</v>
      </c>
      <c r="Q574" s="368">
        <v>5.8000000000000004E-6</v>
      </c>
      <c r="R574" s="368">
        <f>Q574*H574</f>
        <v>1.16E-4</v>
      </c>
      <c r="S574" s="368">
        <v>7.5000000000000002E-4</v>
      </c>
      <c r="T574" s="369">
        <f>S574*H574</f>
        <v>1.4999999999999999E-2</v>
      </c>
      <c r="AR574" s="90" t="s">
        <v>333</v>
      </c>
      <c r="AT574" s="90" t="s">
        <v>330</v>
      </c>
      <c r="AU574" s="90" t="s">
        <v>57</v>
      </c>
      <c r="AY574" s="90" t="s">
        <v>328</v>
      </c>
      <c r="BE574" s="113">
        <f>IF(N574="základní",J574,0)</f>
        <v>0</v>
      </c>
      <c r="BF574" s="113">
        <f>IF(N574="snížená",J574,0)</f>
        <v>0</v>
      </c>
      <c r="BG574" s="113">
        <f>IF(N574="zákl. přenesená",J574,0)</f>
        <v>0</v>
      </c>
      <c r="BH574" s="113">
        <f>IF(N574="sníž. přenesená",J574,0)</f>
        <v>0</v>
      </c>
      <c r="BI574" s="113">
        <f>IF(N574="nulová",J574,0)</f>
        <v>0</v>
      </c>
      <c r="BJ574" s="90" t="s">
        <v>55</v>
      </c>
      <c r="BK574" s="113">
        <f>ROUND(I574*H574,2)</f>
        <v>0</v>
      </c>
      <c r="BL574" s="90" t="s">
        <v>333</v>
      </c>
      <c r="BM574" s="90" t="s">
        <v>1248</v>
      </c>
    </row>
    <row r="575" spans="2:65" s="96" customFormat="1" ht="16.5" customHeight="1">
      <c r="B575" s="108"/>
      <c r="C575" s="109" t="s">
        <v>71</v>
      </c>
      <c r="D575" s="109" t="s">
        <v>330</v>
      </c>
      <c r="E575" s="110" t="s">
        <v>1249</v>
      </c>
      <c r="F575" s="172" t="s">
        <v>1250</v>
      </c>
      <c r="G575" s="111" t="s">
        <v>201</v>
      </c>
      <c r="H575" s="112">
        <v>1</v>
      </c>
      <c r="I575" s="173"/>
      <c r="J575" s="173">
        <f>ROUND(I575*H575,2)</f>
        <v>0</v>
      </c>
      <c r="K575" s="172" t="s">
        <v>242</v>
      </c>
      <c r="L575" s="95"/>
      <c r="M575" s="366" t="s">
        <v>242</v>
      </c>
      <c r="N575" s="367" t="s">
        <v>274</v>
      </c>
      <c r="O575" s="368">
        <v>0.434</v>
      </c>
      <c r="P575" s="368">
        <f>O575*H575</f>
        <v>0.434</v>
      </c>
      <c r="Q575" s="368">
        <v>3.5000000000000003E-2</v>
      </c>
      <c r="R575" s="368">
        <f>Q575*H575</f>
        <v>3.5000000000000003E-2</v>
      </c>
      <c r="S575" s="368">
        <v>0</v>
      </c>
      <c r="T575" s="369">
        <f>S575*H575</f>
        <v>0</v>
      </c>
      <c r="AR575" s="90" t="s">
        <v>333</v>
      </c>
      <c r="AT575" s="90" t="s">
        <v>330</v>
      </c>
      <c r="AU575" s="90" t="s">
        <v>57</v>
      </c>
      <c r="AY575" s="90" t="s">
        <v>328</v>
      </c>
      <c r="BE575" s="113">
        <f>IF(N575="základní",J575,0)</f>
        <v>0</v>
      </c>
      <c r="BF575" s="113">
        <f>IF(N575="snížená",J575,0)</f>
        <v>0</v>
      </c>
      <c r="BG575" s="113">
        <f>IF(N575="zákl. přenesená",J575,0)</f>
        <v>0</v>
      </c>
      <c r="BH575" s="113">
        <f>IF(N575="sníž. přenesená",J575,0)</f>
        <v>0</v>
      </c>
      <c r="BI575" s="113">
        <f>IF(N575="nulová",J575,0)</f>
        <v>0</v>
      </c>
      <c r="BJ575" s="90" t="s">
        <v>55</v>
      </c>
      <c r="BK575" s="113">
        <f>ROUND(I575*H575,2)</f>
        <v>0</v>
      </c>
      <c r="BL575" s="90" t="s">
        <v>333</v>
      </c>
      <c r="BM575" s="90" t="s">
        <v>1251</v>
      </c>
    </row>
    <row r="576" spans="2:65" s="371" customFormat="1" ht="11.25">
      <c r="B576" s="370"/>
      <c r="D576" s="372" t="s">
        <v>439</v>
      </c>
      <c r="E576" s="373" t="s">
        <v>242</v>
      </c>
      <c r="F576" s="374" t="s">
        <v>1821</v>
      </c>
      <c r="H576" s="375">
        <v>1</v>
      </c>
      <c r="L576" s="370"/>
      <c r="M576" s="376"/>
      <c r="N576" s="377"/>
      <c r="O576" s="377"/>
      <c r="P576" s="377"/>
      <c r="Q576" s="377"/>
      <c r="R576" s="377"/>
      <c r="S576" s="377"/>
      <c r="T576" s="378"/>
      <c r="AT576" s="373" t="s">
        <v>439</v>
      </c>
      <c r="AU576" s="373" t="s">
        <v>57</v>
      </c>
      <c r="AV576" s="371" t="s">
        <v>57</v>
      </c>
      <c r="AW576" s="371" t="s">
        <v>255</v>
      </c>
      <c r="AX576" s="371" t="s">
        <v>55</v>
      </c>
      <c r="AY576" s="373" t="s">
        <v>328</v>
      </c>
    </row>
    <row r="577" spans="2:65" s="96" customFormat="1" ht="16.5" customHeight="1">
      <c r="B577" s="108"/>
      <c r="C577" s="109" t="s">
        <v>1252</v>
      </c>
      <c r="D577" s="109" t="s">
        <v>330</v>
      </c>
      <c r="E577" s="110" t="s">
        <v>1253</v>
      </c>
      <c r="F577" s="172" t="s">
        <v>1254</v>
      </c>
      <c r="G577" s="111" t="s">
        <v>130</v>
      </c>
      <c r="H577" s="112">
        <v>800</v>
      </c>
      <c r="I577" s="173"/>
      <c r="J577" s="173">
        <f>ROUND(I577*H577,2)</f>
        <v>0</v>
      </c>
      <c r="K577" s="172" t="s">
        <v>1640</v>
      </c>
      <c r="L577" s="95"/>
      <c r="M577" s="366" t="s">
        <v>242</v>
      </c>
      <c r="N577" s="367" t="s">
        <v>274</v>
      </c>
      <c r="O577" s="368">
        <v>5.1999999999999998E-2</v>
      </c>
      <c r="P577" s="368">
        <f>O577*H577</f>
        <v>41.6</v>
      </c>
      <c r="Q577" s="368">
        <v>0</v>
      </c>
      <c r="R577" s="368">
        <f>Q577*H577</f>
        <v>0</v>
      </c>
      <c r="S577" s="368">
        <v>0</v>
      </c>
      <c r="T577" s="369">
        <f>S577*H577</f>
        <v>0</v>
      </c>
      <c r="AR577" s="90" t="s">
        <v>333</v>
      </c>
      <c r="AT577" s="90" t="s">
        <v>330</v>
      </c>
      <c r="AU577" s="90" t="s">
        <v>57</v>
      </c>
      <c r="AY577" s="90" t="s">
        <v>328</v>
      </c>
      <c r="BE577" s="113">
        <f>IF(N577="základní",J577,0)</f>
        <v>0</v>
      </c>
      <c r="BF577" s="113">
        <f>IF(N577="snížená",J577,0)</f>
        <v>0</v>
      </c>
      <c r="BG577" s="113">
        <f>IF(N577="zákl. přenesená",J577,0)</f>
        <v>0</v>
      </c>
      <c r="BH577" s="113">
        <f>IF(N577="sníž. přenesená",J577,0)</f>
        <v>0</v>
      </c>
      <c r="BI577" s="113">
        <f>IF(N577="nulová",J577,0)</f>
        <v>0</v>
      </c>
      <c r="BJ577" s="90" t="s">
        <v>55</v>
      </c>
      <c r="BK577" s="113">
        <f>ROUND(I577*H577,2)</f>
        <v>0</v>
      </c>
      <c r="BL577" s="90" t="s">
        <v>333</v>
      </c>
      <c r="BM577" s="90" t="s">
        <v>1255</v>
      </c>
    </row>
    <row r="578" spans="2:65" s="96" customFormat="1" ht="16.5" customHeight="1">
      <c r="B578" s="108"/>
      <c r="C578" s="109" t="s">
        <v>1256</v>
      </c>
      <c r="D578" s="109" t="s">
        <v>330</v>
      </c>
      <c r="E578" s="110" t="s">
        <v>1257</v>
      </c>
      <c r="F578" s="172" t="s">
        <v>1258</v>
      </c>
      <c r="G578" s="111" t="s">
        <v>176</v>
      </c>
      <c r="H578" s="112">
        <v>0.26300000000000001</v>
      </c>
      <c r="I578" s="173"/>
      <c r="J578" s="173">
        <f>ROUND(I578*H578,2)</f>
        <v>0</v>
      </c>
      <c r="K578" s="172" t="s">
        <v>1640</v>
      </c>
      <c r="L578" s="95"/>
      <c r="M578" s="366" t="s">
        <v>242</v>
      </c>
      <c r="N578" s="367" t="s">
        <v>274</v>
      </c>
      <c r="O578" s="368">
        <v>3.7349999999999999</v>
      </c>
      <c r="P578" s="368">
        <f>O578*H578</f>
        <v>0.98230499999999998</v>
      </c>
      <c r="Q578" s="368">
        <v>0</v>
      </c>
      <c r="R578" s="368">
        <f>Q578*H578</f>
        <v>0</v>
      </c>
      <c r="S578" s="368">
        <v>0</v>
      </c>
      <c r="T578" s="369">
        <f>S578*H578</f>
        <v>0</v>
      </c>
      <c r="AR578" s="90" t="s">
        <v>333</v>
      </c>
      <c r="AT578" s="90" t="s">
        <v>330</v>
      </c>
      <c r="AU578" s="90" t="s">
        <v>57</v>
      </c>
      <c r="AY578" s="90" t="s">
        <v>328</v>
      </c>
      <c r="BE578" s="113">
        <f>IF(N578="základní",J578,0)</f>
        <v>0</v>
      </c>
      <c r="BF578" s="113">
        <f>IF(N578="snížená",J578,0)</f>
        <v>0</v>
      </c>
      <c r="BG578" s="113">
        <f>IF(N578="zákl. přenesená",J578,0)</f>
        <v>0</v>
      </c>
      <c r="BH578" s="113">
        <f>IF(N578="sníž. přenesená",J578,0)</f>
        <v>0</v>
      </c>
      <c r="BI578" s="113">
        <f>IF(N578="nulová",J578,0)</f>
        <v>0</v>
      </c>
      <c r="BJ578" s="90" t="s">
        <v>55</v>
      </c>
      <c r="BK578" s="113">
        <f>ROUND(I578*H578,2)</f>
        <v>0</v>
      </c>
      <c r="BL578" s="90" t="s">
        <v>333</v>
      </c>
      <c r="BM578" s="90" t="s">
        <v>1259</v>
      </c>
    </row>
    <row r="579" spans="2:65" s="96" customFormat="1" ht="16.5" customHeight="1">
      <c r="B579" s="108"/>
      <c r="C579" s="109" t="s">
        <v>1260</v>
      </c>
      <c r="D579" s="109" t="s">
        <v>330</v>
      </c>
      <c r="E579" s="110" t="s">
        <v>1261</v>
      </c>
      <c r="F579" s="172" t="s">
        <v>1262</v>
      </c>
      <c r="G579" s="111" t="s">
        <v>176</v>
      </c>
      <c r="H579" s="112">
        <v>0.28299999999999997</v>
      </c>
      <c r="I579" s="173"/>
      <c r="J579" s="173">
        <f>ROUND(I579*H579,2)</f>
        <v>0</v>
      </c>
      <c r="K579" s="172" t="s">
        <v>1640</v>
      </c>
      <c r="L579" s="95"/>
      <c r="M579" s="366" t="s">
        <v>242</v>
      </c>
      <c r="N579" s="367" t="s">
        <v>274</v>
      </c>
      <c r="O579" s="368">
        <v>2.71</v>
      </c>
      <c r="P579" s="368">
        <f>O579*H579</f>
        <v>0.76692999999999989</v>
      </c>
      <c r="Q579" s="368">
        <v>0</v>
      </c>
      <c r="R579" s="368">
        <f>Q579*H579</f>
        <v>0</v>
      </c>
      <c r="S579" s="368">
        <v>0</v>
      </c>
      <c r="T579" s="369">
        <f>S579*H579</f>
        <v>0</v>
      </c>
      <c r="AR579" s="90" t="s">
        <v>333</v>
      </c>
      <c r="AT579" s="90" t="s">
        <v>330</v>
      </c>
      <c r="AU579" s="90" t="s">
        <v>57</v>
      </c>
      <c r="AY579" s="90" t="s">
        <v>328</v>
      </c>
      <c r="BE579" s="113">
        <f>IF(N579="základní",J579,0)</f>
        <v>0</v>
      </c>
      <c r="BF579" s="113">
        <f>IF(N579="snížená",J579,0)</f>
        <v>0</v>
      </c>
      <c r="BG579" s="113">
        <f>IF(N579="zákl. přenesená",J579,0)</f>
        <v>0</v>
      </c>
      <c r="BH579" s="113">
        <f>IF(N579="sníž. přenesená",J579,0)</f>
        <v>0</v>
      </c>
      <c r="BI579" s="113">
        <f>IF(N579="nulová",J579,0)</f>
        <v>0</v>
      </c>
      <c r="BJ579" s="90" t="s">
        <v>55</v>
      </c>
      <c r="BK579" s="113">
        <f>ROUND(I579*H579,2)</f>
        <v>0</v>
      </c>
      <c r="BL579" s="90" t="s">
        <v>333</v>
      </c>
      <c r="BM579" s="90" t="s">
        <v>1263</v>
      </c>
    </row>
    <row r="580" spans="2:65" s="96" customFormat="1" ht="16.5" customHeight="1">
      <c r="B580" s="108"/>
      <c r="C580" s="109" t="s">
        <v>1264</v>
      </c>
      <c r="D580" s="109" t="s">
        <v>330</v>
      </c>
      <c r="E580" s="110" t="s">
        <v>1265</v>
      </c>
      <c r="F580" s="172" t="s">
        <v>1266</v>
      </c>
      <c r="G580" s="111" t="s">
        <v>176</v>
      </c>
      <c r="H580" s="112">
        <v>0.28299999999999997</v>
      </c>
      <c r="I580" s="173"/>
      <c r="J580" s="173">
        <f>ROUND(I580*H580,2)</f>
        <v>0</v>
      </c>
      <c r="K580" s="172" t="s">
        <v>1640</v>
      </c>
      <c r="L580" s="95"/>
      <c r="M580" s="366" t="s">
        <v>242</v>
      </c>
      <c r="N580" s="367" t="s">
        <v>274</v>
      </c>
      <c r="O580" s="368">
        <v>1.39</v>
      </c>
      <c r="P580" s="368">
        <f>O580*H580</f>
        <v>0.39336999999999994</v>
      </c>
      <c r="Q580" s="368">
        <v>0</v>
      </c>
      <c r="R580" s="368">
        <f>Q580*H580</f>
        <v>0</v>
      </c>
      <c r="S580" s="368">
        <v>0</v>
      </c>
      <c r="T580" s="369">
        <f>S580*H580</f>
        <v>0</v>
      </c>
      <c r="AR580" s="90" t="s">
        <v>333</v>
      </c>
      <c r="AT580" s="90" t="s">
        <v>330</v>
      </c>
      <c r="AU580" s="90" t="s">
        <v>57</v>
      </c>
      <c r="AY580" s="90" t="s">
        <v>328</v>
      </c>
      <c r="BE580" s="113">
        <f>IF(N580="základní",J580,0)</f>
        <v>0</v>
      </c>
      <c r="BF580" s="113">
        <f>IF(N580="snížená",J580,0)</f>
        <v>0</v>
      </c>
      <c r="BG580" s="113">
        <f>IF(N580="zákl. přenesená",J580,0)</f>
        <v>0</v>
      </c>
      <c r="BH580" s="113">
        <f>IF(N580="sníž. přenesená",J580,0)</f>
        <v>0</v>
      </c>
      <c r="BI580" s="113">
        <f>IF(N580="nulová",J580,0)</f>
        <v>0</v>
      </c>
      <c r="BJ580" s="90" t="s">
        <v>55</v>
      </c>
      <c r="BK580" s="113">
        <f>ROUND(I580*H580,2)</f>
        <v>0</v>
      </c>
      <c r="BL580" s="90" t="s">
        <v>333</v>
      </c>
      <c r="BM580" s="90" t="s">
        <v>1267</v>
      </c>
    </row>
    <row r="581" spans="2:65" s="354" customFormat="1" ht="22.9" customHeight="1">
      <c r="B581" s="353"/>
      <c r="D581" s="355" t="s">
        <v>296</v>
      </c>
      <c r="E581" s="364" t="s">
        <v>1822</v>
      </c>
      <c r="F581" s="364" t="s">
        <v>84</v>
      </c>
      <c r="J581" s="365">
        <f>BK581</f>
        <v>0</v>
      </c>
      <c r="L581" s="353"/>
      <c r="M581" s="358"/>
      <c r="N581" s="359"/>
      <c r="O581" s="359"/>
      <c r="P581" s="360">
        <f>SUM(P582:P589)</f>
        <v>8.3240000000000016</v>
      </c>
      <c r="Q581" s="359"/>
      <c r="R581" s="360">
        <f>SUM(R582:R589)</f>
        <v>6.4877400000000002E-2</v>
      </c>
      <c r="S581" s="359"/>
      <c r="T581" s="361">
        <f>SUM(T582:T589)</f>
        <v>0</v>
      </c>
      <c r="AR581" s="355" t="s">
        <v>57</v>
      </c>
      <c r="AT581" s="362" t="s">
        <v>296</v>
      </c>
      <c r="AU581" s="362" t="s">
        <v>55</v>
      </c>
      <c r="AY581" s="355" t="s">
        <v>328</v>
      </c>
      <c r="BK581" s="363">
        <f>SUM(BK582:BK589)</f>
        <v>0</v>
      </c>
    </row>
    <row r="582" spans="2:65" s="96" customFormat="1" ht="16.5" customHeight="1">
      <c r="B582" s="108"/>
      <c r="C582" s="109" t="s">
        <v>1268</v>
      </c>
      <c r="D582" s="109" t="s">
        <v>330</v>
      </c>
      <c r="E582" s="110" t="s">
        <v>1269</v>
      </c>
      <c r="F582" s="172" t="s">
        <v>1270</v>
      </c>
      <c r="G582" s="111" t="s">
        <v>140</v>
      </c>
      <c r="H582" s="112">
        <v>2</v>
      </c>
      <c r="I582" s="173"/>
      <c r="J582" s="173">
        <f>ROUND(I582*H582,2)</f>
        <v>0</v>
      </c>
      <c r="K582" s="172" t="s">
        <v>1640</v>
      </c>
      <c r="L582" s="95"/>
      <c r="M582" s="366" t="s">
        <v>242</v>
      </c>
      <c r="N582" s="367" t="s">
        <v>274</v>
      </c>
      <c r="O582" s="368">
        <v>0.84599999999999997</v>
      </c>
      <c r="P582" s="368">
        <f>O582*H582</f>
        <v>1.6919999999999999</v>
      </c>
      <c r="Q582" s="368">
        <v>0</v>
      </c>
      <c r="R582" s="368">
        <f>Q582*H582</f>
        <v>0</v>
      </c>
      <c r="S582" s="368">
        <v>0</v>
      </c>
      <c r="T582" s="369">
        <f>S582*H582</f>
        <v>0</v>
      </c>
      <c r="AR582" s="90" t="s">
        <v>333</v>
      </c>
      <c r="AT582" s="90" t="s">
        <v>330</v>
      </c>
      <c r="AU582" s="90" t="s">
        <v>57</v>
      </c>
      <c r="AY582" s="90" t="s">
        <v>328</v>
      </c>
      <c r="BE582" s="113">
        <f>IF(N582="základní",J582,0)</f>
        <v>0</v>
      </c>
      <c r="BF582" s="113">
        <f>IF(N582="snížená",J582,0)</f>
        <v>0</v>
      </c>
      <c r="BG582" s="113">
        <f>IF(N582="zákl. přenesená",J582,0)</f>
        <v>0</v>
      </c>
      <c r="BH582" s="113">
        <f>IF(N582="sníž. přenesená",J582,0)</f>
        <v>0</v>
      </c>
      <c r="BI582" s="113">
        <f>IF(N582="nulová",J582,0)</f>
        <v>0</v>
      </c>
      <c r="BJ582" s="90" t="s">
        <v>55</v>
      </c>
      <c r="BK582" s="113">
        <f>ROUND(I582*H582,2)</f>
        <v>0</v>
      </c>
      <c r="BL582" s="90" t="s">
        <v>333</v>
      </c>
      <c r="BM582" s="90" t="s">
        <v>1271</v>
      </c>
    </row>
    <row r="583" spans="2:65" s="371" customFormat="1" ht="11.25">
      <c r="B583" s="370"/>
      <c r="D583" s="372" t="s">
        <v>439</v>
      </c>
      <c r="E583" s="373" t="s">
        <v>242</v>
      </c>
      <c r="F583" s="374" t="s">
        <v>1823</v>
      </c>
      <c r="H583" s="375">
        <v>2</v>
      </c>
      <c r="L583" s="370"/>
      <c r="M583" s="376"/>
      <c r="N583" s="377"/>
      <c r="O583" s="377"/>
      <c r="P583" s="377"/>
      <c r="Q583" s="377"/>
      <c r="R583" s="377"/>
      <c r="S583" s="377"/>
      <c r="T583" s="378"/>
      <c r="AT583" s="373" t="s">
        <v>439</v>
      </c>
      <c r="AU583" s="373" t="s">
        <v>57</v>
      </c>
      <c r="AV583" s="371" t="s">
        <v>57</v>
      </c>
      <c r="AW583" s="371" t="s">
        <v>255</v>
      </c>
      <c r="AX583" s="371" t="s">
        <v>297</v>
      </c>
      <c r="AY583" s="373" t="s">
        <v>328</v>
      </c>
    </row>
    <row r="584" spans="2:65" s="371" customFormat="1" ht="11.25">
      <c r="B584" s="370"/>
      <c r="D584" s="372" t="s">
        <v>439</v>
      </c>
      <c r="E584" s="373" t="s">
        <v>242</v>
      </c>
      <c r="F584" s="374" t="s">
        <v>1272</v>
      </c>
      <c r="H584" s="375">
        <v>2</v>
      </c>
      <c r="L584" s="370"/>
      <c r="M584" s="376"/>
      <c r="N584" s="377"/>
      <c r="O584" s="377"/>
      <c r="P584" s="377"/>
      <c r="Q584" s="377"/>
      <c r="R584" s="377"/>
      <c r="S584" s="377"/>
      <c r="T584" s="378"/>
      <c r="AT584" s="373" t="s">
        <v>439</v>
      </c>
      <c r="AU584" s="373" t="s">
        <v>57</v>
      </c>
      <c r="AV584" s="371" t="s">
        <v>57</v>
      </c>
      <c r="AW584" s="371" t="s">
        <v>255</v>
      </c>
      <c r="AX584" s="371" t="s">
        <v>55</v>
      </c>
      <c r="AY584" s="373" t="s">
        <v>328</v>
      </c>
    </row>
    <row r="585" spans="2:65" s="96" customFormat="1" ht="16.5" customHeight="1">
      <c r="B585" s="108"/>
      <c r="C585" s="109" t="s">
        <v>1273</v>
      </c>
      <c r="D585" s="109" t="s">
        <v>330</v>
      </c>
      <c r="E585" s="110" t="s">
        <v>1274</v>
      </c>
      <c r="F585" s="172" t="s">
        <v>1275</v>
      </c>
      <c r="G585" s="111" t="s">
        <v>163</v>
      </c>
      <c r="H585" s="112">
        <v>6</v>
      </c>
      <c r="I585" s="173"/>
      <c r="J585" s="173">
        <f>ROUND(I585*H585,2)</f>
        <v>0</v>
      </c>
      <c r="K585" s="172" t="s">
        <v>1640</v>
      </c>
      <c r="L585" s="95"/>
      <c r="M585" s="366" t="s">
        <v>242</v>
      </c>
      <c r="N585" s="367" t="s">
        <v>274</v>
      </c>
      <c r="O585" s="368">
        <v>0.997</v>
      </c>
      <c r="P585" s="368">
        <f>O585*H585</f>
        <v>5.9820000000000002</v>
      </c>
      <c r="Q585" s="368">
        <v>1.08129E-2</v>
      </c>
      <c r="R585" s="368">
        <f>Q585*H585</f>
        <v>6.4877400000000002E-2</v>
      </c>
      <c r="S585" s="368">
        <v>0</v>
      </c>
      <c r="T585" s="369">
        <f>S585*H585</f>
        <v>0</v>
      </c>
      <c r="AR585" s="90" t="s">
        <v>333</v>
      </c>
      <c r="AT585" s="90" t="s">
        <v>330</v>
      </c>
      <c r="AU585" s="90" t="s">
        <v>57</v>
      </c>
      <c r="AY585" s="90" t="s">
        <v>328</v>
      </c>
      <c r="BE585" s="113">
        <f>IF(N585="základní",J585,0)</f>
        <v>0</v>
      </c>
      <c r="BF585" s="113">
        <f>IF(N585="snížená",J585,0)</f>
        <v>0</v>
      </c>
      <c r="BG585" s="113">
        <f>IF(N585="zákl. přenesená",J585,0)</f>
        <v>0</v>
      </c>
      <c r="BH585" s="113">
        <f>IF(N585="sníž. přenesená",J585,0)</f>
        <v>0</v>
      </c>
      <c r="BI585" s="113">
        <f>IF(N585="nulová",J585,0)</f>
        <v>0</v>
      </c>
      <c r="BJ585" s="90" t="s">
        <v>55</v>
      </c>
      <c r="BK585" s="113">
        <f>ROUND(I585*H585,2)</f>
        <v>0</v>
      </c>
      <c r="BL585" s="90" t="s">
        <v>333</v>
      </c>
      <c r="BM585" s="90" t="s">
        <v>1276</v>
      </c>
    </row>
    <row r="586" spans="2:65" s="371" customFormat="1" ht="11.25">
      <c r="B586" s="370"/>
      <c r="D586" s="372" t="s">
        <v>439</v>
      </c>
      <c r="E586" s="373" t="s">
        <v>242</v>
      </c>
      <c r="F586" s="374" t="s">
        <v>1824</v>
      </c>
      <c r="H586" s="375">
        <v>6</v>
      </c>
      <c r="L586" s="370"/>
      <c r="M586" s="376"/>
      <c r="N586" s="377"/>
      <c r="O586" s="377"/>
      <c r="P586" s="377"/>
      <c r="Q586" s="377"/>
      <c r="R586" s="377"/>
      <c r="S586" s="377"/>
      <c r="T586" s="378"/>
      <c r="AT586" s="373" t="s">
        <v>439</v>
      </c>
      <c r="AU586" s="373" t="s">
        <v>57</v>
      </c>
      <c r="AV586" s="371" t="s">
        <v>57</v>
      </c>
      <c r="AW586" s="371" t="s">
        <v>255</v>
      </c>
      <c r="AX586" s="371" t="s">
        <v>297</v>
      </c>
      <c r="AY586" s="373" t="s">
        <v>328</v>
      </c>
    </row>
    <row r="587" spans="2:65" s="371" customFormat="1" ht="11.25">
      <c r="B587" s="370"/>
      <c r="D587" s="372" t="s">
        <v>439</v>
      </c>
      <c r="E587" s="373" t="s">
        <v>242</v>
      </c>
      <c r="F587" s="374" t="s">
        <v>1277</v>
      </c>
      <c r="H587" s="375">
        <v>6</v>
      </c>
      <c r="L587" s="370"/>
      <c r="M587" s="376"/>
      <c r="N587" s="377"/>
      <c r="O587" s="377"/>
      <c r="P587" s="377"/>
      <c r="Q587" s="377"/>
      <c r="R587" s="377"/>
      <c r="S587" s="377"/>
      <c r="T587" s="378"/>
      <c r="AT587" s="373" t="s">
        <v>439</v>
      </c>
      <c r="AU587" s="373" t="s">
        <v>57</v>
      </c>
      <c r="AV587" s="371" t="s">
        <v>57</v>
      </c>
      <c r="AW587" s="371" t="s">
        <v>255</v>
      </c>
      <c r="AX587" s="371" t="s">
        <v>55</v>
      </c>
      <c r="AY587" s="373" t="s">
        <v>328</v>
      </c>
    </row>
    <row r="588" spans="2:65" s="96" customFormat="1" ht="16.5" customHeight="1">
      <c r="B588" s="108"/>
      <c r="C588" s="109" t="s">
        <v>1278</v>
      </c>
      <c r="D588" s="109" t="s">
        <v>330</v>
      </c>
      <c r="E588" s="110" t="s">
        <v>1279</v>
      </c>
      <c r="F588" s="172" t="s">
        <v>1280</v>
      </c>
      <c r="G588" s="111" t="s">
        <v>176</v>
      </c>
      <c r="H588" s="112">
        <v>6.5000000000000002E-2</v>
      </c>
      <c r="I588" s="173"/>
      <c r="J588" s="173">
        <f>ROUND(I588*H588,2)</f>
        <v>0</v>
      </c>
      <c r="K588" s="172" t="s">
        <v>1640</v>
      </c>
      <c r="L588" s="95"/>
      <c r="M588" s="366" t="s">
        <v>242</v>
      </c>
      <c r="N588" s="367" t="s">
        <v>274</v>
      </c>
      <c r="O588" s="368">
        <v>8.49</v>
      </c>
      <c r="P588" s="368">
        <f>O588*H588</f>
        <v>0.55185000000000006</v>
      </c>
      <c r="Q588" s="368">
        <v>0</v>
      </c>
      <c r="R588" s="368">
        <f>Q588*H588</f>
        <v>0</v>
      </c>
      <c r="S588" s="368">
        <v>0</v>
      </c>
      <c r="T588" s="369">
        <f>S588*H588</f>
        <v>0</v>
      </c>
      <c r="AR588" s="90" t="s">
        <v>333</v>
      </c>
      <c r="AT588" s="90" t="s">
        <v>330</v>
      </c>
      <c r="AU588" s="90" t="s">
        <v>57</v>
      </c>
      <c r="AY588" s="90" t="s">
        <v>328</v>
      </c>
      <c r="BE588" s="113">
        <f>IF(N588="základní",J588,0)</f>
        <v>0</v>
      </c>
      <c r="BF588" s="113">
        <f>IF(N588="snížená",J588,0)</f>
        <v>0</v>
      </c>
      <c r="BG588" s="113">
        <f>IF(N588="zákl. přenesená",J588,0)</f>
        <v>0</v>
      </c>
      <c r="BH588" s="113">
        <f>IF(N588="sníž. přenesená",J588,0)</f>
        <v>0</v>
      </c>
      <c r="BI588" s="113">
        <f>IF(N588="nulová",J588,0)</f>
        <v>0</v>
      </c>
      <c r="BJ588" s="90" t="s">
        <v>55</v>
      </c>
      <c r="BK588" s="113">
        <f>ROUND(I588*H588,2)</f>
        <v>0</v>
      </c>
      <c r="BL588" s="90" t="s">
        <v>333</v>
      </c>
      <c r="BM588" s="90" t="s">
        <v>1281</v>
      </c>
    </row>
    <row r="589" spans="2:65" s="96" customFormat="1" ht="16.5" customHeight="1">
      <c r="B589" s="108"/>
      <c r="C589" s="109" t="s">
        <v>1282</v>
      </c>
      <c r="D589" s="109" t="s">
        <v>330</v>
      </c>
      <c r="E589" s="110" t="s">
        <v>1283</v>
      </c>
      <c r="F589" s="172" t="s">
        <v>1284</v>
      </c>
      <c r="G589" s="111" t="s">
        <v>176</v>
      </c>
      <c r="H589" s="112">
        <v>6.5000000000000002E-2</v>
      </c>
      <c r="I589" s="173"/>
      <c r="J589" s="173">
        <f>ROUND(I589*H589,2)</f>
        <v>0</v>
      </c>
      <c r="K589" s="172" t="s">
        <v>1640</v>
      </c>
      <c r="L589" s="95"/>
      <c r="M589" s="366" t="s">
        <v>242</v>
      </c>
      <c r="N589" s="367" t="s">
        <v>274</v>
      </c>
      <c r="O589" s="368">
        <v>1.51</v>
      </c>
      <c r="P589" s="368">
        <f>O589*H589</f>
        <v>9.8150000000000001E-2</v>
      </c>
      <c r="Q589" s="368">
        <v>0</v>
      </c>
      <c r="R589" s="368">
        <f>Q589*H589</f>
        <v>0</v>
      </c>
      <c r="S589" s="368">
        <v>0</v>
      </c>
      <c r="T589" s="369">
        <f>S589*H589</f>
        <v>0</v>
      </c>
      <c r="AR589" s="90" t="s">
        <v>333</v>
      </c>
      <c r="AT589" s="90" t="s">
        <v>330</v>
      </c>
      <c r="AU589" s="90" t="s">
        <v>57</v>
      </c>
      <c r="AY589" s="90" t="s">
        <v>328</v>
      </c>
      <c r="BE589" s="113">
        <f>IF(N589="základní",J589,0)</f>
        <v>0</v>
      </c>
      <c r="BF589" s="113">
        <f>IF(N589="snížená",J589,0)</f>
        <v>0</v>
      </c>
      <c r="BG589" s="113">
        <f>IF(N589="zákl. přenesená",J589,0)</f>
        <v>0</v>
      </c>
      <c r="BH589" s="113">
        <f>IF(N589="sníž. přenesená",J589,0)</f>
        <v>0</v>
      </c>
      <c r="BI589" s="113">
        <f>IF(N589="nulová",J589,0)</f>
        <v>0</v>
      </c>
      <c r="BJ589" s="90" t="s">
        <v>55</v>
      </c>
      <c r="BK589" s="113">
        <f>ROUND(I589*H589,2)</f>
        <v>0</v>
      </c>
      <c r="BL589" s="90" t="s">
        <v>333</v>
      </c>
      <c r="BM589" s="90" t="s">
        <v>1285</v>
      </c>
    </row>
    <row r="590" spans="2:65" s="354" customFormat="1" ht="22.9" customHeight="1">
      <c r="B590" s="353"/>
      <c r="D590" s="355" t="s">
        <v>296</v>
      </c>
      <c r="E590" s="364" t="s">
        <v>89</v>
      </c>
      <c r="F590" s="364" t="s">
        <v>90</v>
      </c>
      <c r="J590" s="365">
        <f>BK590</f>
        <v>0</v>
      </c>
      <c r="L590" s="353"/>
      <c r="M590" s="358"/>
      <c r="N590" s="359"/>
      <c r="O590" s="359"/>
      <c r="P590" s="360">
        <f>SUM(P591:P596)</f>
        <v>54.081200000000003</v>
      </c>
      <c r="Q590" s="359"/>
      <c r="R590" s="360">
        <f>SUM(R591:R596)</f>
        <v>0.2</v>
      </c>
      <c r="S590" s="359"/>
      <c r="T590" s="361">
        <f>SUM(T591:T596)</f>
        <v>0</v>
      </c>
      <c r="AR590" s="355" t="s">
        <v>57</v>
      </c>
      <c r="AT590" s="362" t="s">
        <v>296</v>
      </c>
      <c r="AU590" s="362" t="s">
        <v>55</v>
      </c>
      <c r="AY590" s="355" t="s">
        <v>328</v>
      </c>
      <c r="BK590" s="363">
        <f>SUM(BK591:BK596)</f>
        <v>0</v>
      </c>
    </row>
    <row r="591" spans="2:65" s="96" customFormat="1" ht="16.5" customHeight="1">
      <c r="B591" s="108"/>
      <c r="C591" s="109" t="s">
        <v>1286</v>
      </c>
      <c r="D591" s="109" t="s">
        <v>330</v>
      </c>
      <c r="E591" s="110" t="s">
        <v>1287</v>
      </c>
      <c r="F591" s="172" t="s">
        <v>1288</v>
      </c>
      <c r="G591" s="111" t="s">
        <v>234</v>
      </c>
      <c r="H591" s="112">
        <v>100</v>
      </c>
      <c r="I591" s="173"/>
      <c r="J591" s="173">
        <f>ROUND(I591*H591,2)</f>
        <v>0</v>
      </c>
      <c r="K591" s="172" t="s">
        <v>242</v>
      </c>
      <c r="L591" s="95"/>
      <c r="M591" s="366" t="s">
        <v>242</v>
      </c>
      <c r="N591" s="367" t="s">
        <v>274</v>
      </c>
      <c r="O591" s="368">
        <v>0.26600000000000001</v>
      </c>
      <c r="P591" s="368">
        <f>O591*H591</f>
        <v>26.6</v>
      </c>
      <c r="Q591" s="368">
        <v>1E-3</v>
      </c>
      <c r="R591" s="368">
        <f>Q591*H591</f>
        <v>0.1</v>
      </c>
      <c r="S591" s="368">
        <v>0</v>
      </c>
      <c r="T591" s="369">
        <f>S591*H591</f>
        <v>0</v>
      </c>
      <c r="AR591" s="90" t="s">
        <v>333</v>
      </c>
      <c r="AT591" s="90" t="s">
        <v>330</v>
      </c>
      <c r="AU591" s="90" t="s">
        <v>57</v>
      </c>
      <c r="AY591" s="90" t="s">
        <v>328</v>
      </c>
      <c r="BE591" s="113">
        <f>IF(N591="základní",J591,0)</f>
        <v>0</v>
      </c>
      <c r="BF591" s="113">
        <f>IF(N591="snížená",J591,0)</f>
        <v>0</v>
      </c>
      <c r="BG591" s="113">
        <f>IF(N591="zákl. přenesená",J591,0)</f>
        <v>0</v>
      </c>
      <c r="BH591" s="113">
        <f>IF(N591="sníž. přenesená",J591,0)</f>
        <v>0</v>
      </c>
      <c r="BI591" s="113">
        <f>IF(N591="nulová",J591,0)</f>
        <v>0</v>
      </c>
      <c r="BJ591" s="90" t="s">
        <v>55</v>
      </c>
      <c r="BK591" s="113">
        <f>ROUND(I591*H591,2)</f>
        <v>0</v>
      </c>
      <c r="BL591" s="90" t="s">
        <v>333</v>
      </c>
      <c r="BM591" s="90" t="s">
        <v>1289</v>
      </c>
    </row>
    <row r="592" spans="2:65" s="371" customFormat="1" ht="11.25">
      <c r="B592" s="370"/>
      <c r="D592" s="372" t="s">
        <v>439</v>
      </c>
      <c r="E592" s="373" t="s">
        <v>242</v>
      </c>
      <c r="F592" s="374" t="s">
        <v>1825</v>
      </c>
      <c r="H592" s="375">
        <v>100</v>
      </c>
      <c r="L592" s="370"/>
      <c r="M592" s="376"/>
      <c r="N592" s="377"/>
      <c r="O592" s="377"/>
      <c r="P592" s="377"/>
      <c r="Q592" s="377"/>
      <c r="R592" s="377"/>
      <c r="S592" s="377"/>
      <c r="T592" s="378"/>
      <c r="AT592" s="373" t="s">
        <v>439</v>
      </c>
      <c r="AU592" s="373" t="s">
        <v>57</v>
      </c>
      <c r="AV592" s="371" t="s">
        <v>57</v>
      </c>
      <c r="AW592" s="371" t="s">
        <v>255</v>
      </c>
      <c r="AX592" s="371" t="s">
        <v>55</v>
      </c>
      <c r="AY592" s="373" t="s">
        <v>328</v>
      </c>
    </row>
    <row r="593" spans="2:65" s="96" customFormat="1" ht="23.25" customHeight="1">
      <c r="B593" s="108"/>
      <c r="C593" s="109" t="s">
        <v>1290</v>
      </c>
      <c r="D593" s="109" t="s">
        <v>330</v>
      </c>
      <c r="E593" s="110" t="s">
        <v>1291</v>
      </c>
      <c r="F593" s="172" t="s">
        <v>1292</v>
      </c>
      <c r="G593" s="111" t="s">
        <v>234</v>
      </c>
      <c r="H593" s="112">
        <v>100</v>
      </c>
      <c r="I593" s="173"/>
      <c r="J593" s="173">
        <f>ROUND(I593*H593,2)</f>
        <v>0</v>
      </c>
      <c r="K593" s="172" t="s">
        <v>242</v>
      </c>
      <c r="L593" s="95"/>
      <c r="M593" s="366" t="s">
        <v>242</v>
      </c>
      <c r="N593" s="367" t="s">
        <v>274</v>
      </c>
      <c r="O593" s="368">
        <v>0.26600000000000001</v>
      </c>
      <c r="P593" s="368">
        <f>O593*H593</f>
        <v>26.6</v>
      </c>
      <c r="Q593" s="368">
        <v>1E-3</v>
      </c>
      <c r="R593" s="368">
        <f>Q593*H593</f>
        <v>0.1</v>
      </c>
      <c r="S593" s="368">
        <v>0</v>
      </c>
      <c r="T593" s="369">
        <f>S593*H593</f>
        <v>0</v>
      </c>
      <c r="AR593" s="90" t="s">
        <v>333</v>
      </c>
      <c r="AT593" s="90" t="s">
        <v>330</v>
      </c>
      <c r="AU593" s="90" t="s">
        <v>57</v>
      </c>
      <c r="AY593" s="90" t="s">
        <v>328</v>
      </c>
      <c r="BE593" s="113">
        <f>IF(N593="základní",J593,0)</f>
        <v>0</v>
      </c>
      <c r="BF593" s="113">
        <f>IF(N593="snížená",J593,0)</f>
        <v>0</v>
      </c>
      <c r="BG593" s="113">
        <f>IF(N593="zákl. přenesená",J593,0)</f>
        <v>0</v>
      </c>
      <c r="BH593" s="113">
        <f>IF(N593="sníž. přenesená",J593,0)</f>
        <v>0</v>
      </c>
      <c r="BI593" s="113">
        <f>IF(N593="nulová",J593,0)</f>
        <v>0</v>
      </c>
      <c r="BJ593" s="90" t="s">
        <v>55</v>
      </c>
      <c r="BK593" s="113">
        <f>ROUND(I593*H593,2)</f>
        <v>0</v>
      </c>
      <c r="BL593" s="90" t="s">
        <v>333</v>
      </c>
      <c r="BM593" s="90" t="s">
        <v>1293</v>
      </c>
    </row>
    <row r="594" spans="2:65" s="371" customFormat="1" ht="11.25">
      <c r="B594" s="370"/>
      <c r="D594" s="372" t="s">
        <v>439</v>
      </c>
      <c r="E594" s="373" t="s">
        <v>242</v>
      </c>
      <c r="F594" s="374" t="s">
        <v>1826</v>
      </c>
      <c r="H594" s="375">
        <v>100</v>
      </c>
      <c r="L594" s="370"/>
      <c r="M594" s="376"/>
      <c r="N594" s="377"/>
      <c r="O594" s="377"/>
      <c r="P594" s="377"/>
      <c r="Q594" s="377"/>
      <c r="R594" s="377"/>
      <c r="S594" s="377"/>
      <c r="T594" s="378"/>
      <c r="AT594" s="373" t="s">
        <v>439</v>
      </c>
      <c r="AU594" s="373" t="s">
        <v>57</v>
      </c>
      <c r="AV594" s="371" t="s">
        <v>57</v>
      </c>
      <c r="AW594" s="371" t="s">
        <v>255</v>
      </c>
      <c r="AX594" s="371" t="s">
        <v>55</v>
      </c>
      <c r="AY594" s="373" t="s">
        <v>328</v>
      </c>
    </row>
    <row r="595" spans="2:65" s="96" customFormat="1" ht="16.5" customHeight="1">
      <c r="B595" s="108"/>
      <c r="C595" s="109" t="s">
        <v>1294</v>
      </c>
      <c r="D595" s="109" t="s">
        <v>330</v>
      </c>
      <c r="E595" s="110" t="s">
        <v>1295</v>
      </c>
      <c r="F595" s="172" t="s">
        <v>1296</v>
      </c>
      <c r="G595" s="111" t="s">
        <v>176</v>
      </c>
      <c r="H595" s="112">
        <v>0.2</v>
      </c>
      <c r="I595" s="173"/>
      <c r="J595" s="173">
        <f>ROUND(I595*H595,2)</f>
        <v>0</v>
      </c>
      <c r="K595" s="172" t="s">
        <v>1640</v>
      </c>
      <c r="L595" s="95"/>
      <c r="M595" s="366" t="s">
        <v>242</v>
      </c>
      <c r="N595" s="367" t="s">
        <v>274</v>
      </c>
      <c r="O595" s="368">
        <v>3.016</v>
      </c>
      <c r="P595" s="368">
        <f>O595*H595</f>
        <v>0.60320000000000007</v>
      </c>
      <c r="Q595" s="368">
        <v>0</v>
      </c>
      <c r="R595" s="368">
        <f>Q595*H595</f>
        <v>0</v>
      </c>
      <c r="S595" s="368">
        <v>0</v>
      </c>
      <c r="T595" s="369">
        <f>S595*H595</f>
        <v>0</v>
      </c>
      <c r="AR595" s="90" t="s">
        <v>333</v>
      </c>
      <c r="AT595" s="90" t="s">
        <v>330</v>
      </c>
      <c r="AU595" s="90" t="s">
        <v>57</v>
      </c>
      <c r="AY595" s="90" t="s">
        <v>328</v>
      </c>
      <c r="BE595" s="113">
        <f>IF(N595="základní",J595,0)</f>
        <v>0</v>
      </c>
      <c r="BF595" s="113">
        <f>IF(N595="snížená",J595,0)</f>
        <v>0</v>
      </c>
      <c r="BG595" s="113">
        <f>IF(N595="zákl. přenesená",J595,0)</f>
        <v>0</v>
      </c>
      <c r="BH595" s="113">
        <f>IF(N595="sníž. přenesená",J595,0)</f>
        <v>0</v>
      </c>
      <c r="BI595" s="113">
        <f>IF(N595="nulová",J595,0)</f>
        <v>0</v>
      </c>
      <c r="BJ595" s="90" t="s">
        <v>55</v>
      </c>
      <c r="BK595" s="113">
        <f>ROUND(I595*H595,2)</f>
        <v>0</v>
      </c>
      <c r="BL595" s="90" t="s">
        <v>333</v>
      </c>
      <c r="BM595" s="90" t="s">
        <v>1297</v>
      </c>
    </row>
    <row r="596" spans="2:65" s="96" customFormat="1" ht="16.5" customHeight="1">
      <c r="B596" s="108"/>
      <c r="C596" s="109" t="s">
        <v>1298</v>
      </c>
      <c r="D596" s="109" t="s">
        <v>330</v>
      </c>
      <c r="E596" s="110" t="s">
        <v>1299</v>
      </c>
      <c r="F596" s="172" t="s">
        <v>1300</v>
      </c>
      <c r="G596" s="111" t="s">
        <v>176</v>
      </c>
      <c r="H596" s="112">
        <v>0.2</v>
      </c>
      <c r="I596" s="173"/>
      <c r="J596" s="173">
        <f>ROUND(I596*H596,2)</f>
        <v>0</v>
      </c>
      <c r="K596" s="172" t="s">
        <v>1640</v>
      </c>
      <c r="L596" s="95"/>
      <c r="M596" s="366" t="s">
        <v>242</v>
      </c>
      <c r="N596" s="367" t="s">
        <v>274</v>
      </c>
      <c r="O596" s="368">
        <v>1.39</v>
      </c>
      <c r="P596" s="368">
        <f>O596*H596</f>
        <v>0.27799999999999997</v>
      </c>
      <c r="Q596" s="368">
        <v>0</v>
      </c>
      <c r="R596" s="368">
        <f>Q596*H596</f>
        <v>0</v>
      </c>
      <c r="S596" s="368">
        <v>0</v>
      </c>
      <c r="T596" s="369">
        <f>S596*H596</f>
        <v>0</v>
      </c>
      <c r="AR596" s="90" t="s">
        <v>333</v>
      </c>
      <c r="AT596" s="90" t="s">
        <v>330</v>
      </c>
      <c r="AU596" s="90" t="s">
        <v>57</v>
      </c>
      <c r="AY596" s="90" t="s">
        <v>328</v>
      </c>
      <c r="BE596" s="113">
        <f>IF(N596="základní",J596,0)</f>
        <v>0</v>
      </c>
      <c r="BF596" s="113">
        <f>IF(N596="snížená",J596,0)</f>
        <v>0</v>
      </c>
      <c r="BG596" s="113">
        <f>IF(N596="zákl. přenesená",J596,0)</f>
        <v>0</v>
      </c>
      <c r="BH596" s="113">
        <f>IF(N596="sníž. přenesená",J596,0)</f>
        <v>0</v>
      </c>
      <c r="BI596" s="113">
        <f>IF(N596="nulová",J596,0)</f>
        <v>0</v>
      </c>
      <c r="BJ596" s="90" t="s">
        <v>55</v>
      </c>
      <c r="BK596" s="113">
        <f>ROUND(I596*H596,2)</f>
        <v>0</v>
      </c>
      <c r="BL596" s="90" t="s">
        <v>333</v>
      </c>
      <c r="BM596" s="90" t="s">
        <v>1301</v>
      </c>
    </row>
    <row r="597" spans="2:65" s="354" customFormat="1" ht="22.9" customHeight="1">
      <c r="B597" s="353"/>
      <c r="D597" s="355" t="s">
        <v>296</v>
      </c>
      <c r="E597" s="364" t="s">
        <v>1827</v>
      </c>
      <c r="F597" s="364" t="s">
        <v>1828</v>
      </c>
      <c r="J597" s="365">
        <f>BK597</f>
        <v>0</v>
      </c>
      <c r="L597" s="353"/>
      <c r="M597" s="358"/>
      <c r="N597" s="359"/>
      <c r="O597" s="359"/>
      <c r="P597" s="360">
        <f>SUM(P598:P632)</f>
        <v>645.25500000000011</v>
      </c>
      <c r="Q597" s="359"/>
      <c r="R597" s="360">
        <f>SUM(R598:R632)</f>
        <v>0.74900591999999988</v>
      </c>
      <c r="S597" s="359"/>
      <c r="T597" s="361">
        <f>SUM(T598:T632)</f>
        <v>0</v>
      </c>
      <c r="AR597" s="355" t="s">
        <v>57</v>
      </c>
      <c r="AT597" s="362" t="s">
        <v>296</v>
      </c>
      <c r="AU597" s="362" t="s">
        <v>55</v>
      </c>
      <c r="AY597" s="355" t="s">
        <v>328</v>
      </c>
      <c r="BK597" s="363">
        <f>SUM(BK598:BK632)</f>
        <v>0</v>
      </c>
    </row>
    <row r="598" spans="2:65" s="96" customFormat="1" ht="16.5" customHeight="1">
      <c r="B598" s="108"/>
      <c r="C598" s="109" t="s">
        <v>1302</v>
      </c>
      <c r="D598" s="109" t="s">
        <v>330</v>
      </c>
      <c r="E598" s="110" t="s">
        <v>1303</v>
      </c>
      <c r="F598" s="172" t="s">
        <v>1304</v>
      </c>
      <c r="G598" s="111" t="s">
        <v>130</v>
      </c>
      <c r="H598" s="112">
        <v>800</v>
      </c>
      <c r="I598" s="173"/>
      <c r="J598" s="173">
        <f>ROUND(I598*H598,2)</f>
        <v>0</v>
      </c>
      <c r="K598" s="172" t="s">
        <v>1640</v>
      </c>
      <c r="L598" s="95"/>
      <c r="M598" s="366" t="s">
        <v>242</v>
      </c>
      <c r="N598" s="367" t="s">
        <v>274</v>
      </c>
      <c r="O598" s="368">
        <v>0.14299999999999999</v>
      </c>
      <c r="P598" s="368">
        <f>O598*H598</f>
        <v>114.39999999999999</v>
      </c>
      <c r="Q598" s="368">
        <v>9.2E-5</v>
      </c>
      <c r="R598" s="368">
        <f>Q598*H598</f>
        <v>7.3599999999999999E-2</v>
      </c>
      <c r="S598" s="368">
        <v>0</v>
      </c>
      <c r="T598" s="369">
        <f>S598*H598</f>
        <v>0</v>
      </c>
      <c r="AR598" s="90" t="s">
        <v>333</v>
      </c>
      <c r="AT598" s="90" t="s">
        <v>330</v>
      </c>
      <c r="AU598" s="90" t="s">
        <v>57</v>
      </c>
      <c r="AY598" s="90" t="s">
        <v>328</v>
      </c>
      <c r="BE598" s="113">
        <f>IF(N598="základní",J598,0)</f>
        <v>0</v>
      </c>
      <c r="BF598" s="113">
        <f>IF(N598="snížená",J598,0)</f>
        <v>0</v>
      </c>
      <c r="BG598" s="113">
        <f>IF(N598="zákl. přenesená",J598,0)</f>
        <v>0</v>
      </c>
      <c r="BH598" s="113">
        <f>IF(N598="sníž. přenesená",J598,0)</f>
        <v>0</v>
      </c>
      <c r="BI598" s="113">
        <f>IF(N598="nulová",J598,0)</f>
        <v>0</v>
      </c>
      <c r="BJ598" s="90" t="s">
        <v>55</v>
      </c>
      <c r="BK598" s="113">
        <f>ROUND(I598*H598,2)</f>
        <v>0</v>
      </c>
      <c r="BL598" s="90" t="s">
        <v>333</v>
      </c>
      <c r="BM598" s="90" t="s">
        <v>1305</v>
      </c>
    </row>
    <row r="599" spans="2:65" s="371" customFormat="1" ht="11.25">
      <c r="B599" s="370"/>
      <c r="D599" s="372" t="s">
        <v>439</v>
      </c>
      <c r="E599" s="373" t="s">
        <v>242</v>
      </c>
      <c r="F599" s="374" t="s">
        <v>1817</v>
      </c>
      <c r="H599" s="375">
        <v>800</v>
      </c>
      <c r="L599" s="370"/>
      <c r="M599" s="376"/>
      <c r="N599" s="377"/>
      <c r="O599" s="377"/>
      <c r="P599" s="377"/>
      <c r="Q599" s="377"/>
      <c r="R599" s="377"/>
      <c r="S599" s="377"/>
      <c r="T599" s="378"/>
      <c r="AT599" s="373" t="s">
        <v>439</v>
      </c>
      <c r="AU599" s="373" t="s">
        <v>57</v>
      </c>
      <c r="AV599" s="371" t="s">
        <v>57</v>
      </c>
      <c r="AW599" s="371" t="s">
        <v>255</v>
      </c>
      <c r="AX599" s="371" t="s">
        <v>55</v>
      </c>
      <c r="AY599" s="373" t="s">
        <v>328</v>
      </c>
    </row>
    <row r="600" spans="2:65" s="96" customFormat="1" ht="16.5" customHeight="1">
      <c r="B600" s="108"/>
      <c r="C600" s="109" t="s">
        <v>1306</v>
      </c>
      <c r="D600" s="109" t="s">
        <v>330</v>
      </c>
      <c r="E600" s="110" t="s">
        <v>1307</v>
      </c>
      <c r="F600" s="172" t="s">
        <v>1308</v>
      </c>
      <c r="G600" s="111" t="s">
        <v>163</v>
      </c>
      <c r="H600" s="112">
        <v>1950</v>
      </c>
      <c r="I600" s="173"/>
      <c r="J600" s="173">
        <f>ROUND(I600*H600,2)</f>
        <v>0</v>
      </c>
      <c r="K600" s="172" t="s">
        <v>1640</v>
      </c>
      <c r="L600" s="95"/>
      <c r="M600" s="366" t="s">
        <v>242</v>
      </c>
      <c r="N600" s="367" t="s">
        <v>274</v>
      </c>
      <c r="O600" s="368">
        <v>1.0999999999999999E-2</v>
      </c>
      <c r="P600" s="368">
        <f>O600*H600</f>
        <v>21.45</v>
      </c>
      <c r="Q600" s="368">
        <v>6.0000000000000002E-6</v>
      </c>
      <c r="R600" s="368">
        <f>Q600*H600</f>
        <v>1.17E-2</v>
      </c>
      <c r="S600" s="368">
        <v>0</v>
      </c>
      <c r="T600" s="369">
        <f>S600*H600</f>
        <v>0</v>
      </c>
      <c r="AR600" s="90" t="s">
        <v>333</v>
      </c>
      <c r="AT600" s="90" t="s">
        <v>330</v>
      </c>
      <c r="AU600" s="90" t="s">
        <v>57</v>
      </c>
      <c r="AY600" s="90" t="s">
        <v>328</v>
      </c>
      <c r="BE600" s="113">
        <f>IF(N600="základní",J600,0)</f>
        <v>0</v>
      </c>
      <c r="BF600" s="113">
        <f>IF(N600="snížená",J600,0)</f>
        <v>0</v>
      </c>
      <c r="BG600" s="113">
        <f>IF(N600="zákl. přenesená",J600,0)</f>
        <v>0</v>
      </c>
      <c r="BH600" s="113">
        <f>IF(N600="sníž. přenesená",J600,0)</f>
        <v>0</v>
      </c>
      <c r="BI600" s="113">
        <f>IF(N600="nulová",J600,0)</f>
        <v>0</v>
      </c>
      <c r="BJ600" s="90" t="s">
        <v>55</v>
      </c>
      <c r="BK600" s="113">
        <f>ROUND(I600*H600,2)</f>
        <v>0</v>
      </c>
      <c r="BL600" s="90" t="s">
        <v>333</v>
      </c>
      <c r="BM600" s="90" t="s">
        <v>1309</v>
      </c>
    </row>
    <row r="601" spans="2:65" s="371" customFormat="1" ht="11.25">
      <c r="B601" s="370"/>
      <c r="D601" s="372" t="s">
        <v>439</v>
      </c>
      <c r="E601" s="373" t="s">
        <v>242</v>
      </c>
      <c r="F601" s="374" t="s">
        <v>1829</v>
      </c>
      <c r="H601" s="375">
        <v>990</v>
      </c>
      <c r="L601" s="370"/>
      <c r="M601" s="376"/>
      <c r="N601" s="377"/>
      <c r="O601" s="377"/>
      <c r="P601" s="377"/>
      <c r="Q601" s="377"/>
      <c r="R601" s="377"/>
      <c r="S601" s="377"/>
      <c r="T601" s="378"/>
      <c r="AT601" s="373" t="s">
        <v>439</v>
      </c>
      <c r="AU601" s="373" t="s">
        <v>57</v>
      </c>
      <c r="AV601" s="371" t="s">
        <v>57</v>
      </c>
      <c r="AW601" s="371" t="s">
        <v>255</v>
      </c>
      <c r="AX601" s="371" t="s">
        <v>297</v>
      </c>
      <c r="AY601" s="373" t="s">
        <v>328</v>
      </c>
    </row>
    <row r="602" spans="2:65" s="371" customFormat="1" ht="11.25">
      <c r="B602" s="370"/>
      <c r="D602" s="372" t="s">
        <v>439</v>
      </c>
      <c r="E602" s="373" t="s">
        <v>242</v>
      </c>
      <c r="F602" s="374" t="s">
        <v>1830</v>
      </c>
      <c r="H602" s="375">
        <v>960</v>
      </c>
      <c r="L602" s="370"/>
      <c r="M602" s="376"/>
      <c r="N602" s="377"/>
      <c r="O602" s="377"/>
      <c r="P602" s="377"/>
      <c r="Q602" s="377"/>
      <c r="R602" s="377"/>
      <c r="S602" s="377"/>
      <c r="T602" s="378"/>
      <c r="AT602" s="373" t="s">
        <v>439</v>
      </c>
      <c r="AU602" s="373" t="s">
        <v>57</v>
      </c>
      <c r="AV602" s="371" t="s">
        <v>57</v>
      </c>
      <c r="AW602" s="371" t="s">
        <v>255</v>
      </c>
      <c r="AX602" s="371" t="s">
        <v>297</v>
      </c>
      <c r="AY602" s="373" t="s">
        <v>328</v>
      </c>
    </row>
    <row r="603" spans="2:65" s="380" customFormat="1" ht="11.25">
      <c r="B603" s="379"/>
      <c r="D603" s="372" t="s">
        <v>439</v>
      </c>
      <c r="E603" s="381" t="s">
        <v>242</v>
      </c>
      <c r="F603" s="382" t="s">
        <v>1643</v>
      </c>
      <c r="H603" s="383">
        <v>1950</v>
      </c>
      <c r="L603" s="379"/>
      <c r="M603" s="384"/>
      <c r="N603" s="385"/>
      <c r="O603" s="385"/>
      <c r="P603" s="385"/>
      <c r="Q603" s="385"/>
      <c r="R603" s="385"/>
      <c r="S603" s="385"/>
      <c r="T603" s="386"/>
      <c r="AT603" s="381" t="s">
        <v>439</v>
      </c>
      <c r="AU603" s="381" t="s">
        <v>57</v>
      </c>
      <c r="AV603" s="380" t="s">
        <v>454</v>
      </c>
      <c r="AW603" s="380" t="s">
        <v>255</v>
      </c>
      <c r="AX603" s="380" t="s">
        <v>55</v>
      </c>
      <c r="AY603" s="381" t="s">
        <v>328</v>
      </c>
    </row>
    <row r="604" spans="2:65" s="96" customFormat="1" ht="16.5" customHeight="1">
      <c r="B604" s="108"/>
      <c r="C604" s="109" t="s">
        <v>1310</v>
      </c>
      <c r="D604" s="109" t="s">
        <v>330</v>
      </c>
      <c r="E604" s="110" t="s">
        <v>1311</v>
      </c>
      <c r="F604" s="172" t="s">
        <v>1312</v>
      </c>
      <c r="G604" s="111" t="s">
        <v>163</v>
      </c>
      <c r="H604" s="112">
        <v>160</v>
      </c>
      <c r="I604" s="173"/>
      <c r="J604" s="173">
        <f>ROUND(I604*H604,2)</f>
        <v>0</v>
      </c>
      <c r="K604" s="172" t="s">
        <v>1640</v>
      </c>
      <c r="L604" s="95"/>
      <c r="M604" s="366" t="s">
        <v>242</v>
      </c>
      <c r="N604" s="367" t="s">
        <v>274</v>
      </c>
      <c r="O604" s="368">
        <v>1.6E-2</v>
      </c>
      <c r="P604" s="368">
        <f>O604*H604</f>
        <v>2.56</v>
      </c>
      <c r="Q604" s="368">
        <v>1.2099999999999999E-5</v>
      </c>
      <c r="R604" s="368">
        <f>Q604*H604</f>
        <v>1.9359999999999998E-3</v>
      </c>
      <c r="S604" s="368">
        <v>0</v>
      </c>
      <c r="T604" s="369">
        <f>S604*H604</f>
        <v>0</v>
      </c>
      <c r="AR604" s="90" t="s">
        <v>333</v>
      </c>
      <c r="AT604" s="90" t="s">
        <v>330</v>
      </c>
      <c r="AU604" s="90" t="s">
        <v>57</v>
      </c>
      <c r="AY604" s="90" t="s">
        <v>328</v>
      </c>
      <c r="BE604" s="113">
        <f>IF(N604="základní",J604,0)</f>
        <v>0</v>
      </c>
      <c r="BF604" s="113">
        <f>IF(N604="snížená",J604,0)</f>
        <v>0</v>
      </c>
      <c r="BG604" s="113">
        <f>IF(N604="zákl. přenesená",J604,0)</f>
        <v>0</v>
      </c>
      <c r="BH604" s="113">
        <f>IF(N604="sníž. přenesená",J604,0)</f>
        <v>0</v>
      </c>
      <c r="BI604" s="113">
        <f>IF(N604="nulová",J604,0)</f>
        <v>0</v>
      </c>
      <c r="BJ604" s="90" t="s">
        <v>55</v>
      </c>
      <c r="BK604" s="113">
        <f>ROUND(I604*H604,2)</f>
        <v>0</v>
      </c>
      <c r="BL604" s="90" t="s">
        <v>333</v>
      </c>
      <c r="BM604" s="90" t="s">
        <v>1313</v>
      </c>
    </row>
    <row r="605" spans="2:65" s="371" customFormat="1" ht="11.25">
      <c r="B605" s="370"/>
      <c r="D605" s="372" t="s">
        <v>439</v>
      </c>
      <c r="E605" s="373" t="s">
        <v>242</v>
      </c>
      <c r="F605" s="374" t="s">
        <v>1831</v>
      </c>
      <c r="H605" s="375">
        <v>160</v>
      </c>
      <c r="L605" s="370"/>
      <c r="M605" s="376"/>
      <c r="N605" s="377"/>
      <c r="O605" s="377"/>
      <c r="P605" s="377"/>
      <c r="Q605" s="377"/>
      <c r="R605" s="377"/>
      <c r="S605" s="377"/>
      <c r="T605" s="378"/>
      <c r="AT605" s="373" t="s">
        <v>439</v>
      </c>
      <c r="AU605" s="373" t="s">
        <v>57</v>
      </c>
      <c r="AV605" s="371" t="s">
        <v>57</v>
      </c>
      <c r="AW605" s="371" t="s">
        <v>255</v>
      </c>
      <c r="AX605" s="371" t="s">
        <v>55</v>
      </c>
      <c r="AY605" s="373" t="s">
        <v>328</v>
      </c>
    </row>
    <row r="606" spans="2:65" s="96" customFormat="1" ht="16.5" customHeight="1">
      <c r="B606" s="108"/>
      <c r="C606" s="109" t="s">
        <v>1314</v>
      </c>
      <c r="D606" s="109" t="s">
        <v>330</v>
      </c>
      <c r="E606" s="110" t="s">
        <v>1315</v>
      </c>
      <c r="F606" s="172" t="s">
        <v>1316</v>
      </c>
      <c r="G606" s="111" t="s">
        <v>130</v>
      </c>
      <c r="H606" s="112">
        <v>800</v>
      </c>
      <c r="I606" s="173"/>
      <c r="J606" s="173">
        <f>ROUND(I606*H606,2)</f>
        <v>0</v>
      </c>
      <c r="K606" s="172" t="s">
        <v>1640</v>
      </c>
      <c r="L606" s="95"/>
      <c r="M606" s="366" t="s">
        <v>242</v>
      </c>
      <c r="N606" s="367" t="s">
        <v>274</v>
      </c>
      <c r="O606" s="368">
        <v>0.13600000000000001</v>
      </c>
      <c r="P606" s="368">
        <f>O606*H606</f>
        <v>108.80000000000001</v>
      </c>
      <c r="Q606" s="368">
        <v>1.6699999999999999E-4</v>
      </c>
      <c r="R606" s="368">
        <f>Q606*H606</f>
        <v>0.1336</v>
      </c>
      <c r="S606" s="368">
        <v>0</v>
      </c>
      <c r="T606" s="369">
        <f>S606*H606</f>
        <v>0</v>
      </c>
      <c r="AR606" s="90" t="s">
        <v>333</v>
      </c>
      <c r="AT606" s="90" t="s">
        <v>330</v>
      </c>
      <c r="AU606" s="90" t="s">
        <v>57</v>
      </c>
      <c r="AY606" s="90" t="s">
        <v>328</v>
      </c>
      <c r="BE606" s="113">
        <f>IF(N606="základní",J606,0)</f>
        <v>0</v>
      </c>
      <c r="BF606" s="113">
        <f>IF(N606="snížená",J606,0)</f>
        <v>0</v>
      </c>
      <c r="BG606" s="113">
        <f>IF(N606="zákl. přenesená",J606,0)</f>
        <v>0</v>
      </c>
      <c r="BH606" s="113">
        <f>IF(N606="sníž. přenesená",J606,0)</f>
        <v>0</v>
      </c>
      <c r="BI606" s="113">
        <f>IF(N606="nulová",J606,0)</f>
        <v>0</v>
      </c>
      <c r="BJ606" s="90" t="s">
        <v>55</v>
      </c>
      <c r="BK606" s="113">
        <f>ROUND(I606*H606,2)</f>
        <v>0</v>
      </c>
      <c r="BL606" s="90" t="s">
        <v>333</v>
      </c>
      <c r="BM606" s="90" t="s">
        <v>1317</v>
      </c>
    </row>
    <row r="607" spans="2:65" s="371" customFormat="1" ht="11.25">
      <c r="B607" s="370"/>
      <c r="D607" s="372" t="s">
        <v>439</v>
      </c>
      <c r="E607" s="373" t="s">
        <v>242</v>
      </c>
      <c r="F607" s="374" t="s">
        <v>1817</v>
      </c>
      <c r="H607" s="375">
        <v>800</v>
      </c>
      <c r="L607" s="370"/>
      <c r="M607" s="376"/>
      <c r="N607" s="377"/>
      <c r="O607" s="377"/>
      <c r="P607" s="377"/>
      <c r="Q607" s="377"/>
      <c r="R607" s="377"/>
      <c r="S607" s="377"/>
      <c r="T607" s="378"/>
      <c r="AT607" s="373" t="s">
        <v>439</v>
      </c>
      <c r="AU607" s="373" t="s">
        <v>57</v>
      </c>
      <c r="AV607" s="371" t="s">
        <v>57</v>
      </c>
      <c r="AW607" s="371" t="s">
        <v>255</v>
      </c>
      <c r="AX607" s="371" t="s">
        <v>55</v>
      </c>
      <c r="AY607" s="373" t="s">
        <v>328</v>
      </c>
    </row>
    <row r="608" spans="2:65" s="96" customFormat="1" ht="16.5" customHeight="1">
      <c r="B608" s="108"/>
      <c r="C608" s="109" t="s">
        <v>1318</v>
      </c>
      <c r="D608" s="109" t="s">
        <v>330</v>
      </c>
      <c r="E608" s="110" t="s">
        <v>1319</v>
      </c>
      <c r="F608" s="172" t="s">
        <v>1320</v>
      </c>
      <c r="G608" s="111" t="s">
        <v>163</v>
      </c>
      <c r="H608" s="112">
        <v>2220</v>
      </c>
      <c r="I608" s="173"/>
      <c r="J608" s="173">
        <f>ROUND(I608*H608,2)</f>
        <v>0</v>
      </c>
      <c r="K608" s="172" t="s">
        <v>1640</v>
      </c>
      <c r="L608" s="95"/>
      <c r="M608" s="366" t="s">
        <v>242</v>
      </c>
      <c r="N608" s="367" t="s">
        <v>274</v>
      </c>
      <c r="O608" s="368">
        <v>2.8000000000000001E-2</v>
      </c>
      <c r="P608" s="368">
        <f>O608*H608</f>
        <v>62.160000000000004</v>
      </c>
      <c r="Q608" s="368">
        <v>2.4382000000000001E-5</v>
      </c>
      <c r="R608" s="368">
        <f>Q608*H608</f>
        <v>5.4128040000000002E-2</v>
      </c>
      <c r="S608" s="368">
        <v>0</v>
      </c>
      <c r="T608" s="369">
        <f>S608*H608</f>
        <v>0</v>
      </c>
      <c r="AR608" s="90" t="s">
        <v>333</v>
      </c>
      <c r="AT608" s="90" t="s">
        <v>330</v>
      </c>
      <c r="AU608" s="90" t="s">
        <v>57</v>
      </c>
      <c r="AY608" s="90" t="s">
        <v>328</v>
      </c>
      <c r="BE608" s="113">
        <f>IF(N608="základní",J608,0)</f>
        <v>0</v>
      </c>
      <c r="BF608" s="113">
        <f>IF(N608="snížená",J608,0)</f>
        <v>0</v>
      </c>
      <c r="BG608" s="113">
        <f>IF(N608="zákl. přenesená",J608,0)</f>
        <v>0</v>
      </c>
      <c r="BH608" s="113">
        <f>IF(N608="sníž. přenesená",J608,0)</f>
        <v>0</v>
      </c>
      <c r="BI608" s="113">
        <f>IF(N608="nulová",J608,0)</f>
        <v>0</v>
      </c>
      <c r="BJ608" s="90" t="s">
        <v>55</v>
      </c>
      <c r="BK608" s="113">
        <f>ROUND(I608*H608,2)</f>
        <v>0</v>
      </c>
      <c r="BL608" s="90" t="s">
        <v>333</v>
      </c>
      <c r="BM608" s="90" t="s">
        <v>1321</v>
      </c>
    </row>
    <row r="609" spans="2:65" s="371" customFormat="1" ht="11.25">
      <c r="B609" s="370"/>
      <c r="D609" s="372" t="s">
        <v>439</v>
      </c>
      <c r="E609" s="373" t="s">
        <v>242</v>
      </c>
      <c r="F609" s="374" t="s">
        <v>1830</v>
      </c>
      <c r="H609" s="375">
        <v>960</v>
      </c>
      <c r="L609" s="370"/>
      <c r="M609" s="376"/>
      <c r="N609" s="377"/>
      <c r="O609" s="377"/>
      <c r="P609" s="377"/>
      <c r="Q609" s="377"/>
      <c r="R609" s="377"/>
      <c r="S609" s="377"/>
      <c r="T609" s="378"/>
      <c r="AT609" s="373" t="s">
        <v>439</v>
      </c>
      <c r="AU609" s="373" t="s">
        <v>57</v>
      </c>
      <c r="AV609" s="371" t="s">
        <v>57</v>
      </c>
      <c r="AW609" s="371" t="s">
        <v>255</v>
      </c>
      <c r="AX609" s="371" t="s">
        <v>297</v>
      </c>
      <c r="AY609" s="373" t="s">
        <v>328</v>
      </c>
    </row>
    <row r="610" spans="2:65" s="371" customFormat="1" ht="11.25">
      <c r="B610" s="370"/>
      <c r="D610" s="372" t="s">
        <v>439</v>
      </c>
      <c r="E610" s="373" t="s">
        <v>242</v>
      </c>
      <c r="F610" s="374" t="s">
        <v>1829</v>
      </c>
      <c r="H610" s="375">
        <v>990</v>
      </c>
      <c r="L610" s="370"/>
      <c r="M610" s="376"/>
      <c r="N610" s="377"/>
      <c r="O610" s="377"/>
      <c r="P610" s="377"/>
      <c r="Q610" s="377"/>
      <c r="R610" s="377"/>
      <c r="S610" s="377"/>
      <c r="T610" s="378"/>
      <c r="AT610" s="373" t="s">
        <v>439</v>
      </c>
      <c r="AU610" s="373" t="s">
        <v>57</v>
      </c>
      <c r="AV610" s="371" t="s">
        <v>57</v>
      </c>
      <c r="AW610" s="371" t="s">
        <v>255</v>
      </c>
      <c r="AX610" s="371" t="s">
        <v>297</v>
      </c>
      <c r="AY610" s="373" t="s">
        <v>328</v>
      </c>
    </row>
    <row r="611" spans="2:65" s="371" customFormat="1" ht="11.25">
      <c r="B611" s="370"/>
      <c r="D611" s="372" t="s">
        <v>439</v>
      </c>
      <c r="E611" s="373" t="s">
        <v>242</v>
      </c>
      <c r="F611" s="374" t="s">
        <v>1832</v>
      </c>
      <c r="H611" s="375">
        <v>270</v>
      </c>
      <c r="L611" s="370"/>
      <c r="M611" s="376"/>
      <c r="N611" s="377"/>
      <c r="O611" s="377"/>
      <c r="P611" s="377"/>
      <c r="Q611" s="377"/>
      <c r="R611" s="377"/>
      <c r="S611" s="377"/>
      <c r="T611" s="378"/>
      <c r="AT611" s="373" t="s">
        <v>439</v>
      </c>
      <c r="AU611" s="373" t="s">
        <v>57</v>
      </c>
      <c r="AV611" s="371" t="s">
        <v>57</v>
      </c>
      <c r="AW611" s="371" t="s">
        <v>255</v>
      </c>
      <c r="AX611" s="371" t="s">
        <v>297</v>
      </c>
      <c r="AY611" s="373" t="s">
        <v>328</v>
      </c>
    </row>
    <row r="612" spans="2:65" s="380" customFormat="1" ht="11.25">
      <c r="B612" s="379"/>
      <c r="D612" s="372" t="s">
        <v>439</v>
      </c>
      <c r="E612" s="381" t="s">
        <v>242</v>
      </c>
      <c r="F612" s="382" t="s">
        <v>1643</v>
      </c>
      <c r="H612" s="383">
        <v>2220</v>
      </c>
      <c r="L612" s="379"/>
      <c r="M612" s="384"/>
      <c r="N612" s="385"/>
      <c r="O612" s="385"/>
      <c r="P612" s="385"/>
      <c r="Q612" s="385"/>
      <c r="R612" s="385"/>
      <c r="S612" s="385"/>
      <c r="T612" s="386"/>
      <c r="AT612" s="381" t="s">
        <v>439</v>
      </c>
      <c r="AU612" s="381" t="s">
        <v>57</v>
      </c>
      <c r="AV612" s="380" t="s">
        <v>454</v>
      </c>
      <c r="AW612" s="380" t="s">
        <v>255</v>
      </c>
      <c r="AX612" s="380" t="s">
        <v>55</v>
      </c>
      <c r="AY612" s="381" t="s">
        <v>328</v>
      </c>
    </row>
    <row r="613" spans="2:65" s="96" customFormat="1" ht="16.5" customHeight="1">
      <c r="B613" s="108"/>
      <c r="C613" s="109" t="s">
        <v>1322</v>
      </c>
      <c r="D613" s="109" t="s">
        <v>330</v>
      </c>
      <c r="E613" s="110" t="s">
        <v>1323</v>
      </c>
      <c r="F613" s="172" t="s">
        <v>1324</v>
      </c>
      <c r="G613" s="111" t="s">
        <v>163</v>
      </c>
      <c r="H613" s="112">
        <v>185</v>
      </c>
      <c r="I613" s="173"/>
      <c r="J613" s="173">
        <f>ROUND(I613*H613,2)</f>
        <v>0</v>
      </c>
      <c r="K613" s="172" t="s">
        <v>1640</v>
      </c>
      <c r="L613" s="95"/>
      <c r="M613" s="366" t="s">
        <v>242</v>
      </c>
      <c r="N613" s="367" t="s">
        <v>274</v>
      </c>
      <c r="O613" s="368">
        <v>5.3999999999999999E-2</v>
      </c>
      <c r="P613" s="368">
        <f>O613*H613</f>
        <v>9.99</v>
      </c>
      <c r="Q613" s="368">
        <v>4.6628000000000001E-5</v>
      </c>
      <c r="R613" s="368">
        <f>Q613*H613</f>
        <v>8.6261800000000007E-3</v>
      </c>
      <c r="S613" s="368">
        <v>0</v>
      </c>
      <c r="T613" s="369">
        <f>S613*H613</f>
        <v>0</v>
      </c>
      <c r="AR613" s="90" t="s">
        <v>333</v>
      </c>
      <c r="AT613" s="90" t="s">
        <v>330</v>
      </c>
      <c r="AU613" s="90" t="s">
        <v>57</v>
      </c>
      <c r="AY613" s="90" t="s">
        <v>328</v>
      </c>
      <c r="BE613" s="113">
        <f>IF(N613="základní",J613,0)</f>
        <v>0</v>
      </c>
      <c r="BF613" s="113">
        <f>IF(N613="snížená",J613,0)</f>
        <v>0</v>
      </c>
      <c r="BG613" s="113">
        <f>IF(N613="zákl. přenesená",J613,0)</f>
        <v>0</v>
      </c>
      <c r="BH613" s="113">
        <f>IF(N613="sníž. přenesená",J613,0)</f>
        <v>0</v>
      </c>
      <c r="BI613" s="113">
        <f>IF(N613="nulová",J613,0)</f>
        <v>0</v>
      </c>
      <c r="BJ613" s="90" t="s">
        <v>55</v>
      </c>
      <c r="BK613" s="113">
        <f>ROUND(I613*H613,2)</f>
        <v>0</v>
      </c>
      <c r="BL613" s="90" t="s">
        <v>333</v>
      </c>
      <c r="BM613" s="90" t="s">
        <v>1325</v>
      </c>
    </row>
    <row r="614" spans="2:65" s="371" customFormat="1" ht="11.25">
      <c r="B614" s="370"/>
      <c r="D614" s="372" t="s">
        <v>439</v>
      </c>
      <c r="E614" s="373" t="s">
        <v>242</v>
      </c>
      <c r="F614" s="374" t="s">
        <v>1833</v>
      </c>
      <c r="H614" s="375">
        <v>25</v>
      </c>
      <c r="L614" s="370"/>
      <c r="M614" s="376"/>
      <c r="N614" s="377"/>
      <c r="O614" s="377"/>
      <c r="P614" s="377"/>
      <c r="Q614" s="377"/>
      <c r="R614" s="377"/>
      <c r="S614" s="377"/>
      <c r="T614" s="378"/>
      <c r="AT614" s="373" t="s">
        <v>439</v>
      </c>
      <c r="AU614" s="373" t="s">
        <v>57</v>
      </c>
      <c r="AV614" s="371" t="s">
        <v>57</v>
      </c>
      <c r="AW614" s="371" t="s">
        <v>255</v>
      </c>
      <c r="AX614" s="371" t="s">
        <v>297</v>
      </c>
      <c r="AY614" s="373" t="s">
        <v>328</v>
      </c>
    </row>
    <row r="615" spans="2:65" s="371" customFormat="1" ht="11.25">
      <c r="B615" s="370"/>
      <c r="D615" s="372" t="s">
        <v>439</v>
      </c>
      <c r="E615" s="373" t="s">
        <v>242</v>
      </c>
      <c r="F615" s="374" t="s">
        <v>1831</v>
      </c>
      <c r="H615" s="375">
        <v>160</v>
      </c>
      <c r="L615" s="370"/>
      <c r="M615" s="376"/>
      <c r="N615" s="377"/>
      <c r="O615" s="377"/>
      <c r="P615" s="377"/>
      <c r="Q615" s="377"/>
      <c r="R615" s="377"/>
      <c r="S615" s="377"/>
      <c r="T615" s="378"/>
      <c r="AT615" s="373" t="s">
        <v>439</v>
      </c>
      <c r="AU615" s="373" t="s">
        <v>57</v>
      </c>
      <c r="AV615" s="371" t="s">
        <v>57</v>
      </c>
      <c r="AW615" s="371" t="s">
        <v>255</v>
      </c>
      <c r="AX615" s="371" t="s">
        <v>297</v>
      </c>
      <c r="AY615" s="373" t="s">
        <v>328</v>
      </c>
    </row>
    <row r="616" spans="2:65" s="380" customFormat="1" ht="11.25">
      <c r="B616" s="379"/>
      <c r="D616" s="372" t="s">
        <v>439</v>
      </c>
      <c r="E616" s="381" t="s">
        <v>242</v>
      </c>
      <c r="F616" s="382" t="s">
        <v>1643</v>
      </c>
      <c r="H616" s="383">
        <v>185</v>
      </c>
      <c r="L616" s="379"/>
      <c r="M616" s="384"/>
      <c r="N616" s="385"/>
      <c r="O616" s="385"/>
      <c r="P616" s="385"/>
      <c r="Q616" s="385"/>
      <c r="R616" s="385"/>
      <c r="S616" s="385"/>
      <c r="T616" s="386"/>
      <c r="AT616" s="381" t="s">
        <v>439</v>
      </c>
      <c r="AU616" s="381" t="s">
        <v>57</v>
      </c>
      <c r="AV616" s="380" t="s">
        <v>454</v>
      </c>
      <c r="AW616" s="380" t="s">
        <v>255</v>
      </c>
      <c r="AX616" s="380" t="s">
        <v>55</v>
      </c>
      <c r="AY616" s="381" t="s">
        <v>328</v>
      </c>
    </row>
    <row r="617" spans="2:65" s="96" customFormat="1" ht="16.5" customHeight="1">
      <c r="B617" s="108"/>
      <c r="C617" s="109" t="s">
        <v>1834</v>
      </c>
      <c r="D617" s="109" t="s">
        <v>330</v>
      </c>
      <c r="E617" s="110" t="s">
        <v>1835</v>
      </c>
      <c r="F617" s="172" t="s">
        <v>1836</v>
      </c>
      <c r="G617" s="111" t="s">
        <v>163</v>
      </c>
      <c r="H617" s="112">
        <v>50</v>
      </c>
      <c r="I617" s="173"/>
      <c r="J617" s="173">
        <f>ROUND(I617*H617,2)</f>
        <v>0</v>
      </c>
      <c r="K617" s="172" t="s">
        <v>1640</v>
      </c>
      <c r="L617" s="95"/>
      <c r="M617" s="366" t="s">
        <v>242</v>
      </c>
      <c r="N617" s="367" t="s">
        <v>274</v>
      </c>
      <c r="O617" s="368">
        <v>7.6999999999999999E-2</v>
      </c>
      <c r="P617" s="368">
        <f>O617*H617</f>
        <v>3.85</v>
      </c>
      <c r="Q617" s="368">
        <v>6.6772000000000004E-5</v>
      </c>
      <c r="R617" s="368">
        <f>Q617*H617</f>
        <v>3.3386000000000002E-3</v>
      </c>
      <c r="S617" s="368">
        <v>0</v>
      </c>
      <c r="T617" s="369">
        <f>S617*H617</f>
        <v>0</v>
      </c>
      <c r="AR617" s="90" t="s">
        <v>333</v>
      </c>
      <c r="AT617" s="90" t="s">
        <v>330</v>
      </c>
      <c r="AU617" s="90" t="s">
        <v>57</v>
      </c>
      <c r="AY617" s="90" t="s">
        <v>328</v>
      </c>
      <c r="BE617" s="113">
        <f>IF(N617="základní",J617,0)</f>
        <v>0</v>
      </c>
      <c r="BF617" s="113">
        <f>IF(N617="snížená",J617,0)</f>
        <v>0</v>
      </c>
      <c r="BG617" s="113">
        <f>IF(N617="zákl. přenesená",J617,0)</f>
        <v>0</v>
      </c>
      <c r="BH617" s="113">
        <f>IF(N617="sníž. přenesená",J617,0)</f>
        <v>0</v>
      </c>
      <c r="BI617" s="113">
        <f>IF(N617="nulová",J617,0)</f>
        <v>0</v>
      </c>
      <c r="BJ617" s="90" t="s">
        <v>55</v>
      </c>
      <c r="BK617" s="113">
        <f>ROUND(I617*H617,2)</f>
        <v>0</v>
      </c>
      <c r="BL617" s="90" t="s">
        <v>333</v>
      </c>
      <c r="BM617" s="90" t="s">
        <v>1837</v>
      </c>
    </row>
    <row r="618" spans="2:65" s="371" customFormat="1" ht="11.25">
      <c r="B618" s="370"/>
      <c r="D618" s="372" t="s">
        <v>439</v>
      </c>
      <c r="E618" s="373" t="s">
        <v>242</v>
      </c>
      <c r="F618" s="374" t="s">
        <v>1838</v>
      </c>
      <c r="H618" s="375">
        <v>50</v>
      </c>
      <c r="L618" s="370"/>
      <c r="M618" s="376"/>
      <c r="N618" s="377"/>
      <c r="O618" s="377"/>
      <c r="P618" s="377"/>
      <c r="Q618" s="377"/>
      <c r="R618" s="377"/>
      <c r="S618" s="377"/>
      <c r="T618" s="378"/>
      <c r="AT618" s="373" t="s">
        <v>439</v>
      </c>
      <c r="AU618" s="373" t="s">
        <v>57</v>
      </c>
      <c r="AV618" s="371" t="s">
        <v>57</v>
      </c>
      <c r="AW618" s="371" t="s">
        <v>255</v>
      </c>
      <c r="AX618" s="371" t="s">
        <v>55</v>
      </c>
      <c r="AY618" s="373" t="s">
        <v>328</v>
      </c>
    </row>
    <row r="619" spans="2:65" s="96" customFormat="1" ht="16.5" customHeight="1">
      <c r="B619" s="108"/>
      <c r="C619" s="109" t="s">
        <v>1326</v>
      </c>
      <c r="D619" s="109" t="s">
        <v>330</v>
      </c>
      <c r="E619" s="110" t="s">
        <v>1327</v>
      </c>
      <c r="F619" s="172" t="s">
        <v>1328</v>
      </c>
      <c r="G619" s="111" t="s">
        <v>163</v>
      </c>
      <c r="H619" s="112">
        <v>1260</v>
      </c>
      <c r="I619" s="173"/>
      <c r="J619" s="173">
        <f>ROUND(I619*H619,2)</f>
        <v>0</v>
      </c>
      <c r="K619" s="172" t="s">
        <v>1640</v>
      </c>
      <c r="L619" s="95"/>
      <c r="M619" s="366" t="s">
        <v>242</v>
      </c>
      <c r="N619" s="367" t="s">
        <v>274</v>
      </c>
      <c r="O619" s="368">
        <v>0.03</v>
      </c>
      <c r="P619" s="368">
        <f>O619*H619</f>
        <v>37.799999999999997</v>
      </c>
      <c r="Q619" s="368">
        <v>6.2119999999999995E-5</v>
      </c>
      <c r="R619" s="368">
        <f>Q619*H619</f>
        <v>7.8271199999999999E-2</v>
      </c>
      <c r="S619" s="368">
        <v>0</v>
      </c>
      <c r="T619" s="369">
        <f>S619*H619</f>
        <v>0</v>
      </c>
      <c r="AR619" s="90" t="s">
        <v>333</v>
      </c>
      <c r="AT619" s="90" t="s">
        <v>330</v>
      </c>
      <c r="AU619" s="90" t="s">
        <v>57</v>
      </c>
      <c r="AY619" s="90" t="s">
        <v>328</v>
      </c>
      <c r="BE619" s="113">
        <f>IF(N619="základní",J619,0)</f>
        <v>0</v>
      </c>
      <c r="BF619" s="113">
        <f>IF(N619="snížená",J619,0)</f>
        <v>0</v>
      </c>
      <c r="BG619" s="113">
        <f>IF(N619="zákl. přenesená",J619,0)</f>
        <v>0</v>
      </c>
      <c r="BH619" s="113">
        <f>IF(N619="sníž. přenesená",J619,0)</f>
        <v>0</v>
      </c>
      <c r="BI619" s="113">
        <f>IF(N619="nulová",J619,0)</f>
        <v>0</v>
      </c>
      <c r="BJ619" s="90" t="s">
        <v>55</v>
      </c>
      <c r="BK619" s="113">
        <f>ROUND(I619*H619,2)</f>
        <v>0</v>
      </c>
      <c r="BL619" s="90" t="s">
        <v>333</v>
      </c>
      <c r="BM619" s="90" t="s">
        <v>1329</v>
      </c>
    </row>
    <row r="620" spans="2:65" s="371" customFormat="1" ht="11.25">
      <c r="B620" s="370"/>
      <c r="D620" s="372" t="s">
        <v>439</v>
      </c>
      <c r="E620" s="373" t="s">
        <v>242</v>
      </c>
      <c r="F620" s="374" t="s">
        <v>1832</v>
      </c>
      <c r="H620" s="375">
        <v>270</v>
      </c>
      <c r="L620" s="370"/>
      <c r="M620" s="376"/>
      <c r="N620" s="377"/>
      <c r="O620" s="377"/>
      <c r="P620" s="377"/>
      <c r="Q620" s="377"/>
      <c r="R620" s="377"/>
      <c r="S620" s="377"/>
      <c r="T620" s="378"/>
      <c r="AT620" s="373" t="s">
        <v>439</v>
      </c>
      <c r="AU620" s="373" t="s">
        <v>57</v>
      </c>
      <c r="AV620" s="371" t="s">
        <v>57</v>
      </c>
      <c r="AW620" s="371" t="s">
        <v>255</v>
      </c>
      <c r="AX620" s="371" t="s">
        <v>297</v>
      </c>
      <c r="AY620" s="373" t="s">
        <v>328</v>
      </c>
    </row>
    <row r="621" spans="2:65" s="371" customFormat="1" ht="11.25">
      <c r="B621" s="370"/>
      <c r="D621" s="372" t="s">
        <v>439</v>
      </c>
      <c r="E621" s="373" t="s">
        <v>242</v>
      </c>
      <c r="F621" s="374" t="s">
        <v>1829</v>
      </c>
      <c r="H621" s="375">
        <v>990</v>
      </c>
      <c r="L621" s="370"/>
      <c r="M621" s="376"/>
      <c r="N621" s="377"/>
      <c r="O621" s="377"/>
      <c r="P621" s="377"/>
      <c r="Q621" s="377"/>
      <c r="R621" s="377"/>
      <c r="S621" s="377"/>
      <c r="T621" s="378"/>
      <c r="AT621" s="373" t="s">
        <v>439</v>
      </c>
      <c r="AU621" s="373" t="s">
        <v>57</v>
      </c>
      <c r="AV621" s="371" t="s">
        <v>57</v>
      </c>
      <c r="AW621" s="371" t="s">
        <v>255</v>
      </c>
      <c r="AX621" s="371" t="s">
        <v>297</v>
      </c>
      <c r="AY621" s="373" t="s">
        <v>328</v>
      </c>
    </row>
    <row r="622" spans="2:65" s="380" customFormat="1" ht="11.25">
      <c r="B622" s="379"/>
      <c r="D622" s="372" t="s">
        <v>439</v>
      </c>
      <c r="E622" s="381" t="s">
        <v>242</v>
      </c>
      <c r="F622" s="382" t="s">
        <v>1643</v>
      </c>
      <c r="H622" s="383">
        <v>1260</v>
      </c>
      <c r="L622" s="379"/>
      <c r="M622" s="384"/>
      <c r="N622" s="385"/>
      <c r="O622" s="385"/>
      <c r="P622" s="385"/>
      <c r="Q622" s="385"/>
      <c r="R622" s="385"/>
      <c r="S622" s="385"/>
      <c r="T622" s="386"/>
      <c r="AT622" s="381" t="s">
        <v>439</v>
      </c>
      <c r="AU622" s="381" t="s">
        <v>57</v>
      </c>
      <c r="AV622" s="380" t="s">
        <v>454</v>
      </c>
      <c r="AW622" s="380" t="s">
        <v>255</v>
      </c>
      <c r="AX622" s="380" t="s">
        <v>55</v>
      </c>
      <c r="AY622" s="381" t="s">
        <v>328</v>
      </c>
    </row>
    <row r="623" spans="2:65" s="96" customFormat="1" ht="16.5" customHeight="1">
      <c r="B623" s="108"/>
      <c r="C623" s="109" t="s">
        <v>1330</v>
      </c>
      <c r="D623" s="109" t="s">
        <v>330</v>
      </c>
      <c r="E623" s="110" t="s">
        <v>1331</v>
      </c>
      <c r="F623" s="172" t="s">
        <v>1332</v>
      </c>
      <c r="G623" s="111" t="s">
        <v>163</v>
      </c>
      <c r="H623" s="112">
        <v>185</v>
      </c>
      <c r="I623" s="173"/>
      <c r="J623" s="173">
        <f>ROUND(I623*H623,2)</f>
        <v>0</v>
      </c>
      <c r="K623" s="172" t="s">
        <v>1640</v>
      </c>
      <c r="L623" s="95"/>
      <c r="M623" s="366" t="s">
        <v>242</v>
      </c>
      <c r="N623" s="367" t="s">
        <v>274</v>
      </c>
      <c r="O623" s="368">
        <v>5.7000000000000002E-2</v>
      </c>
      <c r="P623" s="368">
        <f>O623*H623</f>
        <v>10.545</v>
      </c>
      <c r="Q623" s="368">
        <v>4.2500000000000003E-5</v>
      </c>
      <c r="R623" s="368">
        <f>Q623*H623</f>
        <v>7.8625000000000014E-3</v>
      </c>
      <c r="S623" s="368">
        <v>0</v>
      </c>
      <c r="T623" s="369">
        <f>S623*H623</f>
        <v>0</v>
      </c>
      <c r="AR623" s="90" t="s">
        <v>333</v>
      </c>
      <c r="AT623" s="90" t="s">
        <v>330</v>
      </c>
      <c r="AU623" s="90" t="s">
        <v>57</v>
      </c>
      <c r="AY623" s="90" t="s">
        <v>328</v>
      </c>
      <c r="BE623" s="113">
        <f>IF(N623="základní",J623,0)</f>
        <v>0</v>
      </c>
      <c r="BF623" s="113">
        <f>IF(N623="snížená",J623,0)</f>
        <v>0</v>
      </c>
      <c r="BG623" s="113">
        <f>IF(N623="zákl. přenesená",J623,0)</f>
        <v>0</v>
      </c>
      <c r="BH623" s="113">
        <f>IF(N623="sníž. přenesená",J623,0)</f>
        <v>0</v>
      </c>
      <c r="BI623" s="113">
        <f>IF(N623="nulová",J623,0)</f>
        <v>0</v>
      </c>
      <c r="BJ623" s="90" t="s">
        <v>55</v>
      </c>
      <c r="BK623" s="113">
        <f>ROUND(I623*H623,2)</f>
        <v>0</v>
      </c>
      <c r="BL623" s="90" t="s">
        <v>333</v>
      </c>
      <c r="BM623" s="90" t="s">
        <v>1333</v>
      </c>
    </row>
    <row r="624" spans="2:65" s="371" customFormat="1" ht="11.25">
      <c r="B624" s="370"/>
      <c r="D624" s="372" t="s">
        <v>439</v>
      </c>
      <c r="E624" s="373" t="s">
        <v>242</v>
      </c>
      <c r="F624" s="374" t="s">
        <v>1831</v>
      </c>
      <c r="H624" s="375">
        <v>160</v>
      </c>
      <c r="L624" s="370"/>
      <c r="M624" s="376"/>
      <c r="N624" s="377"/>
      <c r="O624" s="377"/>
      <c r="P624" s="377"/>
      <c r="Q624" s="377"/>
      <c r="R624" s="377"/>
      <c r="S624" s="377"/>
      <c r="T624" s="378"/>
      <c r="AT624" s="373" t="s">
        <v>439</v>
      </c>
      <c r="AU624" s="373" t="s">
        <v>57</v>
      </c>
      <c r="AV624" s="371" t="s">
        <v>57</v>
      </c>
      <c r="AW624" s="371" t="s">
        <v>255</v>
      </c>
      <c r="AX624" s="371" t="s">
        <v>297</v>
      </c>
      <c r="AY624" s="373" t="s">
        <v>328</v>
      </c>
    </row>
    <row r="625" spans="2:65" s="371" customFormat="1" ht="11.25">
      <c r="B625" s="370"/>
      <c r="D625" s="372" t="s">
        <v>439</v>
      </c>
      <c r="E625" s="373" t="s">
        <v>242</v>
      </c>
      <c r="F625" s="374" t="s">
        <v>1833</v>
      </c>
      <c r="H625" s="375">
        <v>25</v>
      </c>
      <c r="L625" s="370"/>
      <c r="M625" s="376"/>
      <c r="N625" s="377"/>
      <c r="O625" s="377"/>
      <c r="P625" s="377"/>
      <c r="Q625" s="377"/>
      <c r="R625" s="377"/>
      <c r="S625" s="377"/>
      <c r="T625" s="378"/>
      <c r="AT625" s="373" t="s">
        <v>439</v>
      </c>
      <c r="AU625" s="373" t="s">
        <v>57</v>
      </c>
      <c r="AV625" s="371" t="s">
        <v>57</v>
      </c>
      <c r="AW625" s="371" t="s">
        <v>255</v>
      </c>
      <c r="AX625" s="371" t="s">
        <v>297</v>
      </c>
      <c r="AY625" s="373" t="s">
        <v>328</v>
      </c>
    </row>
    <row r="626" spans="2:65" s="380" customFormat="1" ht="11.25">
      <c r="B626" s="379"/>
      <c r="D626" s="372" t="s">
        <v>439</v>
      </c>
      <c r="E626" s="381" t="s">
        <v>242</v>
      </c>
      <c r="F626" s="382" t="s">
        <v>1643</v>
      </c>
      <c r="H626" s="383">
        <v>185</v>
      </c>
      <c r="L626" s="379"/>
      <c r="M626" s="384"/>
      <c r="N626" s="385"/>
      <c r="O626" s="385"/>
      <c r="P626" s="385"/>
      <c r="Q626" s="385"/>
      <c r="R626" s="385"/>
      <c r="S626" s="385"/>
      <c r="T626" s="386"/>
      <c r="AT626" s="381" t="s">
        <v>439</v>
      </c>
      <c r="AU626" s="381" t="s">
        <v>57</v>
      </c>
      <c r="AV626" s="380" t="s">
        <v>454</v>
      </c>
      <c r="AW626" s="380" t="s">
        <v>255</v>
      </c>
      <c r="AX626" s="380" t="s">
        <v>55</v>
      </c>
      <c r="AY626" s="381" t="s">
        <v>328</v>
      </c>
    </row>
    <row r="627" spans="2:65" s="96" customFormat="1" ht="16.5" customHeight="1">
      <c r="B627" s="108"/>
      <c r="C627" s="109" t="s">
        <v>1839</v>
      </c>
      <c r="D627" s="109" t="s">
        <v>330</v>
      </c>
      <c r="E627" s="110" t="s">
        <v>1840</v>
      </c>
      <c r="F627" s="172" t="s">
        <v>1841</v>
      </c>
      <c r="G627" s="111" t="s">
        <v>163</v>
      </c>
      <c r="H627" s="112">
        <v>50</v>
      </c>
      <c r="I627" s="173"/>
      <c r="J627" s="173">
        <f>ROUND(I627*H627,2)</f>
        <v>0</v>
      </c>
      <c r="K627" s="172" t="s">
        <v>1640</v>
      </c>
      <c r="L627" s="95"/>
      <c r="M627" s="366" t="s">
        <v>242</v>
      </c>
      <c r="N627" s="367" t="s">
        <v>274</v>
      </c>
      <c r="O627" s="368">
        <v>8.2000000000000003E-2</v>
      </c>
      <c r="P627" s="368">
        <f>O627*H627</f>
        <v>4.1000000000000005</v>
      </c>
      <c r="Q627" s="368">
        <v>6.0819999999999997E-5</v>
      </c>
      <c r="R627" s="368">
        <f>Q627*H627</f>
        <v>3.0409999999999999E-3</v>
      </c>
      <c r="S627" s="368">
        <v>0</v>
      </c>
      <c r="T627" s="369">
        <f>S627*H627</f>
        <v>0</v>
      </c>
      <c r="AR627" s="90" t="s">
        <v>333</v>
      </c>
      <c r="AT627" s="90" t="s">
        <v>330</v>
      </c>
      <c r="AU627" s="90" t="s">
        <v>57</v>
      </c>
      <c r="AY627" s="90" t="s">
        <v>328</v>
      </c>
      <c r="BE627" s="113">
        <f>IF(N627="základní",J627,0)</f>
        <v>0</v>
      </c>
      <c r="BF627" s="113">
        <f>IF(N627="snížená",J627,0)</f>
        <v>0</v>
      </c>
      <c r="BG627" s="113">
        <f>IF(N627="zákl. přenesená",J627,0)</f>
        <v>0</v>
      </c>
      <c r="BH627" s="113">
        <f>IF(N627="sníž. přenesená",J627,0)</f>
        <v>0</v>
      </c>
      <c r="BI627" s="113">
        <f>IF(N627="nulová",J627,0)</f>
        <v>0</v>
      </c>
      <c r="BJ627" s="90" t="s">
        <v>55</v>
      </c>
      <c r="BK627" s="113">
        <f>ROUND(I627*H627,2)</f>
        <v>0</v>
      </c>
      <c r="BL627" s="90" t="s">
        <v>333</v>
      </c>
      <c r="BM627" s="90" t="s">
        <v>1842</v>
      </c>
    </row>
    <row r="628" spans="2:65" s="371" customFormat="1" ht="11.25">
      <c r="B628" s="370"/>
      <c r="D628" s="372" t="s">
        <v>439</v>
      </c>
      <c r="E628" s="373" t="s">
        <v>242</v>
      </c>
      <c r="F628" s="374" t="s">
        <v>1838</v>
      </c>
      <c r="H628" s="375">
        <v>50</v>
      </c>
      <c r="L628" s="370"/>
      <c r="M628" s="376"/>
      <c r="N628" s="377"/>
      <c r="O628" s="377"/>
      <c r="P628" s="377"/>
      <c r="Q628" s="377"/>
      <c r="R628" s="377"/>
      <c r="S628" s="377"/>
      <c r="T628" s="378"/>
      <c r="AT628" s="373" t="s">
        <v>439</v>
      </c>
      <c r="AU628" s="373" t="s">
        <v>57</v>
      </c>
      <c r="AV628" s="371" t="s">
        <v>57</v>
      </c>
      <c r="AW628" s="371" t="s">
        <v>255</v>
      </c>
      <c r="AX628" s="371" t="s">
        <v>55</v>
      </c>
      <c r="AY628" s="373" t="s">
        <v>328</v>
      </c>
    </row>
    <row r="629" spans="2:65" s="96" customFormat="1" ht="16.5" customHeight="1">
      <c r="B629" s="108"/>
      <c r="C629" s="109" t="s">
        <v>1334</v>
      </c>
      <c r="D629" s="109" t="s">
        <v>330</v>
      </c>
      <c r="E629" s="110" t="s">
        <v>1335</v>
      </c>
      <c r="F629" s="172" t="s">
        <v>1336</v>
      </c>
      <c r="G629" s="111" t="s">
        <v>130</v>
      </c>
      <c r="H629" s="112">
        <v>800</v>
      </c>
      <c r="I629" s="173"/>
      <c r="J629" s="173">
        <f>ROUND(I629*H629,2)</f>
        <v>0</v>
      </c>
      <c r="K629" s="172" t="s">
        <v>1640</v>
      </c>
      <c r="L629" s="95"/>
      <c r="M629" s="366" t="s">
        <v>242</v>
      </c>
      <c r="N629" s="367" t="s">
        <v>274</v>
      </c>
      <c r="O629" s="368">
        <v>0.26500000000000001</v>
      </c>
      <c r="P629" s="368">
        <f>O629*H629</f>
        <v>212</v>
      </c>
      <c r="Q629" s="368">
        <v>4.2779999999999999E-4</v>
      </c>
      <c r="R629" s="368">
        <f>Q629*H629</f>
        <v>0.34223999999999999</v>
      </c>
      <c r="S629" s="368">
        <v>0</v>
      </c>
      <c r="T629" s="369">
        <f>S629*H629</f>
        <v>0</v>
      </c>
      <c r="AR629" s="90" t="s">
        <v>333</v>
      </c>
      <c r="AT629" s="90" t="s">
        <v>330</v>
      </c>
      <c r="AU629" s="90" t="s">
        <v>57</v>
      </c>
      <c r="AY629" s="90" t="s">
        <v>328</v>
      </c>
      <c r="BE629" s="113">
        <f>IF(N629="základní",J629,0)</f>
        <v>0</v>
      </c>
      <c r="BF629" s="113">
        <f>IF(N629="snížená",J629,0)</f>
        <v>0</v>
      </c>
      <c r="BG629" s="113">
        <f>IF(N629="zákl. přenesená",J629,0)</f>
        <v>0</v>
      </c>
      <c r="BH629" s="113">
        <f>IF(N629="sníž. přenesená",J629,0)</f>
        <v>0</v>
      </c>
      <c r="BI629" s="113">
        <f>IF(N629="nulová",J629,0)</f>
        <v>0</v>
      </c>
      <c r="BJ629" s="90" t="s">
        <v>55</v>
      </c>
      <c r="BK629" s="113">
        <f>ROUND(I629*H629,2)</f>
        <v>0</v>
      </c>
      <c r="BL629" s="90" t="s">
        <v>333</v>
      </c>
      <c r="BM629" s="90" t="s">
        <v>1337</v>
      </c>
    </row>
    <row r="630" spans="2:65" s="371" customFormat="1" ht="11.25">
      <c r="B630" s="370"/>
      <c r="D630" s="372" t="s">
        <v>439</v>
      </c>
      <c r="E630" s="373" t="s">
        <v>242</v>
      </c>
      <c r="F630" s="374" t="s">
        <v>1817</v>
      </c>
      <c r="H630" s="375">
        <v>800</v>
      </c>
      <c r="L630" s="370"/>
      <c r="M630" s="376"/>
      <c r="N630" s="377"/>
      <c r="O630" s="377"/>
      <c r="P630" s="377"/>
      <c r="Q630" s="377"/>
      <c r="R630" s="377"/>
      <c r="S630" s="377"/>
      <c r="T630" s="378"/>
      <c r="AT630" s="373" t="s">
        <v>439</v>
      </c>
      <c r="AU630" s="373" t="s">
        <v>57</v>
      </c>
      <c r="AV630" s="371" t="s">
        <v>57</v>
      </c>
      <c r="AW630" s="371" t="s">
        <v>255</v>
      </c>
      <c r="AX630" s="371" t="s">
        <v>55</v>
      </c>
      <c r="AY630" s="373" t="s">
        <v>328</v>
      </c>
    </row>
    <row r="631" spans="2:65" s="96" customFormat="1" ht="16.5" customHeight="1">
      <c r="B631" s="108"/>
      <c r="C631" s="109" t="s">
        <v>1338</v>
      </c>
      <c r="D631" s="109" t="s">
        <v>330</v>
      </c>
      <c r="E631" s="110" t="s">
        <v>1339</v>
      </c>
      <c r="F631" s="172" t="s">
        <v>1340</v>
      </c>
      <c r="G631" s="111" t="s">
        <v>163</v>
      </c>
      <c r="H631" s="112">
        <v>960</v>
      </c>
      <c r="I631" s="173"/>
      <c r="J631" s="173">
        <f>ROUND(I631*H631,2)</f>
        <v>0</v>
      </c>
      <c r="K631" s="172" t="s">
        <v>1640</v>
      </c>
      <c r="L631" s="95"/>
      <c r="M631" s="366" t="s">
        <v>242</v>
      </c>
      <c r="N631" s="367" t="s">
        <v>274</v>
      </c>
      <c r="O631" s="368">
        <v>0.06</v>
      </c>
      <c r="P631" s="368">
        <f>O631*H631</f>
        <v>57.599999999999994</v>
      </c>
      <c r="Q631" s="368">
        <v>3.1940000000000003E-5</v>
      </c>
      <c r="R631" s="368">
        <f>Q631*H631</f>
        <v>3.0662400000000003E-2</v>
      </c>
      <c r="S631" s="368">
        <v>0</v>
      </c>
      <c r="T631" s="369">
        <f>S631*H631</f>
        <v>0</v>
      </c>
      <c r="AR631" s="90" t="s">
        <v>333</v>
      </c>
      <c r="AT631" s="90" t="s">
        <v>330</v>
      </c>
      <c r="AU631" s="90" t="s">
        <v>57</v>
      </c>
      <c r="AY631" s="90" t="s">
        <v>328</v>
      </c>
      <c r="BE631" s="113">
        <f>IF(N631="základní",J631,0)</f>
        <v>0</v>
      </c>
      <c r="BF631" s="113">
        <f>IF(N631="snížená",J631,0)</f>
        <v>0</v>
      </c>
      <c r="BG631" s="113">
        <f>IF(N631="zákl. přenesená",J631,0)</f>
        <v>0</v>
      </c>
      <c r="BH631" s="113">
        <f>IF(N631="sníž. přenesená",J631,0)</f>
        <v>0</v>
      </c>
      <c r="BI631" s="113">
        <f>IF(N631="nulová",J631,0)</f>
        <v>0</v>
      </c>
      <c r="BJ631" s="90" t="s">
        <v>55</v>
      </c>
      <c r="BK631" s="113">
        <f>ROUND(I631*H631,2)</f>
        <v>0</v>
      </c>
      <c r="BL631" s="90" t="s">
        <v>333</v>
      </c>
      <c r="BM631" s="90" t="s">
        <v>1341</v>
      </c>
    </row>
    <row r="632" spans="2:65" s="371" customFormat="1" ht="11.25">
      <c r="B632" s="370"/>
      <c r="D632" s="372" t="s">
        <v>439</v>
      </c>
      <c r="E632" s="373" t="s">
        <v>242</v>
      </c>
      <c r="F632" s="374" t="s">
        <v>1830</v>
      </c>
      <c r="H632" s="375">
        <v>960</v>
      </c>
      <c r="L632" s="370"/>
      <c r="M632" s="376"/>
      <c r="N632" s="377"/>
      <c r="O632" s="377"/>
      <c r="P632" s="377"/>
      <c r="Q632" s="377"/>
      <c r="R632" s="377"/>
      <c r="S632" s="377"/>
      <c r="T632" s="378"/>
      <c r="AT632" s="373" t="s">
        <v>439</v>
      </c>
      <c r="AU632" s="373" t="s">
        <v>57</v>
      </c>
      <c r="AV632" s="371" t="s">
        <v>57</v>
      </c>
      <c r="AW632" s="371" t="s">
        <v>255</v>
      </c>
      <c r="AX632" s="371" t="s">
        <v>55</v>
      </c>
      <c r="AY632" s="373" t="s">
        <v>328</v>
      </c>
    </row>
    <row r="633" spans="2:65" s="354" customFormat="1" ht="25.9" customHeight="1">
      <c r="B633" s="353"/>
      <c r="D633" s="355" t="s">
        <v>296</v>
      </c>
      <c r="E633" s="356" t="s">
        <v>1843</v>
      </c>
      <c r="F633" s="356" t="s">
        <v>1844</v>
      </c>
      <c r="J633" s="357">
        <f>BK633</f>
        <v>0</v>
      </c>
      <c r="L633" s="353"/>
      <c r="M633" s="358"/>
      <c r="N633" s="359"/>
      <c r="O633" s="359"/>
      <c r="P633" s="360">
        <f>SUM(P634:P641)</f>
        <v>280</v>
      </c>
      <c r="Q633" s="359"/>
      <c r="R633" s="360">
        <f>SUM(R634:R641)</f>
        <v>0</v>
      </c>
      <c r="S633" s="359"/>
      <c r="T633" s="361">
        <f>SUM(T634:T641)</f>
        <v>0</v>
      </c>
      <c r="AR633" s="355" t="s">
        <v>454</v>
      </c>
      <c r="AT633" s="362" t="s">
        <v>296</v>
      </c>
      <c r="AU633" s="362" t="s">
        <v>297</v>
      </c>
      <c r="AY633" s="355" t="s">
        <v>328</v>
      </c>
      <c r="BK633" s="363">
        <f>SUM(BK634:BK641)</f>
        <v>0</v>
      </c>
    </row>
    <row r="634" spans="2:65" s="96" customFormat="1" ht="16.5" customHeight="1">
      <c r="B634" s="108"/>
      <c r="C634" s="109" t="s">
        <v>1342</v>
      </c>
      <c r="D634" s="109" t="s">
        <v>330</v>
      </c>
      <c r="E634" s="110" t="s">
        <v>1343</v>
      </c>
      <c r="F634" s="172" t="s">
        <v>1344</v>
      </c>
      <c r="G634" s="111" t="s">
        <v>1345</v>
      </c>
      <c r="H634" s="112">
        <v>24</v>
      </c>
      <c r="I634" s="173"/>
      <c r="J634" s="173">
        <f>ROUND(I634*H634,2)</f>
        <v>0</v>
      </c>
      <c r="K634" s="172" t="s">
        <v>242</v>
      </c>
      <c r="L634" s="95"/>
      <c r="M634" s="366" t="s">
        <v>242</v>
      </c>
      <c r="N634" s="367" t="s">
        <v>274</v>
      </c>
      <c r="O634" s="368">
        <v>1</v>
      </c>
      <c r="P634" s="368">
        <f>O634*H634</f>
        <v>24</v>
      </c>
      <c r="Q634" s="368">
        <v>0</v>
      </c>
      <c r="R634" s="368">
        <f>Q634*H634</f>
        <v>0</v>
      </c>
      <c r="S634" s="368">
        <v>0</v>
      </c>
      <c r="T634" s="369">
        <f>S634*H634</f>
        <v>0</v>
      </c>
      <c r="AR634" s="90" t="s">
        <v>1346</v>
      </c>
      <c r="AT634" s="90" t="s">
        <v>330</v>
      </c>
      <c r="AU634" s="90" t="s">
        <v>55</v>
      </c>
      <c r="AY634" s="90" t="s">
        <v>328</v>
      </c>
      <c r="BE634" s="113">
        <f>IF(N634="základní",J634,0)</f>
        <v>0</v>
      </c>
      <c r="BF634" s="113">
        <f>IF(N634="snížená",J634,0)</f>
        <v>0</v>
      </c>
      <c r="BG634" s="113">
        <f>IF(N634="zákl. přenesená",J634,0)</f>
        <v>0</v>
      </c>
      <c r="BH634" s="113">
        <f>IF(N634="sníž. přenesená",J634,0)</f>
        <v>0</v>
      </c>
      <c r="BI634" s="113">
        <f>IF(N634="nulová",J634,0)</f>
        <v>0</v>
      </c>
      <c r="BJ634" s="90" t="s">
        <v>55</v>
      </c>
      <c r="BK634" s="113">
        <f>ROUND(I634*H634,2)</f>
        <v>0</v>
      </c>
      <c r="BL634" s="90" t="s">
        <v>1346</v>
      </c>
      <c r="BM634" s="90" t="s">
        <v>1347</v>
      </c>
    </row>
    <row r="635" spans="2:65" s="371" customFormat="1" ht="11.25">
      <c r="B635" s="370"/>
      <c r="D635" s="372" t="s">
        <v>439</v>
      </c>
      <c r="E635" s="373" t="s">
        <v>242</v>
      </c>
      <c r="F635" s="374" t="s">
        <v>1348</v>
      </c>
      <c r="H635" s="375">
        <v>24</v>
      </c>
      <c r="L635" s="370"/>
      <c r="M635" s="376"/>
      <c r="N635" s="377"/>
      <c r="O635" s="377"/>
      <c r="P635" s="377"/>
      <c r="Q635" s="377"/>
      <c r="R635" s="377"/>
      <c r="S635" s="377"/>
      <c r="T635" s="378"/>
      <c r="AT635" s="373" t="s">
        <v>439</v>
      </c>
      <c r="AU635" s="373" t="s">
        <v>55</v>
      </c>
      <c r="AV635" s="371" t="s">
        <v>57</v>
      </c>
      <c r="AW635" s="371" t="s">
        <v>255</v>
      </c>
      <c r="AX635" s="371" t="s">
        <v>55</v>
      </c>
      <c r="AY635" s="373" t="s">
        <v>328</v>
      </c>
    </row>
    <row r="636" spans="2:65" s="96" customFormat="1" ht="16.5" customHeight="1">
      <c r="B636" s="108"/>
      <c r="C636" s="109" t="s">
        <v>1349</v>
      </c>
      <c r="D636" s="109" t="s">
        <v>330</v>
      </c>
      <c r="E636" s="110" t="s">
        <v>1350</v>
      </c>
      <c r="F636" s="172" t="s">
        <v>1351</v>
      </c>
      <c r="G636" s="111" t="s">
        <v>1345</v>
      </c>
      <c r="H636" s="112">
        <v>144</v>
      </c>
      <c r="I636" s="173"/>
      <c r="J636" s="173">
        <f>ROUND(I636*H636,2)</f>
        <v>0</v>
      </c>
      <c r="K636" s="172" t="s">
        <v>242</v>
      </c>
      <c r="L636" s="95"/>
      <c r="M636" s="366" t="s">
        <v>242</v>
      </c>
      <c r="N636" s="367" t="s">
        <v>274</v>
      </c>
      <c r="O636" s="368">
        <v>1</v>
      </c>
      <c r="P636" s="368">
        <f>O636*H636</f>
        <v>144</v>
      </c>
      <c r="Q636" s="368">
        <v>0</v>
      </c>
      <c r="R636" s="368">
        <f>Q636*H636</f>
        <v>0</v>
      </c>
      <c r="S636" s="368">
        <v>0</v>
      </c>
      <c r="T636" s="369">
        <f>S636*H636</f>
        <v>0</v>
      </c>
      <c r="AR636" s="90" t="s">
        <v>1346</v>
      </c>
      <c r="AT636" s="90" t="s">
        <v>330</v>
      </c>
      <c r="AU636" s="90" t="s">
        <v>55</v>
      </c>
      <c r="AY636" s="90" t="s">
        <v>328</v>
      </c>
      <c r="BE636" s="113">
        <f>IF(N636="základní",J636,0)</f>
        <v>0</v>
      </c>
      <c r="BF636" s="113">
        <f>IF(N636="snížená",J636,0)</f>
        <v>0</v>
      </c>
      <c r="BG636" s="113">
        <f>IF(N636="zákl. přenesená",J636,0)</f>
        <v>0</v>
      </c>
      <c r="BH636" s="113">
        <f>IF(N636="sníž. přenesená",J636,0)</f>
        <v>0</v>
      </c>
      <c r="BI636" s="113">
        <f>IF(N636="nulová",J636,0)</f>
        <v>0</v>
      </c>
      <c r="BJ636" s="90" t="s">
        <v>55</v>
      </c>
      <c r="BK636" s="113">
        <f>ROUND(I636*H636,2)</f>
        <v>0</v>
      </c>
      <c r="BL636" s="90" t="s">
        <v>1346</v>
      </c>
      <c r="BM636" s="90" t="s">
        <v>1352</v>
      </c>
    </row>
    <row r="637" spans="2:65" s="371" customFormat="1" ht="11.25">
      <c r="B637" s="370"/>
      <c r="D637" s="372" t="s">
        <v>439</v>
      </c>
      <c r="E637" s="373" t="s">
        <v>242</v>
      </c>
      <c r="F637" s="374" t="s">
        <v>1599</v>
      </c>
      <c r="H637" s="375">
        <v>144</v>
      </c>
      <c r="L637" s="370"/>
      <c r="M637" s="376"/>
      <c r="N637" s="377"/>
      <c r="O637" s="377"/>
      <c r="P637" s="377"/>
      <c r="Q637" s="377"/>
      <c r="R637" s="377"/>
      <c r="S637" s="377"/>
      <c r="T637" s="378"/>
      <c r="AT637" s="373" t="s">
        <v>439</v>
      </c>
      <c r="AU637" s="373" t="s">
        <v>55</v>
      </c>
      <c r="AV637" s="371" t="s">
        <v>57</v>
      </c>
      <c r="AW637" s="371" t="s">
        <v>255</v>
      </c>
      <c r="AX637" s="371" t="s">
        <v>55</v>
      </c>
      <c r="AY637" s="373" t="s">
        <v>328</v>
      </c>
    </row>
    <row r="638" spans="2:65" s="96" customFormat="1" ht="16.5" customHeight="1">
      <c r="B638" s="108"/>
      <c r="C638" s="109" t="s">
        <v>1353</v>
      </c>
      <c r="D638" s="109" t="s">
        <v>330</v>
      </c>
      <c r="E638" s="110" t="s">
        <v>1354</v>
      </c>
      <c r="F638" s="172" t="s">
        <v>1355</v>
      </c>
      <c r="G638" s="111" t="s">
        <v>1345</v>
      </c>
      <c r="H638" s="112">
        <v>64</v>
      </c>
      <c r="I638" s="173"/>
      <c r="J638" s="173">
        <f>ROUND(I638*H638,2)</f>
        <v>0</v>
      </c>
      <c r="K638" s="172" t="s">
        <v>242</v>
      </c>
      <c r="L638" s="95"/>
      <c r="M638" s="366" t="s">
        <v>242</v>
      </c>
      <c r="N638" s="367" t="s">
        <v>274</v>
      </c>
      <c r="O638" s="368">
        <v>1</v>
      </c>
      <c r="P638" s="368">
        <f>O638*H638</f>
        <v>64</v>
      </c>
      <c r="Q638" s="368">
        <v>0</v>
      </c>
      <c r="R638" s="368">
        <f>Q638*H638</f>
        <v>0</v>
      </c>
      <c r="S638" s="368">
        <v>0</v>
      </c>
      <c r="T638" s="369">
        <f>S638*H638</f>
        <v>0</v>
      </c>
      <c r="AR638" s="90" t="s">
        <v>1346</v>
      </c>
      <c r="AT638" s="90" t="s">
        <v>330</v>
      </c>
      <c r="AU638" s="90" t="s">
        <v>55</v>
      </c>
      <c r="AY638" s="90" t="s">
        <v>328</v>
      </c>
      <c r="BE638" s="113">
        <f>IF(N638="základní",J638,0)</f>
        <v>0</v>
      </c>
      <c r="BF638" s="113">
        <f>IF(N638="snížená",J638,0)</f>
        <v>0</v>
      </c>
      <c r="BG638" s="113">
        <f>IF(N638="zákl. přenesená",J638,0)</f>
        <v>0</v>
      </c>
      <c r="BH638" s="113">
        <f>IF(N638="sníž. přenesená",J638,0)</f>
        <v>0</v>
      </c>
      <c r="BI638" s="113">
        <f>IF(N638="nulová",J638,0)</f>
        <v>0</v>
      </c>
      <c r="BJ638" s="90" t="s">
        <v>55</v>
      </c>
      <c r="BK638" s="113">
        <f>ROUND(I638*H638,2)</f>
        <v>0</v>
      </c>
      <c r="BL638" s="90" t="s">
        <v>1346</v>
      </c>
      <c r="BM638" s="90" t="s">
        <v>1356</v>
      </c>
    </row>
    <row r="639" spans="2:65" s="371" customFormat="1" ht="11.25">
      <c r="B639" s="370"/>
      <c r="D639" s="372" t="s">
        <v>439</v>
      </c>
      <c r="E639" s="373" t="s">
        <v>242</v>
      </c>
      <c r="F639" s="374" t="s">
        <v>1357</v>
      </c>
      <c r="H639" s="375">
        <v>64</v>
      </c>
      <c r="L639" s="370"/>
      <c r="M639" s="376"/>
      <c r="N639" s="377"/>
      <c r="O639" s="377"/>
      <c r="P639" s="377"/>
      <c r="Q639" s="377"/>
      <c r="R639" s="377"/>
      <c r="S639" s="377"/>
      <c r="T639" s="378"/>
      <c r="AT639" s="373" t="s">
        <v>439</v>
      </c>
      <c r="AU639" s="373" t="s">
        <v>55</v>
      </c>
      <c r="AV639" s="371" t="s">
        <v>57</v>
      </c>
      <c r="AW639" s="371" t="s">
        <v>255</v>
      </c>
      <c r="AX639" s="371" t="s">
        <v>55</v>
      </c>
      <c r="AY639" s="373" t="s">
        <v>328</v>
      </c>
    </row>
    <row r="640" spans="2:65" s="96" customFormat="1" ht="16.5" customHeight="1">
      <c r="B640" s="108"/>
      <c r="C640" s="109" t="s">
        <v>1358</v>
      </c>
      <c r="D640" s="109" t="s">
        <v>330</v>
      </c>
      <c r="E640" s="110" t="s">
        <v>1359</v>
      </c>
      <c r="F640" s="172" t="s">
        <v>1360</v>
      </c>
      <c r="G640" s="111" t="s">
        <v>1345</v>
      </c>
      <c r="H640" s="112">
        <v>24</v>
      </c>
      <c r="I640" s="173"/>
      <c r="J640" s="173">
        <f>ROUND(I640*H640,2)</f>
        <v>0</v>
      </c>
      <c r="K640" s="172" t="s">
        <v>1640</v>
      </c>
      <c r="L640" s="95"/>
      <c r="M640" s="366" t="s">
        <v>242</v>
      </c>
      <c r="N640" s="367" t="s">
        <v>274</v>
      </c>
      <c r="O640" s="368">
        <v>1</v>
      </c>
      <c r="P640" s="368">
        <f>O640*H640</f>
        <v>24</v>
      </c>
      <c r="Q640" s="368">
        <v>0</v>
      </c>
      <c r="R640" s="368">
        <f>Q640*H640</f>
        <v>0</v>
      </c>
      <c r="S640" s="368">
        <v>0</v>
      </c>
      <c r="T640" s="369">
        <f>S640*H640</f>
        <v>0</v>
      </c>
      <c r="AR640" s="90" t="s">
        <v>1346</v>
      </c>
      <c r="AT640" s="90" t="s">
        <v>330</v>
      </c>
      <c r="AU640" s="90" t="s">
        <v>55</v>
      </c>
      <c r="AY640" s="90" t="s">
        <v>328</v>
      </c>
      <c r="BE640" s="113">
        <f>IF(N640="základní",J640,0)</f>
        <v>0</v>
      </c>
      <c r="BF640" s="113">
        <f>IF(N640="snížená",J640,0)</f>
        <v>0</v>
      </c>
      <c r="BG640" s="113">
        <f>IF(N640="zákl. přenesená",J640,0)</f>
        <v>0</v>
      </c>
      <c r="BH640" s="113">
        <f>IF(N640="sníž. přenesená",J640,0)</f>
        <v>0</v>
      </c>
      <c r="BI640" s="113">
        <f>IF(N640="nulová",J640,0)</f>
        <v>0</v>
      </c>
      <c r="BJ640" s="90" t="s">
        <v>55</v>
      </c>
      <c r="BK640" s="113">
        <f>ROUND(I640*H640,2)</f>
        <v>0</v>
      </c>
      <c r="BL640" s="90" t="s">
        <v>1346</v>
      </c>
      <c r="BM640" s="90" t="s">
        <v>1361</v>
      </c>
    </row>
    <row r="641" spans="2:65" s="96" customFormat="1" ht="16.5" customHeight="1">
      <c r="B641" s="108"/>
      <c r="C641" s="109" t="s">
        <v>1362</v>
      </c>
      <c r="D641" s="109" t="s">
        <v>330</v>
      </c>
      <c r="E641" s="110" t="s">
        <v>1363</v>
      </c>
      <c r="F641" s="172" t="s">
        <v>1364</v>
      </c>
      <c r="G641" s="111" t="s">
        <v>1345</v>
      </c>
      <c r="H641" s="112">
        <v>24</v>
      </c>
      <c r="I641" s="173"/>
      <c r="J641" s="173">
        <f>ROUND(I641*H641,2)</f>
        <v>0</v>
      </c>
      <c r="K641" s="172" t="s">
        <v>242</v>
      </c>
      <c r="L641" s="95"/>
      <c r="M641" s="396" t="s">
        <v>242</v>
      </c>
      <c r="N641" s="397" t="s">
        <v>274</v>
      </c>
      <c r="O641" s="398">
        <v>1</v>
      </c>
      <c r="P641" s="398">
        <f>O641*H641</f>
        <v>24</v>
      </c>
      <c r="Q641" s="398">
        <v>0</v>
      </c>
      <c r="R641" s="398">
        <f>Q641*H641</f>
        <v>0</v>
      </c>
      <c r="S641" s="398">
        <v>0</v>
      </c>
      <c r="T641" s="399">
        <f>S641*H641</f>
        <v>0</v>
      </c>
      <c r="AR641" s="90" t="s">
        <v>1346</v>
      </c>
      <c r="AT641" s="90" t="s">
        <v>330</v>
      </c>
      <c r="AU641" s="90" t="s">
        <v>55</v>
      </c>
      <c r="AY641" s="90" t="s">
        <v>328</v>
      </c>
      <c r="BE641" s="113">
        <f>IF(N641="základní",J641,0)</f>
        <v>0</v>
      </c>
      <c r="BF641" s="113">
        <f>IF(N641="snížená",J641,0)</f>
        <v>0</v>
      </c>
      <c r="BG641" s="113">
        <f>IF(N641="zákl. přenesená",J641,0)</f>
        <v>0</v>
      </c>
      <c r="BH641" s="113">
        <f>IF(N641="sníž. přenesená",J641,0)</f>
        <v>0</v>
      </c>
      <c r="BI641" s="113">
        <f>IF(N641="nulová",J641,0)</f>
        <v>0</v>
      </c>
      <c r="BJ641" s="90" t="s">
        <v>55</v>
      </c>
      <c r="BK641" s="113">
        <f>ROUND(I641*H641,2)</f>
        <v>0</v>
      </c>
      <c r="BL641" s="90" t="s">
        <v>1346</v>
      </c>
      <c r="BM641" s="90" t="s">
        <v>1365</v>
      </c>
    </row>
    <row r="642" spans="2:65" s="96" customFormat="1" ht="6.95" customHeight="1">
      <c r="B642" s="99"/>
      <c r="C642" s="100"/>
      <c r="D642" s="100"/>
      <c r="E642" s="100"/>
      <c r="F642" s="100"/>
      <c r="G642" s="100"/>
      <c r="H642" s="100"/>
      <c r="I642" s="100"/>
      <c r="J642" s="100"/>
      <c r="K642" s="100"/>
      <c r="L642" s="95"/>
    </row>
  </sheetData>
  <mergeCells count="9">
    <mergeCell ref="E48:H48"/>
    <mergeCell ref="E50:H50"/>
    <mergeCell ref="E80:H80"/>
    <mergeCell ref="E82:H82"/>
    <mergeCell ref="L2:V2"/>
    <mergeCell ref="E7:H7"/>
    <mergeCell ref="E9:H9"/>
    <mergeCell ref="E18:H18"/>
    <mergeCell ref="E27:H27"/>
  </mergeCell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M58"/>
  <sheetViews>
    <sheetView topLeftCell="A22" workbookViewId="0">
      <selection activeCell="W29" sqref="W29:AE29"/>
    </sheetView>
  </sheetViews>
  <sheetFormatPr defaultRowHeight="12.75"/>
  <cols>
    <col min="1" max="1" width="7.140625" style="169" customWidth="1"/>
    <col min="2" max="2" width="1.42578125" style="169" customWidth="1"/>
    <col min="3" max="3" width="3.5703125" style="169" customWidth="1"/>
    <col min="4" max="33" width="2.28515625" style="169" customWidth="1"/>
    <col min="34" max="34" width="2.85546875" style="169" customWidth="1"/>
    <col min="35" max="35" width="27.140625" style="169" customWidth="1"/>
    <col min="36" max="37" width="2.140625" style="169" customWidth="1"/>
    <col min="38" max="38" width="7.140625" style="169" customWidth="1"/>
    <col min="39" max="39" width="2.85546875" style="169" customWidth="1"/>
    <col min="40" max="40" width="11.42578125" style="169" customWidth="1"/>
    <col min="41" max="41" width="6.42578125" style="169" customWidth="1"/>
    <col min="42" max="42" width="3.5703125" style="169" customWidth="1"/>
    <col min="43" max="43" width="13.42578125" style="169" hidden="1" customWidth="1"/>
    <col min="44" max="44" width="11.7109375" style="169" customWidth="1"/>
    <col min="45" max="47" width="22.140625" style="169" hidden="1" customWidth="1"/>
    <col min="48" max="49" width="18.5703125" style="169" hidden="1" customWidth="1"/>
    <col min="50" max="51" width="21.42578125" style="169" hidden="1" customWidth="1"/>
    <col min="52" max="52" width="18.5703125" style="169" hidden="1" customWidth="1"/>
    <col min="53" max="53" width="16.42578125" style="169" hidden="1" customWidth="1"/>
    <col min="54" max="54" width="21.42578125" style="169" hidden="1" customWidth="1"/>
    <col min="55" max="55" width="18.5703125" style="169" hidden="1" customWidth="1"/>
    <col min="56" max="56" width="16.42578125" style="169" hidden="1" customWidth="1"/>
    <col min="57" max="57" width="57" style="169" customWidth="1"/>
    <col min="58" max="16384" width="9.140625" style="169"/>
  </cols>
  <sheetData>
    <row r="1" spans="1:74">
      <c r="A1" s="275" t="s">
        <v>1619</v>
      </c>
      <c r="AZ1" s="275" t="s">
        <v>242</v>
      </c>
      <c r="BA1" s="275" t="s">
        <v>253</v>
      </c>
      <c r="BB1" s="275" t="s">
        <v>242</v>
      </c>
      <c r="BT1" s="275" t="s">
        <v>254</v>
      </c>
      <c r="BU1" s="275" t="s">
        <v>254</v>
      </c>
      <c r="BV1" s="275" t="s">
        <v>1845</v>
      </c>
    </row>
    <row r="2" spans="1:74" ht="36.950000000000003" customHeight="1">
      <c r="AR2" s="468" t="s">
        <v>256</v>
      </c>
      <c r="AS2" s="469"/>
      <c r="AT2" s="469"/>
      <c r="AU2" s="469"/>
      <c r="AV2" s="469"/>
      <c r="AW2" s="469"/>
      <c r="AX2" s="469"/>
      <c r="AY2" s="469"/>
      <c r="AZ2" s="469"/>
      <c r="BA2" s="469"/>
      <c r="BB2" s="469"/>
      <c r="BC2" s="469"/>
      <c r="BD2" s="469"/>
      <c r="BE2" s="469"/>
      <c r="BS2" s="90" t="s">
        <v>1528</v>
      </c>
      <c r="BT2" s="90" t="s">
        <v>257</v>
      </c>
    </row>
    <row r="3" spans="1:74" ht="6.95" customHeight="1"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3"/>
      <c r="BS3" s="90" t="s">
        <v>1528</v>
      </c>
      <c r="BT3" s="90" t="s">
        <v>258</v>
      </c>
    </row>
    <row r="4" spans="1:74" ht="24.95" customHeight="1">
      <c r="B4" s="93"/>
      <c r="D4" s="276" t="s">
        <v>1620</v>
      </c>
      <c r="AR4" s="93"/>
      <c r="AS4" s="277" t="s">
        <v>259</v>
      </c>
      <c r="BS4" s="90" t="s">
        <v>1529</v>
      </c>
    </row>
    <row r="5" spans="1:74" ht="12" customHeight="1">
      <c r="B5" s="93"/>
      <c r="D5" s="278" t="s">
        <v>260</v>
      </c>
      <c r="K5" s="471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69"/>
      <c r="AH5" s="469"/>
      <c r="AI5" s="469"/>
      <c r="AJ5" s="469"/>
      <c r="AK5" s="469"/>
      <c r="AL5" s="469"/>
      <c r="AM5" s="469"/>
      <c r="AN5" s="469"/>
      <c r="AO5" s="469"/>
      <c r="AR5" s="93"/>
      <c r="BS5" s="90" t="s">
        <v>1528</v>
      </c>
    </row>
    <row r="6" spans="1:74" ht="36.950000000000003" customHeight="1">
      <c r="B6" s="93"/>
      <c r="D6" s="279" t="s">
        <v>262</v>
      </c>
      <c r="K6" s="472" t="s">
        <v>1846</v>
      </c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69"/>
      <c r="AA6" s="469"/>
      <c r="AB6" s="469"/>
      <c r="AC6" s="469"/>
      <c r="AD6" s="469"/>
      <c r="AE6" s="469"/>
      <c r="AF6" s="469"/>
      <c r="AG6" s="469"/>
      <c r="AH6" s="469"/>
      <c r="AI6" s="469"/>
      <c r="AJ6" s="469"/>
      <c r="AK6" s="469"/>
      <c r="AL6" s="469"/>
      <c r="AM6" s="469"/>
      <c r="AN6" s="469"/>
      <c r="AO6" s="469"/>
      <c r="AR6" s="93"/>
      <c r="BS6" s="90" t="s">
        <v>1528</v>
      </c>
    </row>
    <row r="7" spans="1:74" ht="12" customHeight="1">
      <c r="B7" s="93"/>
      <c r="D7" s="280" t="s">
        <v>1621</v>
      </c>
      <c r="K7" s="90" t="s">
        <v>242</v>
      </c>
      <c r="AK7" s="280" t="s">
        <v>264</v>
      </c>
      <c r="AN7" s="90" t="s">
        <v>242</v>
      </c>
      <c r="AR7" s="93"/>
      <c r="BS7" s="90" t="s">
        <v>1528</v>
      </c>
    </row>
    <row r="8" spans="1:74" ht="12" customHeight="1">
      <c r="B8" s="93"/>
      <c r="D8" s="280" t="s">
        <v>265</v>
      </c>
      <c r="K8" s="90" t="s">
        <v>268</v>
      </c>
      <c r="AK8" s="280" t="s">
        <v>266</v>
      </c>
      <c r="AN8" s="400">
        <v>43605</v>
      </c>
      <c r="AR8" s="93"/>
      <c r="BS8" s="90" t="s">
        <v>1528</v>
      </c>
    </row>
    <row r="9" spans="1:74" ht="14.45" customHeight="1">
      <c r="B9" s="93"/>
      <c r="AR9" s="93"/>
      <c r="BS9" s="90" t="s">
        <v>1528</v>
      </c>
    </row>
    <row r="10" spans="1:74" ht="12" customHeight="1">
      <c r="B10" s="93"/>
      <c r="D10" s="280" t="s">
        <v>1622</v>
      </c>
      <c r="AK10" s="280" t="s">
        <v>33</v>
      </c>
      <c r="AN10" s="90" t="s">
        <v>242</v>
      </c>
      <c r="AR10" s="93"/>
      <c r="BS10" s="90" t="s">
        <v>1528</v>
      </c>
    </row>
    <row r="11" spans="1:74" ht="18.399999999999999" customHeight="1">
      <c r="B11" s="93"/>
      <c r="E11" s="90" t="s">
        <v>268</v>
      </c>
      <c r="AK11" s="280" t="s">
        <v>34</v>
      </c>
      <c r="AN11" s="90" t="s">
        <v>242</v>
      </c>
      <c r="AR11" s="93"/>
      <c r="BS11" s="90" t="s">
        <v>1528</v>
      </c>
    </row>
    <row r="12" spans="1:74" ht="6.95" customHeight="1">
      <c r="B12" s="93"/>
      <c r="AR12" s="93"/>
      <c r="BS12" s="90" t="s">
        <v>1528</v>
      </c>
    </row>
    <row r="13" spans="1:74" ht="12" customHeight="1">
      <c r="B13" s="93"/>
      <c r="D13" s="280" t="s">
        <v>1623</v>
      </c>
      <c r="AK13" s="280" t="s">
        <v>33</v>
      </c>
      <c r="AN13" s="90" t="s">
        <v>242</v>
      </c>
      <c r="AR13" s="93"/>
      <c r="BS13" s="90" t="s">
        <v>1528</v>
      </c>
    </row>
    <row r="14" spans="1:74">
      <c r="B14" s="93"/>
      <c r="E14" s="90" t="s">
        <v>268</v>
      </c>
      <c r="AK14" s="280" t="s">
        <v>34</v>
      </c>
      <c r="AN14" s="90" t="s">
        <v>242</v>
      </c>
      <c r="AR14" s="93"/>
      <c r="BS14" s="90" t="s">
        <v>1528</v>
      </c>
    </row>
    <row r="15" spans="1:74" ht="6.95" customHeight="1">
      <c r="B15" s="93"/>
      <c r="AR15" s="93"/>
      <c r="BS15" s="90" t="s">
        <v>254</v>
      </c>
    </row>
    <row r="16" spans="1:74" ht="12" customHeight="1">
      <c r="B16" s="93"/>
      <c r="D16" s="280" t="s">
        <v>19</v>
      </c>
      <c r="AK16" s="280" t="s">
        <v>33</v>
      </c>
      <c r="AN16" s="90" t="s">
        <v>242</v>
      </c>
      <c r="AR16" s="93"/>
      <c r="BS16" s="90" t="s">
        <v>254</v>
      </c>
    </row>
    <row r="17" spans="2:71" ht="18.399999999999999" customHeight="1">
      <c r="B17" s="93"/>
      <c r="E17" s="90" t="s">
        <v>268</v>
      </c>
      <c r="AK17" s="280" t="s">
        <v>34</v>
      </c>
      <c r="AN17" s="90" t="s">
        <v>242</v>
      </c>
      <c r="AR17" s="93"/>
      <c r="BS17" s="90" t="s">
        <v>255</v>
      </c>
    </row>
    <row r="18" spans="2:71" ht="6.95" customHeight="1">
      <c r="B18" s="93"/>
      <c r="AR18" s="93"/>
      <c r="BS18" s="90" t="s">
        <v>1528</v>
      </c>
    </row>
    <row r="19" spans="2:71" ht="12" customHeight="1">
      <c r="B19" s="93"/>
      <c r="D19" s="280" t="s">
        <v>270</v>
      </c>
      <c r="AK19" s="280" t="s">
        <v>33</v>
      </c>
      <c r="AN19" s="90" t="s">
        <v>242</v>
      </c>
      <c r="AR19" s="93"/>
      <c r="BS19" s="90" t="s">
        <v>1528</v>
      </c>
    </row>
    <row r="20" spans="2:71" ht="18.399999999999999" customHeight="1">
      <c r="B20" s="93"/>
      <c r="E20" s="90" t="s">
        <v>268</v>
      </c>
      <c r="AK20" s="280" t="s">
        <v>34</v>
      </c>
      <c r="AN20" s="90" t="s">
        <v>242</v>
      </c>
      <c r="AR20" s="93"/>
      <c r="BS20" s="90" t="s">
        <v>255</v>
      </c>
    </row>
    <row r="21" spans="2:71" ht="6.95" customHeight="1">
      <c r="B21" s="93"/>
      <c r="AR21" s="93"/>
    </row>
    <row r="22" spans="2:71" ht="12" customHeight="1">
      <c r="B22" s="93"/>
      <c r="D22" s="280" t="s">
        <v>271</v>
      </c>
      <c r="AR22" s="93"/>
    </row>
    <row r="23" spans="2:71" ht="16.5" customHeight="1">
      <c r="B23" s="93"/>
      <c r="E23" s="473" t="s">
        <v>242</v>
      </c>
      <c r="F23" s="473"/>
      <c r="G23" s="473"/>
      <c r="H23" s="473"/>
      <c r="I23" s="473"/>
      <c r="J23" s="473"/>
      <c r="K23" s="473"/>
      <c r="L23" s="473"/>
      <c r="M23" s="473"/>
      <c r="N23" s="473"/>
      <c r="O23" s="473"/>
      <c r="P23" s="473"/>
      <c r="Q23" s="473"/>
      <c r="R23" s="473"/>
      <c r="S23" s="473"/>
      <c r="T23" s="473"/>
      <c r="U23" s="473"/>
      <c r="V23" s="473"/>
      <c r="W23" s="473"/>
      <c r="X23" s="473"/>
      <c r="Y23" s="473"/>
      <c r="Z23" s="473"/>
      <c r="AA23" s="473"/>
      <c r="AB23" s="473"/>
      <c r="AC23" s="473"/>
      <c r="AD23" s="473"/>
      <c r="AE23" s="473"/>
      <c r="AF23" s="473"/>
      <c r="AG23" s="473"/>
      <c r="AH23" s="473"/>
      <c r="AI23" s="473"/>
      <c r="AJ23" s="473"/>
      <c r="AK23" s="473"/>
      <c r="AL23" s="473"/>
      <c r="AM23" s="473"/>
      <c r="AN23" s="473"/>
      <c r="AR23" s="93"/>
    </row>
    <row r="24" spans="2:71" ht="6.95" customHeight="1">
      <c r="B24" s="93"/>
      <c r="AR24" s="93"/>
    </row>
    <row r="25" spans="2:71" ht="6.95" customHeight="1">
      <c r="B25" s="93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R25" s="93"/>
    </row>
    <row r="26" spans="2:71" s="96" customFormat="1" ht="25.9" customHeight="1">
      <c r="B26" s="95"/>
      <c r="D26" s="281" t="s">
        <v>273</v>
      </c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474">
        <f>ROUND(AG54,2)</f>
        <v>0</v>
      </c>
      <c r="AL26" s="475"/>
      <c r="AM26" s="475"/>
      <c r="AN26" s="475"/>
      <c r="AO26" s="475"/>
      <c r="AR26" s="95"/>
    </row>
    <row r="27" spans="2:71" s="96" customFormat="1" ht="6.95" customHeight="1">
      <c r="B27" s="95"/>
      <c r="AR27" s="95"/>
    </row>
    <row r="28" spans="2:71" s="96" customFormat="1">
      <c r="B28" s="95"/>
      <c r="L28" s="470" t="s">
        <v>1624</v>
      </c>
      <c r="M28" s="470"/>
      <c r="N28" s="470"/>
      <c r="O28" s="470"/>
      <c r="P28" s="470"/>
      <c r="W28" s="470" t="s">
        <v>1625</v>
      </c>
      <c r="X28" s="470"/>
      <c r="Y28" s="470"/>
      <c r="Z28" s="470"/>
      <c r="AA28" s="470"/>
      <c r="AB28" s="470"/>
      <c r="AC28" s="470"/>
      <c r="AD28" s="470"/>
      <c r="AE28" s="470"/>
      <c r="AK28" s="470" t="s">
        <v>1626</v>
      </c>
      <c r="AL28" s="470"/>
      <c r="AM28" s="470"/>
      <c r="AN28" s="470"/>
      <c r="AO28" s="470"/>
      <c r="AR28" s="95"/>
    </row>
    <row r="29" spans="2:71" s="283" customFormat="1" ht="14.45" customHeight="1">
      <c r="B29" s="282"/>
      <c r="D29" s="280" t="s">
        <v>112</v>
      </c>
      <c r="F29" s="280" t="s">
        <v>274</v>
      </c>
      <c r="L29" s="476">
        <v>0.21</v>
      </c>
      <c r="M29" s="467"/>
      <c r="N29" s="467"/>
      <c r="O29" s="467"/>
      <c r="P29" s="467"/>
      <c r="W29" s="466">
        <f>AG54</f>
        <v>0</v>
      </c>
      <c r="X29" s="467"/>
      <c r="Y29" s="467"/>
      <c r="Z29" s="467"/>
      <c r="AA29" s="467"/>
      <c r="AB29" s="467"/>
      <c r="AC29" s="467"/>
      <c r="AD29" s="467"/>
      <c r="AE29" s="467"/>
      <c r="AK29" s="466">
        <f>W29*0.21</f>
        <v>0</v>
      </c>
      <c r="AL29" s="467"/>
      <c r="AM29" s="467"/>
      <c r="AN29" s="467"/>
      <c r="AO29" s="467"/>
      <c r="AR29" s="282"/>
    </row>
    <row r="30" spans="2:71" s="283" customFormat="1" ht="14.45" customHeight="1">
      <c r="B30" s="282"/>
      <c r="F30" s="280" t="s">
        <v>275</v>
      </c>
      <c r="L30" s="476">
        <v>0.15</v>
      </c>
      <c r="M30" s="467"/>
      <c r="N30" s="467"/>
      <c r="O30" s="467"/>
      <c r="P30" s="467"/>
      <c r="W30" s="466">
        <f>ROUND(BA54, 2)</f>
        <v>0</v>
      </c>
      <c r="X30" s="467"/>
      <c r="Y30" s="467"/>
      <c r="Z30" s="467"/>
      <c r="AA30" s="467"/>
      <c r="AB30" s="467"/>
      <c r="AC30" s="467"/>
      <c r="AD30" s="467"/>
      <c r="AE30" s="467"/>
      <c r="AK30" s="466">
        <f>ROUND(AW54, 2)</f>
        <v>0</v>
      </c>
      <c r="AL30" s="467"/>
      <c r="AM30" s="467"/>
      <c r="AN30" s="467"/>
      <c r="AO30" s="467"/>
      <c r="AR30" s="282"/>
    </row>
    <row r="31" spans="2:71" s="283" customFormat="1" ht="14.45" hidden="1" customHeight="1">
      <c r="B31" s="282"/>
      <c r="F31" s="280" t="s">
        <v>276</v>
      </c>
      <c r="L31" s="476">
        <v>0.21</v>
      </c>
      <c r="M31" s="467"/>
      <c r="N31" s="467"/>
      <c r="O31" s="467"/>
      <c r="P31" s="467"/>
      <c r="W31" s="466">
        <f>ROUND(BB54, 2)</f>
        <v>0</v>
      </c>
      <c r="X31" s="467"/>
      <c r="Y31" s="467"/>
      <c r="Z31" s="467"/>
      <c r="AA31" s="467"/>
      <c r="AB31" s="467"/>
      <c r="AC31" s="467"/>
      <c r="AD31" s="467"/>
      <c r="AE31" s="467"/>
      <c r="AK31" s="466">
        <v>0</v>
      </c>
      <c r="AL31" s="467"/>
      <c r="AM31" s="467"/>
      <c r="AN31" s="467"/>
      <c r="AO31" s="467"/>
      <c r="AR31" s="282"/>
    </row>
    <row r="32" spans="2:71" s="283" customFormat="1" ht="14.45" hidden="1" customHeight="1">
      <c r="B32" s="282"/>
      <c r="F32" s="280" t="s">
        <v>277</v>
      </c>
      <c r="L32" s="476">
        <v>0.15</v>
      </c>
      <c r="M32" s="467"/>
      <c r="N32" s="467"/>
      <c r="O32" s="467"/>
      <c r="P32" s="467"/>
      <c r="W32" s="466">
        <f>ROUND(BC54, 2)</f>
        <v>0</v>
      </c>
      <c r="X32" s="467"/>
      <c r="Y32" s="467"/>
      <c r="Z32" s="467"/>
      <c r="AA32" s="467"/>
      <c r="AB32" s="467"/>
      <c r="AC32" s="467"/>
      <c r="AD32" s="467"/>
      <c r="AE32" s="467"/>
      <c r="AK32" s="466">
        <v>0</v>
      </c>
      <c r="AL32" s="467"/>
      <c r="AM32" s="467"/>
      <c r="AN32" s="467"/>
      <c r="AO32" s="467"/>
      <c r="AR32" s="282"/>
    </row>
    <row r="33" spans="2:44" s="283" customFormat="1" ht="14.45" hidden="1" customHeight="1">
      <c r="B33" s="282"/>
      <c r="F33" s="280" t="s">
        <v>278</v>
      </c>
      <c r="L33" s="476">
        <v>0</v>
      </c>
      <c r="M33" s="467"/>
      <c r="N33" s="467"/>
      <c r="O33" s="467"/>
      <c r="P33" s="467"/>
      <c r="W33" s="466">
        <f>ROUND(BD54, 2)</f>
        <v>0</v>
      </c>
      <c r="X33" s="467"/>
      <c r="Y33" s="467"/>
      <c r="Z33" s="467"/>
      <c r="AA33" s="467"/>
      <c r="AB33" s="467"/>
      <c r="AC33" s="467"/>
      <c r="AD33" s="467"/>
      <c r="AE33" s="467"/>
      <c r="AK33" s="466">
        <v>0</v>
      </c>
      <c r="AL33" s="467"/>
      <c r="AM33" s="467"/>
      <c r="AN33" s="467"/>
      <c r="AO33" s="467"/>
      <c r="AR33" s="282"/>
    </row>
    <row r="34" spans="2:44" s="96" customFormat="1" ht="6.95" customHeight="1">
      <c r="B34" s="95"/>
      <c r="AR34" s="95"/>
    </row>
    <row r="35" spans="2:44" s="96" customFormat="1" ht="25.9" customHeight="1">
      <c r="B35" s="95"/>
      <c r="C35" s="284"/>
      <c r="D35" s="285" t="s">
        <v>279</v>
      </c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286" t="s">
        <v>10</v>
      </c>
      <c r="U35" s="168"/>
      <c r="V35" s="168"/>
      <c r="W35" s="168"/>
      <c r="X35" s="488" t="s">
        <v>50</v>
      </c>
      <c r="Y35" s="486"/>
      <c r="Z35" s="486"/>
      <c r="AA35" s="486"/>
      <c r="AB35" s="486"/>
      <c r="AC35" s="168"/>
      <c r="AD35" s="168"/>
      <c r="AE35" s="168"/>
      <c r="AF35" s="168"/>
      <c r="AG35" s="168"/>
      <c r="AH35" s="168"/>
      <c r="AI35" s="168"/>
      <c r="AJ35" s="168"/>
      <c r="AK35" s="485">
        <f>SUM(AK26:AK33)</f>
        <v>0</v>
      </c>
      <c r="AL35" s="486"/>
      <c r="AM35" s="486"/>
      <c r="AN35" s="486"/>
      <c r="AO35" s="487"/>
      <c r="AP35" s="284"/>
      <c r="AQ35" s="284"/>
      <c r="AR35" s="95"/>
    </row>
    <row r="36" spans="2:44" s="96" customFormat="1" ht="6.95" customHeight="1">
      <c r="B36" s="95"/>
      <c r="AR36" s="95"/>
    </row>
    <row r="37" spans="2:44" s="96" customFormat="1" ht="6.95" customHeight="1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95"/>
    </row>
    <row r="41" spans="2:44" s="96" customFormat="1" ht="6.95" customHeight="1"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95"/>
    </row>
    <row r="42" spans="2:44" s="96" customFormat="1" ht="24.95" customHeight="1">
      <c r="B42" s="95"/>
      <c r="C42" s="276" t="s">
        <v>1627</v>
      </c>
      <c r="AR42" s="95"/>
    </row>
    <row r="43" spans="2:44" s="96" customFormat="1" ht="6.95" customHeight="1">
      <c r="B43" s="95"/>
      <c r="AR43" s="95"/>
    </row>
    <row r="44" spans="2:44" s="96" customFormat="1" ht="12" customHeight="1">
      <c r="B44" s="95"/>
      <c r="C44" s="280" t="s">
        <v>260</v>
      </c>
      <c r="L44" s="96">
        <f>K5</f>
        <v>0</v>
      </c>
      <c r="AR44" s="95"/>
    </row>
    <row r="45" spans="2:44" s="289" customFormat="1" ht="36.950000000000003" customHeight="1">
      <c r="B45" s="287"/>
      <c r="C45" s="288" t="s">
        <v>262</v>
      </c>
      <c r="L45" s="489" t="str">
        <f>K6</f>
        <v>Stavební úpravy - změna zdroje vytápění SŠ a ZŠ Oselce - D.1.4.2 Plynové instalace</v>
      </c>
      <c r="M45" s="490"/>
      <c r="N45" s="490"/>
      <c r="O45" s="490"/>
      <c r="P45" s="490"/>
      <c r="Q45" s="490"/>
      <c r="R45" s="490"/>
      <c r="S45" s="490"/>
      <c r="T45" s="490"/>
      <c r="U45" s="490"/>
      <c r="V45" s="490"/>
      <c r="W45" s="490"/>
      <c r="X45" s="490"/>
      <c r="Y45" s="490"/>
      <c r="Z45" s="490"/>
      <c r="AA45" s="490"/>
      <c r="AB45" s="490"/>
      <c r="AC45" s="490"/>
      <c r="AD45" s="490"/>
      <c r="AE45" s="490"/>
      <c r="AF45" s="490"/>
      <c r="AG45" s="490"/>
      <c r="AH45" s="490"/>
      <c r="AI45" s="490"/>
      <c r="AJ45" s="490"/>
      <c r="AK45" s="490"/>
      <c r="AL45" s="490"/>
      <c r="AM45" s="490"/>
      <c r="AN45" s="490"/>
      <c r="AO45" s="490"/>
      <c r="AR45" s="287"/>
    </row>
    <row r="46" spans="2:44" s="96" customFormat="1" ht="6.95" customHeight="1">
      <c r="B46" s="95"/>
      <c r="AR46" s="95"/>
    </row>
    <row r="47" spans="2:44" s="96" customFormat="1" ht="12" customHeight="1">
      <c r="B47" s="95"/>
      <c r="C47" s="280" t="s">
        <v>265</v>
      </c>
      <c r="L47" s="290" t="str">
        <f>IF(K8="","",K8)</f>
        <v xml:space="preserve"> </v>
      </c>
      <c r="AI47" s="280" t="s">
        <v>266</v>
      </c>
      <c r="AM47" s="491">
        <f>IF(AN8= "","",AN8)</f>
        <v>43605</v>
      </c>
      <c r="AN47" s="491"/>
      <c r="AR47" s="95"/>
    </row>
    <row r="48" spans="2:44" s="96" customFormat="1" ht="6.95" customHeight="1">
      <c r="B48" s="95"/>
      <c r="AR48" s="95"/>
    </row>
    <row r="49" spans="1:91" s="96" customFormat="1" ht="13.7" customHeight="1">
      <c r="B49" s="95"/>
      <c r="C49" s="280" t="s">
        <v>1622</v>
      </c>
      <c r="L49" s="96" t="str">
        <f>IF(E11= "","",E11)</f>
        <v xml:space="preserve"> </v>
      </c>
      <c r="AI49" s="280" t="s">
        <v>19</v>
      </c>
      <c r="AM49" s="481" t="str">
        <f>IF(E17="","",E17)</f>
        <v xml:space="preserve"> </v>
      </c>
      <c r="AN49" s="482"/>
      <c r="AO49" s="482"/>
      <c r="AP49" s="482"/>
      <c r="AR49" s="95"/>
      <c r="AS49" s="477" t="s">
        <v>280</v>
      </c>
      <c r="AT49" s="478"/>
      <c r="AU49" s="97"/>
      <c r="AV49" s="97"/>
      <c r="AW49" s="97"/>
      <c r="AX49" s="97"/>
      <c r="AY49" s="97"/>
      <c r="AZ49" s="97"/>
      <c r="BA49" s="97"/>
      <c r="BB49" s="97"/>
      <c r="BC49" s="97"/>
      <c r="BD49" s="98"/>
    </row>
    <row r="50" spans="1:91" s="96" customFormat="1" ht="13.7" customHeight="1">
      <c r="B50" s="95"/>
      <c r="C50" s="280" t="s">
        <v>1623</v>
      </c>
      <c r="L50" s="96" t="str">
        <f>IF(E14="","",E14)</f>
        <v xml:space="preserve"> </v>
      </c>
      <c r="AI50" s="280" t="s">
        <v>270</v>
      </c>
      <c r="AM50" s="481" t="str">
        <f>IF(E20="","",E20)</f>
        <v xml:space="preserve"> </v>
      </c>
      <c r="AN50" s="482"/>
      <c r="AO50" s="482"/>
      <c r="AP50" s="482"/>
      <c r="AR50" s="95"/>
      <c r="AS50" s="479"/>
      <c r="AT50" s="480"/>
      <c r="AU50" s="174"/>
      <c r="AV50" s="174"/>
      <c r="AW50" s="174"/>
      <c r="AX50" s="174"/>
      <c r="AY50" s="174"/>
      <c r="AZ50" s="174"/>
      <c r="BA50" s="174"/>
      <c r="BB50" s="174"/>
      <c r="BC50" s="174"/>
      <c r="BD50" s="103"/>
    </row>
    <row r="51" spans="1:91" s="96" customFormat="1" ht="10.9" customHeight="1">
      <c r="B51" s="95"/>
      <c r="AR51" s="95"/>
      <c r="AS51" s="479"/>
      <c r="AT51" s="480"/>
      <c r="AU51" s="174"/>
      <c r="AV51" s="174"/>
      <c r="AW51" s="174"/>
      <c r="AX51" s="174"/>
      <c r="AY51" s="174"/>
      <c r="AZ51" s="174"/>
      <c r="BA51" s="174"/>
      <c r="BB51" s="174"/>
      <c r="BC51" s="174"/>
      <c r="BD51" s="103"/>
    </row>
    <row r="52" spans="1:91" s="96" customFormat="1" ht="29.25" customHeight="1">
      <c r="B52" s="95"/>
      <c r="C52" s="483" t="s">
        <v>281</v>
      </c>
      <c r="D52" s="484"/>
      <c r="E52" s="484"/>
      <c r="F52" s="484"/>
      <c r="G52" s="484"/>
      <c r="H52" s="104"/>
      <c r="I52" s="495" t="s">
        <v>321</v>
      </c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484"/>
      <c r="X52" s="484"/>
      <c r="Y52" s="484"/>
      <c r="Z52" s="484"/>
      <c r="AA52" s="484"/>
      <c r="AB52" s="484"/>
      <c r="AC52" s="484"/>
      <c r="AD52" s="484"/>
      <c r="AE52" s="484"/>
      <c r="AF52" s="484"/>
      <c r="AG52" s="496" t="s">
        <v>282</v>
      </c>
      <c r="AH52" s="484"/>
      <c r="AI52" s="484"/>
      <c r="AJ52" s="484"/>
      <c r="AK52" s="484"/>
      <c r="AL52" s="484"/>
      <c r="AM52" s="484"/>
      <c r="AN52" s="495" t="s">
        <v>283</v>
      </c>
      <c r="AO52" s="484"/>
      <c r="AP52" s="497"/>
      <c r="AQ52" s="291" t="s">
        <v>320</v>
      </c>
      <c r="AR52" s="95"/>
      <c r="AS52" s="292" t="s">
        <v>284</v>
      </c>
      <c r="AT52" s="293" t="s">
        <v>285</v>
      </c>
      <c r="AU52" s="293" t="s">
        <v>286</v>
      </c>
      <c r="AV52" s="293" t="s">
        <v>287</v>
      </c>
      <c r="AW52" s="293" t="s">
        <v>288</v>
      </c>
      <c r="AX52" s="293" t="s">
        <v>289</v>
      </c>
      <c r="AY52" s="293" t="s">
        <v>290</v>
      </c>
      <c r="AZ52" s="293" t="s">
        <v>291</v>
      </c>
      <c r="BA52" s="293" t="s">
        <v>292</v>
      </c>
      <c r="BB52" s="293" t="s">
        <v>293</v>
      </c>
      <c r="BC52" s="293" t="s">
        <v>294</v>
      </c>
      <c r="BD52" s="294" t="s">
        <v>295</v>
      </c>
    </row>
    <row r="53" spans="1:91" s="96" customFormat="1" ht="10.9" customHeight="1">
      <c r="B53" s="95"/>
      <c r="AR53" s="95"/>
      <c r="AS53" s="105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</row>
    <row r="54" spans="1:91" s="295" customFormat="1" ht="32.450000000000003" customHeight="1">
      <c r="B54" s="296"/>
      <c r="C54" s="297" t="s">
        <v>272</v>
      </c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498">
        <f>ROUND(SUM(AG55:AG56),2)</f>
        <v>0</v>
      </c>
      <c r="AH54" s="498"/>
      <c r="AI54" s="498"/>
      <c r="AJ54" s="498"/>
      <c r="AK54" s="498"/>
      <c r="AL54" s="498"/>
      <c r="AM54" s="498"/>
      <c r="AN54" s="499">
        <f>SUM(AN55:AP56)</f>
        <v>0</v>
      </c>
      <c r="AO54" s="499"/>
      <c r="AP54" s="499"/>
      <c r="AQ54" s="299" t="s">
        <v>242</v>
      </c>
      <c r="AR54" s="296"/>
      <c r="AS54" s="300">
        <f>ROUND(SUM(AS55:AS56),2)</f>
        <v>0</v>
      </c>
      <c r="AT54" s="301">
        <f>ROUND(SUM(AV54:AW54),2)</f>
        <v>42041.82</v>
      </c>
      <c r="AU54" s="302">
        <f>ROUND(SUM(AU55:AU56),5)</f>
        <v>130.40475000000001</v>
      </c>
      <c r="AV54" s="301">
        <f>ROUND(AZ54*L29,2)</f>
        <v>42041.82</v>
      </c>
      <c r="AW54" s="301">
        <f>ROUND(BA54*L30,2)</f>
        <v>0</v>
      </c>
      <c r="AX54" s="301">
        <f>ROUND(BB54*L29,2)</f>
        <v>0</v>
      </c>
      <c r="AY54" s="301">
        <f>ROUND(BC54*L30,2)</f>
        <v>0</v>
      </c>
      <c r="AZ54" s="301">
        <f>ROUND(SUM(AZ55:AZ56),2)</f>
        <v>200199.13</v>
      </c>
      <c r="BA54" s="301">
        <f>ROUND(SUM(BA55:BA56),2)</f>
        <v>0</v>
      </c>
      <c r="BB54" s="301">
        <f>ROUND(SUM(BB55:BB56),2)</f>
        <v>0</v>
      </c>
      <c r="BC54" s="301">
        <f>ROUND(SUM(BC55:BC56),2)</f>
        <v>0</v>
      </c>
      <c r="BD54" s="303">
        <f>ROUND(SUM(BD55:BD56),2)</f>
        <v>0</v>
      </c>
      <c r="BS54" s="304" t="s">
        <v>296</v>
      </c>
      <c r="BT54" s="304" t="s">
        <v>297</v>
      </c>
      <c r="BU54" s="305" t="s">
        <v>298</v>
      </c>
      <c r="BV54" s="304" t="s">
        <v>299</v>
      </c>
      <c r="BW54" s="304" t="s">
        <v>1845</v>
      </c>
      <c r="BX54" s="304" t="s">
        <v>301</v>
      </c>
      <c r="CL54" s="304" t="s">
        <v>242</v>
      </c>
    </row>
    <row r="55" spans="1:91" s="314" customFormat="1" ht="16.5" customHeight="1">
      <c r="A55" s="167" t="s">
        <v>302</v>
      </c>
      <c r="B55" s="306"/>
      <c r="C55" s="307"/>
      <c r="D55" s="492" t="s">
        <v>1847</v>
      </c>
      <c r="E55" s="492"/>
      <c r="F55" s="492"/>
      <c r="G55" s="492"/>
      <c r="H55" s="492"/>
      <c r="I55" s="308"/>
      <c r="J55" s="492" t="s">
        <v>1848</v>
      </c>
      <c r="K55" s="492"/>
      <c r="L55" s="492"/>
      <c r="M55" s="492"/>
      <c r="N55" s="492"/>
      <c r="O55" s="492"/>
      <c r="P55" s="492"/>
      <c r="Q55" s="492"/>
      <c r="R55" s="492"/>
      <c r="S55" s="492"/>
      <c r="T55" s="492"/>
      <c r="U55" s="492"/>
      <c r="V55" s="492"/>
      <c r="W55" s="492"/>
      <c r="X55" s="492"/>
      <c r="Y55" s="492"/>
      <c r="Z55" s="492"/>
      <c r="AA55" s="492"/>
      <c r="AB55" s="492"/>
      <c r="AC55" s="492"/>
      <c r="AD55" s="492"/>
      <c r="AE55" s="492"/>
      <c r="AF55" s="492"/>
      <c r="AG55" s="493">
        <f>'Rozpočet položkový_3'!J30</f>
        <v>0</v>
      </c>
      <c r="AH55" s="494"/>
      <c r="AI55" s="494"/>
      <c r="AJ55" s="494"/>
      <c r="AK55" s="494"/>
      <c r="AL55" s="494"/>
      <c r="AM55" s="494"/>
      <c r="AN55" s="493">
        <f>'Rozpočet položkový_3'!J39</f>
        <v>0</v>
      </c>
      <c r="AO55" s="494"/>
      <c r="AP55" s="494"/>
      <c r="AQ55" s="309" t="s">
        <v>1849</v>
      </c>
      <c r="AR55" s="306"/>
      <c r="AS55" s="401">
        <v>0</v>
      </c>
      <c r="AT55" s="402">
        <f>ROUND(SUM(AV55:AW55),2)</f>
        <v>18866.25</v>
      </c>
      <c r="AU55" s="403">
        <f>'[3]01 - Vnitřní plynovod'!P91</f>
        <v>81.196246000000002</v>
      </c>
      <c r="AV55" s="402">
        <f>'[3]01 - Vnitřní plynovod'!J33</f>
        <v>18866.25</v>
      </c>
      <c r="AW55" s="402">
        <f>'[3]01 - Vnitřní plynovod'!J34</f>
        <v>0</v>
      </c>
      <c r="AX55" s="402">
        <f>'[3]01 - Vnitřní plynovod'!J35</f>
        <v>0</v>
      </c>
      <c r="AY55" s="402">
        <f>'[3]01 - Vnitřní plynovod'!J36</f>
        <v>0</v>
      </c>
      <c r="AZ55" s="402">
        <f>'[3]01 - Vnitřní plynovod'!F33</f>
        <v>89839.3</v>
      </c>
      <c r="BA55" s="402">
        <f>'[3]01 - Vnitřní plynovod'!F34</f>
        <v>0</v>
      </c>
      <c r="BB55" s="402">
        <f>'[3]01 - Vnitřní plynovod'!F35</f>
        <v>0</v>
      </c>
      <c r="BC55" s="402">
        <f>'[3]01 - Vnitřní plynovod'!F36</f>
        <v>0</v>
      </c>
      <c r="BD55" s="404">
        <f>'[3]01 - Vnitřní plynovod'!F37</f>
        <v>0</v>
      </c>
      <c r="BT55" s="315" t="s">
        <v>55</v>
      </c>
      <c r="BV55" s="315" t="s">
        <v>299</v>
      </c>
      <c r="BW55" s="315" t="s">
        <v>1850</v>
      </c>
      <c r="BX55" s="315" t="s">
        <v>1845</v>
      </c>
      <c r="CL55" s="315" t="s">
        <v>242</v>
      </c>
      <c r="CM55" s="315" t="s">
        <v>57</v>
      </c>
    </row>
    <row r="56" spans="1:91" s="314" customFormat="1" ht="16.5" customHeight="1">
      <c r="A56" s="167" t="s">
        <v>302</v>
      </c>
      <c r="B56" s="306"/>
      <c r="C56" s="307"/>
      <c r="D56" s="492" t="s">
        <v>1851</v>
      </c>
      <c r="E56" s="492"/>
      <c r="F56" s="492"/>
      <c r="G56" s="492"/>
      <c r="H56" s="492"/>
      <c r="I56" s="308"/>
      <c r="J56" s="492" t="s">
        <v>1852</v>
      </c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92"/>
      <c r="Y56" s="492"/>
      <c r="Z56" s="492"/>
      <c r="AA56" s="492"/>
      <c r="AB56" s="492"/>
      <c r="AC56" s="492"/>
      <c r="AD56" s="492"/>
      <c r="AE56" s="492"/>
      <c r="AF56" s="492"/>
      <c r="AG56" s="493">
        <f>'Rozpočet položkový_4'!J30</f>
        <v>0</v>
      </c>
      <c r="AH56" s="494"/>
      <c r="AI56" s="494"/>
      <c r="AJ56" s="494"/>
      <c r="AK56" s="494"/>
      <c r="AL56" s="494"/>
      <c r="AM56" s="494"/>
      <c r="AN56" s="493">
        <f>'Rozpočet položkový_4'!J39</f>
        <v>0</v>
      </c>
      <c r="AO56" s="494"/>
      <c r="AP56" s="494"/>
      <c r="AQ56" s="309" t="s">
        <v>1849</v>
      </c>
      <c r="AR56" s="306"/>
      <c r="AS56" s="310">
        <v>0</v>
      </c>
      <c r="AT56" s="311">
        <f>ROUND(SUM(AV56:AW56),2)</f>
        <v>23175.56</v>
      </c>
      <c r="AU56" s="312">
        <f>'[3]02 - Regulace a měření'!P89</f>
        <v>49.208500000000001</v>
      </c>
      <c r="AV56" s="311">
        <f>'[3]02 - Regulace a měření'!J33</f>
        <v>23175.56</v>
      </c>
      <c r="AW56" s="311">
        <f>'[3]02 - Regulace a měření'!J34</f>
        <v>0</v>
      </c>
      <c r="AX56" s="311">
        <f>'[3]02 - Regulace a měření'!J35</f>
        <v>0</v>
      </c>
      <c r="AY56" s="311">
        <f>'[3]02 - Regulace a měření'!J36</f>
        <v>0</v>
      </c>
      <c r="AZ56" s="311">
        <f>'[3]02 - Regulace a měření'!F33</f>
        <v>110359.83</v>
      </c>
      <c r="BA56" s="311">
        <f>'[3]02 - Regulace a měření'!F34</f>
        <v>0</v>
      </c>
      <c r="BB56" s="311">
        <f>'[3]02 - Regulace a měření'!F35</f>
        <v>0</v>
      </c>
      <c r="BC56" s="311">
        <f>'[3]02 - Regulace a měření'!F36</f>
        <v>0</v>
      </c>
      <c r="BD56" s="313">
        <f>'[3]02 - Regulace a měření'!F37</f>
        <v>0</v>
      </c>
      <c r="BT56" s="315" t="s">
        <v>55</v>
      </c>
      <c r="BV56" s="315" t="s">
        <v>299</v>
      </c>
      <c r="BW56" s="315" t="s">
        <v>1853</v>
      </c>
      <c r="BX56" s="315" t="s">
        <v>1845</v>
      </c>
      <c r="CL56" s="315" t="s">
        <v>242</v>
      </c>
      <c r="CM56" s="315" t="s">
        <v>57</v>
      </c>
    </row>
    <row r="57" spans="1:91" s="96" customFormat="1" ht="30" customHeight="1">
      <c r="B57" s="95"/>
      <c r="AR57" s="95"/>
    </row>
    <row r="58" spans="1:91" s="96" customFormat="1" ht="6.95" customHeight="1"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95"/>
    </row>
  </sheetData>
  <mergeCells count="44">
    <mergeCell ref="D56:H56"/>
    <mergeCell ref="J56:AF56"/>
    <mergeCell ref="AG56:AM56"/>
    <mergeCell ref="AN56:AP56"/>
    <mergeCell ref="AG54:AM54"/>
    <mergeCell ref="AN54:AP54"/>
    <mergeCell ref="D55:H55"/>
    <mergeCell ref="J55:AF55"/>
    <mergeCell ref="AG55:AM55"/>
    <mergeCell ref="AN55:AP55"/>
    <mergeCell ref="AS49:AT51"/>
    <mergeCell ref="AM50:AP50"/>
    <mergeCell ref="C52:G52"/>
    <mergeCell ref="I52:AF52"/>
    <mergeCell ref="AG52:AM52"/>
    <mergeCell ref="AN52:AP52"/>
    <mergeCell ref="X35:AB35"/>
    <mergeCell ref="AK35:AO35"/>
    <mergeCell ref="L45:AO45"/>
    <mergeCell ref="AM47:AN47"/>
    <mergeCell ref="AM49:AP49"/>
    <mergeCell ref="L32:P32"/>
    <mergeCell ref="W32:AE32"/>
    <mergeCell ref="AK32:AO32"/>
    <mergeCell ref="L33:P33"/>
    <mergeCell ref="W33:AE33"/>
    <mergeCell ref="AK33:AO33"/>
    <mergeCell ref="L30:P30"/>
    <mergeCell ref="W30:AE30"/>
    <mergeCell ref="AK30:AO30"/>
    <mergeCell ref="L31:P31"/>
    <mergeCell ref="W31:AE31"/>
    <mergeCell ref="AK31:AO31"/>
    <mergeCell ref="L28:P28"/>
    <mergeCell ref="W28:AE28"/>
    <mergeCell ref="AK28:AO28"/>
    <mergeCell ref="L29:P29"/>
    <mergeCell ref="W29:AE29"/>
    <mergeCell ref="AK29:AO29"/>
    <mergeCell ref="AR2:BE2"/>
    <mergeCell ref="K5:AO5"/>
    <mergeCell ref="K6:AO6"/>
    <mergeCell ref="E23:AN23"/>
    <mergeCell ref="AK26:AO26"/>
  </mergeCells>
  <hyperlinks>
    <hyperlink ref="A55" location="'01 - Vnitřní plynovod'!C2" display="/"/>
    <hyperlink ref="A56" location="'02 - Regulace a měření'!C2" display="/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66"/>
  <sheetViews>
    <sheetView workbookViewId="0">
      <selection activeCell="I171" sqref="I171"/>
    </sheetView>
  </sheetViews>
  <sheetFormatPr defaultRowHeight="12.75"/>
  <cols>
    <col min="1" max="1" width="7.140625" style="169" customWidth="1"/>
    <col min="2" max="2" width="1.42578125" style="169" customWidth="1"/>
    <col min="3" max="3" width="3.5703125" style="169" customWidth="1"/>
    <col min="4" max="4" width="3.7109375" style="169" customWidth="1"/>
    <col min="5" max="5" width="14.7109375" style="169" customWidth="1"/>
    <col min="6" max="6" width="86.42578125" style="169" customWidth="1"/>
    <col min="7" max="7" width="7.42578125" style="169" customWidth="1"/>
    <col min="8" max="8" width="9.5703125" style="169" customWidth="1"/>
    <col min="9" max="9" width="12.140625" style="169" customWidth="1"/>
    <col min="10" max="10" width="20.140625" style="169" customWidth="1"/>
    <col min="11" max="11" width="13.28515625" style="169" customWidth="1"/>
    <col min="12" max="12" width="8" style="169" customWidth="1"/>
    <col min="13" max="13" width="9.28515625" style="169" hidden="1" customWidth="1"/>
    <col min="14" max="14" width="9.140625" style="169"/>
    <col min="15" max="20" width="12.140625" style="169" hidden="1" customWidth="1"/>
    <col min="21" max="21" width="14" style="169" hidden="1" customWidth="1"/>
    <col min="22" max="22" width="10.5703125" style="169" customWidth="1"/>
    <col min="23" max="23" width="14" style="169" customWidth="1"/>
    <col min="24" max="24" width="10.5703125" style="169" customWidth="1"/>
    <col min="25" max="25" width="12.85546875" style="169" customWidth="1"/>
    <col min="26" max="26" width="9.42578125" style="169" customWidth="1"/>
    <col min="27" max="27" width="12.85546875" style="169" customWidth="1"/>
    <col min="28" max="28" width="14" style="169" customWidth="1"/>
    <col min="29" max="29" width="9.42578125" style="169" customWidth="1"/>
    <col min="30" max="30" width="12.85546875" style="169" customWidth="1"/>
    <col min="31" max="31" width="14" style="169" customWidth="1"/>
    <col min="32" max="16384" width="9.140625" style="169"/>
  </cols>
  <sheetData>
    <row r="1" spans="1:46">
      <c r="A1" s="316"/>
    </row>
    <row r="2" spans="1:46" ht="36.950000000000003" customHeight="1">
      <c r="L2" s="468" t="s">
        <v>256</v>
      </c>
      <c r="M2" s="469"/>
      <c r="N2" s="469"/>
      <c r="O2" s="469"/>
      <c r="P2" s="469"/>
      <c r="Q2" s="469"/>
      <c r="R2" s="469"/>
      <c r="S2" s="469"/>
      <c r="T2" s="469"/>
      <c r="U2" s="469"/>
      <c r="V2" s="469"/>
      <c r="AT2" s="90" t="s">
        <v>1850</v>
      </c>
    </row>
    <row r="3" spans="1:46" ht="6.95" customHeight="1">
      <c r="B3" s="91"/>
      <c r="C3" s="92"/>
      <c r="D3" s="92"/>
      <c r="E3" s="92"/>
      <c r="F3" s="92"/>
      <c r="G3" s="92"/>
      <c r="H3" s="92"/>
      <c r="I3" s="92"/>
      <c r="J3" s="92"/>
      <c r="K3" s="92"/>
      <c r="L3" s="93"/>
      <c r="AT3" s="90" t="s">
        <v>57</v>
      </c>
    </row>
    <row r="4" spans="1:46" ht="24.95" customHeight="1">
      <c r="B4" s="93"/>
      <c r="D4" s="276" t="s">
        <v>1628</v>
      </c>
      <c r="L4" s="93"/>
      <c r="M4" s="277" t="s">
        <v>259</v>
      </c>
      <c r="AT4" s="90" t="s">
        <v>254</v>
      </c>
    </row>
    <row r="5" spans="1:46" ht="6.95" customHeight="1">
      <c r="B5" s="93"/>
      <c r="L5" s="93"/>
    </row>
    <row r="6" spans="1:46" ht="12" customHeight="1">
      <c r="B6" s="93"/>
      <c r="D6" s="280" t="s">
        <v>262</v>
      </c>
      <c r="L6" s="93"/>
    </row>
    <row r="7" spans="1:46" ht="16.5" customHeight="1">
      <c r="B7" s="93"/>
      <c r="E7" s="500" t="str">
        <f>'[3]Rekapitulace stavby'!K6</f>
        <v>Stavební úpravy - změna zdroje vytápění SŠ a ZŠ Oselce - D.1.4.2 Plynové instalace</v>
      </c>
      <c r="F7" s="501"/>
      <c r="G7" s="501"/>
      <c r="H7" s="501"/>
      <c r="L7" s="93"/>
    </row>
    <row r="8" spans="1:46" s="96" customFormat="1" ht="12" customHeight="1">
      <c r="B8" s="95"/>
      <c r="D8" s="280" t="s">
        <v>305</v>
      </c>
      <c r="L8" s="95"/>
    </row>
    <row r="9" spans="1:46" s="96" customFormat="1" ht="36.950000000000003" customHeight="1">
      <c r="B9" s="95"/>
      <c r="E9" s="489" t="s">
        <v>1854</v>
      </c>
      <c r="F9" s="482"/>
      <c r="G9" s="482"/>
      <c r="H9" s="482"/>
      <c r="L9" s="95"/>
    </row>
    <row r="10" spans="1:46" s="96" customFormat="1">
      <c r="B10" s="95"/>
      <c r="L10" s="95"/>
    </row>
    <row r="11" spans="1:46" s="96" customFormat="1" ht="12" customHeight="1">
      <c r="B11" s="95"/>
      <c r="D11" s="280" t="s">
        <v>1621</v>
      </c>
      <c r="F11" s="90" t="s">
        <v>242</v>
      </c>
      <c r="I11" s="280" t="s">
        <v>264</v>
      </c>
      <c r="J11" s="90" t="s">
        <v>242</v>
      </c>
      <c r="L11" s="95"/>
    </row>
    <row r="12" spans="1:46" s="96" customFormat="1" ht="12" customHeight="1">
      <c r="B12" s="95"/>
      <c r="D12" s="280" t="s">
        <v>265</v>
      </c>
      <c r="F12" s="90" t="s">
        <v>43</v>
      </c>
      <c r="I12" s="280" t="s">
        <v>266</v>
      </c>
      <c r="J12" s="317">
        <f>'[3]Rekapitulace stavby'!AN8</f>
        <v>43605</v>
      </c>
      <c r="L12" s="95"/>
    </row>
    <row r="13" spans="1:46" s="96" customFormat="1" ht="10.9" customHeight="1">
      <c r="B13" s="95"/>
      <c r="L13" s="95"/>
    </row>
    <row r="14" spans="1:46" s="96" customFormat="1" ht="12" customHeight="1">
      <c r="B14" s="95"/>
      <c r="D14" s="280" t="s">
        <v>1622</v>
      </c>
      <c r="I14" s="280" t="s">
        <v>33</v>
      </c>
      <c r="J14" s="90" t="str">
        <f>IF('[3]Rekapitulace stavby'!AN10="","",'[3]Rekapitulace stavby'!AN10)</f>
        <v/>
      </c>
      <c r="L14" s="95"/>
    </row>
    <row r="15" spans="1:46" s="96" customFormat="1" ht="18" customHeight="1">
      <c r="B15" s="95"/>
      <c r="E15" s="90" t="str">
        <f>IF('[3]Rekapitulace stavby'!E11="","",'[3]Rekapitulace stavby'!E11)</f>
        <v xml:space="preserve"> </v>
      </c>
      <c r="I15" s="280" t="s">
        <v>34</v>
      </c>
      <c r="J15" s="90" t="str">
        <f>IF('[3]Rekapitulace stavby'!AN11="","",'[3]Rekapitulace stavby'!AN11)</f>
        <v/>
      </c>
      <c r="L15" s="95"/>
    </row>
    <row r="16" spans="1:46" s="96" customFormat="1" ht="6.95" customHeight="1">
      <c r="B16" s="95"/>
      <c r="L16" s="95"/>
    </row>
    <row r="17" spans="2:12" s="96" customFormat="1" ht="12" customHeight="1">
      <c r="B17" s="95"/>
      <c r="D17" s="280" t="s">
        <v>1623</v>
      </c>
      <c r="I17" s="280" t="s">
        <v>33</v>
      </c>
      <c r="J17" s="90" t="str">
        <f>'[3]Rekapitulace stavby'!AN13</f>
        <v/>
      </c>
      <c r="L17" s="95"/>
    </row>
    <row r="18" spans="2:12" s="96" customFormat="1" ht="18" customHeight="1">
      <c r="B18" s="95"/>
      <c r="E18" s="471" t="str">
        <f>'[3]Rekapitulace stavby'!E14</f>
        <v xml:space="preserve"> </v>
      </c>
      <c r="F18" s="471"/>
      <c r="G18" s="471"/>
      <c r="H18" s="471"/>
      <c r="I18" s="280" t="s">
        <v>34</v>
      </c>
      <c r="J18" s="90" t="str">
        <f>'[3]Rekapitulace stavby'!AN14</f>
        <v/>
      </c>
      <c r="L18" s="95"/>
    </row>
    <row r="19" spans="2:12" s="96" customFormat="1" ht="6.95" customHeight="1">
      <c r="B19" s="95"/>
      <c r="L19" s="95"/>
    </row>
    <row r="20" spans="2:12" s="96" customFormat="1" ht="12" customHeight="1">
      <c r="B20" s="95"/>
      <c r="D20" s="280" t="s">
        <v>19</v>
      </c>
      <c r="I20" s="280" t="s">
        <v>33</v>
      </c>
      <c r="J20" s="90" t="s">
        <v>242</v>
      </c>
      <c r="L20" s="95"/>
    </row>
    <row r="21" spans="2:12" s="96" customFormat="1" ht="18" customHeight="1">
      <c r="B21" s="95"/>
      <c r="E21" s="90" t="s">
        <v>1367</v>
      </c>
      <c r="I21" s="280" t="s">
        <v>34</v>
      </c>
      <c r="J21" s="90" t="s">
        <v>242</v>
      </c>
      <c r="L21" s="95"/>
    </row>
    <row r="22" spans="2:12" s="96" customFormat="1" ht="6.95" customHeight="1">
      <c r="B22" s="95"/>
      <c r="L22" s="95"/>
    </row>
    <row r="23" spans="2:12" s="96" customFormat="1" ht="12" customHeight="1">
      <c r="B23" s="95"/>
      <c r="D23" s="280" t="s">
        <v>270</v>
      </c>
      <c r="I23" s="280" t="s">
        <v>33</v>
      </c>
      <c r="J23" s="90" t="s">
        <v>242</v>
      </c>
      <c r="L23" s="95"/>
    </row>
    <row r="24" spans="2:12" s="96" customFormat="1" ht="18" customHeight="1">
      <c r="B24" s="95"/>
      <c r="E24" s="90" t="s">
        <v>1855</v>
      </c>
      <c r="I24" s="280" t="s">
        <v>34</v>
      </c>
      <c r="J24" s="90" t="s">
        <v>242</v>
      </c>
      <c r="L24" s="95"/>
    </row>
    <row r="25" spans="2:12" s="96" customFormat="1" ht="6.95" customHeight="1">
      <c r="B25" s="95"/>
      <c r="L25" s="95"/>
    </row>
    <row r="26" spans="2:12" s="96" customFormat="1" ht="12" customHeight="1">
      <c r="B26" s="95"/>
      <c r="D26" s="280" t="s">
        <v>271</v>
      </c>
      <c r="L26" s="95"/>
    </row>
    <row r="27" spans="2:12" s="319" customFormat="1" ht="16.5" customHeight="1">
      <c r="B27" s="318"/>
      <c r="E27" s="473" t="s">
        <v>242</v>
      </c>
      <c r="F27" s="473"/>
      <c r="G27" s="473"/>
      <c r="H27" s="473"/>
      <c r="L27" s="318"/>
    </row>
    <row r="28" spans="2:12" s="96" customFormat="1" ht="6.95" customHeight="1">
      <c r="B28" s="95"/>
      <c r="L28" s="95"/>
    </row>
    <row r="29" spans="2:12" s="96" customFormat="1" ht="6.95" customHeight="1">
      <c r="B29" s="95"/>
      <c r="D29" s="97"/>
      <c r="E29" s="97"/>
      <c r="F29" s="97"/>
      <c r="G29" s="97"/>
      <c r="H29" s="97"/>
      <c r="I29" s="97"/>
      <c r="J29" s="97"/>
      <c r="K29" s="97"/>
      <c r="L29" s="95"/>
    </row>
    <row r="30" spans="2:12" s="96" customFormat="1" ht="25.35" customHeight="1">
      <c r="B30" s="95"/>
      <c r="D30" s="320" t="s">
        <v>273</v>
      </c>
      <c r="J30" s="321">
        <f>ROUND(J91, 2)</f>
        <v>0</v>
      </c>
      <c r="L30" s="95"/>
    </row>
    <row r="31" spans="2:12" s="96" customFormat="1" ht="6.95" customHeight="1">
      <c r="B31" s="95"/>
      <c r="D31" s="97"/>
      <c r="E31" s="97"/>
      <c r="F31" s="97"/>
      <c r="G31" s="97"/>
      <c r="H31" s="97"/>
      <c r="I31" s="97"/>
      <c r="J31" s="97"/>
      <c r="K31" s="97"/>
      <c r="L31" s="95"/>
    </row>
    <row r="32" spans="2:12" s="96" customFormat="1" ht="14.45" customHeight="1">
      <c r="B32" s="95"/>
      <c r="F32" s="322" t="s">
        <v>1625</v>
      </c>
      <c r="I32" s="322" t="s">
        <v>1624</v>
      </c>
      <c r="J32" s="322" t="s">
        <v>1626</v>
      </c>
      <c r="L32" s="95"/>
    </row>
    <row r="33" spans="2:12" s="96" customFormat="1" ht="14.45" customHeight="1">
      <c r="B33" s="95"/>
      <c r="D33" s="280" t="s">
        <v>112</v>
      </c>
      <c r="E33" s="280" t="s">
        <v>274</v>
      </c>
      <c r="F33" s="323">
        <f>ROUND((SUM(BE91:BE165)),  2)</f>
        <v>0</v>
      </c>
      <c r="I33" s="324">
        <v>0.21</v>
      </c>
      <c r="J33" s="323">
        <f>ROUND(((SUM(BE91:BE165))*I33),  2)</f>
        <v>0</v>
      </c>
      <c r="L33" s="95"/>
    </row>
    <row r="34" spans="2:12" s="96" customFormat="1" ht="14.45" customHeight="1">
      <c r="B34" s="95"/>
      <c r="E34" s="280" t="s">
        <v>275</v>
      </c>
      <c r="F34" s="323">
        <f>ROUND((SUM(BF91:BF165)),  2)</f>
        <v>0</v>
      </c>
      <c r="I34" s="324">
        <v>0.15</v>
      </c>
      <c r="J34" s="323">
        <f>ROUND(((SUM(BF91:BF165))*I34),  2)</f>
        <v>0</v>
      </c>
      <c r="L34" s="95"/>
    </row>
    <row r="35" spans="2:12" s="96" customFormat="1" ht="14.45" hidden="1" customHeight="1">
      <c r="B35" s="95"/>
      <c r="E35" s="280" t="s">
        <v>276</v>
      </c>
      <c r="F35" s="323">
        <f>ROUND((SUM(BG91:BG165)),  2)</f>
        <v>0</v>
      </c>
      <c r="I35" s="324">
        <v>0.21</v>
      </c>
      <c r="J35" s="323">
        <f>0</f>
        <v>0</v>
      </c>
      <c r="L35" s="95"/>
    </row>
    <row r="36" spans="2:12" s="96" customFormat="1" ht="14.45" hidden="1" customHeight="1">
      <c r="B36" s="95"/>
      <c r="E36" s="280" t="s">
        <v>277</v>
      </c>
      <c r="F36" s="323">
        <f>ROUND((SUM(BH91:BH165)),  2)</f>
        <v>0</v>
      </c>
      <c r="I36" s="324">
        <v>0.15</v>
      </c>
      <c r="J36" s="323">
        <f>0</f>
        <v>0</v>
      </c>
      <c r="L36" s="95"/>
    </row>
    <row r="37" spans="2:12" s="96" customFormat="1" ht="14.45" hidden="1" customHeight="1">
      <c r="B37" s="95"/>
      <c r="E37" s="280" t="s">
        <v>278</v>
      </c>
      <c r="F37" s="323">
        <f>ROUND((SUM(BI91:BI165)),  2)</f>
        <v>0</v>
      </c>
      <c r="I37" s="324">
        <v>0</v>
      </c>
      <c r="J37" s="323">
        <f>0</f>
        <v>0</v>
      </c>
      <c r="L37" s="95"/>
    </row>
    <row r="38" spans="2:12" s="96" customFormat="1" ht="6.95" customHeight="1">
      <c r="B38" s="95"/>
      <c r="L38" s="95"/>
    </row>
    <row r="39" spans="2:12" s="96" customFormat="1" ht="25.35" customHeight="1">
      <c r="B39" s="95"/>
      <c r="C39" s="325"/>
      <c r="D39" s="326" t="s">
        <v>279</v>
      </c>
      <c r="E39" s="104"/>
      <c r="F39" s="104"/>
      <c r="G39" s="327" t="s">
        <v>10</v>
      </c>
      <c r="H39" s="328" t="s">
        <v>50</v>
      </c>
      <c r="I39" s="104"/>
      <c r="J39" s="329">
        <f>SUM(J30:J37)</f>
        <v>0</v>
      </c>
      <c r="K39" s="330"/>
      <c r="L39" s="95"/>
    </row>
    <row r="40" spans="2:12" s="96" customFormat="1" ht="14.45" customHeight="1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95"/>
    </row>
    <row r="44" spans="2:12" s="96" customFormat="1" ht="6.95" hidden="1" customHeight="1">
      <c r="B44" s="101"/>
      <c r="C44" s="102"/>
      <c r="D44" s="102"/>
      <c r="E44" s="102"/>
      <c r="F44" s="102"/>
      <c r="G44" s="102"/>
      <c r="H44" s="102"/>
      <c r="I44" s="102"/>
      <c r="J44" s="102"/>
      <c r="K44" s="102"/>
      <c r="L44" s="95"/>
    </row>
    <row r="45" spans="2:12" s="96" customFormat="1" ht="24.95" hidden="1" customHeight="1">
      <c r="B45" s="95"/>
      <c r="C45" s="276" t="s">
        <v>1629</v>
      </c>
      <c r="L45" s="95"/>
    </row>
    <row r="46" spans="2:12" s="96" customFormat="1" ht="6.95" hidden="1" customHeight="1">
      <c r="B46" s="95"/>
      <c r="L46" s="95"/>
    </row>
    <row r="47" spans="2:12" s="96" customFormat="1" ht="12" hidden="1" customHeight="1">
      <c r="B47" s="95"/>
      <c r="C47" s="280" t="s">
        <v>262</v>
      </c>
      <c r="L47" s="95"/>
    </row>
    <row r="48" spans="2:12" s="96" customFormat="1" ht="16.5" hidden="1" customHeight="1">
      <c r="B48" s="95"/>
      <c r="E48" s="500" t="str">
        <f>E7</f>
        <v>Stavební úpravy - změna zdroje vytápění SŠ a ZŠ Oselce - D.1.4.2 Plynové instalace</v>
      </c>
      <c r="F48" s="501"/>
      <c r="G48" s="501"/>
      <c r="H48" s="501"/>
      <c r="L48" s="95"/>
    </row>
    <row r="49" spans="2:47" s="96" customFormat="1" ht="12" hidden="1" customHeight="1">
      <c r="B49" s="95"/>
      <c r="C49" s="280" t="s">
        <v>305</v>
      </c>
      <c r="L49" s="95"/>
    </row>
    <row r="50" spans="2:47" s="96" customFormat="1" ht="16.5" hidden="1" customHeight="1">
      <c r="B50" s="95"/>
      <c r="E50" s="489" t="str">
        <f>E9</f>
        <v>01 - Vnitřní plynovod</v>
      </c>
      <c r="F50" s="482"/>
      <c r="G50" s="482"/>
      <c r="H50" s="482"/>
      <c r="L50" s="95"/>
    </row>
    <row r="51" spans="2:47" s="96" customFormat="1" ht="6.95" hidden="1" customHeight="1">
      <c r="B51" s="95"/>
      <c r="L51" s="95"/>
    </row>
    <row r="52" spans="2:47" s="96" customFormat="1" ht="12" hidden="1" customHeight="1">
      <c r="B52" s="95"/>
      <c r="C52" s="280" t="s">
        <v>265</v>
      </c>
      <c r="F52" s="90" t="str">
        <f>F12</f>
        <v>Oselce</v>
      </c>
      <c r="I52" s="280" t="s">
        <v>266</v>
      </c>
      <c r="J52" s="317">
        <f>IF(J12="","",J12)</f>
        <v>43605</v>
      </c>
      <c r="L52" s="95"/>
    </row>
    <row r="53" spans="2:47" s="96" customFormat="1" ht="6.95" hidden="1" customHeight="1">
      <c r="B53" s="95"/>
      <c r="L53" s="95"/>
    </row>
    <row r="54" spans="2:47" s="96" customFormat="1" ht="13.7" hidden="1" customHeight="1">
      <c r="B54" s="95"/>
      <c r="C54" s="280" t="s">
        <v>1622</v>
      </c>
      <c r="F54" s="90" t="str">
        <f>E15</f>
        <v xml:space="preserve"> </v>
      </c>
      <c r="I54" s="280" t="s">
        <v>19</v>
      </c>
      <c r="J54" s="331" t="str">
        <f>E21</f>
        <v>Milan David</v>
      </c>
      <c r="L54" s="95"/>
    </row>
    <row r="55" spans="2:47" s="96" customFormat="1" ht="13.7" hidden="1" customHeight="1">
      <c r="B55" s="95"/>
      <c r="C55" s="280" t="s">
        <v>1623</v>
      </c>
      <c r="F55" s="90" t="str">
        <f>IF(E18="","",E18)</f>
        <v xml:space="preserve"> </v>
      </c>
      <c r="I55" s="280" t="s">
        <v>270</v>
      </c>
      <c r="J55" s="331" t="str">
        <f>E24</f>
        <v>Milan david</v>
      </c>
      <c r="L55" s="95"/>
    </row>
    <row r="56" spans="2:47" s="96" customFormat="1" ht="10.35" hidden="1" customHeight="1">
      <c r="B56" s="95"/>
      <c r="L56" s="95"/>
    </row>
    <row r="57" spans="2:47" s="96" customFormat="1" ht="29.25" hidden="1" customHeight="1">
      <c r="B57" s="95"/>
      <c r="C57" s="332" t="s">
        <v>1630</v>
      </c>
      <c r="D57" s="325"/>
      <c r="E57" s="325"/>
      <c r="F57" s="325"/>
      <c r="G57" s="325"/>
      <c r="H57" s="325"/>
      <c r="I57" s="325"/>
      <c r="J57" s="333" t="s">
        <v>307</v>
      </c>
      <c r="K57" s="325"/>
      <c r="L57" s="95"/>
    </row>
    <row r="58" spans="2:47" s="96" customFormat="1" ht="10.35" hidden="1" customHeight="1">
      <c r="B58" s="95"/>
      <c r="L58" s="95"/>
    </row>
    <row r="59" spans="2:47" s="96" customFormat="1" ht="22.9" hidden="1" customHeight="1">
      <c r="B59" s="95"/>
      <c r="C59" s="334" t="s">
        <v>1631</v>
      </c>
      <c r="J59" s="321">
        <f>J91</f>
        <v>0</v>
      </c>
      <c r="L59" s="95"/>
      <c r="AU59" s="90" t="s">
        <v>308</v>
      </c>
    </row>
    <row r="60" spans="2:47" s="336" customFormat="1" ht="24.95" hidden="1" customHeight="1">
      <c r="B60" s="335"/>
      <c r="D60" s="337" t="s">
        <v>1856</v>
      </c>
      <c r="E60" s="338"/>
      <c r="F60" s="338"/>
      <c r="G60" s="338"/>
      <c r="H60" s="338"/>
      <c r="I60" s="338"/>
      <c r="J60" s="339">
        <f>J92</f>
        <v>0</v>
      </c>
      <c r="L60" s="335"/>
    </row>
    <row r="61" spans="2:47" s="341" customFormat="1" ht="19.899999999999999" hidden="1" customHeight="1">
      <c r="B61" s="340"/>
      <c r="D61" s="342" t="s">
        <v>1857</v>
      </c>
      <c r="E61" s="343"/>
      <c r="F61" s="343"/>
      <c r="G61" s="343"/>
      <c r="H61" s="343"/>
      <c r="I61" s="343"/>
      <c r="J61" s="344">
        <f>J93</f>
        <v>0</v>
      </c>
      <c r="L61" s="340"/>
    </row>
    <row r="62" spans="2:47" s="341" customFormat="1" ht="19.899999999999999" hidden="1" customHeight="1">
      <c r="B62" s="340"/>
      <c r="D62" s="342" t="s">
        <v>1858</v>
      </c>
      <c r="E62" s="343"/>
      <c r="F62" s="343"/>
      <c r="G62" s="343"/>
      <c r="H62" s="343"/>
      <c r="I62" s="343"/>
      <c r="J62" s="344">
        <f>J98</f>
        <v>0</v>
      </c>
      <c r="L62" s="340"/>
    </row>
    <row r="63" spans="2:47" s="336" customFormat="1" ht="24.95" hidden="1" customHeight="1">
      <c r="B63" s="335"/>
      <c r="D63" s="337" t="s">
        <v>309</v>
      </c>
      <c r="E63" s="338"/>
      <c r="F63" s="338"/>
      <c r="G63" s="338"/>
      <c r="H63" s="338"/>
      <c r="I63" s="338"/>
      <c r="J63" s="339">
        <f>J102</f>
        <v>0</v>
      </c>
      <c r="L63" s="335"/>
    </row>
    <row r="64" spans="2:47" s="341" customFormat="1" ht="19.899999999999999" hidden="1" customHeight="1">
      <c r="B64" s="340"/>
      <c r="D64" s="342" t="s">
        <v>1859</v>
      </c>
      <c r="E64" s="343"/>
      <c r="F64" s="343"/>
      <c r="G64" s="343"/>
      <c r="H64" s="343"/>
      <c r="I64" s="343"/>
      <c r="J64" s="344">
        <f>J103</f>
        <v>0</v>
      </c>
      <c r="L64" s="340"/>
    </row>
    <row r="65" spans="2:12" s="341" customFormat="1" ht="19.899999999999999" hidden="1" customHeight="1">
      <c r="B65" s="340"/>
      <c r="D65" s="342" t="s">
        <v>1860</v>
      </c>
      <c r="E65" s="343"/>
      <c r="F65" s="343"/>
      <c r="G65" s="343"/>
      <c r="H65" s="343"/>
      <c r="I65" s="343"/>
      <c r="J65" s="344">
        <f>J115</f>
        <v>0</v>
      </c>
      <c r="L65" s="340"/>
    </row>
    <row r="66" spans="2:12" s="341" customFormat="1" ht="19.899999999999999" hidden="1" customHeight="1">
      <c r="B66" s="340"/>
      <c r="D66" s="342" t="s">
        <v>313</v>
      </c>
      <c r="E66" s="343"/>
      <c r="F66" s="343"/>
      <c r="G66" s="343"/>
      <c r="H66" s="343"/>
      <c r="I66" s="343"/>
      <c r="J66" s="344">
        <f>J117</f>
        <v>0</v>
      </c>
      <c r="L66" s="340"/>
    </row>
    <row r="67" spans="2:12" s="341" customFormat="1" ht="19.899999999999999" hidden="1" customHeight="1">
      <c r="B67" s="340"/>
      <c r="D67" s="342" t="s">
        <v>316</v>
      </c>
      <c r="E67" s="343"/>
      <c r="F67" s="343"/>
      <c r="G67" s="343"/>
      <c r="H67" s="343"/>
      <c r="I67" s="343"/>
      <c r="J67" s="344">
        <f>J118</f>
        <v>0</v>
      </c>
      <c r="L67" s="340"/>
    </row>
    <row r="68" spans="2:12" s="341" customFormat="1" ht="19.899999999999999" hidden="1" customHeight="1">
      <c r="B68" s="340"/>
      <c r="D68" s="342" t="s">
        <v>317</v>
      </c>
      <c r="E68" s="343"/>
      <c r="F68" s="343"/>
      <c r="G68" s="343"/>
      <c r="H68" s="343"/>
      <c r="I68" s="343"/>
      <c r="J68" s="344">
        <f>J121</f>
        <v>0</v>
      </c>
      <c r="L68" s="340"/>
    </row>
    <row r="69" spans="2:12" s="336" customFormat="1" ht="24.95" hidden="1" customHeight="1">
      <c r="B69" s="335"/>
      <c r="D69" s="337" t="s">
        <v>1861</v>
      </c>
      <c r="E69" s="338"/>
      <c r="F69" s="338"/>
      <c r="G69" s="338"/>
      <c r="H69" s="338"/>
      <c r="I69" s="338"/>
      <c r="J69" s="339">
        <f>J126</f>
        <v>0</v>
      </c>
      <c r="L69" s="335"/>
    </row>
    <row r="70" spans="2:12" s="341" customFormat="1" ht="19.899999999999999" hidden="1" customHeight="1">
      <c r="B70" s="340"/>
      <c r="D70" s="342" t="s">
        <v>1862</v>
      </c>
      <c r="E70" s="343"/>
      <c r="F70" s="343"/>
      <c r="G70" s="343"/>
      <c r="H70" s="343"/>
      <c r="I70" s="343"/>
      <c r="J70" s="344">
        <f>J127</f>
        <v>0</v>
      </c>
      <c r="L70" s="340"/>
    </row>
    <row r="71" spans="2:12" s="336" customFormat="1" ht="24.95" hidden="1" customHeight="1">
      <c r="B71" s="335"/>
      <c r="D71" s="337" t="s">
        <v>318</v>
      </c>
      <c r="E71" s="338"/>
      <c r="F71" s="338"/>
      <c r="G71" s="338"/>
      <c r="H71" s="338"/>
      <c r="I71" s="338"/>
      <c r="J71" s="339">
        <f>J164</f>
        <v>0</v>
      </c>
      <c r="L71" s="335"/>
    </row>
    <row r="72" spans="2:12" s="96" customFormat="1" ht="21.75" hidden="1" customHeight="1">
      <c r="B72" s="95"/>
      <c r="L72" s="95"/>
    </row>
    <row r="73" spans="2:12" s="96" customFormat="1" ht="6.95" hidden="1" customHeight="1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95"/>
    </row>
    <row r="74" spans="2:12" hidden="1"/>
    <row r="75" spans="2:12" hidden="1"/>
    <row r="76" spans="2:12" hidden="1"/>
    <row r="77" spans="2:12" s="96" customFormat="1" ht="6.95" customHeight="1">
      <c r="B77" s="101"/>
      <c r="C77" s="102"/>
      <c r="D77" s="102"/>
      <c r="E77" s="102"/>
      <c r="F77" s="102"/>
      <c r="G77" s="102"/>
      <c r="H77" s="102"/>
      <c r="I77" s="102"/>
      <c r="J77" s="102"/>
      <c r="K77" s="102"/>
      <c r="L77" s="95"/>
    </row>
    <row r="78" spans="2:12" s="96" customFormat="1" ht="24.95" customHeight="1">
      <c r="B78" s="95"/>
      <c r="C78" s="276" t="s">
        <v>1634</v>
      </c>
      <c r="L78" s="95"/>
    </row>
    <row r="79" spans="2:12" s="96" customFormat="1" ht="6.95" customHeight="1">
      <c r="B79" s="95"/>
      <c r="L79" s="95"/>
    </row>
    <row r="80" spans="2:12" s="96" customFormat="1" ht="12" customHeight="1">
      <c r="B80" s="95"/>
      <c r="C80" s="280" t="s">
        <v>262</v>
      </c>
      <c r="L80" s="95"/>
    </row>
    <row r="81" spans="2:65" s="96" customFormat="1" ht="16.5" customHeight="1">
      <c r="B81" s="95"/>
      <c r="E81" s="500" t="str">
        <f>E7</f>
        <v>Stavební úpravy - změna zdroje vytápění SŠ a ZŠ Oselce - D.1.4.2 Plynové instalace</v>
      </c>
      <c r="F81" s="501"/>
      <c r="G81" s="501"/>
      <c r="H81" s="501"/>
      <c r="L81" s="95"/>
    </row>
    <row r="82" spans="2:65" s="96" customFormat="1" ht="12" customHeight="1">
      <c r="B82" s="95"/>
      <c r="C82" s="280" t="s">
        <v>305</v>
      </c>
      <c r="L82" s="95"/>
    </row>
    <row r="83" spans="2:65" s="96" customFormat="1" ht="16.5" customHeight="1">
      <c r="B83" s="95"/>
      <c r="E83" s="489" t="str">
        <f>E9</f>
        <v>01 - Vnitřní plynovod</v>
      </c>
      <c r="F83" s="482"/>
      <c r="G83" s="482"/>
      <c r="H83" s="482"/>
      <c r="L83" s="95"/>
    </row>
    <row r="84" spans="2:65" s="96" customFormat="1" ht="6.95" customHeight="1">
      <c r="B84" s="95"/>
      <c r="L84" s="95"/>
    </row>
    <row r="85" spans="2:65" s="96" customFormat="1" ht="12" customHeight="1">
      <c r="B85" s="95"/>
      <c r="C85" s="280" t="s">
        <v>265</v>
      </c>
      <c r="F85" s="90" t="str">
        <f>F12</f>
        <v>Oselce</v>
      </c>
      <c r="I85" s="280" t="s">
        <v>266</v>
      </c>
      <c r="J85" s="317">
        <f>IF(J12="","",J12)</f>
        <v>43605</v>
      </c>
      <c r="L85" s="95"/>
    </row>
    <row r="86" spans="2:65" s="96" customFormat="1" ht="6.95" customHeight="1">
      <c r="B86" s="95"/>
      <c r="L86" s="95"/>
    </row>
    <row r="87" spans="2:65" s="96" customFormat="1" ht="13.7" customHeight="1">
      <c r="B87" s="95"/>
      <c r="C87" s="280" t="s">
        <v>1622</v>
      </c>
      <c r="F87" s="90" t="str">
        <f>E15</f>
        <v xml:space="preserve"> </v>
      </c>
      <c r="I87" s="280" t="s">
        <v>19</v>
      </c>
      <c r="J87" s="331" t="str">
        <f>E21</f>
        <v>Milan David</v>
      </c>
      <c r="L87" s="95"/>
    </row>
    <row r="88" spans="2:65" s="96" customFormat="1" ht="13.7" customHeight="1">
      <c r="B88" s="95"/>
      <c r="C88" s="280" t="s">
        <v>1623</v>
      </c>
      <c r="F88" s="90" t="str">
        <f>IF(E18="","",E18)</f>
        <v xml:space="preserve"> </v>
      </c>
      <c r="I88" s="280" t="s">
        <v>270</v>
      </c>
      <c r="J88" s="331" t="str">
        <f>E24</f>
        <v>Milan david</v>
      </c>
      <c r="L88" s="95"/>
    </row>
    <row r="89" spans="2:65" s="96" customFormat="1" ht="10.35" customHeight="1">
      <c r="B89" s="95"/>
      <c r="L89" s="95"/>
    </row>
    <row r="90" spans="2:65" s="107" customFormat="1" ht="29.25" customHeight="1">
      <c r="B90" s="106"/>
      <c r="C90" s="346" t="s">
        <v>319</v>
      </c>
      <c r="D90" s="347" t="s">
        <v>320</v>
      </c>
      <c r="E90" s="347" t="s">
        <v>281</v>
      </c>
      <c r="F90" s="347" t="s">
        <v>321</v>
      </c>
      <c r="G90" s="347" t="s">
        <v>107</v>
      </c>
      <c r="H90" s="347" t="s">
        <v>322</v>
      </c>
      <c r="I90" s="347" t="s">
        <v>323</v>
      </c>
      <c r="J90" s="347" t="s">
        <v>307</v>
      </c>
      <c r="K90" s="348" t="s">
        <v>1635</v>
      </c>
      <c r="L90" s="106"/>
      <c r="M90" s="292" t="s">
        <v>242</v>
      </c>
      <c r="N90" s="293" t="s">
        <v>112</v>
      </c>
      <c r="O90" s="293" t="s">
        <v>324</v>
      </c>
      <c r="P90" s="293" t="s">
        <v>325</v>
      </c>
      <c r="Q90" s="293" t="s">
        <v>1636</v>
      </c>
      <c r="R90" s="293" t="s">
        <v>1637</v>
      </c>
      <c r="S90" s="293" t="s">
        <v>326</v>
      </c>
      <c r="T90" s="294" t="s">
        <v>327</v>
      </c>
    </row>
    <row r="91" spans="2:65" s="96" customFormat="1" ht="22.9" customHeight="1">
      <c r="B91" s="95"/>
      <c r="C91" s="297" t="s">
        <v>1638</v>
      </c>
      <c r="J91" s="349">
        <f>BK91</f>
        <v>0</v>
      </c>
      <c r="L91" s="95"/>
      <c r="M91" s="105"/>
      <c r="N91" s="97"/>
      <c r="O91" s="97"/>
      <c r="P91" s="350">
        <f>P92+P102+P126+P164</f>
        <v>81.196246000000002</v>
      </c>
      <c r="Q91" s="97"/>
      <c r="R91" s="350">
        <f>R92+R102+R126+R164</f>
        <v>0.36670710000000006</v>
      </c>
      <c r="S91" s="97"/>
      <c r="T91" s="351">
        <f>T92+T102+T126+T164</f>
        <v>0.65376000000000012</v>
      </c>
      <c r="AT91" s="90" t="s">
        <v>296</v>
      </c>
      <c r="AU91" s="90" t="s">
        <v>308</v>
      </c>
      <c r="BK91" s="352">
        <f>BK92+BK102+BK126+BK164</f>
        <v>0</v>
      </c>
    </row>
    <row r="92" spans="2:65" s="354" customFormat="1" ht="25.9" customHeight="1">
      <c r="B92" s="353"/>
      <c r="D92" s="355" t="s">
        <v>296</v>
      </c>
      <c r="E92" s="356" t="s">
        <v>23</v>
      </c>
      <c r="F92" s="356" t="s">
        <v>1863</v>
      </c>
      <c r="J92" s="357">
        <f>BK92</f>
        <v>0</v>
      </c>
      <c r="L92" s="353"/>
      <c r="M92" s="358"/>
      <c r="N92" s="359"/>
      <c r="O92" s="359"/>
      <c r="P92" s="360">
        <f>P93+P98</f>
        <v>8.1214560000000002</v>
      </c>
      <c r="Q92" s="359"/>
      <c r="R92" s="360">
        <f>R93+R98</f>
        <v>5.9899999999999997E-3</v>
      </c>
      <c r="S92" s="359"/>
      <c r="T92" s="361">
        <f>T93+T98</f>
        <v>0.14350000000000002</v>
      </c>
      <c r="AR92" s="355" t="s">
        <v>55</v>
      </c>
      <c r="AT92" s="362" t="s">
        <v>296</v>
      </c>
      <c r="AU92" s="362" t="s">
        <v>297</v>
      </c>
      <c r="AY92" s="355" t="s">
        <v>328</v>
      </c>
      <c r="BK92" s="363">
        <f>BK93+BK98</f>
        <v>0</v>
      </c>
    </row>
    <row r="93" spans="2:65" s="354" customFormat="1" ht="22.9" customHeight="1">
      <c r="B93" s="353"/>
      <c r="D93" s="355" t="s">
        <v>296</v>
      </c>
      <c r="E93" s="364" t="s">
        <v>546</v>
      </c>
      <c r="F93" s="364" t="s">
        <v>1864</v>
      </c>
      <c r="J93" s="365">
        <f>BK93</f>
        <v>0</v>
      </c>
      <c r="L93" s="353"/>
      <c r="M93" s="358"/>
      <c r="N93" s="359"/>
      <c r="O93" s="359"/>
      <c r="P93" s="360">
        <f>SUM(P94:P97)</f>
        <v>8.1</v>
      </c>
      <c r="Q93" s="359"/>
      <c r="R93" s="360">
        <f>SUM(R94:R97)</f>
        <v>5.9899999999999997E-3</v>
      </c>
      <c r="S93" s="359"/>
      <c r="T93" s="361">
        <f>SUM(T94:T97)</f>
        <v>0.14350000000000002</v>
      </c>
      <c r="AR93" s="355" t="s">
        <v>55</v>
      </c>
      <c r="AT93" s="362" t="s">
        <v>296</v>
      </c>
      <c r="AU93" s="362" t="s">
        <v>55</v>
      </c>
      <c r="AY93" s="355" t="s">
        <v>328</v>
      </c>
      <c r="BK93" s="363">
        <f>SUM(BK94:BK97)</f>
        <v>0</v>
      </c>
    </row>
    <row r="94" spans="2:65" s="96" customFormat="1" ht="16.5" customHeight="1">
      <c r="B94" s="108"/>
      <c r="C94" s="109" t="s">
        <v>55</v>
      </c>
      <c r="D94" s="109" t="s">
        <v>330</v>
      </c>
      <c r="E94" s="110" t="s">
        <v>1865</v>
      </c>
      <c r="F94" s="172" t="s">
        <v>1866</v>
      </c>
      <c r="G94" s="111" t="s">
        <v>130</v>
      </c>
      <c r="H94" s="112">
        <v>10</v>
      </c>
      <c r="I94" s="173"/>
      <c r="J94" s="173">
        <f>ROUND(I94*H94,2)</f>
        <v>0</v>
      </c>
      <c r="K94" s="172" t="s">
        <v>1640</v>
      </c>
      <c r="L94" s="95"/>
      <c r="M94" s="366" t="s">
        <v>242</v>
      </c>
      <c r="N94" s="367" t="s">
        <v>274</v>
      </c>
      <c r="O94" s="368">
        <v>0.105</v>
      </c>
      <c r="P94" s="368">
        <f>O94*H94</f>
        <v>1.05</v>
      </c>
      <c r="Q94" s="368">
        <v>1.2999999999999999E-4</v>
      </c>
      <c r="R94" s="368">
        <f>Q94*H94</f>
        <v>1.2999999999999999E-3</v>
      </c>
      <c r="S94" s="368">
        <v>0</v>
      </c>
      <c r="T94" s="369">
        <f>S94*H94</f>
        <v>0</v>
      </c>
      <c r="AR94" s="90" t="s">
        <v>55</v>
      </c>
      <c r="AT94" s="90" t="s">
        <v>330</v>
      </c>
      <c r="AU94" s="90" t="s">
        <v>57</v>
      </c>
      <c r="AY94" s="90" t="s">
        <v>328</v>
      </c>
      <c r="BE94" s="113">
        <f>IF(N94="základní",J94,0)</f>
        <v>0</v>
      </c>
      <c r="BF94" s="113">
        <f>IF(N94="snížená",J94,0)</f>
        <v>0</v>
      </c>
      <c r="BG94" s="113">
        <f>IF(N94="zákl. přenesená",J94,0)</f>
        <v>0</v>
      </c>
      <c r="BH94" s="113">
        <f>IF(N94="sníž. přenesená",J94,0)</f>
        <v>0</v>
      </c>
      <c r="BI94" s="113">
        <f>IF(N94="nulová",J94,0)</f>
        <v>0</v>
      </c>
      <c r="BJ94" s="90" t="s">
        <v>55</v>
      </c>
      <c r="BK94" s="113">
        <f>ROUND(I94*H94,2)</f>
        <v>0</v>
      </c>
      <c r="BL94" s="90" t="s">
        <v>55</v>
      </c>
      <c r="BM94" s="90" t="s">
        <v>1867</v>
      </c>
    </row>
    <row r="95" spans="2:65" s="96" customFormat="1" ht="16.5" customHeight="1">
      <c r="B95" s="108"/>
      <c r="C95" s="109" t="s">
        <v>57</v>
      </c>
      <c r="D95" s="109" t="s">
        <v>330</v>
      </c>
      <c r="E95" s="110" t="s">
        <v>1868</v>
      </c>
      <c r="F95" s="172" t="s">
        <v>1869</v>
      </c>
      <c r="G95" s="111" t="s">
        <v>163</v>
      </c>
      <c r="H95" s="112">
        <v>0.5</v>
      </c>
      <c r="I95" s="173"/>
      <c r="J95" s="173">
        <f>ROUND(I95*H95,2)</f>
        <v>0</v>
      </c>
      <c r="K95" s="172" t="s">
        <v>1640</v>
      </c>
      <c r="L95" s="95"/>
      <c r="M95" s="366" t="s">
        <v>242</v>
      </c>
      <c r="N95" s="367" t="s">
        <v>274</v>
      </c>
      <c r="O95" s="368">
        <v>0.6</v>
      </c>
      <c r="P95" s="368">
        <f>O95*H95</f>
        <v>0.3</v>
      </c>
      <c r="Q95" s="368">
        <v>7.3999999999999999E-4</v>
      </c>
      <c r="R95" s="368">
        <f>Q95*H95</f>
        <v>3.6999999999999999E-4</v>
      </c>
      <c r="S95" s="368">
        <v>8.0000000000000002E-3</v>
      </c>
      <c r="T95" s="369">
        <f>S95*H95</f>
        <v>4.0000000000000001E-3</v>
      </c>
      <c r="AR95" s="90" t="s">
        <v>55</v>
      </c>
      <c r="AT95" s="90" t="s">
        <v>330</v>
      </c>
      <c r="AU95" s="90" t="s">
        <v>57</v>
      </c>
      <c r="AY95" s="90" t="s">
        <v>328</v>
      </c>
      <c r="BE95" s="113">
        <f>IF(N95="základní",J95,0)</f>
        <v>0</v>
      </c>
      <c r="BF95" s="113">
        <f>IF(N95="snížená",J95,0)</f>
        <v>0</v>
      </c>
      <c r="BG95" s="113">
        <f>IF(N95="zákl. přenesená",J95,0)</f>
        <v>0</v>
      </c>
      <c r="BH95" s="113">
        <f>IF(N95="sníž. přenesená",J95,0)</f>
        <v>0</v>
      </c>
      <c r="BI95" s="113">
        <f>IF(N95="nulová",J95,0)</f>
        <v>0</v>
      </c>
      <c r="BJ95" s="90" t="s">
        <v>55</v>
      </c>
      <c r="BK95" s="113">
        <f>ROUND(I95*H95,2)</f>
        <v>0</v>
      </c>
      <c r="BL95" s="90" t="s">
        <v>55</v>
      </c>
      <c r="BM95" s="90" t="s">
        <v>1870</v>
      </c>
    </row>
    <row r="96" spans="2:65" s="96" customFormat="1" ht="16.5" customHeight="1">
      <c r="B96" s="108"/>
      <c r="C96" s="109" t="s">
        <v>458</v>
      </c>
      <c r="D96" s="109" t="s">
        <v>330</v>
      </c>
      <c r="E96" s="110" t="s">
        <v>1871</v>
      </c>
      <c r="F96" s="172" t="s">
        <v>1872</v>
      </c>
      <c r="G96" s="111" t="s">
        <v>163</v>
      </c>
      <c r="H96" s="112">
        <v>3.5</v>
      </c>
      <c r="I96" s="173"/>
      <c r="J96" s="173">
        <f>ROUND(I96*H96,2)</f>
        <v>0</v>
      </c>
      <c r="K96" s="172" t="s">
        <v>1640</v>
      </c>
      <c r="L96" s="95"/>
      <c r="M96" s="366" t="s">
        <v>242</v>
      </c>
      <c r="N96" s="367" t="s">
        <v>274</v>
      </c>
      <c r="O96" s="368">
        <v>1.5</v>
      </c>
      <c r="P96" s="368">
        <f>O96*H96</f>
        <v>5.25</v>
      </c>
      <c r="Q96" s="368">
        <v>9.6000000000000002E-4</v>
      </c>
      <c r="R96" s="368">
        <f>Q96*H96</f>
        <v>3.3600000000000001E-3</v>
      </c>
      <c r="S96" s="368">
        <v>3.1E-2</v>
      </c>
      <c r="T96" s="369">
        <f>S96*H96</f>
        <v>0.1085</v>
      </c>
      <c r="AR96" s="90" t="s">
        <v>55</v>
      </c>
      <c r="AT96" s="90" t="s">
        <v>330</v>
      </c>
      <c r="AU96" s="90" t="s">
        <v>57</v>
      </c>
      <c r="AY96" s="90" t="s">
        <v>328</v>
      </c>
      <c r="BE96" s="113">
        <f>IF(N96="základní",J96,0)</f>
        <v>0</v>
      </c>
      <c r="BF96" s="113">
        <f>IF(N96="snížená",J96,0)</f>
        <v>0</v>
      </c>
      <c r="BG96" s="113">
        <f>IF(N96="zákl. přenesená",J96,0)</f>
        <v>0</v>
      </c>
      <c r="BH96" s="113">
        <f>IF(N96="sníž. přenesená",J96,0)</f>
        <v>0</v>
      </c>
      <c r="BI96" s="113">
        <f>IF(N96="nulová",J96,0)</f>
        <v>0</v>
      </c>
      <c r="BJ96" s="90" t="s">
        <v>55</v>
      </c>
      <c r="BK96" s="113">
        <f>ROUND(I96*H96,2)</f>
        <v>0</v>
      </c>
      <c r="BL96" s="90" t="s">
        <v>55</v>
      </c>
      <c r="BM96" s="90" t="s">
        <v>1873</v>
      </c>
    </row>
    <row r="97" spans="2:65" s="96" customFormat="1" ht="16.5" customHeight="1">
      <c r="B97" s="108"/>
      <c r="C97" s="109" t="s">
        <v>454</v>
      </c>
      <c r="D97" s="109" t="s">
        <v>330</v>
      </c>
      <c r="E97" s="110" t="s">
        <v>1874</v>
      </c>
      <c r="F97" s="172" t="s">
        <v>1875</v>
      </c>
      <c r="G97" s="405" t="s">
        <v>140</v>
      </c>
      <c r="H97" s="112">
        <v>1</v>
      </c>
      <c r="I97" s="173"/>
      <c r="J97" s="173">
        <f>ROUND(I97*H97,2)</f>
        <v>0</v>
      </c>
      <c r="K97" s="172" t="s">
        <v>242</v>
      </c>
      <c r="L97" s="95"/>
      <c r="M97" s="366" t="s">
        <v>242</v>
      </c>
      <c r="N97" s="367" t="s">
        <v>274</v>
      </c>
      <c r="O97" s="368">
        <v>1.5</v>
      </c>
      <c r="P97" s="368">
        <f>O97*H97</f>
        <v>1.5</v>
      </c>
      <c r="Q97" s="368">
        <v>9.6000000000000002E-4</v>
      </c>
      <c r="R97" s="368">
        <f>Q97*H97</f>
        <v>9.6000000000000002E-4</v>
      </c>
      <c r="S97" s="368">
        <v>3.1E-2</v>
      </c>
      <c r="T97" s="369">
        <f>S97*H97</f>
        <v>3.1E-2</v>
      </c>
      <c r="AR97" s="90" t="s">
        <v>55</v>
      </c>
      <c r="AT97" s="90" t="s">
        <v>330</v>
      </c>
      <c r="AU97" s="90" t="s">
        <v>57</v>
      </c>
      <c r="AY97" s="90" t="s">
        <v>328</v>
      </c>
      <c r="BE97" s="113">
        <f>IF(N97="základní",J97,0)</f>
        <v>0</v>
      </c>
      <c r="BF97" s="113">
        <f>IF(N97="snížená",J97,0)</f>
        <v>0</v>
      </c>
      <c r="BG97" s="113">
        <f>IF(N97="zákl. přenesená",J97,0)</f>
        <v>0</v>
      </c>
      <c r="BH97" s="113">
        <f>IF(N97="sníž. přenesená",J97,0)</f>
        <v>0</v>
      </c>
      <c r="BI97" s="113">
        <f>IF(N97="nulová",J97,0)</f>
        <v>0</v>
      </c>
      <c r="BJ97" s="90" t="s">
        <v>55</v>
      </c>
      <c r="BK97" s="113">
        <f>ROUND(I97*H97,2)</f>
        <v>0</v>
      </c>
      <c r="BL97" s="90" t="s">
        <v>55</v>
      </c>
      <c r="BM97" s="90" t="s">
        <v>1876</v>
      </c>
    </row>
    <row r="98" spans="2:65" s="354" customFormat="1" ht="22.9" customHeight="1">
      <c r="B98" s="353"/>
      <c r="D98" s="355" t="s">
        <v>296</v>
      </c>
      <c r="E98" s="364" t="s">
        <v>1877</v>
      </c>
      <c r="F98" s="364" t="s">
        <v>1878</v>
      </c>
      <c r="J98" s="365">
        <f>BK98</f>
        <v>0</v>
      </c>
      <c r="L98" s="353"/>
      <c r="M98" s="358"/>
      <c r="N98" s="359"/>
      <c r="O98" s="359"/>
      <c r="P98" s="360">
        <f>SUM(P99:P101)</f>
        <v>2.1455999999999999E-2</v>
      </c>
      <c r="Q98" s="359"/>
      <c r="R98" s="360">
        <f>SUM(R99:R101)</f>
        <v>0</v>
      </c>
      <c r="S98" s="359"/>
      <c r="T98" s="361">
        <f>SUM(T99:T101)</f>
        <v>0</v>
      </c>
      <c r="AR98" s="355" t="s">
        <v>55</v>
      </c>
      <c r="AT98" s="362" t="s">
        <v>296</v>
      </c>
      <c r="AU98" s="362" t="s">
        <v>55</v>
      </c>
      <c r="AY98" s="355" t="s">
        <v>328</v>
      </c>
      <c r="BK98" s="363">
        <f>SUM(BK99:BK101)</f>
        <v>0</v>
      </c>
    </row>
    <row r="99" spans="2:65" s="96" customFormat="1" ht="16.5" customHeight="1">
      <c r="B99" s="108"/>
      <c r="C99" s="109" t="s">
        <v>1879</v>
      </c>
      <c r="D99" s="109" t="s">
        <v>330</v>
      </c>
      <c r="E99" s="110" t="s">
        <v>1880</v>
      </c>
      <c r="F99" s="172" t="s">
        <v>1881</v>
      </c>
      <c r="G99" s="111" t="s">
        <v>176</v>
      </c>
      <c r="H99" s="112">
        <v>0.14399999999999999</v>
      </c>
      <c r="I99" s="173"/>
      <c r="J99" s="173">
        <f>ROUND(I99*H99,2)</f>
        <v>0</v>
      </c>
      <c r="K99" s="172" t="s">
        <v>1640</v>
      </c>
      <c r="L99" s="95"/>
      <c r="M99" s="366" t="s">
        <v>242</v>
      </c>
      <c r="N99" s="367" t="s">
        <v>274</v>
      </c>
      <c r="O99" s="368">
        <v>0.125</v>
      </c>
      <c r="P99" s="368">
        <f>O99*H99</f>
        <v>1.7999999999999999E-2</v>
      </c>
      <c r="Q99" s="368">
        <v>0</v>
      </c>
      <c r="R99" s="368">
        <f>Q99*H99</f>
        <v>0</v>
      </c>
      <c r="S99" s="368">
        <v>0</v>
      </c>
      <c r="T99" s="369">
        <f>S99*H99</f>
        <v>0</v>
      </c>
      <c r="AR99" s="90" t="s">
        <v>55</v>
      </c>
      <c r="AT99" s="90" t="s">
        <v>330</v>
      </c>
      <c r="AU99" s="90" t="s">
        <v>57</v>
      </c>
      <c r="AY99" s="90" t="s">
        <v>328</v>
      </c>
      <c r="BE99" s="113">
        <f>IF(N99="základní",J99,0)</f>
        <v>0</v>
      </c>
      <c r="BF99" s="113">
        <f>IF(N99="snížená",J99,0)</f>
        <v>0</v>
      </c>
      <c r="BG99" s="113">
        <f>IF(N99="zákl. přenesená",J99,0)</f>
        <v>0</v>
      </c>
      <c r="BH99" s="113">
        <f>IF(N99="sníž. přenesená",J99,0)</f>
        <v>0</v>
      </c>
      <c r="BI99" s="113">
        <f>IF(N99="nulová",J99,0)</f>
        <v>0</v>
      </c>
      <c r="BJ99" s="90" t="s">
        <v>55</v>
      </c>
      <c r="BK99" s="113">
        <f>ROUND(I99*H99,2)</f>
        <v>0</v>
      </c>
      <c r="BL99" s="90" t="s">
        <v>55</v>
      </c>
      <c r="BM99" s="90" t="s">
        <v>1882</v>
      </c>
    </row>
    <row r="100" spans="2:65" s="96" customFormat="1" ht="16.5" customHeight="1">
      <c r="B100" s="108"/>
      <c r="C100" s="109" t="s">
        <v>462</v>
      </c>
      <c r="D100" s="109" t="s">
        <v>330</v>
      </c>
      <c r="E100" s="110" t="s">
        <v>1883</v>
      </c>
      <c r="F100" s="172" t="s">
        <v>1884</v>
      </c>
      <c r="G100" s="111" t="s">
        <v>176</v>
      </c>
      <c r="H100" s="112">
        <v>0.57599999999999996</v>
      </c>
      <c r="I100" s="173"/>
      <c r="J100" s="173">
        <f>ROUND(I100*H100,2)</f>
        <v>0</v>
      </c>
      <c r="K100" s="172" t="s">
        <v>1640</v>
      </c>
      <c r="L100" s="95"/>
      <c r="M100" s="366" t="s">
        <v>242</v>
      </c>
      <c r="N100" s="367" t="s">
        <v>274</v>
      </c>
      <c r="O100" s="368">
        <v>6.0000000000000001E-3</v>
      </c>
      <c r="P100" s="368">
        <f>O100*H100</f>
        <v>3.4559999999999999E-3</v>
      </c>
      <c r="Q100" s="368">
        <v>0</v>
      </c>
      <c r="R100" s="368">
        <f>Q100*H100</f>
        <v>0</v>
      </c>
      <c r="S100" s="368">
        <v>0</v>
      </c>
      <c r="T100" s="369">
        <f>S100*H100</f>
        <v>0</v>
      </c>
      <c r="AR100" s="90" t="s">
        <v>55</v>
      </c>
      <c r="AT100" s="90" t="s">
        <v>330</v>
      </c>
      <c r="AU100" s="90" t="s">
        <v>57</v>
      </c>
      <c r="AY100" s="90" t="s">
        <v>328</v>
      </c>
      <c r="BE100" s="113">
        <f>IF(N100="základní",J100,0)</f>
        <v>0</v>
      </c>
      <c r="BF100" s="113">
        <f>IF(N100="snížená",J100,0)</f>
        <v>0</v>
      </c>
      <c r="BG100" s="113">
        <f>IF(N100="zákl. přenesená",J100,0)</f>
        <v>0</v>
      </c>
      <c r="BH100" s="113">
        <f>IF(N100="sníž. přenesená",J100,0)</f>
        <v>0</v>
      </c>
      <c r="BI100" s="113">
        <f>IF(N100="nulová",J100,0)</f>
        <v>0</v>
      </c>
      <c r="BJ100" s="90" t="s">
        <v>55</v>
      </c>
      <c r="BK100" s="113">
        <f>ROUND(I100*H100,2)</f>
        <v>0</v>
      </c>
      <c r="BL100" s="90" t="s">
        <v>55</v>
      </c>
      <c r="BM100" s="90" t="s">
        <v>1885</v>
      </c>
    </row>
    <row r="101" spans="2:65" s="96" customFormat="1" ht="16.5" customHeight="1">
      <c r="B101" s="108"/>
      <c r="C101" s="109" t="s">
        <v>474</v>
      </c>
      <c r="D101" s="109" t="s">
        <v>330</v>
      </c>
      <c r="E101" s="110" t="s">
        <v>1886</v>
      </c>
      <c r="F101" s="172" t="s">
        <v>1887</v>
      </c>
      <c r="G101" s="111" t="s">
        <v>176</v>
      </c>
      <c r="H101" s="112">
        <v>0.14399999999999999</v>
      </c>
      <c r="I101" s="173"/>
      <c r="J101" s="173">
        <f>ROUND(I101*H101,2)</f>
        <v>0</v>
      </c>
      <c r="K101" s="172" t="s">
        <v>1640</v>
      </c>
      <c r="L101" s="95"/>
      <c r="M101" s="366" t="s">
        <v>242</v>
      </c>
      <c r="N101" s="367" t="s">
        <v>274</v>
      </c>
      <c r="O101" s="368">
        <v>0</v>
      </c>
      <c r="P101" s="368">
        <f>O101*H101</f>
        <v>0</v>
      </c>
      <c r="Q101" s="368">
        <v>0</v>
      </c>
      <c r="R101" s="368">
        <f>Q101*H101</f>
        <v>0</v>
      </c>
      <c r="S101" s="368">
        <v>0</v>
      </c>
      <c r="T101" s="369">
        <f>S101*H101</f>
        <v>0</v>
      </c>
      <c r="AR101" s="90" t="s">
        <v>55</v>
      </c>
      <c r="AT101" s="90" t="s">
        <v>330</v>
      </c>
      <c r="AU101" s="90" t="s">
        <v>57</v>
      </c>
      <c r="AY101" s="90" t="s">
        <v>328</v>
      </c>
      <c r="BE101" s="113">
        <f>IF(N101="základní",J101,0)</f>
        <v>0</v>
      </c>
      <c r="BF101" s="113">
        <f>IF(N101="snížená",J101,0)</f>
        <v>0</v>
      </c>
      <c r="BG101" s="113">
        <f>IF(N101="zákl. přenesená",J101,0)</f>
        <v>0</v>
      </c>
      <c r="BH101" s="113">
        <f>IF(N101="sníž. přenesená",J101,0)</f>
        <v>0</v>
      </c>
      <c r="BI101" s="113">
        <f>IF(N101="nulová",J101,0)</f>
        <v>0</v>
      </c>
      <c r="BJ101" s="90" t="s">
        <v>55</v>
      </c>
      <c r="BK101" s="113">
        <f>ROUND(I101*H101,2)</f>
        <v>0</v>
      </c>
      <c r="BL101" s="90" t="s">
        <v>55</v>
      </c>
      <c r="BM101" s="90" t="s">
        <v>1888</v>
      </c>
    </row>
    <row r="102" spans="2:65" s="354" customFormat="1" ht="25.9" customHeight="1">
      <c r="B102" s="353"/>
      <c r="D102" s="355" t="s">
        <v>296</v>
      </c>
      <c r="E102" s="356" t="s">
        <v>24</v>
      </c>
      <c r="F102" s="356" t="s">
        <v>1639</v>
      </c>
      <c r="J102" s="357">
        <f>BK102</f>
        <v>0</v>
      </c>
      <c r="L102" s="353"/>
      <c r="M102" s="358"/>
      <c r="N102" s="359"/>
      <c r="O102" s="359"/>
      <c r="P102" s="360">
        <f>P103+P115+P117+P118+P121</f>
        <v>28.502289999999999</v>
      </c>
      <c r="Q102" s="359"/>
      <c r="R102" s="360">
        <f>R103+R115+R117+R118+R121</f>
        <v>7.5310000000000002E-2</v>
      </c>
      <c r="S102" s="359"/>
      <c r="T102" s="361">
        <f>T103+T115+T117+T118+T121</f>
        <v>0.51026000000000005</v>
      </c>
      <c r="AR102" s="355" t="s">
        <v>57</v>
      </c>
      <c r="AT102" s="362" t="s">
        <v>296</v>
      </c>
      <c r="AU102" s="362" t="s">
        <v>297</v>
      </c>
      <c r="AY102" s="355" t="s">
        <v>328</v>
      </c>
      <c r="BK102" s="363">
        <f>BK103+BK115+BK117+BK118+BK121</f>
        <v>0</v>
      </c>
    </row>
    <row r="103" spans="2:65" s="354" customFormat="1" ht="22.9" customHeight="1">
      <c r="B103" s="353"/>
      <c r="D103" s="355" t="s">
        <v>296</v>
      </c>
      <c r="E103" s="364" t="s">
        <v>1889</v>
      </c>
      <c r="F103" s="364" t="s">
        <v>1890</v>
      </c>
      <c r="J103" s="365">
        <f>BK103</f>
        <v>0</v>
      </c>
      <c r="L103" s="353"/>
      <c r="M103" s="358"/>
      <c r="N103" s="359"/>
      <c r="O103" s="359"/>
      <c r="P103" s="360">
        <f>SUM(P104:P114)</f>
        <v>14.53129</v>
      </c>
      <c r="Q103" s="359"/>
      <c r="R103" s="360">
        <f>SUM(R104:R114)</f>
        <v>6.3490000000000005E-2</v>
      </c>
      <c r="S103" s="359"/>
      <c r="T103" s="361">
        <f>SUM(T104:T114)</f>
        <v>0.51026000000000005</v>
      </c>
      <c r="AR103" s="355" t="s">
        <v>57</v>
      </c>
      <c r="AT103" s="362" t="s">
        <v>296</v>
      </c>
      <c r="AU103" s="362" t="s">
        <v>55</v>
      </c>
      <c r="AY103" s="355" t="s">
        <v>328</v>
      </c>
      <c r="BK103" s="363">
        <f>SUM(BK104:BK114)</f>
        <v>0</v>
      </c>
    </row>
    <row r="104" spans="2:65" s="96" customFormat="1" ht="16.5" customHeight="1">
      <c r="B104" s="108"/>
      <c r="C104" s="109" t="s">
        <v>486</v>
      </c>
      <c r="D104" s="109" t="s">
        <v>330</v>
      </c>
      <c r="E104" s="110" t="s">
        <v>1891</v>
      </c>
      <c r="F104" s="172" t="s">
        <v>1892</v>
      </c>
      <c r="G104" s="111" t="s">
        <v>163</v>
      </c>
      <c r="H104" s="112">
        <v>0.5</v>
      </c>
      <c r="I104" s="173"/>
      <c r="J104" s="173">
        <f t="shared" ref="J104:J114" si="0">ROUND(I104*H104,2)</f>
        <v>0</v>
      </c>
      <c r="K104" s="172" t="s">
        <v>1640</v>
      </c>
      <c r="L104" s="95"/>
      <c r="M104" s="366" t="s">
        <v>242</v>
      </c>
      <c r="N104" s="367" t="s">
        <v>274</v>
      </c>
      <c r="O104" s="368">
        <v>0.26900000000000002</v>
      </c>
      <c r="P104" s="368">
        <f t="shared" ref="P104:P114" si="1">O104*H104</f>
        <v>0.13450000000000001</v>
      </c>
      <c r="Q104" s="368">
        <v>2.5600000000000002E-3</v>
      </c>
      <c r="R104" s="368">
        <f t="shared" ref="R104:R114" si="2">Q104*H104</f>
        <v>1.2800000000000001E-3</v>
      </c>
      <c r="S104" s="368">
        <v>0</v>
      </c>
      <c r="T104" s="369">
        <f t="shared" ref="T104:T114" si="3">S104*H104</f>
        <v>0</v>
      </c>
      <c r="AR104" s="90" t="s">
        <v>55</v>
      </c>
      <c r="AT104" s="90" t="s">
        <v>330</v>
      </c>
      <c r="AU104" s="90" t="s">
        <v>57</v>
      </c>
      <c r="AY104" s="90" t="s">
        <v>328</v>
      </c>
      <c r="BE104" s="113">
        <f t="shared" ref="BE104:BE114" si="4">IF(N104="základní",J104,0)</f>
        <v>0</v>
      </c>
      <c r="BF104" s="113">
        <f t="shared" ref="BF104:BF114" si="5">IF(N104="snížená",J104,0)</f>
        <v>0</v>
      </c>
      <c r="BG104" s="113">
        <f t="shared" ref="BG104:BG114" si="6">IF(N104="zákl. přenesená",J104,0)</f>
        <v>0</v>
      </c>
      <c r="BH104" s="113">
        <f t="shared" ref="BH104:BH114" si="7">IF(N104="sníž. přenesená",J104,0)</f>
        <v>0</v>
      </c>
      <c r="BI104" s="113">
        <f t="shared" ref="BI104:BI114" si="8">IF(N104="nulová",J104,0)</f>
        <v>0</v>
      </c>
      <c r="BJ104" s="90" t="s">
        <v>55</v>
      </c>
      <c r="BK104" s="113">
        <f t="shared" ref="BK104:BK114" si="9">ROUND(I104*H104,2)</f>
        <v>0</v>
      </c>
      <c r="BL104" s="90" t="s">
        <v>55</v>
      </c>
      <c r="BM104" s="90" t="s">
        <v>1893</v>
      </c>
    </row>
    <row r="105" spans="2:65" s="96" customFormat="1" ht="16.5" customHeight="1">
      <c r="B105" s="108"/>
      <c r="C105" s="109" t="s">
        <v>546</v>
      </c>
      <c r="D105" s="109" t="s">
        <v>330</v>
      </c>
      <c r="E105" s="110" t="s">
        <v>1894</v>
      </c>
      <c r="F105" s="172" t="s">
        <v>1895</v>
      </c>
      <c r="G105" s="111" t="s">
        <v>163</v>
      </c>
      <c r="H105" s="112">
        <v>3.5</v>
      </c>
      <c r="I105" s="173"/>
      <c r="J105" s="173">
        <f t="shared" si="0"/>
        <v>0</v>
      </c>
      <c r="K105" s="172" t="s">
        <v>1640</v>
      </c>
      <c r="L105" s="95"/>
      <c r="M105" s="366" t="s">
        <v>242</v>
      </c>
      <c r="N105" s="367" t="s">
        <v>274</v>
      </c>
      <c r="O105" s="368">
        <v>0.56899999999999995</v>
      </c>
      <c r="P105" s="368">
        <f t="shared" si="1"/>
        <v>1.9914999999999998</v>
      </c>
      <c r="Q105" s="368">
        <v>1.171E-2</v>
      </c>
      <c r="R105" s="368">
        <f t="shared" si="2"/>
        <v>4.0985000000000001E-2</v>
      </c>
      <c r="S105" s="368">
        <v>0</v>
      </c>
      <c r="T105" s="369">
        <f t="shared" si="3"/>
        <v>0</v>
      </c>
      <c r="AR105" s="90" t="s">
        <v>55</v>
      </c>
      <c r="AT105" s="90" t="s">
        <v>330</v>
      </c>
      <c r="AU105" s="90" t="s">
        <v>57</v>
      </c>
      <c r="AY105" s="90" t="s">
        <v>328</v>
      </c>
      <c r="BE105" s="113">
        <f t="shared" si="4"/>
        <v>0</v>
      </c>
      <c r="BF105" s="113">
        <f t="shared" si="5"/>
        <v>0</v>
      </c>
      <c r="BG105" s="113">
        <f t="shared" si="6"/>
        <v>0</v>
      </c>
      <c r="BH105" s="113">
        <f t="shared" si="7"/>
        <v>0</v>
      </c>
      <c r="BI105" s="113">
        <f t="shared" si="8"/>
        <v>0</v>
      </c>
      <c r="BJ105" s="90" t="s">
        <v>55</v>
      </c>
      <c r="BK105" s="113">
        <f t="shared" si="9"/>
        <v>0</v>
      </c>
      <c r="BL105" s="90" t="s">
        <v>55</v>
      </c>
      <c r="BM105" s="90" t="s">
        <v>1896</v>
      </c>
    </row>
    <row r="106" spans="2:65" s="96" customFormat="1" ht="16.5" customHeight="1">
      <c r="B106" s="108"/>
      <c r="C106" s="109" t="s">
        <v>550</v>
      </c>
      <c r="D106" s="109" t="s">
        <v>330</v>
      </c>
      <c r="E106" s="110" t="s">
        <v>1897</v>
      </c>
      <c r="F106" s="172" t="s">
        <v>1898</v>
      </c>
      <c r="G106" s="111" t="s">
        <v>163</v>
      </c>
      <c r="H106" s="112">
        <v>58</v>
      </c>
      <c r="I106" s="173"/>
      <c r="J106" s="173">
        <f t="shared" si="0"/>
        <v>0</v>
      </c>
      <c r="K106" s="172" t="s">
        <v>1640</v>
      </c>
      <c r="L106" s="95"/>
      <c r="M106" s="366" t="s">
        <v>242</v>
      </c>
      <c r="N106" s="367" t="s">
        <v>274</v>
      </c>
      <c r="O106" s="368">
        <v>4.8000000000000001E-2</v>
      </c>
      <c r="P106" s="368">
        <f t="shared" si="1"/>
        <v>2.7840000000000003</v>
      </c>
      <c r="Q106" s="368">
        <v>2.4000000000000001E-4</v>
      </c>
      <c r="R106" s="368">
        <f t="shared" si="2"/>
        <v>1.392E-2</v>
      </c>
      <c r="S106" s="368">
        <v>5.5300000000000002E-3</v>
      </c>
      <c r="T106" s="369">
        <f t="shared" si="3"/>
        <v>0.32074000000000003</v>
      </c>
      <c r="AR106" s="90" t="s">
        <v>55</v>
      </c>
      <c r="AT106" s="90" t="s">
        <v>330</v>
      </c>
      <c r="AU106" s="90" t="s">
        <v>57</v>
      </c>
      <c r="AY106" s="90" t="s">
        <v>328</v>
      </c>
      <c r="BE106" s="113">
        <f t="shared" si="4"/>
        <v>0</v>
      </c>
      <c r="BF106" s="113">
        <f t="shared" si="5"/>
        <v>0</v>
      </c>
      <c r="BG106" s="113">
        <f t="shared" si="6"/>
        <v>0</v>
      </c>
      <c r="BH106" s="113">
        <f t="shared" si="7"/>
        <v>0</v>
      </c>
      <c r="BI106" s="113">
        <f t="shared" si="8"/>
        <v>0</v>
      </c>
      <c r="BJ106" s="90" t="s">
        <v>55</v>
      </c>
      <c r="BK106" s="113">
        <f t="shared" si="9"/>
        <v>0</v>
      </c>
      <c r="BL106" s="90" t="s">
        <v>55</v>
      </c>
      <c r="BM106" s="90" t="s">
        <v>1899</v>
      </c>
    </row>
    <row r="107" spans="2:65" s="96" customFormat="1" ht="16.5" customHeight="1">
      <c r="B107" s="108"/>
      <c r="C107" s="109" t="s">
        <v>554</v>
      </c>
      <c r="D107" s="109" t="s">
        <v>330</v>
      </c>
      <c r="E107" s="110" t="s">
        <v>1900</v>
      </c>
      <c r="F107" s="172" t="s">
        <v>1901</v>
      </c>
      <c r="G107" s="111" t="s">
        <v>163</v>
      </c>
      <c r="H107" s="112">
        <v>11.5</v>
      </c>
      <c r="I107" s="173"/>
      <c r="J107" s="173">
        <f t="shared" si="0"/>
        <v>0</v>
      </c>
      <c r="K107" s="172" t="s">
        <v>1640</v>
      </c>
      <c r="L107" s="95"/>
      <c r="M107" s="366" t="s">
        <v>242</v>
      </c>
      <c r="N107" s="367" t="s">
        <v>274</v>
      </c>
      <c r="O107" s="368">
        <v>6.8000000000000005E-2</v>
      </c>
      <c r="P107" s="368">
        <f t="shared" si="1"/>
        <v>0.78200000000000003</v>
      </c>
      <c r="Q107" s="368">
        <v>5.5000000000000003E-4</v>
      </c>
      <c r="R107" s="368">
        <f t="shared" si="2"/>
        <v>6.3250000000000008E-3</v>
      </c>
      <c r="S107" s="368">
        <v>1.6480000000000002E-2</v>
      </c>
      <c r="T107" s="369">
        <f t="shared" si="3"/>
        <v>0.18952000000000002</v>
      </c>
      <c r="AR107" s="90" t="s">
        <v>55</v>
      </c>
      <c r="AT107" s="90" t="s">
        <v>330</v>
      </c>
      <c r="AU107" s="90" t="s">
        <v>57</v>
      </c>
      <c r="AY107" s="90" t="s">
        <v>328</v>
      </c>
      <c r="BE107" s="113">
        <f t="shared" si="4"/>
        <v>0</v>
      </c>
      <c r="BF107" s="113">
        <f t="shared" si="5"/>
        <v>0</v>
      </c>
      <c r="BG107" s="113">
        <f t="shared" si="6"/>
        <v>0</v>
      </c>
      <c r="BH107" s="113">
        <f t="shared" si="7"/>
        <v>0</v>
      </c>
      <c r="BI107" s="113">
        <f t="shared" si="8"/>
        <v>0</v>
      </c>
      <c r="BJ107" s="90" t="s">
        <v>55</v>
      </c>
      <c r="BK107" s="113">
        <f t="shared" si="9"/>
        <v>0</v>
      </c>
      <c r="BL107" s="90" t="s">
        <v>55</v>
      </c>
      <c r="BM107" s="90" t="s">
        <v>1902</v>
      </c>
    </row>
    <row r="108" spans="2:65" s="96" customFormat="1" ht="16.5" customHeight="1">
      <c r="B108" s="108"/>
      <c r="C108" s="109" t="s">
        <v>1903</v>
      </c>
      <c r="D108" s="109" t="s">
        <v>330</v>
      </c>
      <c r="E108" s="110" t="s">
        <v>1904</v>
      </c>
      <c r="F108" s="172" t="s">
        <v>1905</v>
      </c>
      <c r="G108" s="111" t="s">
        <v>140</v>
      </c>
      <c r="H108" s="112">
        <v>4</v>
      </c>
      <c r="I108" s="173"/>
      <c r="J108" s="173">
        <f t="shared" si="0"/>
        <v>0</v>
      </c>
      <c r="K108" s="172" t="s">
        <v>1640</v>
      </c>
      <c r="L108" s="95"/>
      <c r="M108" s="366" t="s">
        <v>242</v>
      </c>
      <c r="N108" s="367" t="s">
        <v>274</v>
      </c>
      <c r="O108" s="368">
        <v>6.4000000000000001E-2</v>
      </c>
      <c r="P108" s="368">
        <f t="shared" si="1"/>
        <v>0.25600000000000001</v>
      </c>
      <c r="Q108" s="368">
        <v>0</v>
      </c>
      <c r="R108" s="368">
        <f t="shared" si="2"/>
        <v>0</v>
      </c>
      <c r="S108" s="368">
        <v>0</v>
      </c>
      <c r="T108" s="369">
        <f t="shared" si="3"/>
        <v>0</v>
      </c>
      <c r="AR108" s="90" t="s">
        <v>55</v>
      </c>
      <c r="AT108" s="90" t="s">
        <v>330</v>
      </c>
      <c r="AU108" s="90" t="s">
        <v>57</v>
      </c>
      <c r="AY108" s="90" t="s">
        <v>328</v>
      </c>
      <c r="BE108" s="113">
        <f t="shared" si="4"/>
        <v>0</v>
      </c>
      <c r="BF108" s="113">
        <f t="shared" si="5"/>
        <v>0</v>
      </c>
      <c r="BG108" s="113">
        <f t="shared" si="6"/>
        <v>0</v>
      </c>
      <c r="BH108" s="113">
        <f t="shared" si="7"/>
        <v>0</v>
      </c>
      <c r="BI108" s="113">
        <f t="shared" si="8"/>
        <v>0</v>
      </c>
      <c r="BJ108" s="90" t="s">
        <v>55</v>
      </c>
      <c r="BK108" s="113">
        <f t="shared" si="9"/>
        <v>0</v>
      </c>
      <c r="BL108" s="90" t="s">
        <v>55</v>
      </c>
      <c r="BM108" s="90" t="s">
        <v>1906</v>
      </c>
    </row>
    <row r="109" spans="2:65" s="96" customFormat="1" ht="16.5" customHeight="1">
      <c r="B109" s="108"/>
      <c r="C109" s="109" t="s">
        <v>561</v>
      </c>
      <c r="D109" s="109" t="s">
        <v>330</v>
      </c>
      <c r="E109" s="110" t="s">
        <v>1907</v>
      </c>
      <c r="F109" s="172" t="s">
        <v>1908</v>
      </c>
      <c r="G109" s="111" t="s">
        <v>163</v>
      </c>
      <c r="H109" s="112">
        <v>52</v>
      </c>
      <c r="I109" s="173"/>
      <c r="J109" s="173">
        <f t="shared" si="0"/>
        <v>0</v>
      </c>
      <c r="K109" s="172" t="s">
        <v>1640</v>
      </c>
      <c r="L109" s="95"/>
      <c r="M109" s="366" t="s">
        <v>242</v>
      </c>
      <c r="N109" s="367" t="s">
        <v>274</v>
      </c>
      <c r="O109" s="368">
        <v>6.2E-2</v>
      </c>
      <c r="P109" s="368">
        <f t="shared" si="1"/>
        <v>3.2240000000000002</v>
      </c>
      <c r="Q109" s="368">
        <v>0</v>
      </c>
      <c r="R109" s="368">
        <f t="shared" si="2"/>
        <v>0</v>
      </c>
      <c r="S109" s="368">
        <v>0</v>
      </c>
      <c r="T109" s="369">
        <f t="shared" si="3"/>
        <v>0</v>
      </c>
      <c r="AR109" s="90" t="s">
        <v>55</v>
      </c>
      <c r="AT109" s="90" t="s">
        <v>330</v>
      </c>
      <c r="AU109" s="90" t="s">
        <v>57</v>
      </c>
      <c r="AY109" s="90" t="s">
        <v>328</v>
      </c>
      <c r="BE109" s="113">
        <f t="shared" si="4"/>
        <v>0</v>
      </c>
      <c r="BF109" s="113">
        <f t="shared" si="5"/>
        <v>0</v>
      </c>
      <c r="BG109" s="113">
        <f t="shared" si="6"/>
        <v>0</v>
      </c>
      <c r="BH109" s="113">
        <f t="shared" si="7"/>
        <v>0</v>
      </c>
      <c r="BI109" s="113">
        <f t="shared" si="8"/>
        <v>0</v>
      </c>
      <c r="BJ109" s="90" t="s">
        <v>55</v>
      </c>
      <c r="BK109" s="113">
        <f t="shared" si="9"/>
        <v>0</v>
      </c>
      <c r="BL109" s="90" t="s">
        <v>55</v>
      </c>
      <c r="BM109" s="90" t="s">
        <v>1909</v>
      </c>
    </row>
    <row r="110" spans="2:65" s="96" customFormat="1" ht="16.5" customHeight="1">
      <c r="B110" s="108"/>
      <c r="C110" s="109" t="s">
        <v>1910</v>
      </c>
      <c r="D110" s="109" t="s">
        <v>330</v>
      </c>
      <c r="E110" s="110" t="s">
        <v>1911</v>
      </c>
      <c r="F110" s="172" t="s">
        <v>1912</v>
      </c>
      <c r="G110" s="111" t="s">
        <v>140</v>
      </c>
      <c r="H110" s="112">
        <v>2</v>
      </c>
      <c r="I110" s="173"/>
      <c r="J110" s="173">
        <f t="shared" si="0"/>
        <v>0</v>
      </c>
      <c r="K110" s="172" t="s">
        <v>1640</v>
      </c>
      <c r="L110" s="95"/>
      <c r="M110" s="366" t="s">
        <v>242</v>
      </c>
      <c r="N110" s="367" t="s">
        <v>274</v>
      </c>
      <c r="O110" s="368">
        <v>0.27600000000000002</v>
      </c>
      <c r="P110" s="368">
        <f t="shared" si="1"/>
        <v>0.55200000000000005</v>
      </c>
      <c r="Q110" s="368">
        <v>1.8000000000000001E-4</v>
      </c>
      <c r="R110" s="368">
        <f t="shared" si="2"/>
        <v>3.6000000000000002E-4</v>
      </c>
      <c r="S110" s="368">
        <v>0</v>
      </c>
      <c r="T110" s="369">
        <f t="shared" si="3"/>
        <v>0</v>
      </c>
      <c r="AR110" s="90" t="s">
        <v>55</v>
      </c>
      <c r="AT110" s="90" t="s">
        <v>330</v>
      </c>
      <c r="AU110" s="90" t="s">
        <v>57</v>
      </c>
      <c r="AY110" s="90" t="s">
        <v>328</v>
      </c>
      <c r="BE110" s="113">
        <f t="shared" si="4"/>
        <v>0</v>
      </c>
      <c r="BF110" s="113">
        <f t="shared" si="5"/>
        <v>0</v>
      </c>
      <c r="BG110" s="113">
        <f t="shared" si="6"/>
        <v>0</v>
      </c>
      <c r="BH110" s="113">
        <f t="shared" si="7"/>
        <v>0</v>
      </c>
      <c r="BI110" s="113">
        <f t="shared" si="8"/>
        <v>0</v>
      </c>
      <c r="BJ110" s="90" t="s">
        <v>55</v>
      </c>
      <c r="BK110" s="113">
        <f t="shared" si="9"/>
        <v>0</v>
      </c>
      <c r="BL110" s="90" t="s">
        <v>55</v>
      </c>
      <c r="BM110" s="90" t="s">
        <v>1913</v>
      </c>
    </row>
    <row r="111" spans="2:65" s="96" customFormat="1" ht="16.5" customHeight="1">
      <c r="B111" s="108"/>
      <c r="C111" s="109" t="s">
        <v>258</v>
      </c>
      <c r="D111" s="109" t="s">
        <v>330</v>
      </c>
      <c r="E111" s="110" t="s">
        <v>1914</v>
      </c>
      <c r="F111" s="172" t="s">
        <v>1915</v>
      </c>
      <c r="G111" s="111" t="s">
        <v>140</v>
      </c>
      <c r="H111" s="112">
        <v>2</v>
      </c>
      <c r="I111" s="173"/>
      <c r="J111" s="173">
        <f t="shared" si="0"/>
        <v>0</v>
      </c>
      <c r="K111" s="172" t="s">
        <v>1640</v>
      </c>
      <c r="L111" s="95"/>
      <c r="M111" s="366" t="s">
        <v>242</v>
      </c>
      <c r="N111" s="367" t="s">
        <v>274</v>
      </c>
      <c r="O111" s="368">
        <v>0.57599999999999996</v>
      </c>
      <c r="P111" s="368">
        <f t="shared" si="1"/>
        <v>1.1519999999999999</v>
      </c>
      <c r="Q111" s="368">
        <v>2.5000000000000001E-4</v>
      </c>
      <c r="R111" s="368">
        <f t="shared" si="2"/>
        <v>5.0000000000000001E-4</v>
      </c>
      <c r="S111" s="368">
        <v>0</v>
      </c>
      <c r="T111" s="369">
        <f t="shared" si="3"/>
        <v>0</v>
      </c>
      <c r="AR111" s="90" t="s">
        <v>55</v>
      </c>
      <c r="AT111" s="90" t="s">
        <v>330</v>
      </c>
      <c r="AU111" s="90" t="s">
        <v>57</v>
      </c>
      <c r="AY111" s="90" t="s">
        <v>328</v>
      </c>
      <c r="BE111" s="113">
        <f t="shared" si="4"/>
        <v>0</v>
      </c>
      <c r="BF111" s="113">
        <f t="shared" si="5"/>
        <v>0</v>
      </c>
      <c r="BG111" s="113">
        <f t="shared" si="6"/>
        <v>0</v>
      </c>
      <c r="BH111" s="113">
        <f t="shared" si="7"/>
        <v>0</v>
      </c>
      <c r="BI111" s="113">
        <f t="shared" si="8"/>
        <v>0</v>
      </c>
      <c r="BJ111" s="90" t="s">
        <v>55</v>
      </c>
      <c r="BK111" s="113">
        <f t="shared" si="9"/>
        <v>0</v>
      </c>
      <c r="BL111" s="90" t="s">
        <v>55</v>
      </c>
      <c r="BM111" s="90" t="s">
        <v>1916</v>
      </c>
    </row>
    <row r="112" spans="2:65" s="96" customFormat="1" ht="16.5" customHeight="1">
      <c r="B112" s="108"/>
      <c r="C112" s="109" t="s">
        <v>333</v>
      </c>
      <c r="D112" s="109" t="s">
        <v>330</v>
      </c>
      <c r="E112" s="110" t="s">
        <v>1917</v>
      </c>
      <c r="F112" s="172" t="s">
        <v>1918</v>
      </c>
      <c r="G112" s="111" t="s">
        <v>176</v>
      </c>
      <c r="H112" s="112">
        <v>0.51</v>
      </c>
      <c r="I112" s="173"/>
      <c r="J112" s="173">
        <f t="shared" si="0"/>
        <v>0</v>
      </c>
      <c r="K112" s="172" t="s">
        <v>1640</v>
      </c>
      <c r="L112" s="95"/>
      <c r="M112" s="366" t="s">
        <v>242</v>
      </c>
      <c r="N112" s="367" t="s">
        <v>274</v>
      </c>
      <c r="O112" s="368">
        <v>3.379</v>
      </c>
      <c r="P112" s="368">
        <f t="shared" si="1"/>
        <v>1.72329</v>
      </c>
      <c r="Q112" s="368">
        <v>0</v>
      </c>
      <c r="R112" s="368">
        <f t="shared" si="2"/>
        <v>0</v>
      </c>
      <c r="S112" s="368">
        <v>0</v>
      </c>
      <c r="T112" s="369">
        <f t="shared" si="3"/>
        <v>0</v>
      </c>
      <c r="AR112" s="90" t="s">
        <v>55</v>
      </c>
      <c r="AT112" s="90" t="s">
        <v>330</v>
      </c>
      <c r="AU112" s="90" t="s">
        <v>57</v>
      </c>
      <c r="AY112" s="90" t="s">
        <v>328</v>
      </c>
      <c r="BE112" s="113">
        <f t="shared" si="4"/>
        <v>0</v>
      </c>
      <c r="BF112" s="113">
        <f t="shared" si="5"/>
        <v>0</v>
      </c>
      <c r="BG112" s="113">
        <f t="shared" si="6"/>
        <v>0</v>
      </c>
      <c r="BH112" s="113">
        <f t="shared" si="7"/>
        <v>0</v>
      </c>
      <c r="BI112" s="113">
        <f t="shared" si="8"/>
        <v>0</v>
      </c>
      <c r="BJ112" s="90" t="s">
        <v>55</v>
      </c>
      <c r="BK112" s="113">
        <f t="shared" si="9"/>
        <v>0</v>
      </c>
      <c r="BL112" s="90" t="s">
        <v>55</v>
      </c>
      <c r="BM112" s="90" t="s">
        <v>1919</v>
      </c>
    </row>
    <row r="113" spans="2:65" s="96" customFormat="1" ht="16.5" customHeight="1">
      <c r="B113" s="108"/>
      <c r="C113" s="109" t="s">
        <v>568</v>
      </c>
      <c r="D113" s="109" t="s">
        <v>330</v>
      </c>
      <c r="E113" s="110" t="s">
        <v>919</v>
      </c>
      <c r="F113" s="172" t="s">
        <v>920</v>
      </c>
      <c r="G113" s="111" t="s">
        <v>140</v>
      </c>
      <c r="H113" s="112">
        <v>6</v>
      </c>
      <c r="I113" s="173"/>
      <c r="J113" s="173">
        <f t="shared" si="0"/>
        <v>0</v>
      </c>
      <c r="K113" s="172" t="s">
        <v>1640</v>
      </c>
      <c r="L113" s="95"/>
      <c r="M113" s="366" t="s">
        <v>242</v>
      </c>
      <c r="N113" s="367" t="s">
        <v>274</v>
      </c>
      <c r="O113" s="368">
        <v>0.32200000000000001</v>
      </c>
      <c r="P113" s="368">
        <f t="shared" si="1"/>
        <v>1.9319999999999999</v>
      </c>
      <c r="Q113" s="368">
        <v>2.0000000000000002E-5</v>
      </c>
      <c r="R113" s="368">
        <f t="shared" si="2"/>
        <v>1.2000000000000002E-4</v>
      </c>
      <c r="S113" s="368">
        <v>0</v>
      </c>
      <c r="T113" s="369">
        <f t="shared" si="3"/>
        <v>0</v>
      </c>
      <c r="AR113" s="90" t="s">
        <v>55</v>
      </c>
      <c r="AT113" s="90" t="s">
        <v>330</v>
      </c>
      <c r="AU113" s="90" t="s">
        <v>57</v>
      </c>
      <c r="AY113" s="90" t="s">
        <v>328</v>
      </c>
      <c r="BE113" s="113">
        <f t="shared" si="4"/>
        <v>0</v>
      </c>
      <c r="BF113" s="113">
        <f t="shared" si="5"/>
        <v>0</v>
      </c>
      <c r="BG113" s="113">
        <f t="shared" si="6"/>
        <v>0</v>
      </c>
      <c r="BH113" s="113">
        <f t="shared" si="7"/>
        <v>0</v>
      </c>
      <c r="BI113" s="113">
        <f t="shared" si="8"/>
        <v>0</v>
      </c>
      <c r="BJ113" s="90" t="s">
        <v>55</v>
      </c>
      <c r="BK113" s="113">
        <f t="shared" si="9"/>
        <v>0</v>
      </c>
      <c r="BL113" s="90" t="s">
        <v>55</v>
      </c>
      <c r="BM113" s="90" t="s">
        <v>1920</v>
      </c>
    </row>
    <row r="114" spans="2:65" s="96" customFormat="1" ht="16.5" customHeight="1">
      <c r="B114" s="108"/>
      <c r="C114" s="109" t="s">
        <v>572</v>
      </c>
      <c r="D114" s="109" t="s">
        <v>330</v>
      </c>
      <c r="E114" s="110" t="s">
        <v>1921</v>
      </c>
      <c r="F114" s="172" t="s">
        <v>1922</v>
      </c>
      <c r="G114" s="111" t="s">
        <v>0</v>
      </c>
      <c r="H114" s="112">
        <v>1</v>
      </c>
      <c r="I114" s="173"/>
      <c r="J114" s="173">
        <f t="shared" si="0"/>
        <v>0</v>
      </c>
      <c r="K114" s="172" t="s">
        <v>1640</v>
      </c>
      <c r="L114" s="95"/>
      <c r="M114" s="366" t="s">
        <v>242</v>
      </c>
      <c r="N114" s="367" t="s">
        <v>274</v>
      </c>
      <c r="O114" s="368">
        <v>0</v>
      </c>
      <c r="P114" s="368">
        <f t="shared" si="1"/>
        <v>0</v>
      </c>
      <c r="Q114" s="368">
        <v>0</v>
      </c>
      <c r="R114" s="368">
        <f t="shared" si="2"/>
        <v>0</v>
      </c>
      <c r="S114" s="368">
        <v>0</v>
      </c>
      <c r="T114" s="369">
        <f t="shared" si="3"/>
        <v>0</v>
      </c>
      <c r="AR114" s="90" t="s">
        <v>55</v>
      </c>
      <c r="AT114" s="90" t="s">
        <v>330</v>
      </c>
      <c r="AU114" s="90" t="s">
        <v>57</v>
      </c>
      <c r="AY114" s="90" t="s">
        <v>328</v>
      </c>
      <c r="BE114" s="113">
        <f t="shared" si="4"/>
        <v>0</v>
      </c>
      <c r="BF114" s="113">
        <f t="shared" si="5"/>
        <v>0</v>
      </c>
      <c r="BG114" s="113">
        <f t="shared" si="6"/>
        <v>0</v>
      </c>
      <c r="BH114" s="113">
        <f t="shared" si="7"/>
        <v>0</v>
      </c>
      <c r="BI114" s="113">
        <f t="shared" si="8"/>
        <v>0</v>
      </c>
      <c r="BJ114" s="90" t="s">
        <v>55</v>
      </c>
      <c r="BK114" s="113">
        <f t="shared" si="9"/>
        <v>0</v>
      </c>
      <c r="BL114" s="90" t="s">
        <v>55</v>
      </c>
      <c r="BM114" s="90" t="s">
        <v>1923</v>
      </c>
    </row>
    <row r="115" spans="2:65" s="354" customFormat="1" ht="22.9" customHeight="1">
      <c r="B115" s="353"/>
      <c r="D115" s="355" t="s">
        <v>296</v>
      </c>
      <c r="E115" s="364" t="s">
        <v>1924</v>
      </c>
      <c r="F115" s="364" t="s">
        <v>1925</v>
      </c>
      <c r="J115" s="365">
        <f>BK115</f>
        <v>0</v>
      </c>
      <c r="L115" s="353"/>
      <c r="M115" s="358"/>
      <c r="N115" s="359"/>
      <c r="O115" s="359"/>
      <c r="P115" s="360">
        <f>P116</f>
        <v>2.4390000000000001</v>
      </c>
      <c r="Q115" s="359"/>
      <c r="R115" s="360">
        <f>R116</f>
        <v>2.2199999999999998E-3</v>
      </c>
      <c r="S115" s="359"/>
      <c r="T115" s="361">
        <f>T116</f>
        <v>0</v>
      </c>
      <c r="AR115" s="355" t="s">
        <v>57</v>
      </c>
      <c r="AT115" s="362" t="s">
        <v>296</v>
      </c>
      <c r="AU115" s="362" t="s">
        <v>55</v>
      </c>
      <c r="AY115" s="355" t="s">
        <v>328</v>
      </c>
      <c r="BK115" s="363">
        <f>BK116</f>
        <v>0</v>
      </c>
    </row>
    <row r="116" spans="2:65" s="96" customFormat="1" ht="16.5" customHeight="1">
      <c r="B116" s="108"/>
      <c r="C116" s="109" t="s">
        <v>576</v>
      </c>
      <c r="D116" s="109" t="s">
        <v>330</v>
      </c>
      <c r="E116" s="110" t="s">
        <v>1926</v>
      </c>
      <c r="F116" s="172" t="s">
        <v>1927</v>
      </c>
      <c r="G116" s="111" t="s">
        <v>140</v>
      </c>
      <c r="H116" s="112">
        <v>3</v>
      </c>
      <c r="I116" s="173"/>
      <c r="J116" s="173">
        <f>ROUND(I116*H116,2)</f>
        <v>0</v>
      </c>
      <c r="K116" s="172" t="s">
        <v>1640</v>
      </c>
      <c r="L116" s="95"/>
      <c r="M116" s="366" t="s">
        <v>242</v>
      </c>
      <c r="N116" s="367" t="s">
        <v>274</v>
      </c>
      <c r="O116" s="368">
        <v>0.81299999999999994</v>
      </c>
      <c r="P116" s="368">
        <f>O116*H116</f>
        <v>2.4390000000000001</v>
      </c>
      <c r="Q116" s="368">
        <v>7.3999999999999999E-4</v>
      </c>
      <c r="R116" s="368">
        <f>Q116*H116</f>
        <v>2.2199999999999998E-3</v>
      </c>
      <c r="S116" s="368">
        <v>0</v>
      </c>
      <c r="T116" s="369">
        <f>S116*H116</f>
        <v>0</v>
      </c>
      <c r="AR116" s="90" t="s">
        <v>55</v>
      </c>
      <c r="AT116" s="90" t="s">
        <v>330</v>
      </c>
      <c r="AU116" s="90" t="s">
        <v>57</v>
      </c>
      <c r="AY116" s="90" t="s">
        <v>328</v>
      </c>
      <c r="BE116" s="113">
        <f>IF(N116="základní",J116,0)</f>
        <v>0</v>
      </c>
      <c r="BF116" s="113">
        <f>IF(N116="snížená",J116,0)</f>
        <v>0</v>
      </c>
      <c r="BG116" s="113">
        <f>IF(N116="zákl. přenesená",J116,0)</f>
        <v>0</v>
      </c>
      <c r="BH116" s="113">
        <f>IF(N116="sníž. přenesená",J116,0)</f>
        <v>0</v>
      </c>
      <c r="BI116" s="113">
        <f>IF(N116="nulová",J116,0)</f>
        <v>0</v>
      </c>
      <c r="BJ116" s="90" t="s">
        <v>55</v>
      </c>
      <c r="BK116" s="113">
        <f>ROUND(I116*H116,2)</f>
        <v>0</v>
      </c>
      <c r="BL116" s="90" t="s">
        <v>55</v>
      </c>
      <c r="BM116" s="90" t="s">
        <v>1928</v>
      </c>
    </row>
    <row r="117" spans="2:65" s="354" customFormat="1" ht="22.9" customHeight="1">
      <c r="B117" s="353"/>
      <c r="D117" s="355" t="s">
        <v>296</v>
      </c>
      <c r="E117" s="364" t="s">
        <v>1769</v>
      </c>
      <c r="F117" s="364" t="s">
        <v>1770</v>
      </c>
      <c r="J117" s="365">
        <f>BK117</f>
        <v>0</v>
      </c>
      <c r="L117" s="353"/>
      <c r="M117" s="358"/>
      <c r="N117" s="359"/>
      <c r="O117" s="359"/>
      <c r="P117" s="360">
        <v>0</v>
      </c>
      <c r="Q117" s="359"/>
      <c r="R117" s="360">
        <v>0</v>
      </c>
      <c r="S117" s="359"/>
      <c r="T117" s="361">
        <v>0</v>
      </c>
      <c r="AR117" s="355" t="s">
        <v>57</v>
      </c>
      <c r="AT117" s="362" t="s">
        <v>296</v>
      </c>
      <c r="AU117" s="362" t="s">
        <v>55</v>
      </c>
      <c r="AY117" s="355" t="s">
        <v>328</v>
      </c>
      <c r="BK117" s="363">
        <v>0</v>
      </c>
    </row>
    <row r="118" spans="2:65" s="354" customFormat="1" ht="22.9" customHeight="1">
      <c r="B118" s="353"/>
      <c r="D118" s="355" t="s">
        <v>296</v>
      </c>
      <c r="E118" s="364" t="s">
        <v>89</v>
      </c>
      <c r="F118" s="364" t="s">
        <v>90</v>
      </c>
      <c r="J118" s="365">
        <f>BK118</f>
        <v>0</v>
      </c>
      <c r="L118" s="353"/>
      <c r="M118" s="358"/>
      <c r="N118" s="359"/>
      <c r="O118" s="359"/>
      <c r="P118" s="360">
        <f>SUM(P119:P120)</f>
        <v>5.32</v>
      </c>
      <c r="Q118" s="359"/>
      <c r="R118" s="360">
        <f>SUM(R119:R120)</f>
        <v>5.4000000000000003E-3</v>
      </c>
      <c r="S118" s="359"/>
      <c r="T118" s="361">
        <f>SUM(T119:T120)</f>
        <v>0</v>
      </c>
      <c r="AR118" s="355" t="s">
        <v>57</v>
      </c>
      <c r="AT118" s="362" t="s">
        <v>296</v>
      </c>
      <c r="AU118" s="362" t="s">
        <v>55</v>
      </c>
      <c r="AY118" s="355" t="s">
        <v>328</v>
      </c>
      <c r="BK118" s="363">
        <f>SUM(BK119:BK120)</f>
        <v>0</v>
      </c>
    </row>
    <row r="119" spans="2:65" s="96" customFormat="1" ht="16.5" customHeight="1">
      <c r="B119" s="108"/>
      <c r="C119" s="109" t="s">
        <v>1929</v>
      </c>
      <c r="D119" s="109" t="s">
        <v>330</v>
      </c>
      <c r="E119" s="110" t="s">
        <v>1930</v>
      </c>
      <c r="F119" s="172" t="s">
        <v>1931</v>
      </c>
      <c r="G119" s="111" t="s">
        <v>234</v>
      </c>
      <c r="H119" s="112">
        <v>20</v>
      </c>
      <c r="I119" s="173"/>
      <c r="J119" s="173">
        <f>ROUND(I119*H119,2)</f>
        <v>0</v>
      </c>
      <c r="K119" s="172" t="s">
        <v>1640</v>
      </c>
      <c r="L119" s="95"/>
      <c r="M119" s="366" t="s">
        <v>242</v>
      </c>
      <c r="N119" s="367" t="s">
        <v>274</v>
      </c>
      <c r="O119" s="368">
        <v>0.26600000000000001</v>
      </c>
      <c r="P119" s="368">
        <f>O119*H119</f>
        <v>5.32</v>
      </c>
      <c r="Q119" s="368">
        <v>6.9999999999999994E-5</v>
      </c>
      <c r="R119" s="368">
        <f>Q119*H119</f>
        <v>1.3999999999999998E-3</v>
      </c>
      <c r="S119" s="368">
        <v>0</v>
      </c>
      <c r="T119" s="369">
        <f>S119*H119</f>
        <v>0</v>
      </c>
      <c r="AR119" s="90" t="s">
        <v>55</v>
      </c>
      <c r="AT119" s="90" t="s">
        <v>330</v>
      </c>
      <c r="AU119" s="90" t="s">
        <v>57</v>
      </c>
      <c r="AY119" s="90" t="s">
        <v>328</v>
      </c>
      <c r="BE119" s="113">
        <f>IF(N119="základní",J119,0)</f>
        <v>0</v>
      </c>
      <c r="BF119" s="113">
        <f>IF(N119="snížená",J119,0)</f>
        <v>0</v>
      </c>
      <c r="BG119" s="113">
        <f>IF(N119="zákl. přenesená",J119,0)</f>
        <v>0</v>
      </c>
      <c r="BH119" s="113">
        <f>IF(N119="sníž. přenesená",J119,0)</f>
        <v>0</v>
      </c>
      <c r="BI119" s="113">
        <f>IF(N119="nulová",J119,0)</f>
        <v>0</v>
      </c>
      <c r="BJ119" s="90" t="s">
        <v>55</v>
      </c>
      <c r="BK119" s="113">
        <f>ROUND(I119*H119,2)</f>
        <v>0</v>
      </c>
      <c r="BL119" s="90" t="s">
        <v>55</v>
      </c>
      <c r="BM119" s="90" t="s">
        <v>1932</v>
      </c>
    </row>
    <row r="120" spans="2:65" s="96" customFormat="1" ht="16.5" customHeight="1">
      <c r="B120" s="108"/>
      <c r="C120" s="387" t="s">
        <v>257</v>
      </c>
      <c r="D120" s="387" t="s">
        <v>355</v>
      </c>
      <c r="E120" s="388" t="s">
        <v>1933</v>
      </c>
      <c r="F120" s="389" t="s">
        <v>1934</v>
      </c>
      <c r="G120" s="390" t="s">
        <v>234</v>
      </c>
      <c r="H120" s="391">
        <v>20</v>
      </c>
      <c r="I120" s="392"/>
      <c r="J120" s="392">
        <f>ROUND(I120*H120,2)</f>
        <v>0</v>
      </c>
      <c r="K120" s="389" t="s">
        <v>242</v>
      </c>
      <c r="L120" s="393"/>
      <c r="M120" s="394" t="s">
        <v>242</v>
      </c>
      <c r="N120" s="395" t="s">
        <v>274</v>
      </c>
      <c r="O120" s="368">
        <v>0</v>
      </c>
      <c r="P120" s="368">
        <f>O120*H120</f>
        <v>0</v>
      </c>
      <c r="Q120" s="368">
        <v>2.0000000000000001E-4</v>
      </c>
      <c r="R120" s="368">
        <f>Q120*H120</f>
        <v>4.0000000000000001E-3</v>
      </c>
      <c r="S120" s="368">
        <v>0</v>
      </c>
      <c r="T120" s="369">
        <f>S120*H120</f>
        <v>0</v>
      </c>
      <c r="AR120" s="90" t="s">
        <v>57</v>
      </c>
      <c r="AT120" s="90" t="s">
        <v>355</v>
      </c>
      <c r="AU120" s="90" t="s">
        <v>57</v>
      </c>
      <c r="AY120" s="90" t="s">
        <v>328</v>
      </c>
      <c r="BE120" s="113">
        <f>IF(N120="základní",J120,0)</f>
        <v>0</v>
      </c>
      <c r="BF120" s="113">
        <f>IF(N120="snížená",J120,0)</f>
        <v>0</v>
      </c>
      <c r="BG120" s="113">
        <f>IF(N120="zákl. přenesená",J120,0)</f>
        <v>0</v>
      </c>
      <c r="BH120" s="113">
        <f>IF(N120="sníž. přenesená",J120,0)</f>
        <v>0</v>
      </c>
      <c r="BI120" s="113">
        <f>IF(N120="nulová",J120,0)</f>
        <v>0</v>
      </c>
      <c r="BJ120" s="90" t="s">
        <v>55</v>
      </c>
      <c r="BK120" s="113">
        <f>ROUND(I120*H120,2)</f>
        <v>0</v>
      </c>
      <c r="BL120" s="90" t="s">
        <v>55</v>
      </c>
      <c r="BM120" s="90" t="s">
        <v>1935</v>
      </c>
    </row>
    <row r="121" spans="2:65" s="354" customFormat="1" ht="22.9" customHeight="1">
      <c r="B121" s="353"/>
      <c r="D121" s="355" t="s">
        <v>296</v>
      </c>
      <c r="E121" s="364" t="s">
        <v>1827</v>
      </c>
      <c r="F121" s="364" t="s">
        <v>1828</v>
      </c>
      <c r="J121" s="365">
        <f>BK121</f>
        <v>0</v>
      </c>
      <c r="L121" s="353"/>
      <c r="M121" s="358"/>
      <c r="N121" s="359"/>
      <c r="O121" s="359"/>
      <c r="P121" s="360">
        <f>SUM(P122:P125)</f>
        <v>6.2119999999999997</v>
      </c>
      <c r="Q121" s="359"/>
      <c r="R121" s="360">
        <f>SUM(R122:R125)</f>
        <v>4.2000000000000006E-3</v>
      </c>
      <c r="S121" s="359"/>
      <c r="T121" s="361">
        <f>SUM(T122:T125)</f>
        <v>0</v>
      </c>
      <c r="AR121" s="355" t="s">
        <v>57</v>
      </c>
      <c r="AT121" s="362" t="s">
        <v>296</v>
      </c>
      <c r="AU121" s="362" t="s">
        <v>55</v>
      </c>
      <c r="AY121" s="355" t="s">
        <v>328</v>
      </c>
      <c r="BK121" s="363">
        <f>SUM(BK122:BK125)</f>
        <v>0</v>
      </c>
    </row>
    <row r="122" spans="2:65" s="96" customFormat="1" ht="16.5" customHeight="1">
      <c r="B122" s="108"/>
      <c r="C122" s="109" t="s">
        <v>1936</v>
      </c>
      <c r="D122" s="109" t="s">
        <v>330</v>
      </c>
      <c r="E122" s="110" t="s">
        <v>1937</v>
      </c>
      <c r="F122" s="172" t="s">
        <v>1938</v>
      </c>
      <c r="G122" s="111" t="s">
        <v>163</v>
      </c>
      <c r="H122" s="112">
        <v>16</v>
      </c>
      <c r="I122" s="173"/>
      <c r="J122" s="173">
        <f>ROUND(I122*H122,2)</f>
        <v>0</v>
      </c>
      <c r="K122" s="172" t="s">
        <v>1640</v>
      </c>
      <c r="L122" s="95"/>
      <c r="M122" s="366" t="s">
        <v>242</v>
      </c>
      <c r="N122" s="367" t="s">
        <v>274</v>
      </c>
      <c r="O122" s="368">
        <v>2.8000000000000001E-2</v>
      </c>
      <c r="P122" s="368">
        <f>O122*H122</f>
        <v>0.44800000000000001</v>
      </c>
      <c r="Q122" s="368">
        <v>2.0000000000000002E-5</v>
      </c>
      <c r="R122" s="368">
        <f>Q122*H122</f>
        <v>3.2000000000000003E-4</v>
      </c>
      <c r="S122" s="368">
        <v>0</v>
      </c>
      <c r="T122" s="369">
        <f>S122*H122</f>
        <v>0</v>
      </c>
      <c r="AR122" s="90" t="s">
        <v>55</v>
      </c>
      <c r="AT122" s="90" t="s">
        <v>330</v>
      </c>
      <c r="AU122" s="90" t="s">
        <v>57</v>
      </c>
      <c r="AY122" s="90" t="s">
        <v>328</v>
      </c>
      <c r="BE122" s="113">
        <f>IF(N122="základní",J122,0)</f>
        <v>0</v>
      </c>
      <c r="BF122" s="113">
        <f>IF(N122="snížená",J122,0)</f>
        <v>0</v>
      </c>
      <c r="BG122" s="113">
        <f>IF(N122="zákl. přenesená",J122,0)</f>
        <v>0</v>
      </c>
      <c r="BH122" s="113">
        <f>IF(N122="sníž. přenesená",J122,0)</f>
        <v>0</v>
      </c>
      <c r="BI122" s="113">
        <f>IF(N122="nulová",J122,0)</f>
        <v>0</v>
      </c>
      <c r="BJ122" s="90" t="s">
        <v>55</v>
      </c>
      <c r="BK122" s="113">
        <f>ROUND(I122*H122,2)</f>
        <v>0</v>
      </c>
      <c r="BL122" s="90" t="s">
        <v>55</v>
      </c>
      <c r="BM122" s="90" t="s">
        <v>1939</v>
      </c>
    </row>
    <row r="123" spans="2:65" s="96" customFormat="1" ht="16.5" customHeight="1">
      <c r="B123" s="108"/>
      <c r="C123" s="109" t="s">
        <v>587</v>
      </c>
      <c r="D123" s="109" t="s">
        <v>330</v>
      </c>
      <c r="E123" s="110" t="s">
        <v>1940</v>
      </c>
      <c r="F123" s="172" t="s">
        <v>1941</v>
      </c>
      <c r="G123" s="111" t="s">
        <v>163</v>
      </c>
      <c r="H123" s="112">
        <v>16</v>
      </c>
      <c r="I123" s="173"/>
      <c r="J123" s="173">
        <f>ROUND(I123*H123,2)</f>
        <v>0</v>
      </c>
      <c r="K123" s="172" t="s">
        <v>1640</v>
      </c>
      <c r="L123" s="95"/>
      <c r="M123" s="366" t="s">
        <v>242</v>
      </c>
      <c r="N123" s="367" t="s">
        <v>274</v>
      </c>
      <c r="O123" s="368">
        <v>5.3999999999999999E-2</v>
      </c>
      <c r="P123" s="368">
        <f>O123*H123</f>
        <v>0.86399999999999999</v>
      </c>
      <c r="Q123" s="368">
        <v>5.0000000000000002E-5</v>
      </c>
      <c r="R123" s="368">
        <f>Q123*H123</f>
        <v>8.0000000000000004E-4</v>
      </c>
      <c r="S123" s="368">
        <v>0</v>
      </c>
      <c r="T123" s="369">
        <f>S123*H123</f>
        <v>0</v>
      </c>
      <c r="AR123" s="90" t="s">
        <v>55</v>
      </c>
      <c r="AT123" s="90" t="s">
        <v>330</v>
      </c>
      <c r="AU123" s="90" t="s">
        <v>57</v>
      </c>
      <c r="AY123" s="90" t="s">
        <v>328</v>
      </c>
      <c r="BE123" s="113">
        <f>IF(N123="základní",J123,0)</f>
        <v>0</v>
      </c>
      <c r="BF123" s="113">
        <f>IF(N123="snížená",J123,0)</f>
        <v>0</v>
      </c>
      <c r="BG123" s="113">
        <f>IF(N123="zákl. přenesená",J123,0)</f>
        <v>0</v>
      </c>
      <c r="BH123" s="113">
        <f>IF(N123="sníž. přenesená",J123,0)</f>
        <v>0</v>
      </c>
      <c r="BI123" s="113">
        <f>IF(N123="nulová",J123,0)</f>
        <v>0</v>
      </c>
      <c r="BJ123" s="90" t="s">
        <v>55</v>
      </c>
      <c r="BK123" s="113">
        <f>ROUND(I123*H123,2)</f>
        <v>0</v>
      </c>
      <c r="BL123" s="90" t="s">
        <v>55</v>
      </c>
      <c r="BM123" s="90" t="s">
        <v>1942</v>
      </c>
    </row>
    <row r="124" spans="2:65" s="96" customFormat="1" ht="16.5" customHeight="1">
      <c r="B124" s="108"/>
      <c r="C124" s="109" t="s">
        <v>613</v>
      </c>
      <c r="D124" s="109" t="s">
        <v>330</v>
      </c>
      <c r="E124" s="110" t="s">
        <v>1339</v>
      </c>
      <c r="F124" s="172" t="s">
        <v>1340</v>
      </c>
      <c r="G124" s="111" t="s">
        <v>163</v>
      </c>
      <c r="H124" s="112">
        <v>28</v>
      </c>
      <c r="I124" s="173"/>
      <c r="J124" s="173">
        <f>ROUND(I124*H124,2)</f>
        <v>0</v>
      </c>
      <c r="K124" s="172" t="s">
        <v>1640</v>
      </c>
      <c r="L124" s="95"/>
      <c r="M124" s="366" t="s">
        <v>242</v>
      </c>
      <c r="N124" s="367" t="s">
        <v>274</v>
      </c>
      <c r="O124" s="368">
        <v>0.06</v>
      </c>
      <c r="P124" s="368">
        <f>O124*H124</f>
        <v>1.68</v>
      </c>
      <c r="Q124" s="368">
        <v>3.0000000000000001E-5</v>
      </c>
      <c r="R124" s="368">
        <f>Q124*H124</f>
        <v>8.4000000000000003E-4</v>
      </c>
      <c r="S124" s="368">
        <v>0</v>
      </c>
      <c r="T124" s="369">
        <f>S124*H124</f>
        <v>0</v>
      </c>
      <c r="AR124" s="90" t="s">
        <v>55</v>
      </c>
      <c r="AT124" s="90" t="s">
        <v>330</v>
      </c>
      <c r="AU124" s="90" t="s">
        <v>57</v>
      </c>
      <c r="AY124" s="90" t="s">
        <v>328</v>
      </c>
      <c r="BE124" s="113">
        <f>IF(N124="základní",J124,0)</f>
        <v>0</v>
      </c>
      <c r="BF124" s="113">
        <f>IF(N124="snížená",J124,0)</f>
        <v>0</v>
      </c>
      <c r="BG124" s="113">
        <f>IF(N124="zákl. přenesená",J124,0)</f>
        <v>0</v>
      </c>
      <c r="BH124" s="113">
        <f>IF(N124="sníž. přenesená",J124,0)</f>
        <v>0</v>
      </c>
      <c r="BI124" s="113">
        <f>IF(N124="nulová",J124,0)</f>
        <v>0</v>
      </c>
      <c r="BJ124" s="90" t="s">
        <v>55</v>
      </c>
      <c r="BK124" s="113">
        <f>ROUND(I124*H124,2)</f>
        <v>0</v>
      </c>
      <c r="BL124" s="90" t="s">
        <v>55</v>
      </c>
      <c r="BM124" s="90" t="s">
        <v>1943</v>
      </c>
    </row>
    <row r="125" spans="2:65" s="96" customFormat="1" ht="16.5" customHeight="1">
      <c r="B125" s="108"/>
      <c r="C125" s="109" t="s">
        <v>614</v>
      </c>
      <c r="D125" s="109" t="s">
        <v>330</v>
      </c>
      <c r="E125" s="110" t="s">
        <v>1944</v>
      </c>
      <c r="F125" s="172" t="s">
        <v>1945</v>
      </c>
      <c r="G125" s="111" t="s">
        <v>163</v>
      </c>
      <c r="H125" s="112">
        <v>28</v>
      </c>
      <c r="I125" s="173"/>
      <c r="J125" s="173">
        <f>ROUND(I125*H125,2)</f>
        <v>0</v>
      </c>
      <c r="K125" s="172" t="s">
        <v>1640</v>
      </c>
      <c r="L125" s="95"/>
      <c r="M125" s="366" t="s">
        <v>242</v>
      </c>
      <c r="N125" s="367" t="s">
        <v>274</v>
      </c>
      <c r="O125" s="368">
        <v>0.115</v>
      </c>
      <c r="P125" s="368">
        <f>O125*H125</f>
        <v>3.22</v>
      </c>
      <c r="Q125" s="368">
        <v>8.0000000000000007E-5</v>
      </c>
      <c r="R125" s="368">
        <f>Q125*H125</f>
        <v>2.2400000000000002E-3</v>
      </c>
      <c r="S125" s="368">
        <v>0</v>
      </c>
      <c r="T125" s="369">
        <f>S125*H125</f>
        <v>0</v>
      </c>
      <c r="AR125" s="90" t="s">
        <v>55</v>
      </c>
      <c r="AT125" s="90" t="s">
        <v>330</v>
      </c>
      <c r="AU125" s="90" t="s">
        <v>57</v>
      </c>
      <c r="AY125" s="90" t="s">
        <v>328</v>
      </c>
      <c r="BE125" s="113">
        <f>IF(N125="základní",J125,0)</f>
        <v>0</v>
      </c>
      <c r="BF125" s="113">
        <f>IF(N125="snížená",J125,0)</f>
        <v>0</v>
      </c>
      <c r="BG125" s="113">
        <f>IF(N125="zákl. přenesená",J125,0)</f>
        <v>0</v>
      </c>
      <c r="BH125" s="113">
        <f>IF(N125="sníž. přenesená",J125,0)</f>
        <v>0</v>
      </c>
      <c r="BI125" s="113">
        <f>IF(N125="nulová",J125,0)</f>
        <v>0</v>
      </c>
      <c r="BJ125" s="90" t="s">
        <v>55</v>
      </c>
      <c r="BK125" s="113">
        <f>ROUND(I125*H125,2)</f>
        <v>0</v>
      </c>
      <c r="BL125" s="90" t="s">
        <v>55</v>
      </c>
      <c r="BM125" s="90" t="s">
        <v>1946</v>
      </c>
    </row>
    <row r="126" spans="2:65" s="354" customFormat="1" ht="25.9" customHeight="1">
      <c r="B126" s="353"/>
      <c r="D126" s="355" t="s">
        <v>296</v>
      </c>
      <c r="E126" s="356" t="s">
        <v>355</v>
      </c>
      <c r="F126" s="356" t="s">
        <v>1947</v>
      </c>
      <c r="J126" s="357">
        <f>BK126</f>
        <v>0</v>
      </c>
      <c r="L126" s="353"/>
      <c r="M126" s="358"/>
      <c r="N126" s="359"/>
      <c r="O126" s="359"/>
      <c r="P126" s="360">
        <f>P127</f>
        <v>42.572500000000005</v>
      </c>
      <c r="Q126" s="359"/>
      <c r="R126" s="360">
        <f>R127</f>
        <v>0.28540710000000008</v>
      </c>
      <c r="S126" s="359"/>
      <c r="T126" s="361">
        <f>T127</f>
        <v>0</v>
      </c>
      <c r="AR126" s="355" t="s">
        <v>458</v>
      </c>
      <c r="AT126" s="362" t="s">
        <v>296</v>
      </c>
      <c r="AU126" s="362" t="s">
        <v>297</v>
      </c>
      <c r="AY126" s="355" t="s">
        <v>328</v>
      </c>
      <c r="BK126" s="363">
        <f>BK127</f>
        <v>0</v>
      </c>
    </row>
    <row r="127" spans="2:65" s="354" customFormat="1" ht="22.9" customHeight="1">
      <c r="B127" s="353"/>
      <c r="D127" s="355" t="s">
        <v>296</v>
      </c>
      <c r="E127" s="364" t="s">
        <v>1948</v>
      </c>
      <c r="F127" s="364" t="s">
        <v>1949</v>
      </c>
      <c r="J127" s="365">
        <f>BK127</f>
        <v>0</v>
      </c>
      <c r="L127" s="353"/>
      <c r="M127" s="358"/>
      <c r="N127" s="359"/>
      <c r="O127" s="359"/>
      <c r="P127" s="360">
        <f>SUM(P128:P163)</f>
        <v>42.572500000000005</v>
      </c>
      <c r="Q127" s="359"/>
      <c r="R127" s="360">
        <f>SUM(R128:R163)</f>
        <v>0.28540710000000008</v>
      </c>
      <c r="S127" s="359"/>
      <c r="T127" s="361">
        <f>SUM(T128:T163)</f>
        <v>0</v>
      </c>
      <c r="AR127" s="355" t="s">
        <v>458</v>
      </c>
      <c r="AT127" s="362" t="s">
        <v>296</v>
      </c>
      <c r="AU127" s="362" t="s">
        <v>55</v>
      </c>
      <c r="AY127" s="355" t="s">
        <v>328</v>
      </c>
      <c r="BK127" s="363">
        <f>SUM(BK128:BK163)</f>
        <v>0</v>
      </c>
    </row>
    <row r="128" spans="2:65" s="96" customFormat="1" ht="16.5" customHeight="1">
      <c r="B128" s="108"/>
      <c r="C128" s="109" t="s">
        <v>634</v>
      </c>
      <c r="D128" s="109" t="s">
        <v>330</v>
      </c>
      <c r="E128" s="110" t="s">
        <v>1950</v>
      </c>
      <c r="F128" s="172" t="s">
        <v>1951</v>
      </c>
      <c r="G128" s="111" t="s">
        <v>163</v>
      </c>
      <c r="H128" s="112">
        <v>10</v>
      </c>
      <c r="I128" s="173"/>
      <c r="J128" s="173">
        <f t="shared" ref="J128:J163" si="10">ROUND(I128*H128,2)</f>
        <v>0</v>
      </c>
      <c r="K128" s="172" t="s">
        <v>1640</v>
      </c>
      <c r="L128" s="95"/>
      <c r="M128" s="366" t="s">
        <v>242</v>
      </c>
      <c r="N128" s="367" t="s">
        <v>274</v>
      </c>
      <c r="O128" s="368">
        <v>0.13500000000000001</v>
      </c>
      <c r="P128" s="368">
        <f t="shared" ref="P128:P163" si="11">O128*H128</f>
        <v>1.35</v>
      </c>
      <c r="Q128" s="368">
        <v>4.4859999999999999E-6</v>
      </c>
      <c r="R128" s="368">
        <f t="shared" ref="R128:R163" si="12">Q128*H128</f>
        <v>4.4860000000000001E-5</v>
      </c>
      <c r="S128" s="368">
        <v>0</v>
      </c>
      <c r="T128" s="369">
        <f t="shared" ref="T128:T163" si="13">S128*H128</f>
        <v>0</v>
      </c>
      <c r="AR128" s="90" t="s">
        <v>65</v>
      </c>
      <c r="AT128" s="90" t="s">
        <v>330</v>
      </c>
      <c r="AU128" s="90" t="s">
        <v>57</v>
      </c>
      <c r="AY128" s="90" t="s">
        <v>328</v>
      </c>
      <c r="BE128" s="113">
        <f t="shared" ref="BE128:BE163" si="14">IF(N128="základní",J128,0)</f>
        <v>0</v>
      </c>
      <c r="BF128" s="113">
        <f t="shared" ref="BF128:BF163" si="15">IF(N128="snížená",J128,0)</f>
        <v>0</v>
      </c>
      <c r="BG128" s="113">
        <f t="shared" ref="BG128:BG163" si="16">IF(N128="zákl. přenesená",J128,0)</f>
        <v>0</v>
      </c>
      <c r="BH128" s="113">
        <f t="shared" ref="BH128:BH163" si="17">IF(N128="sníž. přenesená",J128,0)</f>
        <v>0</v>
      </c>
      <c r="BI128" s="113">
        <f t="shared" ref="BI128:BI163" si="18">IF(N128="nulová",J128,0)</f>
        <v>0</v>
      </c>
      <c r="BJ128" s="90" t="s">
        <v>55</v>
      </c>
      <c r="BK128" s="113">
        <f t="shared" ref="BK128:BK163" si="19">ROUND(I128*H128,2)</f>
        <v>0</v>
      </c>
      <c r="BL128" s="90" t="s">
        <v>65</v>
      </c>
      <c r="BM128" s="90" t="s">
        <v>1952</v>
      </c>
    </row>
    <row r="129" spans="2:65" s="96" customFormat="1" ht="16.5" customHeight="1">
      <c r="B129" s="108"/>
      <c r="C129" s="387" t="s">
        <v>638</v>
      </c>
      <c r="D129" s="387" t="s">
        <v>355</v>
      </c>
      <c r="E129" s="388" t="s">
        <v>1953</v>
      </c>
      <c r="F129" s="389" t="s">
        <v>1954</v>
      </c>
      <c r="G129" s="390" t="s">
        <v>163</v>
      </c>
      <c r="H129" s="391">
        <v>10</v>
      </c>
      <c r="I129" s="392"/>
      <c r="J129" s="392">
        <f t="shared" si="10"/>
        <v>0</v>
      </c>
      <c r="K129" s="389" t="s">
        <v>242</v>
      </c>
      <c r="L129" s="393"/>
      <c r="M129" s="394" t="s">
        <v>242</v>
      </c>
      <c r="N129" s="395" t="s">
        <v>274</v>
      </c>
      <c r="O129" s="368">
        <v>0</v>
      </c>
      <c r="P129" s="368">
        <f t="shared" si="11"/>
        <v>0</v>
      </c>
      <c r="Q129" s="368">
        <v>1.24E-3</v>
      </c>
      <c r="R129" s="368">
        <f t="shared" si="12"/>
        <v>1.24E-2</v>
      </c>
      <c r="S129" s="368">
        <v>0</v>
      </c>
      <c r="T129" s="369">
        <f t="shared" si="13"/>
        <v>0</v>
      </c>
      <c r="AR129" s="90" t="s">
        <v>1955</v>
      </c>
      <c r="AT129" s="90" t="s">
        <v>355</v>
      </c>
      <c r="AU129" s="90" t="s">
        <v>57</v>
      </c>
      <c r="AY129" s="90" t="s">
        <v>328</v>
      </c>
      <c r="BE129" s="113">
        <f t="shared" si="14"/>
        <v>0</v>
      </c>
      <c r="BF129" s="113">
        <f t="shared" si="15"/>
        <v>0</v>
      </c>
      <c r="BG129" s="113">
        <f t="shared" si="16"/>
        <v>0</v>
      </c>
      <c r="BH129" s="113">
        <f t="shared" si="17"/>
        <v>0</v>
      </c>
      <c r="BI129" s="113">
        <f t="shared" si="18"/>
        <v>0</v>
      </c>
      <c r="BJ129" s="90" t="s">
        <v>55</v>
      </c>
      <c r="BK129" s="113">
        <f t="shared" si="19"/>
        <v>0</v>
      </c>
      <c r="BL129" s="90" t="s">
        <v>1955</v>
      </c>
      <c r="BM129" s="90" t="s">
        <v>1956</v>
      </c>
    </row>
    <row r="130" spans="2:65" s="96" customFormat="1" ht="16.5" customHeight="1">
      <c r="B130" s="108"/>
      <c r="C130" s="109" t="s">
        <v>583</v>
      </c>
      <c r="D130" s="109" t="s">
        <v>330</v>
      </c>
      <c r="E130" s="110" t="s">
        <v>1957</v>
      </c>
      <c r="F130" s="172" t="s">
        <v>1958</v>
      </c>
      <c r="G130" s="111" t="s">
        <v>163</v>
      </c>
      <c r="H130" s="112">
        <v>3.5</v>
      </c>
      <c r="I130" s="173"/>
      <c r="J130" s="173">
        <f t="shared" si="10"/>
        <v>0</v>
      </c>
      <c r="K130" s="172" t="s">
        <v>1640</v>
      </c>
      <c r="L130" s="95"/>
      <c r="M130" s="366" t="s">
        <v>242</v>
      </c>
      <c r="N130" s="367" t="s">
        <v>274</v>
      </c>
      <c r="O130" s="368">
        <v>0.182</v>
      </c>
      <c r="P130" s="368">
        <f t="shared" si="11"/>
        <v>0.63700000000000001</v>
      </c>
      <c r="Q130" s="368">
        <v>1.0000000000000001E-5</v>
      </c>
      <c r="R130" s="368">
        <f t="shared" si="12"/>
        <v>3.5000000000000004E-5</v>
      </c>
      <c r="S130" s="368">
        <v>0</v>
      </c>
      <c r="T130" s="369">
        <f t="shared" si="13"/>
        <v>0</v>
      </c>
      <c r="AR130" s="90" t="s">
        <v>55</v>
      </c>
      <c r="AT130" s="90" t="s">
        <v>330</v>
      </c>
      <c r="AU130" s="90" t="s">
        <v>57</v>
      </c>
      <c r="AY130" s="90" t="s">
        <v>328</v>
      </c>
      <c r="BE130" s="113">
        <f t="shared" si="14"/>
        <v>0</v>
      </c>
      <c r="BF130" s="113">
        <f t="shared" si="15"/>
        <v>0</v>
      </c>
      <c r="BG130" s="113">
        <f t="shared" si="16"/>
        <v>0</v>
      </c>
      <c r="BH130" s="113">
        <f t="shared" si="17"/>
        <v>0</v>
      </c>
      <c r="BI130" s="113">
        <f t="shared" si="18"/>
        <v>0</v>
      </c>
      <c r="BJ130" s="90" t="s">
        <v>55</v>
      </c>
      <c r="BK130" s="113">
        <f t="shared" si="19"/>
        <v>0</v>
      </c>
      <c r="BL130" s="90" t="s">
        <v>55</v>
      </c>
      <c r="BM130" s="90" t="s">
        <v>1959</v>
      </c>
    </row>
    <row r="131" spans="2:65" s="96" customFormat="1" ht="16.5" customHeight="1">
      <c r="B131" s="108"/>
      <c r="C131" s="387" t="s">
        <v>591</v>
      </c>
      <c r="D131" s="387" t="s">
        <v>355</v>
      </c>
      <c r="E131" s="388" t="s">
        <v>1960</v>
      </c>
      <c r="F131" s="389" t="s">
        <v>1961</v>
      </c>
      <c r="G131" s="390" t="s">
        <v>163</v>
      </c>
      <c r="H131" s="391">
        <v>3.5</v>
      </c>
      <c r="I131" s="392"/>
      <c r="J131" s="392">
        <f t="shared" si="10"/>
        <v>0</v>
      </c>
      <c r="K131" s="389" t="s">
        <v>242</v>
      </c>
      <c r="L131" s="393"/>
      <c r="M131" s="394" t="s">
        <v>242</v>
      </c>
      <c r="N131" s="395" t="s">
        <v>274</v>
      </c>
      <c r="O131" s="368">
        <v>0</v>
      </c>
      <c r="P131" s="368">
        <f t="shared" si="11"/>
        <v>0</v>
      </c>
      <c r="Q131" s="368">
        <v>2.6800000000000001E-3</v>
      </c>
      <c r="R131" s="368">
        <f t="shared" si="12"/>
        <v>9.3799999999999994E-3</v>
      </c>
      <c r="S131" s="368">
        <v>0</v>
      </c>
      <c r="T131" s="369">
        <f t="shared" si="13"/>
        <v>0</v>
      </c>
      <c r="AR131" s="90" t="s">
        <v>1126</v>
      </c>
      <c r="AT131" s="90" t="s">
        <v>355</v>
      </c>
      <c r="AU131" s="90" t="s">
        <v>57</v>
      </c>
      <c r="AY131" s="90" t="s">
        <v>328</v>
      </c>
      <c r="BE131" s="113">
        <f t="shared" si="14"/>
        <v>0</v>
      </c>
      <c r="BF131" s="113">
        <f t="shared" si="15"/>
        <v>0</v>
      </c>
      <c r="BG131" s="113">
        <f t="shared" si="16"/>
        <v>0</v>
      </c>
      <c r="BH131" s="113">
        <f t="shared" si="17"/>
        <v>0</v>
      </c>
      <c r="BI131" s="113">
        <f t="shared" si="18"/>
        <v>0</v>
      </c>
      <c r="BJ131" s="90" t="s">
        <v>55</v>
      </c>
      <c r="BK131" s="113">
        <f t="shared" si="19"/>
        <v>0</v>
      </c>
      <c r="BL131" s="90" t="s">
        <v>65</v>
      </c>
      <c r="BM131" s="90" t="s">
        <v>1962</v>
      </c>
    </row>
    <row r="132" spans="2:65" s="96" customFormat="1" ht="16.5" customHeight="1">
      <c r="B132" s="108"/>
      <c r="C132" s="109" t="s">
        <v>681</v>
      </c>
      <c r="D132" s="109" t="s">
        <v>330</v>
      </c>
      <c r="E132" s="110" t="s">
        <v>1963</v>
      </c>
      <c r="F132" s="172" t="s">
        <v>1964</v>
      </c>
      <c r="G132" s="111" t="s">
        <v>163</v>
      </c>
      <c r="H132" s="112">
        <v>2.5</v>
      </c>
      <c r="I132" s="173"/>
      <c r="J132" s="173">
        <f t="shared" si="10"/>
        <v>0</v>
      </c>
      <c r="K132" s="172" t="s">
        <v>1640</v>
      </c>
      <c r="L132" s="95"/>
      <c r="M132" s="366" t="s">
        <v>242</v>
      </c>
      <c r="N132" s="367" t="s">
        <v>274</v>
      </c>
      <c r="O132" s="368">
        <v>0.219</v>
      </c>
      <c r="P132" s="368">
        <f t="shared" si="11"/>
        <v>0.54749999999999999</v>
      </c>
      <c r="Q132" s="368">
        <v>2.0000000000000002E-5</v>
      </c>
      <c r="R132" s="368">
        <f t="shared" si="12"/>
        <v>5.0000000000000002E-5</v>
      </c>
      <c r="S132" s="368">
        <v>0</v>
      </c>
      <c r="T132" s="369">
        <f t="shared" si="13"/>
        <v>0</v>
      </c>
      <c r="AR132" s="90" t="s">
        <v>55</v>
      </c>
      <c r="AT132" s="90" t="s">
        <v>330</v>
      </c>
      <c r="AU132" s="90" t="s">
        <v>57</v>
      </c>
      <c r="AY132" s="90" t="s">
        <v>328</v>
      </c>
      <c r="BE132" s="113">
        <f t="shared" si="14"/>
        <v>0</v>
      </c>
      <c r="BF132" s="113">
        <f t="shared" si="15"/>
        <v>0</v>
      </c>
      <c r="BG132" s="113">
        <f t="shared" si="16"/>
        <v>0</v>
      </c>
      <c r="BH132" s="113">
        <f t="shared" si="17"/>
        <v>0</v>
      </c>
      <c r="BI132" s="113">
        <f t="shared" si="18"/>
        <v>0</v>
      </c>
      <c r="BJ132" s="90" t="s">
        <v>55</v>
      </c>
      <c r="BK132" s="113">
        <f t="shared" si="19"/>
        <v>0</v>
      </c>
      <c r="BL132" s="90" t="s">
        <v>55</v>
      </c>
      <c r="BM132" s="90" t="s">
        <v>1965</v>
      </c>
    </row>
    <row r="133" spans="2:65" s="96" customFormat="1" ht="16.5" customHeight="1">
      <c r="B133" s="108"/>
      <c r="C133" s="387" t="s">
        <v>677</v>
      </c>
      <c r="D133" s="387" t="s">
        <v>355</v>
      </c>
      <c r="E133" s="388" t="s">
        <v>1966</v>
      </c>
      <c r="F133" s="389" t="s">
        <v>1967</v>
      </c>
      <c r="G133" s="390" t="s">
        <v>163</v>
      </c>
      <c r="H133" s="391">
        <v>2.5</v>
      </c>
      <c r="I133" s="392"/>
      <c r="J133" s="392">
        <f t="shared" si="10"/>
        <v>0</v>
      </c>
      <c r="K133" s="389" t="s">
        <v>242</v>
      </c>
      <c r="L133" s="393"/>
      <c r="M133" s="394" t="s">
        <v>242</v>
      </c>
      <c r="N133" s="395" t="s">
        <v>274</v>
      </c>
      <c r="O133" s="368">
        <v>0</v>
      </c>
      <c r="P133" s="368">
        <f t="shared" si="11"/>
        <v>0</v>
      </c>
      <c r="Q133" s="368">
        <v>3.8700000000000002E-3</v>
      </c>
      <c r="R133" s="368">
        <f t="shared" si="12"/>
        <v>9.6749999999999996E-3</v>
      </c>
      <c r="S133" s="368">
        <v>0</v>
      </c>
      <c r="T133" s="369">
        <f t="shared" si="13"/>
        <v>0</v>
      </c>
      <c r="AR133" s="90" t="s">
        <v>1955</v>
      </c>
      <c r="AT133" s="90" t="s">
        <v>355</v>
      </c>
      <c r="AU133" s="90" t="s">
        <v>57</v>
      </c>
      <c r="AY133" s="90" t="s">
        <v>328</v>
      </c>
      <c r="BE133" s="113">
        <f t="shared" si="14"/>
        <v>0</v>
      </c>
      <c r="BF133" s="113">
        <f t="shared" si="15"/>
        <v>0</v>
      </c>
      <c r="BG133" s="113">
        <f t="shared" si="16"/>
        <v>0</v>
      </c>
      <c r="BH133" s="113">
        <f t="shared" si="17"/>
        <v>0</v>
      </c>
      <c r="BI133" s="113">
        <f t="shared" si="18"/>
        <v>0</v>
      </c>
      <c r="BJ133" s="90" t="s">
        <v>55</v>
      </c>
      <c r="BK133" s="113">
        <f t="shared" si="19"/>
        <v>0</v>
      </c>
      <c r="BL133" s="90" t="s">
        <v>1955</v>
      </c>
      <c r="BM133" s="90" t="s">
        <v>1968</v>
      </c>
    </row>
    <row r="134" spans="2:65" s="96" customFormat="1" ht="16.5" customHeight="1">
      <c r="B134" s="108"/>
      <c r="C134" s="109" t="s">
        <v>358</v>
      </c>
      <c r="D134" s="109" t="s">
        <v>330</v>
      </c>
      <c r="E134" s="110" t="s">
        <v>1969</v>
      </c>
      <c r="F134" s="172" t="s">
        <v>1970</v>
      </c>
      <c r="G134" s="111" t="s">
        <v>163</v>
      </c>
      <c r="H134" s="112">
        <v>28</v>
      </c>
      <c r="I134" s="173"/>
      <c r="J134" s="173">
        <f t="shared" si="10"/>
        <v>0</v>
      </c>
      <c r="K134" s="172" t="s">
        <v>1640</v>
      </c>
      <c r="L134" s="95"/>
      <c r="M134" s="366" t="s">
        <v>242</v>
      </c>
      <c r="N134" s="367" t="s">
        <v>274</v>
      </c>
      <c r="O134" s="368">
        <v>0.33100000000000002</v>
      </c>
      <c r="P134" s="368">
        <f t="shared" si="11"/>
        <v>9.2680000000000007</v>
      </c>
      <c r="Q134" s="368">
        <v>3.0000000000000001E-5</v>
      </c>
      <c r="R134" s="368">
        <f t="shared" si="12"/>
        <v>8.4000000000000003E-4</v>
      </c>
      <c r="S134" s="368">
        <v>0</v>
      </c>
      <c r="T134" s="369">
        <f t="shared" si="13"/>
        <v>0</v>
      </c>
      <c r="AR134" s="90" t="s">
        <v>55</v>
      </c>
      <c r="AT134" s="90" t="s">
        <v>330</v>
      </c>
      <c r="AU134" s="90" t="s">
        <v>57</v>
      </c>
      <c r="AY134" s="90" t="s">
        <v>328</v>
      </c>
      <c r="BE134" s="113">
        <f t="shared" si="14"/>
        <v>0</v>
      </c>
      <c r="BF134" s="113">
        <f t="shared" si="15"/>
        <v>0</v>
      </c>
      <c r="BG134" s="113">
        <f t="shared" si="16"/>
        <v>0</v>
      </c>
      <c r="BH134" s="113">
        <f t="shared" si="17"/>
        <v>0</v>
      </c>
      <c r="BI134" s="113">
        <f t="shared" si="18"/>
        <v>0</v>
      </c>
      <c r="BJ134" s="90" t="s">
        <v>55</v>
      </c>
      <c r="BK134" s="113">
        <f t="shared" si="19"/>
        <v>0</v>
      </c>
      <c r="BL134" s="90" t="s">
        <v>55</v>
      </c>
      <c r="BM134" s="90" t="s">
        <v>1971</v>
      </c>
    </row>
    <row r="135" spans="2:65" s="96" customFormat="1" ht="16.5" customHeight="1">
      <c r="B135" s="108"/>
      <c r="C135" s="387" t="s">
        <v>650</v>
      </c>
      <c r="D135" s="387" t="s">
        <v>355</v>
      </c>
      <c r="E135" s="388" t="s">
        <v>1972</v>
      </c>
      <c r="F135" s="389" t="s">
        <v>1973</v>
      </c>
      <c r="G135" s="390" t="s">
        <v>163</v>
      </c>
      <c r="H135" s="391">
        <v>28</v>
      </c>
      <c r="I135" s="392"/>
      <c r="J135" s="392">
        <f t="shared" si="10"/>
        <v>0</v>
      </c>
      <c r="K135" s="389" t="s">
        <v>242</v>
      </c>
      <c r="L135" s="393"/>
      <c r="M135" s="394" t="s">
        <v>242</v>
      </c>
      <c r="N135" s="395" t="s">
        <v>274</v>
      </c>
      <c r="O135" s="368">
        <v>0</v>
      </c>
      <c r="P135" s="368">
        <f t="shared" si="11"/>
        <v>0</v>
      </c>
      <c r="Q135" s="368">
        <v>7.9000000000000008E-3</v>
      </c>
      <c r="R135" s="368">
        <f t="shared" si="12"/>
        <v>0.22120000000000001</v>
      </c>
      <c r="S135" s="368">
        <v>0</v>
      </c>
      <c r="T135" s="369">
        <f t="shared" si="13"/>
        <v>0</v>
      </c>
      <c r="AR135" s="90" t="s">
        <v>1955</v>
      </c>
      <c r="AT135" s="90" t="s">
        <v>355</v>
      </c>
      <c r="AU135" s="90" t="s">
        <v>57</v>
      </c>
      <c r="AY135" s="90" t="s">
        <v>328</v>
      </c>
      <c r="BE135" s="113">
        <f t="shared" si="14"/>
        <v>0</v>
      </c>
      <c r="BF135" s="113">
        <f t="shared" si="15"/>
        <v>0</v>
      </c>
      <c r="BG135" s="113">
        <f t="shared" si="16"/>
        <v>0</v>
      </c>
      <c r="BH135" s="113">
        <f t="shared" si="17"/>
        <v>0</v>
      </c>
      <c r="BI135" s="113">
        <f t="shared" si="18"/>
        <v>0</v>
      </c>
      <c r="BJ135" s="90" t="s">
        <v>55</v>
      </c>
      <c r="BK135" s="113">
        <f t="shared" si="19"/>
        <v>0</v>
      </c>
      <c r="BL135" s="90" t="s">
        <v>1955</v>
      </c>
      <c r="BM135" s="90" t="s">
        <v>1974</v>
      </c>
    </row>
    <row r="136" spans="2:65" s="96" customFormat="1" ht="16.5" customHeight="1">
      <c r="B136" s="108"/>
      <c r="C136" s="109" t="s">
        <v>717</v>
      </c>
      <c r="D136" s="109" t="s">
        <v>330</v>
      </c>
      <c r="E136" s="110" t="s">
        <v>1975</v>
      </c>
      <c r="F136" s="172" t="s">
        <v>1976</v>
      </c>
      <c r="G136" s="111" t="s">
        <v>140</v>
      </c>
      <c r="H136" s="112">
        <v>10</v>
      </c>
      <c r="I136" s="173"/>
      <c r="J136" s="173">
        <f t="shared" si="10"/>
        <v>0</v>
      </c>
      <c r="K136" s="172" t="s">
        <v>1640</v>
      </c>
      <c r="L136" s="95"/>
      <c r="M136" s="366" t="s">
        <v>242</v>
      </c>
      <c r="N136" s="367" t="s">
        <v>274</v>
      </c>
      <c r="O136" s="368">
        <v>0.28899999999999998</v>
      </c>
      <c r="P136" s="368">
        <f t="shared" si="11"/>
        <v>2.8899999999999997</v>
      </c>
      <c r="Q136" s="368">
        <v>1.0824E-5</v>
      </c>
      <c r="R136" s="368">
        <f t="shared" si="12"/>
        <v>1.0824000000000001E-4</v>
      </c>
      <c r="S136" s="368">
        <v>0</v>
      </c>
      <c r="T136" s="369">
        <f t="shared" si="13"/>
        <v>0</v>
      </c>
      <c r="AR136" s="90" t="s">
        <v>65</v>
      </c>
      <c r="AT136" s="90" t="s">
        <v>330</v>
      </c>
      <c r="AU136" s="90" t="s">
        <v>57</v>
      </c>
      <c r="AY136" s="90" t="s">
        <v>328</v>
      </c>
      <c r="BE136" s="113">
        <f t="shared" si="14"/>
        <v>0</v>
      </c>
      <c r="BF136" s="113">
        <f t="shared" si="15"/>
        <v>0</v>
      </c>
      <c r="BG136" s="113">
        <f t="shared" si="16"/>
        <v>0</v>
      </c>
      <c r="BH136" s="113">
        <f t="shared" si="17"/>
        <v>0</v>
      </c>
      <c r="BI136" s="113">
        <f t="shared" si="18"/>
        <v>0</v>
      </c>
      <c r="BJ136" s="90" t="s">
        <v>55</v>
      </c>
      <c r="BK136" s="113">
        <f t="shared" si="19"/>
        <v>0</v>
      </c>
      <c r="BL136" s="90" t="s">
        <v>65</v>
      </c>
      <c r="BM136" s="90" t="s">
        <v>1977</v>
      </c>
    </row>
    <row r="137" spans="2:65" s="96" customFormat="1" ht="16.5" customHeight="1">
      <c r="B137" s="108"/>
      <c r="C137" s="387" t="s">
        <v>741</v>
      </c>
      <c r="D137" s="387" t="s">
        <v>355</v>
      </c>
      <c r="E137" s="388" t="s">
        <v>1978</v>
      </c>
      <c r="F137" s="389" t="s">
        <v>1979</v>
      </c>
      <c r="G137" s="390" t="s">
        <v>140</v>
      </c>
      <c r="H137" s="391">
        <v>2</v>
      </c>
      <c r="I137" s="392"/>
      <c r="J137" s="392">
        <f t="shared" si="10"/>
        <v>0</v>
      </c>
      <c r="K137" s="389" t="s">
        <v>242</v>
      </c>
      <c r="L137" s="393"/>
      <c r="M137" s="394" t="s">
        <v>242</v>
      </c>
      <c r="N137" s="395" t="s">
        <v>274</v>
      </c>
      <c r="O137" s="368">
        <v>0</v>
      </c>
      <c r="P137" s="368">
        <f t="shared" si="11"/>
        <v>0</v>
      </c>
      <c r="Q137" s="368">
        <v>5.9999999999999995E-4</v>
      </c>
      <c r="R137" s="368">
        <f t="shared" si="12"/>
        <v>1.1999999999999999E-3</v>
      </c>
      <c r="S137" s="368">
        <v>0</v>
      </c>
      <c r="T137" s="369">
        <f t="shared" si="13"/>
        <v>0</v>
      </c>
      <c r="AR137" s="90" t="s">
        <v>1955</v>
      </c>
      <c r="AT137" s="90" t="s">
        <v>355</v>
      </c>
      <c r="AU137" s="90" t="s">
        <v>57</v>
      </c>
      <c r="AY137" s="90" t="s">
        <v>328</v>
      </c>
      <c r="BE137" s="113">
        <f t="shared" si="14"/>
        <v>0</v>
      </c>
      <c r="BF137" s="113">
        <f t="shared" si="15"/>
        <v>0</v>
      </c>
      <c r="BG137" s="113">
        <f t="shared" si="16"/>
        <v>0</v>
      </c>
      <c r="BH137" s="113">
        <f t="shared" si="17"/>
        <v>0</v>
      </c>
      <c r="BI137" s="113">
        <f t="shared" si="18"/>
        <v>0</v>
      </c>
      <c r="BJ137" s="90" t="s">
        <v>55</v>
      </c>
      <c r="BK137" s="113">
        <f t="shared" si="19"/>
        <v>0</v>
      </c>
      <c r="BL137" s="90" t="s">
        <v>1955</v>
      </c>
      <c r="BM137" s="90" t="s">
        <v>1980</v>
      </c>
    </row>
    <row r="138" spans="2:65" s="96" customFormat="1" ht="16.5" customHeight="1">
      <c r="B138" s="108"/>
      <c r="C138" s="387" t="s">
        <v>745</v>
      </c>
      <c r="D138" s="387" t="s">
        <v>355</v>
      </c>
      <c r="E138" s="388" t="s">
        <v>1981</v>
      </c>
      <c r="F138" s="389" t="s">
        <v>1982</v>
      </c>
      <c r="G138" s="390" t="s">
        <v>140</v>
      </c>
      <c r="H138" s="391">
        <v>8</v>
      </c>
      <c r="I138" s="392"/>
      <c r="J138" s="392">
        <f t="shared" si="10"/>
        <v>0</v>
      </c>
      <c r="K138" s="389" t="s">
        <v>242</v>
      </c>
      <c r="L138" s="393"/>
      <c r="M138" s="394" t="s">
        <v>242</v>
      </c>
      <c r="N138" s="395" t="s">
        <v>274</v>
      </c>
      <c r="O138" s="368">
        <v>0</v>
      </c>
      <c r="P138" s="368">
        <f t="shared" si="11"/>
        <v>0</v>
      </c>
      <c r="Q138" s="368">
        <v>1E-4</v>
      </c>
      <c r="R138" s="368">
        <f t="shared" si="12"/>
        <v>8.0000000000000004E-4</v>
      </c>
      <c r="S138" s="368">
        <v>0</v>
      </c>
      <c r="T138" s="369">
        <f t="shared" si="13"/>
        <v>0</v>
      </c>
      <c r="AR138" s="90" t="s">
        <v>1955</v>
      </c>
      <c r="AT138" s="90" t="s">
        <v>355</v>
      </c>
      <c r="AU138" s="90" t="s">
        <v>57</v>
      </c>
      <c r="AY138" s="90" t="s">
        <v>328</v>
      </c>
      <c r="BE138" s="113">
        <f t="shared" si="14"/>
        <v>0</v>
      </c>
      <c r="BF138" s="113">
        <f t="shared" si="15"/>
        <v>0</v>
      </c>
      <c r="BG138" s="113">
        <f t="shared" si="16"/>
        <v>0</v>
      </c>
      <c r="BH138" s="113">
        <f t="shared" si="17"/>
        <v>0</v>
      </c>
      <c r="BI138" s="113">
        <f t="shared" si="18"/>
        <v>0</v>
      </c>
      <c r="BJ138" s="90" t="s">
        <v>55</v>
      </c>
      <c r="BK138" s="113">
        <f t="shared" si="19"/>
        <v>0</v>
      </c>
      <c r="BL138" s="90" t="s">
        <v>1955</v>
      </c>
      <c r="BM138" s="90" t="s">
        <v>1983</v>
      </c>
    </row>
    <row r="139" spans="2:65" s="96" customFormat="1" ht="16.5" customHeight="1">
      <c r="B139" s="108"/>
      <c r="C139" s="109" t="s">
        <v>753</v>
      </c>
      <c r="D139" s="109" t="s">
        <v>330</v>
      </c>
      <c r="E139" s="110" t="s">
        <v>1984</v>
      </c>
      <c r="F139" s="172" t="s">
        <v>1985</v>
      </c>
      <c r="G139" s="111" t="s">
        <v>140</v>
      </c>
      <c r="H139" s="112">
        <v>4</v>
      </c>
      <c r="I139" s="173"/>
      <c r="J139" s="173">
        <f t="shared" si="10"/>
        <v>0</v>
      </c>
      <c r="K139" s="172" t="s">
        <v>1640</v>
      </c>
      <c r="L139" s="95"/>
      <c r="M139" s="366" t="s">
        <v>242</v>
      </c>
      <c r="N139" s="367" t="s">
        <v>274</v>
      </c>
      <c r="O139" s="368">
        <v>0.42</v>
      </c>
      <c r="P139" s="368">
        <f t="shared" si="11"/>
        <v>1.68</v>
      </c>
      <c r="Q139" s="368">
        <v>6.9999999999999994E-5</v>
      </c>
      <c r="R139" s="368">
        <f t="shared" si="12"/>
        <v>2.7999999999999998E-4</v>
      </c>
      <c r="S139" s="368">
        <v>0</v>
      </c>
      <c r="T139" s="369">
        <f t="shared" si="13"/>
        <v>0</v>
      </c>
      <c r="AR139" s="90" t="s">
        <v>55</v>
      </c>
      <c r="AT139" s="90" t="s">
        <v>330</v>
      </c>
      <c r="AU139" s="90" t="s">
        <v>57</v>
      </c>
      <c r="AY139" s="90" t="s">
        <v>328</v>
      </c>
      <c r="BE139" s="113">
        <f t="shared" si="14"/>
        <v>0</v>
      </c>
      <c r="BF139" s="113">
        <f t="shared" si="15"/>
        <v>0</v>
      </c>
      <c r="BG139" s="113">
        <f t="shared" si="16"/>
        <v>0</v>
      </c>
      <c r="BH139" s="113">
        <f t="shared" si="17"/>
        <v>0</v>
      </c>
      <c r="BI139" s="113">
        <f t="shared" si="18"/>
        <v>0</v>
      </c>
      <c r="BJ139" s="90" t="s">
        <v>55</v>
      </c>
      <c r="BK139" s="113">
        <f t="shared" si="19"/>
        <v>0</v>
      </c>
      <c r="BL139" s="90" t="s">
        <v>55</v>
      </c>
      <c r="BM139" s="90" t="s">
        <v>1986</v>
      </c>
    </row>
    <row r="140" spans="2:65" s="96" customFormat="1" ht="16.5" customHeight="1">
      <c r="B140" s="108"/>
      <c r="C140" s="387" t="s">
        <v>757</v>
      </c>
      <c r="D140" s="387" t="s">
        <v>355</v>
      </c>
      <c r="E140" s="388" t="s">
        <v>1987</v>
      </c>
      <c r="F140" s="389" t="s">
        <v>1988</v>
      </c>
      <c r="G140" s="390" t="s">
        <v>140</v>
      </c>
      <c r="H140" s="391">
        <v>4</v>
      </c>
      <c r="I140" s="392"/>
      <c r="J140" s="392">
        <f t="shared" si="10"/>
        <v>0</v>
      </c>
      <c r="K140" s="389" t="s">
        <v>242</v>
      </c>
      <c r="L140" s="393"/>
      <c r="M140" s="394" t="s">
        <v>242</v>
      </c>
      <c r="N140" s="395" t="s">
        <v>274</v>
      </c>
      <c r="O140" s="368">
        <v>0</v>
      </c>
      <c r="P140" s="368">
        <f t="shared" si="11"/>
        <v>0</v>
      </c>
      <c r="Q140" s="368">
        <v>2.3000000000000001E-4</v>
      </c>
      <c r="R140" s="368">
        <f t="shared" si="12"/>
        <v>9.2000000000000003E-4</v>
      </c>
      <c r="S140" s="368">
        <v>0</v>
      </c>
      <c r="T140" s="369">
        <f t="shared" si="13"/>
        <v>0</v>
      </c>
      <c r="AR140" s="90" t="s">
        <v>1955</v>
      </c>
      <c r="AT140" s="90" t="s">
        <v>355</v>
      </c>
      <c r="AU140" s="90" t="s">
        <v>57</v>
      </c>
      <c r="AY140" s="90" t="s">
        <v>328</v>
      </c>
      <c r="BE140" s="113">
        <f t="shared" si="14"/>
        <v>0</v>
      </c>
      <c r="BF140" s="113">
        <f t="shared" si="15"/>
        <v>0</v>
      </c>
      <c r="BG140" s="113">
        <f t="shared" si="16"/>
        <v>0</v>
      </c>
      <c r="BH140" s="113">
        <f t="shared" si="17"/>
        <v>0</v>
      </c>
      <c r="BI140" s="113">
        <f t="shared" si="18"/>
        <v>0</v>
      </c>
      <c r="BJ140" s="90" t="s">
        <v>55</v>
      </c>
      <c r="BK140" s="113">
        <f t="shared" si="19"/>
        <v>0</v>
      </c>
      <c r="BL140" s="90" t="s">
        <v>1955</v>
      </c>
      <c r="BM140" s="90" t="s">
        <v>1989</v>
      </c>
    </row>
    <row r="141" spans="2:65" s="96" customFormat="1" ht="16.5" customHeight="1">
      <c r="B141" s="108"/>
      <c r="C141" s="109" t="s">
        <v>778</v>
      </c>
      <c r="D141" s="109" t="s">
        <v>330</v>
      </c>
      <c r="E141" s="110" t="s">
        <v>1990</v>
      </c>
      <c r="F141" s="172" t="s">
        <v>1991</v>
      </c>
      <c r="G141" s="111" t="s">
        <v>140</v>
      </c>
      <c r="H141" s="112">
        <v>2</v>
      </c>
      <c r="I141" s="173"/>
      <c r="J141" s="173">
        <f t="shared" si="10"/>
        <v>0</v>
      </c>
      <c r="K141" s="172" t="s">
        <v>1640</v>
      </c>
      <c r="L141" s="95"/>
      <c r="M141" s="366" t="s">
        <v>242</v>
      </c>
      <c r="N141" s="367" t="s">
        <v>274</v>
      </c>
      <c r="O141" s="368">
        <v>0.47299999999999998</v>
      </c>
      <c r="P141" s="368">
        <f t="shared" si="11"/>
        <v>0.94599999999999995</v>
      </c>
      <c r="Q141" s="368">
        <v>1.2E-4</v>
      </c>
      <c r="R141" s="368">
        <f t="shared" si="12"/>
        <v>2.4000000000000001E-4</v>
      </c>
      <c r="S141" s="368">
        <v>0</v>
      </c>
      <c r="T141" s="369">
        <f t="shared" si="13"/>
        <v>0</v>
      </c>
      <c r="AR141" s="90" t="s">
        <v>55</v>
      </c>
      <c r="AT141" s="90" t="s">
        <v>330</v>
      </c>
      <c r="AU141" s="90" t="s">
        <v>57</v>
      </c>
      <c r="AY141" s="90" t="s">
        <v>328</v>
      </c>
      <c r="BE141" s="113">
        <f t="shared" si="14"/>
        <v>0</v>
      </c>
      <c r="BF141" s="113">
        <f t="shared" si="15"/>
        <v>0</v>
      </c>
      <c r="BG141" s="113">
        <f t="shared" si="16"/>
        <v>0</v>
      </c>
      <c r="BH141" s="113">
        <f t="shared" si="17"/>
        <v>0</v>
      </c>
      <c r="BI141" s="113">
        <f t="shared" si="18"/>
        <v>0</v>
      </c>
      <c r="BJ141" s="90" t="s">
        <v>55</v>
      </c>
      <c r="BK141" s="113">
        <f t="shared" si="19"/>
        <v>0</v>
      </c>
      <c r="BL141" s="90" t="s">
        <v>55</v>
      </c>
      <c r="BM141" s="90" t="s">
        <v>1992</v>
      </c>
    </row>
    <row r="142" spans="2:65" s="96" customFormat="1" ht="16.5" customHeight="1">
      <c r="B142" s="108"/>
      <c r="C142" s="387" t="s">
        <v>790</v>
      </c>
      <c r="D142" s="387" t="s">
        <v>355</v>
      </c>
      <c r="E142" s="388" t="s">
        <v>1993</v>
      </c>
      <c r="F142" s="389" t="s">
        <v>1994</v>
      </c>
      <c r="G142" s="390" t="s">
        <v>140</v>
      </c>
      <c r="H142" s="391">
        <v>2</v>
      </c>
      <c r="I142" s="392"/>
      <c r="J142" s="392">
        <f t="shared" si="10"/>
        <v>0</v>
      </c>
      <c r="K142" s="389" t="s">
        <v>242</v>
      </c>
      <c r="L142" s="393"/>
      <c r="M142" s="394" t="s">
        <v>242</v>
      </c>
      <c r="N142" s="395" t="s">
        <v>274</v>
      </c>
      <c r="O142" s="368">
        <v>0</v>
      </c>
      <c r="P142" s="368">
        <f t="shared" si="11"/>
        <v>0</v>
      </c>
      <c r="Q142" s="368">
        <v>3.6999999999999999E-4</v>
      </c>
      <c r="R142" s="368">
        <f t="shared" si="12"/>
        <v>7.3999999999999999E-4</v>
      </c>
      <c r="S142" s="368">
        <v>0</v>
      </c>
      <c r="T142" s="369">
        <f t="shared" si="13"/>
        <v>0</v>
      </c>
      <c r="AR142" s="90" t="s">
        <v>57</v>
      </c>
      <c r="AT142" s="90" t="s">
        <v>355</v>
      </c>
      <c r="AU142" s="90" t="s">
        <v>57</v>
      </c>
      <c r="AY142" s="90" t="s">
        <v>328</v>
      </c>
      <c r="BE142" s="113">
        <f t="shared" si="14"/>
        <v>0</v>
      </c>
      <c r="BF142" s="113">
        <f t="shared" si="15"/>
        <v>0</v>
      </c>
      <c r="BG142" s="113">
        <f t="shared" si="16"/>
        <v>0</v>
      </c>
      <c r="BH142" s="113">
        <f t="shared" si="17"/>
        <v>0</v>
      </c>
      <c r="BI142" s="113">
        <f t="shared" si="18"/>
        <v>0</v>
      </c>
      <c r="BJ142" s="90" t="s">
        <v>55</v>
      </c>
      <c r="BK142" s="113">
        <f t="shared" si="19"/>
        <v>0</v>
      </c>
      <c r="BL142" s="90" t="s">
        <v>55</v>
      </c>
      <c r="BM142" s="90" t="s">
        <v>1995</v>
      </c>
    </row>
    <row r="143" spans="2:65" s="96" customFormat="1" ht="16.5" customHeight="1">
      <c r="B143" s="108"/>
      <c r="C143" s="109" t="s">
        <v>794</v>
      </c>
      <c r="D143" s="109" t="s">
        <v>330</v>
      </c>
      <c r="E143" s="110" t="s">
        <v>1996</v>
      </c>
      <c r="F143" s="172" t="s">
        <v>1997</v>
      </c>
      <c r="G143" s="111" t="s">
        <v>140</v>
      </c>
      <c r="H143" s="112">
        <v>13</v>
      </c>
      <c r="I143" s="173"/>
      <c r="J143" s="173">
        <f t="shared" si="10"/>
        <v>0</v>
      </c>
      <c r="K143" s="172" t="s">
        <v>1640</v>
      </c>
      <c r="L143" s="95"/>
      <c r="M143" s="366" t="s">
        <v>242</v>
      </c>
      <c r="N143" s="367" t="s">
        <v>274</v>
      </c>
      <c r="O143" s="368">
        <v>0.96399999999999997</v>
      </c>
      <c r="P143" s="368">
        <f t="shared" si="11"/>
        <v>12.532</v>
      </c>
      <c r="Q143" s="368">
        <v>2.0000000000000001E-4</v>
      </c>
      <c r="R143" s="368">
        <f t="shared" si="12"/>
        <v>2.6000000000000003E-3</v>
      </c>
      <c r="S143" s="368">
        <v>0</v>
      </c>
      <c r="T143" s="369">
        <f t="shared" si="13"/>
        <v>0</v>
      </c>
      <c r="AR143" s="90" t="s">
        <v>55</v>
      </c>
      <c r="AT143" s="90" t="s">
        <v>330</v>
      </c>
      <c r="AU143" s="90" t="s">
        <v>57</v>
      </c>
      <c r="AY143" s="90" t="s">
        <v>328</v>
      </c>
      <c r="BE143" s="113">
        <f t="shared" si="14"/>
        <v>0</v>
      </c>
      <c r="BF143" s="113">
        <f t="shared" si="15"/>
        <v>0</v>
      </c>
      <c r="BG143" s="113">
        <f t="shared" si="16"/>
        <v>0</v>
      </c>
      <c r="BH143" s="113">
        <f t="shared" si="17"/>
        <v>0</v>
      </c>
      <c r="BI143" s="113">
        <f t="shared" si="18"/>
        <v>0</v>
      </c>
      <c r="BJ143" s="90" t="s">
        <v>55</v>
      </c>
      <c r="BK143" s="113">
        <f t="shared" si="19"/>
        <v>0</v>
      </c>
      <c r="BL143" s="90" t="s">
        <v>55</v>
      </c>
      <c r="BM143" s="90" t="s">
        <v>1998</v>
      </c>
    </row>
    <row r="144" spans="2:65" s="96" customFormat="1" ht="16.5" customHeight="1">
      <c r="B144" s="108"/>
      <c r="C144" s="387" t="s">
        <v>798</v>
      </c>
      <c r="D144" s="387" t="s">
        <v>355</v>
      </c>
      <c r="E144" s="388" t="s">
        <v>1999</v>
      </c>
      <c r="F144" s="389" t="s">
        <v>2000</v>
      </c>
      <c r="G144" s="390" t="s">
        <v>140</v>
      </c>
      <c r="H144" s="391">
        <v>1</v>
      </c>
      <c r="I144" s="392"/>
      <c r="J144" s="392">
        <f t="shared" si="10"/>
        <v>0</v>
      </c>
      <c r="K144" s="389" t="s">
        <v>242</v>
      </c>
      <c r="L144" s="393"/>
      <c r="M144" s="394" t="s">
        <v>242</v>
      </c>
      <c r="N144" s="395" t="s">
        <v>274</v>
      </c>
      <c r="O144" s="368">
        <v>0</v>
      </c>
      <c r="P144" s="368">
        <f t="shared" si="11"/>
        <v>0</v>
      </c>
      <c r="Q144" s="368">
        <v>4.4000000000000002E-4</v>
      </c>
      <c r="R144" s="368">
        <f t="shared" si="12"/>
        <v>4.4000000000000002E-4</v>
      </c>
      <c r="S144" s="368">
        <v>0</v>
      </c>
      <c r="T144" s="369">
        <f t="shared" si="13"/>
        <v>0</v>
      </c>
      <c r="AR144" s="90" t="s">
        <v>1955</v>
      </c>
      <c r="AT144" s="90" t="s">
        <v>355</v>
      </c>
      <c r="AU144" s="90" t="s">
        <v>57</v>
      </c>
      <c r="AY144" s="90" t="s">
        <v>328</v>
      </c>
      <c r="BE144" s="113">
        <f t="shared" si="14"/>
        <v>0</v>
      </c>
      <c r="BF144" s="113">
        <f t="shared" si="15"/>
        <v>0</v>
      </c>
      <c r="BG144" s="113">
        <f t="shared" si="16"/>
        <v>0</v>
      </c>
      <c r="BH144" s="113">
        <f t="shared" si="17"/>
        <v>0</v>
      </c>
      <c r="BI144" s="113">
        <f t="shared" si="18"/>
        <v>0</v>
      </c>
      <c r="BJ144" s="90" t="s">
        <v>55</v>
      </c>
      <c r="BK144" s="113">
        <f t="shared" si="19"/>
        <v>0</v>
      </c>
      <c r="BL144" s="90" t="s">
        <v>1955</v>
      </c>
      <c r="BM144" s="90" t="s">
        <v>2001</v>
      </c>
    </row>
    <row r="145" spans="2:65" s="96" customFormat="1" ht="16.5" customHeight="1">
      <c r="B145" s="108"/>
      <c r="C145" s="387" t="s">
        <v>874</v>
      </c>
      <c r="D145" s="387" t="s">
        <v>355</v>
      </c>
      <c r="E145" s="388" t="s">
        <v>2002</v>
      </c>
      <c r="F145" s="389" t="s">
        <v>2003</v>
      </c>
      <c r="G145" s="390" t="s">
        <v>140</v>
      </c>
      <c r="H145" s="391">
        <v>12</v>
      </c>
      <c r="I145" s="392"/>
      <c r="J145" s="392">
        <f t="shared" si="10"/>
        <v>0</v>
      </c>
      <c r="K145" s="389" t="s">
        <v>242</v>
      </c>
      <c r="L145" s="393"/>
      <c r="M145" s="394" t="s">
        <v>242</v>
      </c>
      <c r="N145" s="395" t="s">
        <v>274</v>
      </c>
      <c r="O145" s="368">
        <v>0</v>
      </c>
      <c r="P145" s="368">
        <f t="shared" si="11"/>
        <v>0</v>
      </c>
      <c r="Q145" s="368">
        <v>1.2199999999999999E-3</v>
      </c>
      <c r="R145" s="368">
        <f t="shared" si="12"/>
        <v>1.464E-2</v>
      </c>
      <c r="S145" s="368">
        <v>0</v>
      </c>
      <c r="T145" s="369">
        <f t="shared" si="13"/>
        <v>0</v>
      </c>
      <c r="AR145" s="90" t="s">
        <v>1955</v>
      </c>
      <c r="AT145" s="90" t="s">
        <v>355</v>
      </c>
      <c r="AU145" s="90" t="s">
        <v>57</v>
      </c>
      <c r="AY145" s="90" t="s">
        <v>328</v>
      </c>
      <c r="BE145" s="113">
        <f t="shared" si="14"/>
        <v>0</v>
      </c>
      <c r="BF145" s="113">
        <f t="shared" si="15"/>
        <v>0</v>
      </c>
      <c r="BG145" s="113">
        <f t="shared" si="16"/>
        <v>0</v>
      </c>
      <c r="BH145" s="113">
        <f t="shared" si="17"/>
        <v>0</v>
      </c>
      <c r="BI145" s="113">
        <f t="shared" si="18"/>
        <v>0</v>
      </c>
      <c r="BJ145" s="90" t="s">
        <v>55</v>
      </c>
      <c r="BK145" s="113">
        <f t="shared" si="19"/>
        <v>0</v>
      </c>
      <c r="BL145" s="90" t="s">
        <v>1955</v>
      </c>
      <c r="BM145" s="90" t="s">
        <v>2004</v>
      </c>
    </row>
    <row r="146" spans="2:65" s="96" customFormat="1" ht="16.5" customHeight="1">
      <c r="B146" s="108"/>
      <c r="C146" s="109" t="s">
        <v>910</v>
      </c>
      <c r="D146" s="109" t="s">
        <v>330</v>
      </c>
      <c r="E146" s="110" t="s">
        <v>2005</v>
      </c>
      <c r="F146" s="172" t="s">
        <v>2006</v>
      </c>
      <c r="G146" s="111" t="s">
        <v>140</v>
      </c>
      <c r="H146" s="112">
        <v>12</v>
      </c>
      <c r="I146" s="173"/>
      <c r="J146" s="173">
        <f t="shared" si="10"/>
        <v>0</v>
      </c>
      <c r="K146" s="172" t="s">
        <v>1640</v>
      </c>
      <c r="L146" s="95"/>
      <c r="M146" s="366" t="s">
        <v>242</v>
      </c>
      <c r="N146" s="367" t="s">
        <v>274</v>
      </c>
      <c r="O146" s="368">
        <v>0.24099999999999999</v>
      </c>
      <c r="P146" s="368">
        <f t="shared" si="11"/>
        <v>2.8919999999999999</v>
      </c>
      <c r="Q146" s="368">
        <v>2.4499999999999999E-5</v>
      </c>
      <c r="R146" s="368">
        <f t="shared" si="12"/>
        <v>2.9399999999999999E-4</v>
      </c>
      <c r="S146" s="368">
        <v>0</v>
      </c>
      <c r="T146" s="369">
        <f t="shared" si="13"/>
        <v>0</v>
      </c>
      <c r="AR146" s="90" t="s">
        <v>65</v>
      </c>
      <c r="AT146" s="90" t="s">
        <v>330</v>
      </c>
      <c r="AU146" s="90" t="s">
        <v>57</v>
      </c>
      <c r="AY146" s="90" t="s">
        <v>328</v>
      </c>
      <c r="BE146" s="113">
        <f t="shared" si="14"/>
        <v>0</v>
      </c>
      <c r="BF146" s="113">
        <f t="shared" si="15"/>
        <v>0</v>
      </c>
      <c r="BG146" s="113">
        <f t="shared" si="16"/>
        <v>0</v>
      </c>
      <c r="BH146" s="113">
        <f t="shared" si="17"/>
        <v>0</v>
      </c>
      <c r="BI146" s="113">
        <f t="shared" si="18"/>
        <v>0</v>
      </c>
      <c r="BJ146" s="90" t="s">
        <v>55</v>
      </c>
      <c r="BK146" s="113">
        <f t="shared" si="19"/>
        <v>0</v>
      </c>
      <c r="BL146" s="90" t="s">
        <v>65</v>
      </c>
      <c r="BM146" s="90" t="s">
        <v>2007</v>
      </c>
    </row>
    <row r="147" spans="2:65" s="96" customFormat="1" ht="16.5" customHeight="1">
      <c r="B147" s="108"/>
      <c r="C147" s="387" t="s">
        <v>914</v>
      </c>
      <c r="D147" s="387" t="s">
        <v>355</v>
      </c>
      <c r="E147" s="388" t="s">
        <v>2008</v>
      </c>
      <c r="F147" s="389" t="s">
        <v>2009</v>
      </c>
      <c r="G147" s="390" t="s">
        <v>776</v>
      </c>
      <c r="H147" s="391">
        <v>4</v>
      </c>
      <c r="I147" s="392"/>
      <c r="J147" s="392">
        <f t="shared" si="10"/>
        <v>0</v>
      </c>
      <c r="K147" s="389" t="s">
        <v>242</v>
      </c>
      <c r="L147" s="393"/>
      <c r="M147" s="394" t="s">
        <v>242</v>
      </c>
      <c r="N147" s="395" t="s">
        <v>274</v>
      </c>
      <c r="O147" s="368">
        <v>0</v>
      </c>
      <c r="P147" s="368">
        <f t="shared" si="11"/>
        <v>0</v>
      </c>
      <c r="Q147" s="368">
        <v>0</v>
      </c>
      <c r="R147" s="368">
        <f t="shared" si="12"/>
        <v>0</v>
      </c>
      <c r="S147" s="368">
        <v>0</v>
      </c>
      <c r="T147" s="369">
        <f t="shared" si="13"/>
        <v>0</v>
      </c>
      <c r="AR147" s="90" t="s">
        <v>1955</v>
      </c>
      <c r="AT147" s="90" t="s">
        <v>355</v>
      </c>
      <c r="AU147" s="90" t="s">
        <v>57</v>
      </c>
      <c r="AY147" s="90" t="s">
        <v>328</v>
      </c>
      <c r="BE147" s="113">
        <f t="shared" si="14"/>
        <v>0</v>
      </c>
      <c r="BF147" s="113">
        <f t="shared" si="15"/>
        <v>0</v>
      </c>
      <c r="BG147" s="113">
        <f t="shared" si="16"/>
        <v>0</v>
      </c>
      <c r="BH147" s="113">
        <f t="shared" si="17"/>
        <v>0</v>
      </c>
      <c r="BI147" s="113">
        <f t="shared" si="18"/>
        <v>0</v>
      </c>
      <c r="BJ147" s="90" t="s">
        <v>55</v>
      </c>
      <c r="BK147" s="113">
        <f t="shared" si="19"/>
        <v>0</v>
      </c>
      <c r="BL147" s="90" t="s">
        <v>1955</v>
      </c>
      <c r="BM147" s="90" t="s">
        <v>2010</v>
      </c>
    </row>
    <row r="148" spans="2:65" s="96" customFormat="1" ht="16.5" customHeight="1">
      <c r="B148" s="108"/>
      <c r="C148" s="387" t="s">
        <v>918</v>
      </c>
      <c r="D148" s="387" t="s">
        <v>355</v>
      </c>
      <c r="E148" s="388" t="s">
        <v>2011</v>
      </c>
      <c r="F148" s="389" t="s">
        <v>2012</v>
      </c>
      <c r="G148" s="390" t="s">
        <v>776</v>
      </c>
      <c r="H148" s="391">
        <v>2</v>
      </c>
      <c r="I148" s="392"/>
      <c r="J148" s="392">
        <f t="shared" si="10"/>
        <v>0</v>
      </c>
      <c r="K148" s="389" t="s">
        <v>242</v>
      </c>
      <c r="L148" s="393"/>
      <c r="M148" s="394" t="s">
        <v>242</v>
      </c>
      <c r="N148" s="395" t="s">
        <v>274</v>
      </c>
      <c r="O148" s="368">
        <v>0</v>
      </c>
      <c r="P148" s="368">
        <f t="shared" si="11"/>
        <v>0</v>
      </c>
      <c r="Q148" s="368">
        <v>0</v>
      </c>
      <c r="R148" s="368">
        <f t="shared" si="12"/>
        <v>0</v>
      </c>
      <c r="S148" s="368">
        <v>0</v>
      </c>
      <c r="T148" s="369">
        <f t="shared" si="13"/>
        <v>0</v>
      </c>
      <c r="AR148" s="90" t="s">
        <v>1955</v>
      </c>
      <c r="AT148" s="90" t="s">
        <v>355</v>
      </c>
      <c r="AU148" s="90" t="s">
        <v>57</v>
      </c>
      <c r="AY148" s="90" t="s">
        <v>328</v>
      </c>
      <c r="BE148" s="113">
        <f t="shared" si="14"/>
        <v>0</v>
      </c>
      <c r="BF148" s="113">
        <f t="shared" si="15"/>
        <v>0</v>
      </c>
      <c r="BG148" s="113">
        <f t="shared" si="16"/>
        <v>0</v>
      </c>
      <c r="BH148" s="113">
        <f t="shared" si="17"/>
        <v>0</v>
      </c>
      <c r="BI148" s="113">
        <f t="shared" si="18"/>
        <v>0</v>
      </c>
      <c r="BJ148" s="90" t="s">
        <v>55</v>
      </c>
      <c r="BK148" s="113">
        <f t="shared" si="19"/>
        <v>0</v>
      </c>
      <c r="BL148" s="90" t="s">
        <v>1955</v>
      </c>
      <c r="BM148" s="90" t="s">
        <v>2013</v>
      </c>
    </row>
    <row r="149" spans="2:65" s="96" customFormat="1" ht="16.5" customHeight="1">
      <c r="B149" s="108"/>
      <c r="C149" s="387" t="s">
        <v>922</v>
      </c>
      <c r="D149" s="387" t="s">
        <v>355</v>
      </c>
      <c r="E149" s="388" t="s">
        <v>2014</v>
      </c>
      <c r="F149" s="389" t="s">
        <v>2015</v>
      </c>
      <c r="G149" s="390" t="s">
        <v>140</v>
      </c>
      <c r="H149" s="391">
        <v>2</v>
      </c>
      <c r="I149" s="392"/>
      <c r="J149" s="392">
        <f t="shared" si="10"/>
        <v>0</v>
      </c>
      <c r="K149" s="389" t="s">
        <v>242</v>
      </c>
      <c r="L149" s="393"/>
      <c r="M149" s="394" t="s">
        <v>242</v>
      </c>
      <c r="N149" s="395" t="s">
        <v>274</v>
      </c>
      <c r="O149" s="368">
        <v>0</v>
      </c>
      <c r="P149" s="368">
        <f t="shared" si="11"/>
        <v>0</v>
      </c>
      <c r="Q149" s="368">
        <v>1.0000000000000001E-5</v>
      </c>
      <c r="R149" s="368">
        <f t="shared" si="12"/>
        <v>2.0000000000000002E-5</v>
      </c>
      <c r="S149" s="368">
        <v>0</v>
      </c>
      <c r="T149" s="369">
        <f t="shared" si="13"/>
        <v>0</v>
      </c>
      <c r="AR149" s="90" t="s">
        <v>1955</v>
      </c>
      <c r="AT149" s="90" t="s">
        <v>355</v>
      </c>
      <c r="AU149" s="90" t="s">
        <v>57</v>
      </c>
      <c r="AY149" s="90" t="s">
        <v>328</v>
      </c>
      <c r="BE149" s="113">
        <f t="shared" si="14"/>
        <v>0</v>
      </c>
      <c r="BF149" s="113">
        <f t="shared" si="15"/>
        <v>0</v>
      </c>
      <c r="BG149" s="113">
        <f t="shared" si="16"/>
        <v>0</v>
      </c>
      <c r="BH149" s="113">
        <f t="shared" si="17"/>
        <v>0</v>
      </c>
      <c r="BI149" s="113">
        <f t="shared" si="18"/>
        <v>0</v>
      </c>
      <c r="BJ149" s="90" t="s">
        <v>55</v>
      </c>
      <c r="BK149" s="113">
        <f t="shared" si="19"/>
        <v>0</v>
      </c>
      <c r="BL149" s="90" t="s">
        <v>1955</v>
      </c>
      <c r="BM149" s="90" t="s">
        <v>2016</v>
      </c>
    </row>
    <row r="150" spans="2:65" s="96" customFormat="1" ht="16.5" customHeight="1">
      <c r="B150" s="108"/>
      <c r="C150" s="387" t="s">
        <v>926</v>
      </c>
      <c r="D150" s="387" t="s">
        <v>355</v>
      </c>
      <c r="E150" s="388" t="s">
        <v>2017</v>
      </c>
      <c r="F150" s="389" t="s">
        <v>2018</v>
      </c>
      <c r="G150" s="390" t="s">
        <v>140</v>
      </c>
      <c r="H150" s="391">
        <v>2</v>
      </c>
      <c r="I150" s="392"/>
      <c r="J150" s="392">
        <f t="shared" si="10"/>
        <v>0</v>
      </c>
      <c r="K150" s="389" t="s">
        <v>242</v>
      </c>
      <c r="L150" s="393"/>
      <c r="M150" s="394" t="s">
        <v>242</v>
      </c>
      <c r="N150" s="395" t="s">
        <v>274</v>
      </c>
      <c r="O150" s="368">
        <v>0</v>
      </c>
      <c r="P150" s="368">
        <f t="shared" si="11"/>
        <v>0</v>
      </c>
      <c r="Q150" s="368">
        <v>2.3000000000000001E-4</v>
      </c>
      <c r="R150" s="368">
        <f t="shared" si="12"/>
        <v>4.6000000000000001E-4</v>
      </c>
      <c r="S150" s="368">
        <v>0</v>
      </c>
      <c r="T150" s="369">
        <f t="shared" si="13"/>
        <v>0</v>
      </c>
      <c r="AR150" s="90" t="s">
        <v>1955</v>
      </c>
      <c r="AT150" s="90" t="s">
        <v>355</v>
      </c>
      <c r="AU150" s="90" t="s">
        <v>57</v>
      </c>
      <c r="AY150" s="90" t="s">
        <v>328</v>
      </c>
      <c r="BE150" s="113">
        <f t="shared" si="14"/>
        <v>0</v>
      </c>
      <c r="BF150" s="113">
        <f t="shared" si="15"/>
        <v>0</v>
      </c>
      <c r="BG150" s="113">
        <f t="shared" si="16"/>
        <v>0</v>
      </c>
      <c r="BH150" s="113">
        <f t="shared" si="17"/>
        <v>0</v>
      </c>
      <c r="BI150" s="113">
        <f t="shared" si="18"/>
        <v>0</v>
      </c>
      <c r="BJ150" s="90" t="s">
        <v>55</v>
      </c>
      <c r="BK150" s="113">
        <f t="shared" si="19"/>
        <v>0</v>
      </c>
      <c r="BL150" s="90" t="s">
        <v>1955</v>
      </c>
      <c r="BM150" s="90" t="s">
        <v>2019</v>
      </c>
    </row>
    <row r="151" spans="2:65" s="96" customFormat="1" ht="16.5" customHeight="1">
      <c r="B151" s="108"/>
      <c r="C151" s="387" t="s">
        <v>930</v>
      </c>
      <c r="D151" s="387" t="s">
        <v>355</v>
      </c>
      <c r="E151" s="388" t="s">
        <v>2020</v>
      </c>
      <c r="F151" s="389" t="s">
        <v>2021</v>
      </c>
      <c r="G151" s="390" t="s">
        <v>140</v>
      </c>
      <c r="H151" s="391">
        <v>2</v>
      </c>
      <c r="I151" s="392"/>
      <c r="J151" s="392">
        <f t="shared" si="10"/>
        <v>0</v>
      </c>
      <c r="K151" s="389" t="s">
        <v>242</v>
      </c>
      <c r="L151" s="393"/>
      <c r="M151" s="394" t="s">
        <v>242</v>
      </c>
      <c r="N151" s="395" t="s">
        <v>274</v>
      </c>
      <c r="O151" s="368">
        <v>0</v>
      </c>
      <c r="P151" s="368">
        <f t="shared" si="11"/>
        <v>0</v>
      </c>
      <c r="Q151" s="368">
        <v>3.0000000000000001E-3</v>
      </c>
      <c r="R151" s="368">
        <f t="shared" si="12"/>
        <v>6.0000000000000001E-3</v>
      </c>
      <c r="S151" s="368">
        <v>0</v>
      </c>
      <c r="T151" s="369">
        <f t="shared" si="13"/>
        <v>0</v>
      </c>
      <c r="AR151" s="90" t="s">
        <v>1955</v>
      </c>
      <c r="AT151" s="90" t="s">
        <v>355</v>
      </c>
      <c r="AU151" s="90" t="s">
        <v>57</v>
      </c>
      <c r="AY151" s="90" t="s">
        <v>328</v>
      </c>
      <c r="BE151" s="113">
        <f t="shared" si="14"/>
        <v>0</v>
      </c>
      <c r="BF151" s="113">
        <f t="shared" si="15"/>
        <v>0</v>
      </c>
      <c r="BG151" s="113">
        <f t="shared" si="16"/>
        <v>0</v>
      </c>
      <c r="BH151" s="113">
        <f t="shared" si="17"/>
        <v>0</v>
      </c>
      <c r="BI151" s="113">
        <f t="shared" si="18"/>
        <v>0</v>
      </c>
      <c r="BJ151" s="90" t="s">
        <v>55</v>
      </c>
      <c r="BK151" s="113">
        <f t="shared" si="19"/>
        <v>0</v>
      </c>
      <c r="BL151" s="90" t="s">
        <v>1955</v>
      </c>
      <c r="BM151" s="90" t="s">
        <v>2022</v>
      </c>
    </row>
    <row r="152" spans="2:65" s="96" customFormat="1" ht="16.5" customHeight="1">
      <c r="B152" s="108"/>
      <c r="C152" s="109" t="s">
        <v>934</v>
      </c>
      <c r="D152" s="109" t="s">
        <v>330</v>
      </c>
      <c r="E152" s="110" t="s">
        <v>2023</v>
      </c>
      <c r="F152" s="172" t="s">
        <v>2024</v>
      </c>
      <c r="G152" s="111" t="s">
        <v>140</v>
      </c>
      <c r="H152" s="112">
        <v>2</v>
      </c>
      <c r="I152" s="173"/>
      <c r="J152" s="173">
        <f t="shared" si="10"/>
        <v>0</v>
      </c>
      <c r="K152" s="172" t="s">
        <v>1640</v>
      </c>
      <c r="L152" s="95"/>
      <c r="M152" s="366" t="s">
        <v>242</v>
      </c>
      <c r="N152" s="367" t="s">
        <v>274</v>
      </c>
      <c r="O152" s="368">
        <v>0.32700000000000001</v>
      </c>
      <c r="P152" s="368">
        <f t="shared" si="11"/>
        <v>0.65400000000000003</v>
      </c>
      <c r="Q152" s="368">
        <v>3.0000000000000001E-5</v>
      </c>
      <c r="R152" s="368">
        <f t="shared" si="12"/>
        <v>6.0000000000000002E-5</v>
      </c>
      <c r="S152" s="368">
        <v>0</v>
      </c>
      <c r="T152" s="369">
        <f t="shared" si="13"/>
        <v>0</v>
      </c>
      <c r="AR152" s="90" t="s">
        <v>55</v>
      </c>
      <c r="AT152" s="90" t="s">
        <v>330</v>
      </c>
      <c r="AU152" s="90" t="s">
        <v>57</v>
      </c>
      <c r="AY152" s="90" t="s">
        <v>328</v>
      </c>
      <c r="BE152" s="113">
        <f t="shared" si="14"/>
        <v>0</v>
      </c>
      <c r="BF152" s="113">
        <f t="shared" si="15"/>
        <v>0</v>
      </c>
      <c r="BG152" s="113">
        <f t="shared" si="16"/>
        <v>0</v>
      </c>
      <c r="BH152" s="113">
        <f t="shared" si="17"/>
        <v>0</v>
      </c>
      <c r="BI152" s="113">
        <f t="shared" si="18"/>
        <v>0</v>
      </c>
      <c r="BJ152" s="90" t="s">
        <v>55</v>
      </c>
      <c r="BK152" s="113">
        <f t="shared" si="19"/>
        <v>0</v>
      </c>
      <c r="BL152" s="90" t="s">
        <v>55</v>
      </c>
      <c r="BM152" s="90" t="s">
        <v>2025</v>
      </c>
    </row>
    <row r="153" spans="2:65" s="96" customFormat="1" ht="16.5" customHeight="1">
      <c r="B153" s="108"/>
      <c r="C153" s="387" t="s">
        <v>938</v>
      </c>
      <c r="D153" s="387" t="s">
        <v>355</v>
      </c>
      <c r="E153" s="388" t="s">
        <v>2026</v>
      </c>
      <c r="F153" s="389" t="s">
        <v>2027</v>
      </c>
      <c r="G153" s="390" t="s">
        <v>140</v>
      </c>
      <c r="H153" s="391">
        <v>2</v>
      </c>
      <c r="I153" s="392"/>
      <c r="J153" s="392">
        <f t="shared" si="10"/>
        <v>0</v>
      </c>
      <c r="K153" s="389" t="s">
        <v>242</v>
      </c>
      <c r="L153" s="393"/>
      <c r="M153" s="394" t="s">
        <v>242</v>
      </c>
      <c r="N153" s="395" t="s">
        <v>274</v>
      </c>
      <c r="O153" s="368">
        <v>0</v>
      </c>
      <c r="P153" s="368">
        <f t="shared" si="11"/>
        <v>0</v>
      </c>
      <c r="Q153" s="368">
        <v>1.1E-4</v>
      </c>
      <c r="R153" s="368">
        <f t="shared" si="12"/>
        <v>2.2000000000000001E-4</v>
      </c>
      <c r="S153" s="368">
        <v>0</v>
      </c>
      <c r="T153" s="369">
        <f t="shared" si="13"/>
        <v>0</v>
      </c>
      <c r="AR153" s="90" t="s">
        <v>57</v>
      </c>
      <c r="AT153" s="90" t="s">
        <v>355</v>
      </c>
      <c r="AU153" s="90" t="s">
        <v>57</v>
      </c>
      <c r="AY153" s="90" t="s">
        <v>328</v>
      </c>
      <c r="BE153" s="113">
        <f t="shared" si="14"/>
        <v>0</v>
      </c>
      <c r="BF153" s="113">
        <f t="shared" si="15"/>
        <v>0</v>
      </c>
      <c r="BG153" s="113">
        <f t="shared" si="16"/>
        <v>0</v>
      </c>
      <c r="BH153" s="113">
        <f t="shared" si="17"/>
        <v>0</v>
      </c>
      <c r="BI153" s="113">
        <f t="shared" si="18"/>
        <v>0</v>
      </c>
      <c r="BJ153" s="90" t="s">
        <v>55</v>
      </c>
      <c r="BK153" s="113">
        <f t="shared" si="19"/>
        <v>0</v>
      </c>
      <c r="BL153" s="90" t="s">
        <v>55</v>
      </c>
      <c r="BM153" s="90" t="s">
        <v>2028</v>
      </c>
    </row>
    <row r="154" spans="2:65" s="96" customFormat="1" ht="16.5" customHeight="1">
      <c r="B154" s="108"/>
      <c r="C154" s="109" t="s">
        <v>942</v>
      </c>
      <c r="D154" s="109" t="s">
        <v>330</v>
      </c>
      <c r="E154" s="110" t="s">
        <v>2029</v>
      </c>
      <c r="F154" s="172" t="s">
        <v>2030</v>
      </c>
      <c r="G154" s="111" t="s">
        <v>140</v>
      </c>
      <c r="H154" s="112">
        <v>6</v>
      </c>
      <c r="I154" s="173"/>
      <c r="J154" s="173">
        <f t="shared" si="10"/>
        <v>0</v>
      </c>
      <c r="K154" s="172" t="s">
        <v>1640</v>
      </c>
      <c r="L154" s="95"/>
      <c r="M154" s="366" t="s">
        <v>242</v>
      </c>
      <c r="N154" s="367" t="s">
        <v>274</v>
      </c>
      <c r="O154" s="368">
        <v>0.44400000000000001</v>
      </c>
      <c r="P154" s="368">
        <f t="shared" si="11"/>
        <v>2.6640000000000001</v>
      </c>
      <c r="Q154" s="368">
        <v>3.0000000000000001E-5</v>
      </c>
      <c r="R154" s="368">
        <f t="shared" si="12"/>
        <v>1.8000000000000001E-4</v>
      </c>
      <c r="S154" s="368">
        <v>0</v>
      </c>
      <c r="T154" s="369">
        <f t="shared" si="13"/>
        <v>0</v>
      </c>
      <c r="AR154" s="90" t="s">
        <v>55</v>
      </c>
      <c r="AT154" s="90" t="s">
        <v>330</v>
      </c>
      <c r="AU154" s="90" t="s">
        <v>57</v>
      </c>
      <c r="AY154" s="90" t="s">
        <v>328</v>
      </c>
      <c r="BE154" s="113">
        <f t="shared" si="14"/>
        <v>0</v>
      </c>
      <c r="BF154" s="113">
        <f t="shared" si="15"/>
        <v>0</v>
      </c>
      <c r="BG154" s="113">
        <f t="shared" si="16"/>
        <v>0</v>
      </c>
      <c r="BH154" s="113">
        <f t="shared" si="17"/>
        <v>0</v>
      </c>
      <c r="BI154" s="113">
        <f t="shared" si="18"/>
        <v>0</v>
      </c>
      <c r="BJ154" s="90" t="s">
        <v>55</v>
      </c>
      <c r="BK154" s="113">
        <f t="shared" si="19"/>
        <v>0</v>
      </c>
      <c r="BL154" s="90" t="s">
        <v>55</v>
      </c>
      <c r="BM154" s="90" t="s">
        <v>2031</v>
      </c>
    </row>
    <row r="155" spans="2:65" s="96" customFormat="1" ht="16.5" customHeight="1">
      <c r="B155" s="108"/>
      <c r="C155" s="387" t="s">
        <v>946</v>
      </c>
      <c r="D155" s="387" t="s">
        <v>355</v>
      </c>
      <c r="E155" s="388" t="s">
        <v>2032</v>
      </c>
      <c r="F155" s="389" t="s">
        <v>2033</v>
      </c>
      <c r="G155" s="390" t="s">
        <v>140</v>
      </c>
      <c r="H155" s="391">
        <v>2</v>
      </c>
      <c r="I155" s="392"/>
      <c r="J155" s="392">
        <f t="shared" si="10"/>
        <v>0</v>
      </c>
      <c r="K155" s="389" t="s">
        <v>242</v>
      </c>
      <c r="L155" s="393"/>
      <c r="M155" s="394" t="s">
        <v>242</v>
      </c>
      <c r="N155" s="395" t="s">
        <v>274</v>
      </c>
      <c r="O155" s="368">
        <v>0</v>
      </c>
      <c r="P155" s="368">
        <f t="shared" si="11"/>
        <v>0</v>
      </c>
      <c r="Q155" s="368">
        <v>4.2000000000000002E-4</v>
      </c>
      <c r="R155" s="368">
        <f t="shared" si="12"/>
        <v>8.4000000000000003E-4</v>
      </c>
      <c r="S155" s="368">
        <v>0</v>
      </c>
      <c r="T155" s="369">
        <f t="shared" si="13"/>
        <v>0</v>
      </c>
      <c r="AR155" s="90" t="s">
        <v>1955</v>
      </c>
      <c r="AT155" s="90" t="s">
        <v>355</v>
      </c>
      <c r="AU155" s="90" t="s">
        <v>57</v>
      </c>
      <c r="AY155" s="90" t="s">
        <v>328</v>
      </c>
      <c r="BE155" s="113">
        <f t="shared" si="14"/>
        <v>0</v>
      </c>
      <c r="BF155" s="113">
        <f t="shared" si="15"/>
        <v>0</v>
      </c>
      <c r="BG155" s="113">
        <f t="shared" si="16"/>
        <v>0</v>
      </c>
      <c r="BH155" s="113">
        <f t="shared" si="17"/>
        <v>0</v>
      </c>
      <c r="BI155" s="113">
        <f t="shared" si="18"/>
        <v>0</v>
      </c>
      <c r="BJ155" s="90" t="s">
        <v>55</v>
      </c>
      <c r="BK155" s="113">
        <f t="shared" si="19"/>
        <v>0</v>
      </c>
      <c r="BL155" s="90" t="s">
        <v>1955</v>
      </c>
      <c r="BM155" s="90" t="s">
        <v>2034</v>
      </c>
    </row>
    <row r="156" spans="2:65" s="96" customFormat="1" ht="16.5" customHeight="1">
      <c r="B156" s="108"/>
      <c r="C156" s="387" t="s">
        <v>950</v>
      </c>
      <c r="D156" s="387" t="s">
        <v>355</v>
      </c>
      <c r="E156" s="388" t="s">
        <v>2035</v>
      </c>
      <c r="F156" s="389" t="s">
        <v>2036</v>
      </c>
      <c r="G156" s="390" t="s">
        <v>140</v>
      </c>
      <c r="H156" s="391">
        <v>2</v>
      </c>
      <c r="I156" s="392"/>
      <c r="J156" s="392">
        <f t="shared" si="10"/>
        <v>0</v>
      </c>
      <c r="K156" s="389" t="s">
        <v>242</v>
      </c>
      <c r="L156" s="393"/>
      <c r="M156" s="394" t="s">
        <v>242</v>
      </c>
      <c r="N156" s="395" t="s">
        <v>274</v>
      </c>
      <c r="O156" s="368">
        <v>0</v>
      </c>
      <c r="P156" s="368">
        <f t="shared" si="11"/>
        <v>0</v>
      </c>
      <c r="Q156" s="368">
        <v>4.2000000000000002E-4</v>
      </c>
      <c r="R156" s="368">
        <f t="shared" si="12"/>
        <v>8.4000000000000003E-4</v>
      </c>
      <c r="S156" s="368">
        <v>0</v>
      </c>
      <c r="T156" s="369">
        <f t="shared" si="13"/>
        <v>0</v>
      </c>
      <c r="AR156" s="90" t="s">
        <v>1955</v>
      </c>
      <c r="AT156" s="90" t="s">
        <v>355</v>
      </c>
      <c r="AU156" s="90" t="s">
        <v>57</v>
      </c>
      <c r="AY156" s="90" t="s">
        <v>328</v>
      </c>
      <c r="BE156" s="113">
        <f t="shared" si="14"/>
        <v>0</v>
      </c>
      <c r="BF156" s="113">
        <f t="shared" si="15"/>
        <v>0</v>
      </c>
      <c r="BG156" s="113">
        <f t="shared" si="16"/>
        <v>0</v>
      </c>
      <c r="BH156" s="113">
        <f t="shared" si="17"/>
        <v>0</v>
      </c>
      <c r="BI156" s="113">
        <f t="shared" si="18"/>
        <v>0</v>
      </c>
      <c r="BJ156" s="90" t="s">
        <v>55</v>
      </c>
      <c r="BK156" s="113">
        <f t="shared" si="19"/>
        <v>0</v>
      </c>
      <c r="BL156" s="90" t="s">
        <v>1955</v>
      </c>
      <c r="BM156" s="90" t="s">
        <v>2037</v>
      </c>
    </row>
    <row r="157" spans="2:65" s="96" customFormat="1" ht="16.5" customHeight="1">
      <c r="B157" s="108"/>
      <c r="C157" s="387" t="s">
        <v>2038</v>
      </c>
      <c r="D157" s="387" t="s">
        <v>355</v>
      </c>
      <c r="E157" s="388" t="s">
        <v>2039</v>
      </c>
      <c r="F157" s="389" t="s">
        <v>2040</v>
      </c>
      <c r="G157" s="390" t="s">
        <v>140</v>
      </c>
      <c r="H157" s="391">
        <v>2</v>
      </c>
      <c r="I157" s="392"/>
      <c r="J157" s="392">
        <f t="shared" si="10"/>
        <v>0</v>
      </c>
      <c r="K157" s="389" t="s">
        <v>242</v>
      </c>
      <c r="L157" s="393"/>
      <c r="M157" s="394" t="s">
        <v>242</v>
      </c>
      <c r="N157" s="395" t="s">
        <v>274</v>
      </c>
      <c r="O157" s="368">
        <v>0</v>
      </c>
      <c r="P157" s="368">
        <f t="shared" si="11"/>
        <v>0</v>
      </c>
      <c r="Q157" s="368">
        <v>4.2000000000000002E-4</v>
      </c>
      <c r="R157" s="368">
        <f t="shared" si="12"/>
        <v>8.4000000000000003E-4</v>
      </c>
      <c r="S157" s="368">
        <v>0</v>
      </c>
      <c r="T157" s="369">
        <f t="shared" si="13"/>
        <v>0</v>
      </c>
      <c r="AR157" s="90" t="s">
        <v>1955</v>
      </c>
      <c r="AT157" s="90" t="s">
        <v>355</v>
      </c>
      <c r="AU157" s="90" t="s">
        <v>57</v>
      </c>
      <c r="AY157" s="90" t="s">
        <v>328</v>
      </c>
      <c r="BE157" s="113">
        <f t="shared" si="14"/>
        <v>0</v>
      </c>
      <c r="BF157" s="113">
        <f t="shared" si="15"/>
        <v>0</v>
      </c>
      <c r="BG157" s="113">
        <f t="shared" si="16"/>
        <v>0</v>
      </c>
      <c r="BH157" s="113">
        <f t="shared" si="17"/>
        <v>0</v>
      </c>
      <c r="BI157" s="113">
        <f t="shared" si="18"/>
        <v>0</v>
      </c>
      <c r="BJ157" s="90" t="s">
        <v>55</v>
      </c>
      <c r="BK157" s="113">
        <f t="shared" si="19"/>
        <v>0</v>
      </c>
      <c r="BL157" s="90" t="s">
        <v>1955</v>
      </c>
      <c r="BM157" s="90" t="s">
        <v>2041</v>
      </c>
    </row>
    <row r="158" spans="2:65" s="96" customFormat="1" ht="16.5" customHeight="1">
      <c r="B158" s="108"/>
      <c r="C158" s="109" t="s">
        <v>1138</v>
      </c>
      <c r="D158" s="109" t="s">
        <v>330</v>
      </c>
      <c r="E158" s="110" t="s">
        <v>2042</v>
      </c>
      <c r="F158" s="172" t="s">
        <v>2043</v>
      </c>
      <c r="G158" s="111" t="s">
        <v>140</v>
      </c>
      <c r="H158" s="112">
        <v>2</v>
      </c>
      <c r="I158" s="173"/>
      <c r="J158" s="173">
        <f t="shared" si="10"/>
        <v>0</v>
      </c>
      <c r="K158" s="172" t="s">
        <v>1640</v>
      </c>
      <c r="L158" s="95"/>
      <c r="M158" s="366" t="s">
        <v>242</v>
      </c>
      <c r="N158" s="367" t="s">
        <v>274</v>
      </c>
      <c r="O158" s="368">
        <v>0.50800000000000001</v>
      </c>
      <c r="P158" s="368">
        <f t="shared" si="11"/>
        <v>1.016</v>
      </c>
      <c r="Q158" s="368">
        <v>3.0000000000000001E-5</v>
      </c>
      <c r="R158" s="368">
        <f t="shared" si="12"/>
        <v>6.0000000000000002E-5</v>
      </c>
      <c r="S158" s="368">
        <v>0</v>
      </c>
      <c r="T158" s="369">
        <f t="shared" si="13"/>
        <v>0</v>
      </c>
      <c r="AR158" s="90" t="s">
        <v>55</v>
      </c>
      <c r="AT158" s="90" t="s">
        <v>330</v>
      </c>
      <c r="AU158" s="90" t="s">
        <v>57</v>
      </c>
      <c r="AY158" s="90" t="s">
        <v>328</v>
      </c>
      <c r="BE158" s="113">
        <f t="shared" si="14"/>
        <v>0</v>
      </c>
      <c r="BF158" s="113">
        <f t="shared" si="15"/>
        <v>0</v>
      </c>
      <c r="BG158" s="113">
        <f t="shared" si="16"/>
        <v>0</v>
      </c>
      <c r="BH158" s="113">
        <f t="shared" si="17"/>
        <v>0</v>
      </c>
      <c r="BI158" s="113">
        <f t="shared" si="18"/>
        <v>0</v>
      </c>
      <c r="BJ158" s="90" t="s">
        <v>55</v>
      </c>
      <c r="BK158" s="113">
        <f t="shared" si="19"/>
        <v>0</v>
      </c>
      <c r="BL158" s="90" t="s">
        <v>55</v>
      </c>
      <c r="BM158" s="90" t="s">
        <v>2044</v>
      </c>
    </row>
    <row r="159" spans="2:65" s="96" customFormat="1" ht="16.5" customHeight="1">
      <c r="B159" s="108"/>
      <c r="C159" s="387" t="s">
        <v>1150</v>
      </c>
      <c r="D159" s="387" t="s">
        <v>355</v>
      </c>
      <c r="E159" s="388" t="s">
        <v>2045</v>
      </c>
      <c r="F159" s="389" t="s">
        <v>2046</v>
      </c>
      <c r="G159" s="390" t="s">
        <v>140</v>
      </c>
      <c r="H159" s="391">
        <v>2</v>
      </c>
      <c r="I159" s="392"/>
      <c r="J159" s="392">
        <f t="shared" si="10"/>
        <v>0</v>
      </c>
      <c r="K159" s="389" t="s">
        <v>242</v>
      </c>
      <c r="L159" s="393"/>
      <c r="M159" s="394" t="s">
        <v>242</v>
      </c>
      <c r="N159" s="395" t="s">
        <v>274</v>
      </c>
      <c r="O159" s="368">
        <v>0</v>
      </c>
      <c r="P159" s="368">
        <f t="shared" si="11"/>
        <v>0</v>
      </c>
      <c r="Q159" s="368">
        <v>0</v>
      </c>
      <c r="R159" s="368">
        <f t="shared" si="12"/>
        <v>0</v>
      </c>
      <c r="S159" s="368">
        <v>0</v>
      </c>
      <c r="T159" s="369">
        <f t="shared" si="13"/>
        <v>0</v>
      </c>
      <c r="AR159" s="90" t="s">
        <v>1955</v>
      </c>
      <c r="AT159" s="90" t="s">
        <v>355</v>
      </c>
      <c r="AU159" s="90" t="s">
        <v>57</v>
      </c>
      <c r="AY159" s="90" t="s">
        <v>328</v>
      </c>
      <c r="BE159" s="113">
        <f t="shared" si="14"/>
        <v>0</v>
      </c>
      <c r="BF159" s="113">
        <f t="shared" si="15"/>
        <v>0</v>
      </c>
      <c r="BG159" s="113">
        <f t="shared" si="16"/>
        <v>0</v>
      </c>
      <c r="BH159" s="113">
        <f t="shared" si="17"/>
        <v>0</v>
      </c>
      <c r="BI159" s="113">
        <f t="shared" si="18"/>
        <v>0</v>
      </c>
      <c r="BJ159" s="90" t="s">
        <v>55</v>
      </c>
      <c r="BK159" s="113">
        <f t="shared" si="19"/>
        <v>0</v>
      </c>
      <c r="BL159" s="90" t="s">
        <v>1955</v>
      </c>
      <c r="BM159" s="90" t="s">
        <v>2047</v>
      </c>
    </row>
    <row r="160" spans="2:65" s="96" customFormat="1" ht="16.5" customHeight="1">
      <c r="B160" s="108"/>
      <c r="C160" s="109" t="s">
        <v>1162</v>
      </c>
      <c r="D160" s="109" t="s">
        <v>330</v>
      </c>
      <c r="E160" s="110" t="s">
        <v>2048</v>
      </c>
      <c r="F160" s="172" t="s">
        <v>2049</v>
      </c>
      <c r="G160" s="111" t="s">
        <v>163</v>
      </c>
      <c r="H160" s="112">
        <v>10</v>
      </c>
      <c r="I160" s="173"/>
      <c r="J160" s="173">
        <f t="shared" si="10"/>
        <v>0</v>
      </c>
      <c r="K160" s="172" t="s">
        <v>1640</v>
      </c>
      <c r="L160" s="95"/>
      <c r="M160" s="366" t="s">
        <v>242</v>
      </c>
      <c r="N160" s="367" t="s">
        <v>274</v>
      </c>
      <c r="O160" s="368">
        <v>0.08</v>
      </c>
      <c r="P160" s="368">
        <f t="shared" si="11"/>
        <v>0.8</v>
      </c>
      <c r="Q160" s="368">
        <v>0</v>
      </c>
      <c r="R160" s="368">
        <f t="shared" si="12"/>
        <v>0</v>
      </c>
      <c r="S160" s="368">
        <v>0</v>
      </c>
      <c r="T160" s="369">
        <f t="shared" si="13"/>
        <v>0</v>
      </c>
      <c r="AR160" s="90" t="s">
        <v>55</v>
      </c>
      <c r="AT160" s="90" t="s">
        <v>330</v>
      </c>
      <c r="AU160" s="90" t="s">
        <v>57</v>
      </c>
      <c r="AY160" s="90" t="s">
        <v>328</v>
      </c>
      <c r="BE160" s="113">
        <f t="shared" si="14"/>
        <v>0</v>
      </c>
      <c r="BF160" s="113">
        <f t="shared" si="15"/>
        <v>0</v>
      </c>
      <c r="BG160" s="113">
        <f t="shared" si="16"/>
        <v>0</v>
      </c>
      <c r="BH160" s="113">
        <f t="shared" si="17"/>
        <v>0</v>
      </c>
      <c r="BI160" s="113">
        <f t="shared" si="18"/>
        <v>0</v>
      </c>
      <c r="BJ160" s="90" t="s">
        <v>55</v>
      </c>
      <c r="BK160" s="113">
        <f t="shared" si="19"/>
        <v>0</v>
      </c>
      <c r="BL160" s="90" t="s">
        <v>55</v>
      </c>
      <c r="BM160" s="90" t="s">
        <v>2050</v>
      </c>
    </row>
    <row r="161" spans="2:65" s="96" customFormat="1" ht="16.5" customHeight="1">
      <c r="B161" s="108"/>
      <c r="C161" s="109" t="s">
        <v>1170</v>
      </c>
      <c r="D161" s="109" t="s">
        <v>330</v>
      </c>
      <c r="E161" s="110" t="s">
        <v>2051</v>
      </c>
      <c r="F161" s="172" t="s">
        <v>2052</v>
      </c>
      <c r="G161" s="111" t="s">
        <v>163</v>
      </c>
      <c r="H161" s="112">
        <v>6</v>
      </c>
      <c r="I161" s="173"/>
      <c r="J161" s="173">
        <f t="shared" si="10"/>
        <v>0</v>
      </c>
      <c r="K161" s="172" t="s">
        <v>1640</v>
      </c>
      <c r="L161" s="95"/>
      <c r="M161" s="366" t="s">
        <v>242</v>
      </c>
      <c r="N161" s="367" t="s">
        <v>274</v>
      </c>
      <c r="O161" s="368">
        <v>0.1</v>
      </c>
      <c r="P161" s="368">
        <f t="shared" si="11"/>
        <v>0.60000000000000009</v>
      </c>
      <c r="Q161" s="368">
        <v>0</v>
      </c>
      <c r="R161" s="368">
        <f t="shared" si="12"/>
        <v>0</v>
      </c>
      <c r="S161" s="368">
        <v>0</v>
      </c>
      <c r="T161" s="369">
        <f t="shared" si="13"/>
        <v>0</v>
      </c>
      <c r="AR161" s="90" t="s">
        <v>55</v>
      </c>
      <c r="AT161" s="90" t="s">
        <v>330</v>
      </c>
      <c r="AU161" s="90" t="s">
        <v>57</v>
      </c>
      <c r="AY161" s="90" t="s">
        <v>328</v>
      </c>
      <c r="BE161" s="113">
        <f t="shared" si="14"/>
        <v>0</v>
      </c>
      <c r="BF161" s="113">
        <f t="shared" si="15"/>
        <v>0</v>
      </c>
      <c r="BG161" s="113">
        <f t="shared" si="16"/>
        <v>0</v>
      </c>
      <c r="BH161" s="113">
        <f t="shared" si="17"/>
        <v>0</v>
      </c>
      <c r="BI161" s="113">
        <f t="shared" si="18"/>
        <v>0</v>
      </c>
      <c r="BJ161" s="90" t="s">
        <v>55</v>
      </c>
      <c r="BK161" s="113">
        <f t="shared" si="19"/>
        <v>0</v>
      </c>
      <c r="BL161" s="90" t="s">
        <v>55</v>
      </c>
      <c r="BM161" s="90" t="s">
        <v>2053</v>
      </c>
    </row>
    <row r="162" spans="2:65" s="96" customFormat="1" ht="16.5" customHeight="1">
      <c r="B162" s="108"/>
      <c r="C162" s="109" t="s">
        <v>59</v>
      </c>
      <c r="D162" s="109" t="s">
        <v>330</v>
      </c>
      <c r="E162" s="110" t="s">
        <v>2054</v>
      </c>
      <c r="F162" s="172" t="s">
        <v>2055</v>
      </c>
      <c r="G162" s="111" t="s">
        <v>163</v>
      </c>
      <c r="H162" s="112">
        <v>28</v>
      </c>
      <c r="I162" s="173"/>
      <c r="J162" s="173">
        <f t="shared" si="10"/>
        <v>0</v>
      </c>
      <c r="K162" s="172" t="s">
        <v>1640</v>
      </c>
      <c r="L162" s="95"/>
      <c r="M162" s="366" t="s">
        <v>242</v>
      </c>
      <c r="N162" s="367" t="s">
        <v>274</v>
      </c>
      <c r="O162" s="368">
        <v>0.11799999999999999</v>
      </c>
      <c r="P162" s="368">
        <f t="shared" si="11"/>
        <v>3.3039999999999998</v>
      </c>
      <c r="Q162" s="368">
        <v>0</v>
      </c>
      <c r="R162" s="368">
        <f t="shared" si="12"/>
        <v>0</v>
      </c>
      <c r="S162" s="368">
        <v>0</v>
      </c>
      <c r="T162" s="369">
        <f t="shared" si="13"/>
        <v>0</v>
      </c>
      <c r="AR162" s="90" t="s">
        <v>55</v>
      </c>
      <c r="AT162" s="90" t="s">
        <v>330</v>
      </c>
      <c r="AU162" s="90" t="s">
        <v>57</v>
      </c>
      <c r="AY162" s="90" t="s">
        <v>328</v>
      </c>
      <c r="BE162" s="113">
        <f t="shared" si="14"/>
        <v>0</v>
      </c>
      <c r="BF162" s="113">
        <f t="shared" si="15"/>
        <v>0</v>
      </c>
      <c r="BG162" s="113">
        <f t="shared" si="16"/>
        <v>0</v>
      </c>
      <c r="BH162" s="113">
        <f t="shared" si="17"/>
        <v>0</v>
      </c>
      <c r="BI162" s="113">
        <f t="shared" si="18"/>
        <v>0</v>
      </c>
      <c r="BJ162" s="90" t="s">
        <v>55</v>
      </c>
      <c r="BK162" s="113">
        <f t="shared" si="19"/>
        <v>0</v>
      </c>
      <c r="BL162" s="90" t="s">
        <v>55</v>
      </c>
      <c r="BM162" s="90" t="s">
        <v>2056</v>
      </c>
    </row>
    <row r="163" spans="2:65" s="96" customFormat="1" ht="16.5" customHeight="1">
      <c r="B163" s="108"/>
      <c r="C163" s="109" t="s">
        <v>61</v>
      </c>
      <c r="D163" s="109" t="s">
        <v>330</v>
      </c>
      <c r="E163" s="110" t="s">
        <v>2057</v>
      </c>
      <c r="F163" s="172" t="s">
        <v>2058</v>
      </c>
      <c r="G163" s="111" t="s">
        <v>163</v>
      </c>
      <c r="H163" s="112">
        <v>44</v>
      </c>
      <c r="I163" s="173"/>
      <c r="J163" s="173">
        <f t="shared" si="10"/>
        <v>0</v>
      </c>
      <c r="K163" s="172" t="s">
        <v>1640</v>
      </c>
      <c r="L163" s="95"/>
      <c r="M163" s="366" t="s">
        <v>242</v>
      </c>
      <c r="N163" s="367" t="s">
        <v>274</v>
      </c>
      <c r="O163" s="368">
        <v>1.7999999999999999E-2</v>
      </c>
      <c r="P163" s="368">
        <f t="shared" si="11"/>
        <v>0.79199999999999993</v>
      </c>
      <c r="Q163" s="368">
        <v>0</v>
      </c>
      <c r="R163" s="368">
        <f t="shared" si="12"/>
        <v>0</v>
      </c>
      <c r="S163" s="368">
        <v>0</v>
      </c>
      <c r="T163" s="369">
        <f t="shared" si="13"/>
        <v>0</v>
      </c>
      <c r="AR163" s="90" t="s">
        <v>55</v>
      </c>
      <c r="AT163" s="90" t="s">
        <v>330</v>
      </c>
      <c r="AU163" s="90" t="s">
        <v>57</v>
      </c>
      <c r="AY163" s="90" t="s">
        <v>328</v>
      </c>
      <c r="BE163" s="113">
        <f t="shared" si="14"/>
        <v>0</v>
      </c>
      <c r="BF163" s="113">
        <f t="shared" si="15"/>
        <v>0</v>
      </c>
      <c r="BG163" s="113">
        <f t="shared" si="16"/>
        <v>0</v>
      </c>
      <c r="BH163" s="113">
        <f t="shared" si="17"/>
        <v>0</v>
      </c>
      <c r="BI163" s="113">
        <f t="shared" si="18"/>
        <v>0</v>
      </c>
      <c r="BJ163" s="90" t="s">
        <v>55</v>
      </c>
      <c r="BK163" s="113">
        <f t="shared" si="19"/>
        <v>0</v>
      </c>
      <c r="BL163" s="90" t="s">
        <v>55</v>
      </c>
      <c r="BM163" s="90" t="s">
        <v>2059</v>
      </c>
    </row>
    <row r="164" spans="2:65" s="354" customFormat="1" ht="25.9" customHeight="1">
      <c r="B164" s="353"/>
      <c r="D164" s="355" t="s">
        <v>296</v>
      </c>
      <c r="E164" s="356" t="s">
        <v>1843</v>
      </c>
      <c r="F164" s="356" t="s">
        <v>1844</v>
      </c>
      <c r="J164" s="357">
        <f>BK164</f>
        <v>0</v>
      </c>
      <c r="L164" s="353"/>
      <c r="M164" s="358"/>
      <c r="N164" s="359"/>
      <c r="O164" s="359"/>
      <c r="P164" s="360">
        <f>P165</f>
        <v>2</v>
      </c>
      <c r="Q164" s="359"/>
      <c r="R164" s="360">
        <f>R165</f>
        <v>0</v>
      </c>
      <c r="S164" s="359"/>
      <c r="T164" s="361">
        <f>T165</f>
        <v>0</v>
      </c>
      <c r="AR164" s="355" t="s">
        <v>454</v>
      </c>
      <c r="AT164" s="362" t="s">
        <v>296</v>
      </c>
      <c r="AU164" s="362" t="s">
        <v>297</v>
      </c>
      <c r="AY164" s="355" t="s">
        <v>328</v>
      </c>
      <c r="BK164" s="363">
        <f>BK165</f>
        <v>0</v>
      </c>
    </row>
    <row r="165" spans="2:65" s="96" customFormat="1" ht="16.5" customHeight="1">
      <c r="B165" s="108"/>
      <c r="C165" s="109" t="s">
        <v>1227</v>
      </c>
      <c r="D165" s="109" t="s">
        <v>330</v>
      </c>
      <c r="E165" s="110" t="s">
        <v>2060</v>
      </c>
      <c r="F165" s="172" t="s">
        <v>2061</v>
      </c>
      <c r="G165" s="111" t="s">
        <v>1345</v>
      </c>
      <c r="H165" s="112">
        <v>2</v>
      </c>
      <c r="I165" s="173"/>
      <c r="J165" s="173">
        <f>ROUND(I165*H165,2)</f>
        <v>0</v>
      </c>
      <c r="K165" s="172" t="s">
        <v>1640</v>
      </c>
      <c r="L165" s="95"/>
      <c r="M165" s="396" t="s">
        <v>242</v>
      </c>
      <c r="N165" s="397" t="s">
        <v>274</v>
      </c>
      <c r="O165" s="398">
        <v>1</v>
      </c>
      <c r="P165" s="398">
        <f>O165*H165</f>
        <v>2</v>
      </c>
      <c r="Q165" s="398">
        <v>0</v>
      </c>
      <c r="R165" s="398">
        <f>Q165*H165</f>
        <v>0</v>
      </c>
      <c r="S165" s="398">
        <v>0</v>
      </c>
      <c r="T165" s="399">
        <f>S165*H165</f>
        <v>0</v>
      </c>
      <c r="AR165" s="90" t="s">
        <v>55</v>
      </c>
      <c r="AT165" s="90" t="s">
        <v>330</v>
      </c>
      <c r="AU165" s="90" t="s">
        <v>55</v>
      </c>
      <c r="AY165" s="90" t="s">
        <v>328</v>
      </c>
      <c r="BE165" s="113">
        <f>IF(N165="základní",J165,0)</f>
        <v>0</v>
      </c>
      <c r="BF165" s="113">
        <f>IF(N165="snížená",J165,0)</f>
        <v>0</v>
      </c>
      <c r="BG165" s="113">
        <f>IF(N165="zákl. přenesená",J165,0)</f>
        <v>0</v>
      </c>
      <c r="BH165" s="113">
        <f>IF(N165="sníž. přenesená",J165,0)</f>
        <v>0</v>
      </c>
      <c r="BI165" s="113">
        <f>IF(N165="nulová",J165,0)</f>
        <v>0</v>
      </c>
      <c r="BJ165" s="90" t="s">
        <v>55</v>
      </c>
      <c r="BK165" s="113">
        <f>ROUND(I165*H165,2)</f>
        <v>0</v>
      </c>
      <c r="BL165" s="90" t="s">
        <v>55</v>
      </c>
      <c r="BM165" s="90" t="s">
        <v>2062</v>
      </c>
    </row>
    <row r="166" spans="2:65" s="96" customFormat="1" ht="6.95" customHeight="1">
      <c r="B166" s="99"/>
      <c r="C166" s="100"/>
      <c r="D166" s="100"/>
      <c r="E166" s="100"/>
      <c r="F166" s="100"/>
      <c r="G166" s="100"/>
      <c r="H166" s="100"/>
      <c r="I166" s="100"/>
      <c r="J166" s="100"/>
      <c r="K166" s="100"/>
      <c r="L166" s="95"/>
    </row>
  </sheetData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59"/>
  <sheetViews>
    <sheetView topLeftCell="A78" workbookViewId="0">
      <selection activeCell="I94" sqref="I94"/>
    </sheetView>
  </sheetViews>
  <sheetFormatPr defaultRowHeight="12.75"/>
  <cols>
    <col min="1" max="1" width="7.140625" style="169" customWidth="1"/>
    <col min="2" max="2" width="1.42578125" style="169" customWidth="1"/>
    <col min="3" max="3" width="3.5703125" style="169" customWidth="1"/>
    <col min="4" max="4" width="3.7109375" style="169" customWidth="1"/>
    <col min="5" max="5" width="14.7109375" style="169" customWidth="1"/>
    <col min="6" max="6" width="86.42578125" style="169" customWidth="1"/>
    <col min="7" max="7" width="7.42578125" style="169" customWidth="1"/>
    <col min="8" max="8" width="9.5703125" style="169" customWidth="1"/>
    <col min="9" max="9" width="12.140625" style="169" customWidth="1"/>
    <col min="10" max="10" width="20.140625" style="169" customWidth="1"/>
    <col min="11" max="11" width="13.28515625" style="169" customWidth="1"/>
    <col min="12" max="12" width="8" style="169" customWidth="1"/>
    <col min="13" max="13" width="9.28515625" style="169" hidden="1" customWidth="1"/>
    <col min="14" max="14" width="9.140625" style="169"/>
    <col min="15" max="20" width="12.140625" style="169" hidden="1" customWidth="1"/>
    <col min="21" max="21" width="14" style="169" hidden="1" customWidth="1"/>
    <col min="22" max="22" width="10.5703125" style="169" customWidth="1"/>
    <col min="23" max="23" width="14" style="169" customWidth="1"/>
    <col min="24" max="24" width="10.5703125" style="169" customWidth="1"/>
    <col min="25" max="25" width="12.85546875" style="169" customWidth="1"/>
    <col min="26" max="26" width="9.42578125" style="169" customWidth="1"/>
    <col min="27" max="27" width="12.85546875" style="169" customWidth="1"/>
    <col min="28" max="28" width="14" style="169" customWidth="1"/>
    <col min="29" max="29" width="9.42578125" style="169" customWidth="1"/>
    <col min="30" max="30" width="12.85546875" style="169" customWidth="1"/>
    <col min="31" max="31" width="14" style="169" customWidth="1"/>
    <col min="32" max="16384" width="9.140625" style="169"/>
  </cols>
  <sheetData>
    <row r="1" spans="1:46">
      <c r="A1" s="316"/>
    </row>
    <row r="2" spans="1:46" ht="36.950000000000003" customHeight="1">
      <c r="L2" s="468" t="s">
        <v>256</v>
      </c>
      <c r="M2" s="469"/>
      <c r="N2" s="469"/>
      <c r="O2" s="469"/>
      <c r="P2" s="469"/>
      <c r="Q2" s="469"/>
      <c r="R2" s="469"/>
      <c r="S2" s="469"/>
      <c r="T2" s="469"/>
      <c r="U2" s="469"/>
      <c r="V2" s="469"/>
      <c r="AT2" s="90" t="s">
        <v>1853</v>
      </c>
    </row>
    <row r="3" spans="1:46" ht="6.95" customHeight="1">
      <c r="B3" s="91"/>
      <c r="C3" s="92"/>
      <c r="D3" s="92"/>
      <c r="E3" s="92"/>
      <c r="F3" s="92"/>
      <c r="G3" s="92"/>
      <c r="H3" s="92"/>
      <c r="I3" s="92"/>
      <c r="J3" s="92"/>
      <c r="K3" s="92"/>
      <c r="L3" s="93"/>
      <c r="AT3" s="90" t="s">
        <v>57</v>
      </c>
    </row>
    <row r="4" spans="1:46" ht="24.95" customHeight="1">
      <c r="B4" s="93"/>
      <c r="D4" s="276" t="s">
        <v>1628</v>
      </c>
      <c r="L4" s="93"/>
      <c r="M4" s="277" t="s">
        <v>259</v>
      </c>
      <c r="AT4" s="90" t="s">
        <v>254</v>
      </c>
    </row>
    <row r="5" spans="1:46" ht="6.95" customHeight="1">
      <c r="B5" s="93"/>
      <c r="L5" s="93"/>
    </row>
    <row r="6" spans="1:46" ht="12" customHeight="1">
      <c r="B6" s="93"/>
      <c r="D6" s="280" t="s">
        <v>262</v>
      </c>
      <c r="L6" s="93"/>
    </row>
    <row r="7" spans="1:46" ht="16.5" customHeight="1">
      <c r="B7" s="93"/>
      <c r="E7" s="500" t="str">
        <f>'[3]Rekapitulace stavby'!K6</f>
        <v>Stavební úpravy - změna zdroje vytápění SŠ a ZŠ Oselce - D.1.4.2 Plynové instalace</v>
      </c>
      <c r="F7" s="501"/>
      <c r="G7" s="501"/>
      <c r="H7" s="501"/>
      <c r="L7" s="93"/>
    </row>
    <row r="8" spans="1:46" s="96" customFormat="1" ht="12" customHeight="1">
      <c r="B8" s="95"/>
      <c r="D8" s="280" t="s">
        <v>305</v>
      </c>
      <c r="L8" s="95"/>
    </row>
    <row r="9" spans="1:46" s="96" customFormat="1" ht="36.950000000000003" customHeight="1">
      <c r="B9" s="95"/>
      <c r="E9" s="489" t="s">
        <v>2063</v>
      </c>
      <c r="F9" s="482"/>
      <c r="G9" s="482"/>
      <c r="H9" s="482"/>
      <c r="L9" s="95"/>
    </row>
    <row r="10" spans="1:46" s="96" customFormat="1">
      <c r="B10" s="95"/>
      <c r="L10" s="95"/>
    </row>
    <row r="11" spans="1:46" s="96" customFormat="1" ht="12" customHeight="1">
      <c r="B11" s="95"/>
      <c r="D11" s="280" t="s">
        <v>1621</v>
      </c>
      <c r="F11" s="90" t="s">
        <v>242</v>
      </c>
      <c r="I11" s="280" t="s">
        <v>264</v>
      </c>
      <c r="J11" s="90" t="s">
        <v>242</v>
      </c>
      <c r="L11" s="95"/>
    </row>
    <row r="12" spans="1:46" s="96" customFormat="1" ht="12" customHeight="1">
      <c r="B12" s="95"/>
      <c r="D12" s="280" t="s">
        <v>265</v>
      </c>
      <c r="F12" s="90" t="s">
        <v>43</v>
      </c>
      <c r="I12" s="280" t="s">
        <v>266</v>
      </c>
      <c r="J12" s="317">
        <f>'[3]Rekapitulace stavby'!AN8</f>
        <v>43605</v>
      </c>
      <c r="L12" s="95"/>
    </row>
    <row r="13" spans="1:46" s="96" customFormat="1" ht="10.9" customHeight="1">
      <c r="B13" s="95"/>
      <c r="L13" s="95"/>
    </row>
    <row r="14" spans="1:46" s="96" customFormat="1" ht="12" customHeight="1">
      <c r="B14" s="95"/>
      <c r="D14" s="280" t="s">
        <v>1622</v>
      </c>
      <c r="I14" s="280" t="s">
        <v>33</v>
      </c>
      <c r="J14" s="90" t="str">
        <f>IF('[3]Rekapitulace stavby'!AN10="","",'[3]Rekapitulace stavby'!AN10)</f>
        <v/>
      </c>
      <c r="L14" s="95"/>
    </row>
    <row r="15" spans="1:46" s="96" customFormat="1" ht="18" customHeight="1">
      <c r="B15" s="95"/>
      <c r="E15" s="90" t="str">
        <f>IF('[3]Rekapitulace stavby'!E11="","",'[3]Rekapitulace stavby'!E11)</f>
        <v xml:space="preserve"> </v>
      </c>
      <c r="I15" s="280" t="s">
        <v>34</v>
      </c>
      <c r="J15" s="90" t="str">
        <f>IF('[3]Rekapitulace stavby'!AN11="","",'[3]Rekapitulace stavby'!AN11)</f>
        <v/>
      </c>
      <c r="L15" s="95"/>
    </row>
    <row r="16" spans="1:46" s="96" customFormat="1" ht="6.95" customHeight="1">
      <c r="B16" s="95"/>
      <c r="L16" s="95"/>
    </row>
    <row r="17" spans="2:12" s="96" customFormat="1" ht="12" customHeight="1">
      <c r="B17" s="95"/>
      <c r="D17" s="280" t="s">
        <v>1623</v>
      </c>
      <c r="I17" s="280" t="s">
        <v>33</v>
      </c>
      <c r="J17" s="90" t="str">
        <f>'[3]Rekapitulace stavby'!AN13</f>
        <v/>
      </c>
      <c r="L17" s="95"/>
    </row>
    <row r="18" spans="2:12" s="96" customFormat="1" ht="18" customHeight="1">
      <c r="B18" s="95"/>
      <c r="E18" s="471" t="str">
        <f>'[3]Rekapitulace stavby'!E14</f>
        <v xml:space="preserve"> </v>
      </c>
      <c r="F18" s="471"/>
      <c r="G18" s="471"/>
      <c r="H18" s="471"/>
      <c r="I18" s="280" t="s">
        <v>34</v>
      </c>
      <c r="J18" s="90" t="str">
        <f>'[3]Rekapitulace stavby'!AN14</f>
        <v/>
      </c>
      <c r="L18" s="95"/>
    </row>
    <row r="19" spans="2:12" s="96" customFormat="1" ht="6.95" customHeight="1">
      <c r="B19" s="95"/>
      <c r="L19" s="95"/>
    </row>
    <row r="20" spans="2:12" s="96" customFormat="1" ht="12" customHeight="1">
      <c r="B20" s="95"/>
      <c r="D20" s="280" t="s">
        <v>19</v>
      </c>
      <c r="I20" s="280" t="s">
        <v>33</v>
      </c>
      <c r="J20" s="90" t="s">
        <v>242</v>
      </c>
      <c r="L20" s="95"/>
    </row>
    <row r="21" spans="2:12" s="96" customFormat="1" ht="18" customHeight="1">
      <c r="B21" s="95"/>
      <c r="E21" s="90" t="s">
        <v>1367</v>
      </c>
      <c r="I21" s="280" t="s">
        <v>34</v>
      </c>
      <c r="J21" s="90" t="s">
        <v>242</v>
      </c>
      <c r="L21" s="95"/>
    </row>
    <row r="22" spans="2:12" s="96" customFormat="1" ht="6.95" customHeight="1">
      <c r="B22" s="95"/>
      <c r="L22" s="95"/>
    </row>
    <row r="23" spans="2:12" s="96" customFormat="1" ht="12" customHeight="1">
      <c r="B23" s="95"/>
      <c r="D23" s="280" t="s">
        <v>270</v>
      </c>
      <c r="I23" s="280" t="s">
        <v>33</v>
      </c>
      <c r="J23" s="90" t="s">
        <v>242</v>
      </c>
      <c r="L23" s="95"/>
    </row>
    <row r="24" spans="2:12" s="96" customFormat="1" ht="18" customHeight="1">
      <c r="B24" s="95"/>
      <c r="E24" s="90" t="s">
        <v>1855</v>
      </c>
      <c r="I24" s="280" t="s">
        <v>34</v>
      </c>
      <c r="J24" s="90" t="s">
        <v>242</v>
      </c>
      <c r="L24" s="95"/>
    </row>
    <row r="25" spans="2:12" s="96" customFormat="1" ht="6.95" customHeight="1">
      <c r="B25" s="95"/>
      <c r="L25" s="95"/>
    </row>
    <row r="26" spans="2:12" s="96" customFormat="1" ht="12" customHeight="1">
      <c r="B26" s="95"/>
      <c r="D26" s="280" t="s">
        <v>271</v>
      </c>
      <c r="L26" s="95"/>
    </row>
    <row r="27" spans="2:12" s="319" customFormat="1" ht="16.5" customHeight="1">
      <c r="B27" s="318"/>
      <c r="E27" s="473" t="s">
        <v>242</v>
      </c>
      <c r="F27" s="473"/>
      <c r="G27" s="473"/>
      <c r="H27" s="473"/>
      <c r="L27" s="318"/>
    </row>
    <row r="28" spans="2:12" s="96" customFormat="1" ht="6.95" customHeight="1">
      <c r="B28" s="95"/>
      <c r="L28" s="95"/>
    </row>
    <row r="29" spans="2:12" s="96" customFormat="1" ht="6.95" customHeight="1">
      <c r="B29" s="95"/>
      <c r="D29" s="97"/>
      <c r="E29" s="97"/>
      <c r="F29" s="97"/>
      <c r="G29" s="97"/>
      <c r="H29" s="97"/>
      <c r="I29" s="97"/>
      <c r="J29" s="97"/>
      <c r="K29" s="97"/>
      <c r="L29" s="95"/>
    </row>
    <row r="30" spans="2:12" s="96" customFormat="1" ht="25.35" customHeight="1">
      <c r="B30" s="95"/>
      <c r="D30" s="320" t="s">
        <v>273</v>
      </c>
      <c r="J30" s="321">
        <f>ROUND(J89, 2)</f>
        <v>0</v>
      </c>
      <c r="L30" s="95"/>
    </row>
    <row r="31" spans="2:12" s="96" customFormat="1" ht="6.95" customHeight="1">
      <c r="B31" s="95"/>
      <c r="D31" s="97"/>
      <c r="E31" s="97"/>
      <c r="F31" s="97"/>
      <c r="G31" s="97"/>
      <c r="H31" s="97"/>
      <c r="I31" s="97"/>
      <c r="J31" s="97"/>
      <c r="K31" s="97"/>
      <c r="L31" s="95"/>
    </row>
    <row r="32" spans="2:12" s="96" customFormat="1" ht="14.45" customHeight="1">
      <c r="B32" s="95"/>
      <c r="F32" s="322" t="s">
        <v>1625</v>
      </c>
      <c r="I32" s="322" t="s">
        <v>1624</v>
      </c>
      <c r="J32" s="322" t="s">
        <v>1626</v>
      </c>
      <c r="L32" s="95"/>
    </row>
    <row r="33" spans="2:12" s="96" customFormat="1" ht="14.45" customHeight="1">
      <c r="B33" s="95"/>
      <c r="D33" s="280" t="s">
        <v>112</v>
      </c>
      <c r="E33" s="280" t="s">
        <v>274</v>
      </c>
      <c r="F33" s="323">
        <f>ROUND((SUM(BE89:BE158)),  2)</f>
        <v>0</v>
      </c>
      <c r="I33" s="324">
        <v>0.21</v>
      </c>
      <c r="J33" s="323">
        <f>ROUND(((SUM(BE89:BE158))*I33),  2)</f>
        <v>0</v>
      </c>
      <c r="L33" s="95"/>
    </row>
    <row r="34" spans="2:12" s="96" customFormat="1" ht="14.45" customHeight="1">
      <c r="B34" s="95"/>
      <c r="E34" s="280" t="s">
        <v>275</v>
      </c>
      <c r="F34" s="323">
        <f>ROUND((SUM(BF89:BF158)),  2)</f>
        <v>0</v>
      </c>
      <c r="I34" s="324">
        <v>0.15</v>
      </c>
      <c r="J34" s="323">
        <f>ROUND(((SUM(BF89:BF158))*I34),  2)</f>
        <v>0</v>
      </c>
      <c r="L34" s="95"/>
    </row>
    <row r="35" spans="2:12" s="96" customFormat="1" ht="14.45" hidden="1" customHeight="1">
      <c r="B35" s="95"/>
      <c r="E35" s="280" t="s">
        <v>276</v>
      </c>
      <c r="F35" s="323">
        <f>ROUND((SUM(BG89:BG158)),  2)</f>
        <v>0</v>
      </c>
      <c r="I35" s="324">
        <v>0.21</v>
      </c>
      <c r="J35" s="323">
        <f>0</f>
        <v>0</v>
      </c>
      <c r="L35" s="95"/>
    </row>
    <row r="36" spans="2:12" s="96" customFormat="1" ht="14.45" hidden="1" customHeight="1">
      <c r="B36" s="95"/>
      <c r="E36" s="280" t="s">
        <v>277</v>
      </c>
      <c r="F36" s="323">
        <f>ROUND((SUM(BH89:BH158)),  2)</f>
        <v>0</v>
      </c>
      <c r="I36" s="324">
        <v>0.15</v>
      </c>
      <c r="J36" s="323">
        <f>0</f>
        <v>0</v>
      </c>
      <c r="L36" s="95"/>
    </row>
    <row r="37" spans="2:12" s="96" customFormat="1" ht="14.45" hidden="1" customHeight="1">
      <c r="B37" s="95"/>
      <c r="E37" s="280" t="s">
        <v>278</v>
      </c>
      <c r="F37" s="323">
        <f>ROUND((SUM(BI89:BI158)),  2)</f>
        <v>0</v>
      </c>
      <c r="I37" s="324">
        <v>0</v>
      </c>
      <c r="J37" s="323">
        <f>0</f>
        <v>0</v>
      </c>
      <c r="L37" s="95"/>
    </row>
    <row r="38" spans="2:12" s="96" customFormat="1" ht="6.95" customHeight="1">
      <c r="B38" s="95"/>
      <c r="L38" s="95"/>
    </row>
    <row r="39" spans="2:12" s="96" customFormat="1" ht="25.35" customHeight="1">
      <c r="B39" s="95"/>
      <c r="C39" s="325"/>
      <c r="D39" s="326" t="s">
        <v>279</v>
      </c>
      <c r="E39" s="104"/>
      <c r="F39" s="104"/>
      <c r="G39" s="327" t="s">
        <v>10</v>
      </c>
      <c r="H39" s="328" t="s">
        <v>50</v>
      </c>
      <c r="I39" s="104"/>
      <c r="J39" s="329">
        <f>SUM(J30:J37)</f>
        <v>0</v>
      </c>
      <c r="K39" s="330"/>
      <c r="L39" s="95"/>
    </row>
    <row r="40" spans="2:12" s="96" customFormat="1" ht="14.45" customHeight="1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95"/>
    </row>
    <row r="44" spans="2:12" s="96" customFormat="1" ht="6.95" hidden="1" customHeight="1">
      <c r="B44" s="101"/>
      <c r="C44" s="102"/>
      <c r="D44" s="102"/>
      <c r="E44" s="102"/>
      <c r="F44" s="102"/>
      <c r="G44" s="102"/>
      <c r="H44" s="102"/>
      <c r="I44" s="102"/>
      <c r="J44" s="102"/>
      <c r="K44" s="102"/>
      <c r="L44" s="95"/>
    </row>
    <row r="45" spans="2:12" s="96" customFormat="1" ht="24.95" hidden="1" customHeight="1">
      <c r="B45" s="95"/>
      <c r="C45" s="276" t="s">
        <v>1629</v>
      </c>
      <c r="L45" s="95"/>
    </row>
    <row r="46" spans="2:12" s="96" customFormat="1" ht="6.95" hidden="1" customHeight="1">
      <c r="B46" s="95"/>
      <c r="L46" s="95"/>
    </row>
    <row r="47" spans="2:12" s="96" customFormat="1" ht="12" hidden="1" customHeight="1">
      <c r="B47" s="95"/>
      <c r="C47" s="280" t="s">
        <v>262</v>
      </c>
      <c r="L47" s="95"/>
    </row>
    <row r="48" spans="2:12" s="96" customFormat="1" ht="16.5" hidden="1" customHeight="1">
      <c r="B48" s="95"/>
      <c r="E48" s="500" t="str">
        <f>E7</f>
        <v>Stavební úpravy - změna zdroje vytápění SŠ a ZŠ Oselce - D.1.4.2 Plynové instalace</v>
      </c>
      <c r="F48" s="501"/>
      <c r="G48" s="501"/>
      <c r="H48" s="501"/>
      <c r="L48" s="95"/>
    </row>
    <row r="49" spans="2:47" s="96" customFormat="1" ht="12" hidden="1" customHeight="1">
      <c r="B49" s="95"/>
      <c r="C49" s="280" t="s">
        <v>305</v>
      </c>
      <c r="L49" s="95"/>
    </row>
    <row r="50" spans="2:47" s="96" customFormat="1" ht="16.5" hidden="1" customHeight="1">
      <c r="B50" s="95"/>
      <c r="E50" s="489" t="str">
        <f>E9</f>
        <v>02 - Regulace a měření</v>
      </c>
      <c r="F50" s="482"/>
      <c r="G50" s="482"/>
      <c r="H50" s="482"/>
      <c r="L50" s="95"/>
    </row>
    <row r="51" spans="2:47" s="96" customFormat="1" ht="6.95" hidden="1" customHeight="1">
      <c r="B51" s="95"/>
      <c r="L51" s="95"/>
    </row>
    <row r="52" spans="2:47" s="96" customFormat="1" ht="12" hidden="1" customHeight="1">
      <c r="B52" s="95"/>
      <c r="C52" s="280" t="s">
        <v>265</v>
      </c>
      <c r="F52" s="90" t="str">
        <f>F12</f>
        <v>Oselce</v>
      </c>
      <c r="I52" s="280" t="s">
        <v>266</v>
      </c>
      <c r="J52" s="317">
        <f>IF(J12="","",J12)</f>
        <v>43605</v>
      </c>
      <c r="L52" s="95"/>
    </row>
    <row r="53" spans="2:47" s="96" customFormat="1" ht="6.95" hidden="1" customHeight="1">
      <c r="B53" s="95"/>
      <c r="L53" s="95"/>
    </row>
    <row r="54" spans="2:47" s="96" customFormat="1" ht="13.7" hidden="1" customHeight="1">
      <c r="B54" s="95"/>
      <c r="C54" s="280" t="s">
        <v>1622</v>
      </c>
      <c r="F54" s="90" t="str">
        <f>E15</f>
        <v xml:space="preserve"> </v>
      </c>
      <c r="I54" s="280" t="s">
        <v>19</v>
      </c>
      <c r="J54" s="331" t="str">
        <f>E21</f>
        <v>Milan David</v>
      </c>
      <c r="L54" s="95"/>
    </row>
    <row r="55" spans="2:47" s="96" customFormat="1" ht="13.7" hidden="1" customHeight="1">
      <c r="B55" s="95"/>
      <c r="C55" s="280" t="s">
        <v>1623</v>
      </c>
      <c r="F55" s="90" t="str">
        <f>IF(E18="","",E18)</f>
        <v xml:space="preserve"> </v>
      </c>
      <c r="I55" s="280" t="s">
        <v>270</v>
      </c>
      <c r="J55" s="331" t="str">
        <f>E24</f>
        <v>Milan david</v>
      </c>
      <c r="L55" s="95"/>
    </row>
    <row r="56" spans="2:47" s="96" customFormat="1" ht="10.35" hidden="1" customHeight="1">
      <c r="B56" s="95"/>
      <c r="L56" s="95"/>
    </row>
    <row r="57" spans="2:47" s="96" customFormat="1" ht="29.25" hidden="1" customHeight="1">
      <c r="B57" s="95"/>
      <c r="C57" s="332" t="s">
        <v>1630</v>
      </c>
      <c r="D57" s="325"/>
      <c r="E57" s="325"/>
      <c r="F57" s="325"/>
      <c r="G57" s="325"/>
      <c r="H57" s="325"/>
      <c r="I57" s="325"/>
      <c r="J57" s="333" t="s">
        <v>307</v>
      </c>
      <c r="K57" s="325"/>
      <c r="L57" s="95"/>
    </row>
    <row r="58" spans="2:47" s="96" customFormat="1" ht="10.35" hidden="1" customHeight="1">
      <c r="B58" s="95"/>
      <c r="L58" s="95"/>
    </row>
    <row r="59" spans="2:47" s="96" customFormat="1" ht="22.9" hidden="1" customHeight="1">
      <c r="B59" s="95"/>
      <c r="C59" s="334" t="s">
        <v>1631</v>
      </c>
      <c r="J59" s="321">
        <f>J89</f>
        <v>0</v>
      </c>
      <c r="L59" s="95"/>
      <c r="AU59" s="90" t="s">
        <v>308</v>
      </c>
    </row>
    <row r="60" spans="2:47" s="336" customFormat="1" ht="24.95" hidden="1" customHeight="1">
      <c r="B60" s="335"/>
      <c r="D60" s="337" t="s">
        <v>309</v>
      </c>
      <c r="E60" s="338"/>
      <c r="F60" s="338"/>
      <c r="G60" s="338"/>
      <c r="H60" s="338"/>
      <c r="I60" s="338"/>
      <c r="J60" s="339">
        <f>J90</f>
        <v>0</v>
      </c>
      <c r="L60" s="335"/>
    </row>
    <row r="61" spans="2:47" s="341" customFormat="1" ht="19.899999999999999" hidden="1" customHeight="1">
      <c r="B61" s="340"/>
      <c r="D61" s="342" t="s">
        <v>1859</v>
      </c>
      <c r="E61" s="343"/>
      <c r="F61" s="343"/>
      <c r="G61" s="343"/>
      <c r="H61" s="343"/>
      <c r="I61" s="343"/>
      <c r="J61" s="344">
        <f>J91</f>
        <v>0</v>
      </c>
      <c r="L61" s="340"/>
    </row>
    <row r="62" spans="2:47" s="341" customFormat="1" ht="19.899999999999999" hidden="1" customHeight="1">
      <c r="B62" s="340"/>
      <c r="D62" s="342" t="s">
        <v>1860</v>
      </c>
      <c r="E62" s="343"/>
      <c r="F62" s="343"/>
      <c r="G62" s="343"/>
      <c r="H62" s="343"/>
      <c r="I62" s="343"/>
      <c r="J62" s="344">
        <f>J98</f>
        <v>0</v>
      </c>
      <c r="L62" s="340"/>
    </row>
    <row r="63" spans="2:47" s="341" customFormat="1" ht="19.899999999999999" hidden="1" customHeight="1">
      <c r="B63" s="340"/>
      <c r="D63" s="342" t="s">
        <v>316</v>
      </c>
      <c r="E63" s="343"/>
      <c r="F63" s="343"/>
      <c r="G63" s="343"/>
      <c r="H63" s="343"/>
      <c r="I63" s="343"/>
      <c r="J63" s="344">
        <f>J100</f>
        <v>0</v>
      </c>
      <c r="L63" s="340"/>
    </row>
    <row r="64" spans="2:47" s="341" customFormat="1" ht="19.899999999999999" hidden="1" customHeight="1">
      <c r="B64" s="340"/>
      <c r="D64" s="342" t="s">
        <v>317</v>
      </c>
      <c r="E64" s="343"/>
      <c r="F64" s="343"/>
      <c r="G64" s="343"/>
      <c r="H64" s="343"/>
      <c r="I64" s="343"/>
      <c r="J64" s="344">
        <f>J103</f>
        <v>0</v>
      </c>
      <c r="L64" s="340"/>
    </row>
    <row r="65" spans="2:12" s="336" customFormat="1" ht="24.95" hidden="1" customHeight="1">
      <c r="B65" s="335"/>
      <c r="D65" s="337" t="s">
        <v>1861</v>
      </c>
      <c r="E65" s="338"/>
      <c r="F65" s="338"/>
      <c r="G65" s="338"/>
      <c r="H65" s="338"/>
      <c r="I65" s="338"/>
      <c r="J65" s="339">
        <f>J108</f>
        <v>0</v>
      </c>
      <c r="L65" s="335"/>
    </row>
    <row r="66" spans="2:12" s="341" customFormat="1" ht="19.899999999999999" hidden="1" customHeight="1">
      <c r="B66" s="340"/>
      <c r="D66" s="342" t="s">
        <v>1862</v>
      </c>
      <c r="E66" s="343"/>
      <c r="F66" s="343"/>
      <c r="G66" s="343"/>
      <c r="H66" s="343"/>
      <c r="I66" s="343"/>
      <c r="J66" s="344">
        <f>J109</f>
        <v>0</v>
      </c>
      <c r="L66" s="340"/>
    </row>
    <row r="67" spans="2:12" s="336" customFormat="1" ht="24.95" hidden="1" customHeight="1">
      <c r="B67" s="335"/>
      <c r="D67" s="337" t="s">
        <v>318</v>
      </c>
      <c r="E67" s="338"/>
      <c r="F67" s="338"/>
      <c r="G67" s="338"/>
      <c r="H67" s="338"/>
      <c r="I67" s="338"/>
      <c r="J67" s="339">
        <f>J154</f>
        <v>0</v>
      </c>
      <c r="L67" s="335"/>
    </row>
    <row r="68" spans="2:12" s="336" customFormat="1" ht="24.95" hidden="1" customHeight="1">
      <c r="B68" s="335"/>
      <c r="D68" s="337" t="s">
        <v>2064</v>
      </c>
      <c r="E68" s="338"/>
      <c r="F68" s="338"/>
      <c r="G68" s="338"/>
      <c r="H68" s="338"/>
      <c r="I68" s="338"/>
      <c r="J68" s="339">
        <f>J156</f>
        <v>0</v>
      </c>
      <c r="L68" s="335"/>
    </row>
    <row r="69" spans="2:12" s="341" customFormat="1" ht="19.899999999999999" hidden="1" customHeight="1">
      <c r="B69" s="340"/>
      <c r="D69" s="342" t="s">
        <v>2065</v>
      </c>
      <c r="E69" s="343"/>
      <c r="F69" s="343"/>
      <c r="G69" s="343"/>
      <c r="H69" s="343"/>
      <c r="I69" s="343"/>
      <c r="J69" s="344">
        <f>J157</f>
        <v>0</v>
      </c>
      <c r="L69" s="340"/>
    </row>
    <row r="70" spans="2:12" s="96" customFormat="1" ht="21.75" hidden="1" customHeight="1">
      <c r="B70" s="95"/>
      <c r="L70" s="95"/>
    </row>
    <row r="71" spans="2:12" s="96" customFormat="1" ht="6.95" hidden="1" customHeight="1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95"/>
    </row>
    <row r="72" spans="2:12" hidden="1"/>
    <row r="73" spans="2:12" hidden="1"/>
    <row r="74" spans="2:12" hidden="1"/>
    <row r="75" spans="2:12" s="96" customFormat="1" ht="6.95" customHeight="1">
      <c r="B75" s="101"/>
      <c r="C75" s="102"/>
      <c r="D75" s="102"/>
      <c r="E75" s="102"/>
      <c r="F75" s="102"/>
      <c r="G75" s="102"/>
      <c r="H75" s="102"/>
      <c r="I75" s="102"/>
      <c r="J75" s="102"/>
      <c r="K75" s="102"/>
      <c r="L75" s="95"/>
    </row>
    <row r="76" spans="2:12" s="96" customFormat="1" ht="24.95" customHeight="1">
      <c r="B76" s="95"/>
      <c r="C76" s="276" t="s">
        <v>1634</v>
      </c>
      <c r="L76" s="95"/>
    </row>
    <row r="77" spans="2:12" s="96" customFormat="1" ht="6.95" customHeight="1">
      <c r="B77" s="95"/>
      <c r="L77" s="95"/>
    </row>
    <row r="78" spans="2:12" s="96" customFormat="1" ht="12" customHeight="1">
      <c r="B78" s="95"/>
      <c r="C78" s="280" t="s">
        <v>262</v>
      </c>
      <c r="L78" s="95"/>
    </row>
    <row r="79" spans="2:12" s="96" customFormat="1" ht="16.5" customHeight="1">
      <c r="B79" s="95"/>
      <c r="E79" s="500" t="str">
        <f>E7</f>
        <v>Stavební úpravy - změna zdroje vytápění SŠ a ZŠ Oselce - D.1.4.2 Plynové instalace</v>
      </c>
      <c r="F79" s="501"/>
      <c r="G79" s="501"/>
      <c r="H79" s="501"/>
      <c r="L79" s="95"/>
    </row>
    <row r="80" spans="2:12" s="96" customFormat="1" ht="12" customHeight="1">
      <c r="B80" s="95"/>
      <c r="C80" s="280" t="s">
        <v>305</v>
      </c>
      <c r="L80" s="95"/>
    </row>
    <row r="81" spans="2:65" s="96" customFormat="1" ht="16.5" customHeight="1">
      <c r="B81" s="95"/>
      <c r="E81" s="489" t="str">
        <f>E9</f>
        <v>02 - Regulace a měření</v>
      </c>
      <c r="F81" s="482"/>
      <c r="G81" s="482"/>
      <c r="H81" s="482"/>
      <c r="L81" s="95"/>
    </row>
    <row r="82" spans="2:65" s="96" customFormat="1" ht="6.95" customHeight="1">
      <c r="B82" s="95"/>
      <c r="L82" s="95"/>
    </row>
    <row r="83" spans="2:65" s="96" customFormat="1" ht="12" customHeight="1">
      <c r="B83" s="95"/>
      <c r="C83" s="280" t="s">
        <v>265</v>
      </c>
      <c r="F83" s="90" t="str">
        <f>F12</f>
        <v>Oselce</v>
      </c>
      <c r="I83" s="280" t="s">
        <v>266</v>
      </c>
      <c r="J83" s="317">
        <f>IF(J12="","",J12)</f>
        <v>43605</v>
      </c>
      <c r="L83" s="95"/>
    </row>
    <row r="84" spans="2:65" s="96" customFormat="1" ht="6.95" customHeight="1">
      <c r="B84" s="95"/>
      <c r="L84" s="95"/>
    </row>
    <row r="85" spans="2:65" s="96" customFormat="1" ht="13.7" customHeight="1">
      <c r="B85" s="95"/>
      <c r="C85" s="280" t="s">
        <v>1622</v>
      </c>
      <c r="F85" s="90" t="str">
        <f>E15</f>
        <v xml:space="preserve"> </v>
      </c>
      <c r="I85" s="280" t="s">
        <v>19</v>
      </c>
      <c r="J85" s="331" t="str">
        <f>E21</f>
        <v>Milan David</v>
      </c>
      <c r="L85" s="95"/>
    </row>
    <row r="86" spans="2:65" s="96" customFormat="1" ht="13.7" customHeight="1">
      <c r="B86" s="95"/>
      <c r="C86" s="280" t="s">
        <v>1623</v>
      </c>
      <c r="F86" s="90" t="str">
        <f>IF(E18="","",E18)</f>
        <v xml:space="preserve"> </v>
      </c>
      <c r="I86" s="280" t="s">
        <v>270</v>
      </c>
      <c r="J86" s="331" t="str">
        <f>E24</f>
        <v>Milan david</v>
      </c>
      <c r="L86" s="95"/>
    </row>
    <row r="87" spans="2:65" s="96" customFormat="1" ht="10.35" customHeight="1">
      <c r="B87" s="95"/>
      <c r="L87" s="95"/>
    </row>
    <row r="88" spans="2:65" s="107" customFormat="1" ht="29.25" customHeight="1">
      <c r="B88" s="106"/>
      <c r="C88" s="346" t="s">
        <v>319</v>
      </c>
      <c r="D88" s="347" t="s">
        <v>320</v>
      </c>
      <c r="E88" s="347" t="s">
        <v>281</v>
      </c>
      <c r="F88" s="347" t="s">
        <v>321</v>
      </c>
      <c r="G88" s="347" t="s">
        <v>107</v>
      </c>
      <c r="H88" s="347" t="s">
        <v>322</v>
      </c>
      <c r="I88" s="347" t="s">
        <v>323</v>
      </c>
      <c r="J88" s="347" t="s">
        <v>307</v>
      </c>
      <c r="K88" s="348" t="s">
        <v>1635</v>
      </c>
      <c r="L88" s="106"/>
      <c r="M88" s="292" t="s">
        <v>242</v>
      </c>
      <c r="N88" s="293" t="s">
        <v>112</v>
      </c>
      <c r="O88" s="293" t="s">
        <v>324</v>
      </c>
      <c r="P88" s="293" t="s">
        <v>325</v>
      </c>
      <c r="Q88" s="293" t="s">
        <v>1636</v>
      </c>
      <c r="R88" s="293" t="s">
        <v>1637</v>
      </c>
      <c r="S88" s="293" t="s">
        <v>326</v>
      </c>
      <c r="T88" s="294" t="s">
        <v>327</v>
      </c>
    </row>
    <row r="89" spans="2:65" s="96" customFormat="1" ht="22.9" customHeight="1">
      <c r="B89" s="95"/>
      <c r="C89" s="297" t="s">
        <v>1638</v>
      </c>
      <c r="J89" s="349">
        <f>BK89</f>
        <v>0</v>
      </c>
      <c r="L89" s="95"/>
      <c r="M89" s="105"/>
      <c r="N89" s="97"/>
      <c r="O89" s="97"/>
      <c r="P89" s="350">
        <f>P90+P108+P154+P156</f>
        <v>49.208500000000001</v>
      </c>
      <c r="Q89" s="97"/>
      <c r="R89" s="350">
        <f>R90+R108+R154+R156</f>
        <v>0.10746097200000004</v>
      </c>
      <c r="S89" s="97"/>
      <c r="T89" s="351">
        <f>T90+T108+T154+T156</f>
        <v>0</v>
      </c>
      <c r="AT89" s="90" t="s">
        <v>296</v>
      </c>
      <c r="AU89" s="90" t="s">
        <v>308</v>
      </c>
      <c r="BK89" s="352">
        <f>BK90+BK108+BK154+BK156</f>
        <v>0</v>
      </c>
    </row>
    <row r="90" spans="2:65" s="354" customFormat="1" ht="25.9" customHeight="1">
      <c r="B90" s="353"/>
      <c r="D90" s="355" t="s">
        <v>296</v>
      </c>
      <c r="E90" s="356" t="s">
        <v>24</v>
      </c>
      <c r="F90" s="356" t="s">
        <v>1639</v>
      </c>
      <c r="J90" s="357">
        <f>BK90</f>
        <v>0</v>
      </c>
      <c r="L90" s="353"/>
      <c r="M90" s="358"/>
      <c r="N90" s="359"/>
      <c r="O90" s="359"/>
      <c r="P90" s="360">
        <f>P91+P98+P100+P103</f>
        <v>8.16</v>
      </c>
      <c r="Q90" s="359"/>
      <c r="R90" s="360">
        <f>R91+R98+R100+R103</f>
        <v>3.0904999999999998E-2</v>
      </c>
      <c r="S90" s="359"/>
      <c r="T90" s="361">
        <f>T91+T98+T100+T103</f>
        <v>0</v>
      </c>
      <c r="AR90" s="355" t="s">
        <v>57</v>
      </c>
      <c r="AT90" s="362" t="s">
        <v>296</v>
      </c>
      <c r="AU90" s="362" t="s">
        <v>297</v>
      </c>
      <c r="AY90" s="355" t="s">
        <v>328</v>
      </c>
      <c r="BK90" s="363">
        <f>BK91+BK98+BK100+BK103</f>
        <v>0</v>
      </c>
    </row>
    <row r="91" spans="2:65" s="354" customFormat="1" ht="22.9" customHeight="1">
      <c r="B91" s="353"/>
      <c r="D91" s="355" t="s">
        <v>296</v>
      </c>
      <c r="E91" s="364" t="s">
        <v>1889</v>
      </c>
      <c r="F91" s="364" t="s">
        <v>1890</v>
      </c>
      <c r="J91" s="365">
        <f>BK91</f>
        <v>0</v>
      </c>
      <c r="L91" s="353"/>
      <c r="M91" s="358"/>
      <c r="N91" s="359"/>
      <c r="O91" s="359"/>
      <c r="P91" s="360">
        <f>SUM(P92:P97)</f>
        <v>3.5339999999999998</v>
      </c>
      <c r="Q91" s="359"/>
      <c r="R91" s="360">
        <f>SUM(R92:R97)</f>
        <v>2.6639999999999997E-2</v>
      </c>
      <c r="S91" s="359"/>
      <c r="T91" s="361">
        <f>SUM(T92:T97)</f>
        <v>0</v>
      </c>
      <c r="AR91" s="355" t="s">
        <v>57</v>
      </c>
      <c r="AT91" s="362" t="s">
        <v>296</v>
      </c>
      <c r="AU91" s="362" t="s">
        <v>55</v>
      </c>
      <c r="AY91" s="355" t="s">
        <v>328</v>
      </c>
      <c r="BK91" s="363">
        <f>SUM(BK92:BK97)</f>
        <v>0</v>
      </c>
    </row>
    <row r="92" spans="2:65" s="96" customFormat="1" ht="16.5" customHeight="1">
      <c r="B92" s="108"/>
      <c r="C92" s="109" t="s">
        <v>55</v>
      </c>
      <c r="D92" s="109" t="s">
        <v>330</v>
      </c>
      <c r="E92" s="110" t="s">
        <v>2066</v>
      </c>
      <c r="F92" s="172" t="s">
        <v>2067</v>
      </c>
      <c r="G92" s="111" t="s">
        <v>163</v>
      </c>
      <c r="H92" s="112">
        <v>0.5</v>
      </c>
      <c r="I92" s="173"/>
      <c r="J92" s="173">
        <f t="shared" ref="J92:J97" si="0">ROUND(I92*H92,2)</f>
        <v>0</v>
      </c>
      <c r="K92" s="172" t="s">
        <v>1640</v>
      </c>
      <c r="L92" s="95"/>
      <c r="M92" s="366" t="s">
        <v>242</v>
      </c>
      <c r="N92" s="367" t="s">
        <v>274</v>
      </c>
      <c r="O92" s="368">
        <v>0.40300000000000002</v>
      </c>
      <c r="P92" s="368">
        <f t="shared" ref="P92:P97" si="1">O92*H92</f>
        <v>0.20150000000000001</v>
      </c>
      <c r="Q92" s="368">
        <v>6.5300000000000002E-3</v>
      </c>
      <c r="R92" s="368">
        <f t="shared" ref="R92:R97" si="2">Q92*H92</f>
        <v>3.2650000000000001E-3</v>
      </c>
      <c r="S92" s="368">
        <v>0</v>
      </c>
      <c r="T92" s="369">
        <f t="shared" ref="T92:T97" si="3">S92*H92</f>
        <v>0</v>
      </c>
      <c r="AR92" s="90" t="s">
        <v>55</v>
      </c>
      <c r="AT92" s="90" t="s">
        <v>330</v>
      </c>
      <c r="AU92" s="90" t="s">
        <v>57</v>
      </c>
      <c r="AY92" s="90" t="s">
        <v>328</v>
      </c>
      <c r="BE92" s="113">
        <f t="shared" ref="BE92:BE97" si="4">IF(N92="základní",J92,0)</f>
        <v>0</v>
      </c>
      <c r="BF92" s="113">
        <f t="shared" ref="BF92:BF97" si="5">IF(N92="snížená",J92,0)</f>
        <v>0</v>
      </c>
      <c r="BG92" s="113">
        <f t="shared" ref="BG92:BG97" si="6">IF(N92="zákl. přenesená",J92,0)</f>
        <v>0</v>
      </c>
      <c r="BH92" s="113">
        <f t="shared" ref="BH92:BH97" si="7">IF(N92="sníž. přenesená",J92,0)</f>
        <v>0</v>
      </c>
      <c r="BI92" s="113">
        <f t="shared" ref="BI92:BI97" si="8">IF(N92="nulová",J92,0)</f>
        <v>0</v>
      </c>
      <c r="BJ92" s="90" t="s">
        <v>55</v>
      </c>
      <c r="BK92" s="113">
        <f t="shared" ref="BK92:BK97" si="9">ROUND(I92*H92,2)</f>
        <v>0</v>
      </c>
      <c r="BL92" s="90" t="s">
        <v>55</v>
      </c>
      <c r="BM92" s="90" t="s">
        <v>2068</v>
      </c>
    </row>
    <row r="93" spans="2:65" s="96" customFormat="1" ht="16.5" customHeight="1">
      <c r="B93" s="108"/>
      <c r="C93" s="109" t="s">
        <v>57</v>
      </c>
      <c r="D93" s="109" t="s">
        <v>330</v>
      </c>
      <c r="E93" s="110" t="s">
        <v>1894</v>
      </c>
      <c r="F93" s="172" t="s">
        <v>1895</v>
      </c>
      <c r="G93" s="111" t="s">
        <v>163</v>
      </c>
      <c r="H93" s="112">
        <v>0.5</v>
      </c>
      <c r="I93" s="173"/>
      <c r="J93" s="173">
        <f t="shared" si="0"/>
        <v>0</v>
      </c>
      <c r="K93" s="172" t="s">
        <v>1640</v>
      </c>
      <c r="L93" s="95"/>
      <c r="M93" s="366" t="s">
        <v>242</v>
      </c>
      <c r="N93" s="367" t="s">
        <v>274</v>
      </c>
      <c r="O93" s="368">
        <v>0.56899999999999995</v>
      </c>
      <c r="P93" s="368">
        <f t="shared" si="1"/>
        <v>0.28449999999999998</v>
      </c>
      <c r="Q93" s="368">
        <v>1.171E-2</v>
      </c>
      <c r="R93" s="368">
        <f t="shared" si="2"/>
        <v>5.855E-3</v>
      </c>
      <c r="S93" s="368">
        <v>0</v>
      </c>
      <c r="T93" s="369">
        <f t="shared" si="3"/>
        <v>0</v>
      </c>
      <c r="AR93" s="90" t="s">
        <v>55</v>
      </c>
      <c r="AT93" s="90" t="s">
        <v>330</v>
      </c>
      <c r="AU93" s="90" t="s">
        <v>57</v>
      </c>
      <c r="AY93" s="90" t="s">
        <v>328</v>
      </c>
      <c r="BE93" s="113">
        <f t="shared" si="4"/>
        <v>0</v>
      </c>
      <c r="BF93" s="113">
        <f t="shared" si="5"/>
        <v>0</v>
      </c>
      <c r="BG93" s="113">
        <f t="shared" si="6"/>
        <v>0</v>
      </c>
      <c r="BH93" s="113">
        <f t="shared" si="7"/>
        <v>0</v>
      </c>
      <c r="BI93" s="113">
        <f t="shared" si="8"/>
        <v>0</v>
      </c>
      <c r="BJ93" s="90" t="s">
        <v>55</v>
      </c>
      <c r="BK93" s="113">
        <f t="shared" si="9"/>
        <v>0</v>
      </c>
      <c r="BL93" s="90" t="s">
        <v>55</v>
      </c>
      <c r="BM93" s="90" t="s">
        <v>1896</v>
      </c>
    </row>
    <row r="94" spans="2:65" s="96" customFormat="1" ht="16.5" customHeight="1">
      <c r="B94" s="108"/>
      <c r="C94" s="109" t="s">
        <v>458</v>
      </c>
      <c r="D94" s="109" t="s">
        <v>330</v>
      </c>
      <c r="E94" s="110" t="s">
        <v>2069</v>
      </c>
      <c r="F94" s="172" t="s">
        <v>2070</v>
      </c>
      <c r="G94" s="111" t="s">
        <v>140</v>
      </c>
      <c r="H94" s="112">
        <v>1</v>
      </c>
      <c r="I94" s="173"/>
      <c r="J94" s="173">
        <f t="shared" si="0"/>
        <v>0</v>
      </c>
      <c r="K94" s="172" t="s">
        <v>1640</v>
      </c>
      <c r="L94" s="95"/>
      <c r="M94" s="366" t="s">
        <v>242</v>
      </c>
      <c r="N94" s="367" t="s">
        <v>274</v>
      </c>
      <c r="O94" s="368">
        <v>0.47199999999999998</v>
      </c>
      <c r="P94" s="368">
        <f t="shared" si="1"/>
        <v>0.47199999999999998</v>
      </c>
      <c r="Q94" s="368">
        <v>2.5000000000000001E-4</v>
      </c>
      <c r="R94" s="368">
        <f t="shared" si="2"/>
        <v>2.5000000000000001E-4</v>
      </c>
      <c r="S94" s="368">
        <v>0</v>
      </c>
      <c r="T94" s="369">
        <f t="shared" si="3"/>
        <v>0</v>
      </c>
      <c r="AR94" s="90" t="s">
        <v>55</v>
      </c>
      <c r="AT94" s="90" t="s">
        <v>330</v>
      </c>
      <c r="AU94" s="90" t="s">
        <v>57</v>
      </c>
      <c r="AY94" s="90" t="s">
        <v>328</v>
      </c>
      <c r="BE94" s="113">
        <f t="shared" si="4"/>
        <v>0</v>
      </c>
      <c r="BF94" s="113">
        <f t="shared" si="5"/>
        <v>0</v>
      </c>
      <c r="BG94" s="113">
        <f t="shared" si="6"/>
        <v>0</v>
      </c>
      <c r="BH94" s="113">
        <f t="shared" si="7"/>
        <v>0</v>
      </c>
      <c r="BI94" s="113">
        <f t="shared" si="8"/>
        <v>0</v>
      </c>
      <c r="BJ94" s="90" t="s">
        <v>55</v>
      </c>
      <c r="BK94" s="113">
        <f t="shared" si="9"/>
        <v>0</v>
      </c>
      <c r="BL94" s="90" t="s">
        <v>55</v>
      </c>
      <c r="BM94" s="90" t="s">
        <v>1916</v>
      </c>
    </row>
    <row r="95" spans="2:65" s="96" customFormat="1" ht="16.5" customHeight="1">
      <c r="B95" s="108"/>
      <c r="C95" s="109" t="s">
        <v>454</v>
      </c>
      <c r="D95" s="109" t="s">
        <v>330</v>
      </c>
      <c r="E95" s="110" t="s">
        <v>2071</v>
      </c>
      <c r="F95" s="172" t="s">
        <v>2072</v>
      </c>
      <c r="G95" s="111" t="s">
        <v>140</v>
      </c>
      <c r="H95" s="112">
        <v>2</v>
      </c>
      <c r="I95" s="173"/>
      <c r="J95" s="173">
        <f t="shared" si="0"/>
        <v>0</v>
      </c>
      <c r="K95" s="172" t="s">
        <v>1640</v>
      </c>
      <c r="L95" s="95"/>
      <c r="M95" s="366" t="s">
        <v>242</v>
      </c>
      <c r="N95" s="367" t="s">
        <v>274</v>
      </c>
      <c r="O95" s="368">
        <v>0.60899999999999999</v>
      </c>
      <c r="P95" s="368">
        <f t="shared" si="1"/>
        <v>1.218</v>
      </c>
      <c r="Q95" s="368">
        <v>4.4999999999999999E-4</v>
      </c>
      <c r="R95" s="368">
        <f t="shared" si="2"/>
        <v>8.9999999999999998E-4</v>
      </c>
      <c r="S95" s="368">
        <v>0</v>
      </c>
      <c r="T95" s="369">
        <f t="shared" si="3"/>
        <v>0</v>
      </c>
      <c r="AR95" s="90" t="s">
        <v>55</v>
      </c>
      <c r="AT95" s="90" t="s">
        <v>330</v>
      </c>
      <c r="AU95" s="90" t="s">
        <v>57</v>
      </c>
      <c r="AY95" s="90" t="s">
        <v>328</v>
      </c>
      <c r="BE95" s="113">
        <f t="shared" si="4"/>
        <v>0</v>
      </c>
      <c r="BF95" s="113">
        <f t="shared" si="5"/>
        <v>0</v>
      </c>
      <c r="BG95" s="113">
        <f t="shared" si="6"/>
        <v>0</v>
      </c>
      <c r="BH95" s="113">
        <f t="shared" si="7"/>
        <v>0</v>
      </c>
      <c r="BI95" s="113">
        <f t="shared" si="8"/>
        <v>0</v>
      </c>
      <c r="BJ95" s="90" t="s">
        <v>55</v>
      </c>
      <c r="BK95" s="113">
        <f t="shared" si="9"/>
        <v>0</v>
      </c>
      <c r="BL95" s="90" t="s">
        <v>55</v>
      </c>
      <c r="BM95" s="90" t="s">
        <v>2073</v>
      </c>
    </row>
    <row r="96" spans="2:65" s="96" customFormat="1" ht="16.5" customHeight="1">
      <c r="B96" s="108"/>
      <c r="C96" s="109" t="s">
        <v>1879</v>
      </c>
      <c r="D96" s="109" t="s">
        <v>330</v>
      </c>
      <c r="E96" s="110" t="s">
        <v>2074</v>
      </c>
      <c r="F96" s="172" t="s">
        <v>2075</v>
      </c>
      <c r="G96" s="405" t="s">
        <v>140</v>
      </c>
      <c r="H96" s="112">
        <v>1</v>
      </c>
      <c r="I96" s="173"/>
      <c r="J96" s="173">
        <f t="shared" si="0"/>
        <v>0</v>
      </c>
      <c r="K96" s="172" t="s">
        <v>242</v>
      </c>
      <c r="L96" s="95"/>
      <c r="M96" s="366" t="s">
        <v>242</v>
      </c>
      <c r="N96" s="367" t="s">
        <v>274</v>
      </c>
      <c r="O96" s="368">
        <v>0.97799999999999998</v>
      </c>
      <c r="P96" s="368">
        <f t="shared" si="1"/>
        <v>0.97799999999999998</v>
      </c>
      <c r="Q96" s="368">
        <v>1.3089999999999999E-2</v>
      </c>
      <c r="R96" s="368">
        <f t="shared" si="2"/>
        <v>1.3089999999999999E-2</v>
      </c>
      <c r="S96" s="368">
        <v>0</v>
      </c>
      <c r="T96" s="369">
        <f t="shared" si="3"/>
        <v>0</v>
      </c>
      <c r="AR96" s="90" t="s">
        <v>55</v>
      </c>
      <c r="AT96" s="90" t="s">
        <v>330</v>
      </c>
      <c r="AU96" s="90" t="s">
        <v>57</v>
      </c>
      <c r="AY96" s="90" t="s">
        <v>328</v>
      </c>
      <c r="BE96" s="113">
        <f t="shared" si="4"/>
        <v>0</v>
      </c>
      <c r="BF96" s="113">
        <f t="shared" si="5"/>
        <v>0</v>
      </c>
      <c r="BG96" s="113">
        <f t="shared" si="6"/>
        <v>0</v>
      </c>
      <c r="BH96" s="113">
        <f t="shared" si="7"/>
        <v>0</v>
      </c>
      <c r="BI96" s="113">
        <f t="shared" si="8"/>
        <v>0</v>
      </c>
      <c r="BJ96" s="90" t="s">
        <v>55</v>
      </c>
      <c r="BK96" s="113">
        <f t="shared" si="9"/>
        <v>0</v>
      </c>
      <c r="BL96" s="90" t="s">
        <v>55</v>
      </c>
      <c r="BM96" s="90" t="s">
        <v>2076</v>
      </c>
    </row>
    <row r="97" spans="2:65" s="96" customFormat="1" ht="22.5" customHeight="1">
      <c r="B97" s="108"/>
      <c r="C97" s="109" t="s">
        <v>462</v>
      </c>
      <c r="D97" s="109" t="s">
        <v>330</v>
      </c>
      <c r="E97" s="110" t="s">
        <v>2077</v>
      </c>
      <c r="F97" s="172" t="s">
        <v>2078</v>
      </c>
      <c r="G97" s="405" t="s">
        <v>140</v>
      </c>
      <c r="H97" s="112">
        <v>1</v>
      </c>
      <c r="I97" s="173"/>
      <c r="J97" s="173">
        <f t="shared" si="0"/>
        <v>0</v>
      </c>
      <c r="K97" s="172" t="s">
        <v>242</v>
      </c>
      <c r="L97" s="95"/>
      <c r="M97" s="366" t="s">
        <v>242</v>
      </c>
      <c r="N97" s="367" t="s">
        <v>274</v>
      </c>
      <c r="O97" s="368">
        <v>0.38</v>
      </c>
      <c r="P97" s="368">
        <f t="shared" si="1"/>
        <v>0.38</v>
      </c>
      <c r="Q97" s="368">
        <v>3.2799999999999999E-3</v>
      </c>
      <c r="R97" s="368">
        <f t="shared" si="2"/>
        <v>3.2799999999999999E-3</v>
      </c>
      <c r="S97" s="368">
        <v>0</v>
      </c>
      <c r="T97" s="369">
        <f t="shared" si="3"/>
        <v>0</v>
      </c>
      <c r="AR97" s="90" t="s">
        <v>55</v>
      </c>
      <c r="AT97" s="90" t="s">
        <v>330</v>
      </c>
      <c r="AU97" s="90" t="s">
        <v>57</v>
      </c>
      <c r="AY97" s="90" t="s">
        <v>328</v>
      </c>
      <c r="BE97" s="113">
        <f t="shared" si="4"/>
        <v>0</v>
      </c>
      <c r="BF97" s="113">
        <f t="shared" si="5"/>
        <v>0</v>
      </c>
      <c r="BG97" s="113">
        <f t="shared" si="6"/>
        <v>0</v>
      </c>
      <c r="BH97" s="113">
        <f t="shared" si="7"/>
        <v>0</v>
      </c>
      <c r="BI97" s="113">
        <f t="shared" si="8"/>
        <v>0</v>
      </c>
      <c r="BJ97" s="90" t="s">
        <v>55</v>
      </c>
      <c r="BK97" s="113">
        <f t="shared" si="9"/>
        <v>0</v>
      </c>
      <c r="BL97" s="90" t="s">
        <v>55</v>
      </c>
      <c r="BM97" s="90" t="s">
        <v>2079</v>
      </c>
    </row>
    <row r="98" spans="2:65" s="354" customFormat="1" ht="22.9" customHeight="1">
      <c r="B98" s="353"/>
      <c r="D98" s="355" t="s">
        <v>296</v>
      </c>
      <c r="E98" s="364" t="s">
        <v>1924</v>
      </c>
      <c r="F98" s="364" t="s">
        <v>1925</v>
      </c>
      <c r="J98" s="365">
        <f>BK98</f>
        <v>0</v>
      </c>
      <c r="L98" s="353"/>
      <c r="M98" s="358"/>
      <c r="N98" s="359"/>
      <c r="O98" s="359"/>
      <c r="P98" s="360">
        <f>P99</f>
        <v>0.81299999999999994</v>
      </c>
      <c r="Q98" s="359"/>
      <c r="R98" s="360">
        <f>R99</f>
        <v>7.3999999999999999E-4</v>
      </c>
      <c r="S98" s="359"/>
      <c r="T98" s="361">
        <f>T99</f>
        <v>0</v>
      </c>
      <c r="AR98" s="355" t="s">
        <v>57</v>
      </c>
      <c r="AT98" s="362" t="s">
        <v>296</v>
      </c>
      <c r="AU98" s="362" t="s">
        <v>55</v>
      </c>
      <c r="AY98" s="355" t="s">
        <v>328</v>
      </c>
      <c r="BK98" s="363">
        <f>BK99</f>
        <v>0</v>
      </c>
    </row>
    <row r="99" spans="2:65" s="96" customFormat="1" ht="16.5" customHeight="1">
      <c r="B99" s="108"/>
      <c r="C99" s="109" t="s">
        <v>474</v>
      </c>
      <c r="D99" s="109" t="s">
        <v>330</v>
      </c>
      <c r="E99" s="110" t="s">
        <v>1926</v>
      </c>
      <c r="F99" s="172" t="s">
        <v>1927</v>
      </c>
      <c r="G99" s="111" t="s">
        <v>140</v>
      </c>
      <c r="H99" s="112">
        <v>1</v>
      </c>
      <c r="I99" s="173"/>
      <c r="J99" s="173">
        <f>ROUND(I99*H99,2)</f>
        <v>0</v>
      </c>
      <c r="K99" s="172" t="s">
        <v>1640</v>
      </c>
      <c r="L99" s="95"/>
      <c r="M99" s="366" t="s">
        <v>242</v>
      </c>
      <c r="N99" s="367" t="s">
        <v>274</v>
      </c>
      <c r="O99" s="368">
        <v>0.81299999999999994</v>
      </c>
      <c r="P99" s="368">
        <f>O99*H99</f>
        <v>0.81299999999999994</v>
      </c>
      <c r="Q99" s="368">
        <v>7.3999999999999999E-4</v>
      </c>
      <c r="R99" s="368">
        <f>Q99*H99</f>
        <v>7.3999999999999999E-4</v>
      </c>
      <c r="S99" s="368">
        <v>0</v>
      </c>
      <c r="T99" s="369">
        <f>S99*H99</f>
        <v>0</v>
      </c>
      <c r="AR99" s="90" t="s">
        <v>55</v>
      </c>
      <c r="AT99" s="90" t="s">
        <v>330</v>
      </c>
      <c r="AU99" s="90" t="s">
        <v>57</v>
      </c>
      <c r="AY99" s="90" t="s">
        <v>328</v>
      </c>
      <c r="BE99" s="113">
        <f>IF(N99="základní",J99,0)</f>
        <v>0</v>
      </c>
      <c r="BF99" s="113">
        <f>IF(N99="snížená",J99,0)</f>
        <v>0</v>
      </c>
      <c r="BG99" s="113">
        <f>IF(N99="zákl. přenesená",J99,0)</f>
        <v>0</v>
      </c>
      <c r="BH99" s="113">
        <f>IF(N99="sníž. přenesená",J99,0)</f>
        <v>0</v>
      </c>
      <c r="BI99" s="113">
        <f>IF(N99="nulová",J99,0)</f>
        <v>0</v>
      </c>
      <c r="BJ99" s="90" t="s">
        <v>55</v>
      </c>
      <c r="BK99" s="113">
        <f>ROUND(I99*H99,2)</f>
        <v>0</v>
      </c>
      <c r="BL99" s="90" t="s">
        <v>55</v>
      </c>
      <c r="BM99" s="90" t="s">
        <v>1928</v>
      </c>
    </row>
    <row r="100" spans="2:65" s="354" customFormat="1" ht="22.9" customHeight="1">
      <c r="B100" s="353"/>
      <c r="D100" s="355" t="s">
        <v>296</v>
      </c>
      <c r="E100" s="364" t="s">
        <v>89</v>
      </c>
      <c r="F100" s="364" t="s">
        <v>90</v>
      </c>
      <c r="J100" s="365">
        <f>BK100</f>
        <v>0</v>
      </c>
      <c r="L100" s="353"/>
      <c r="M100" s="358"/>
      <c r="N100" s="359"/>
      <c r="O100" s="359"/>
      <c r="P100" s="360">
        <f>SUM(P101:P102)</f>
        <v>2.66</v>
      </c>
      <c r="Q100" s="359"/>
      <c r="R100" s="360">
        <f>SUM(R101:R102)</f>
        <v>2.7000000000000001E-3</v>
      </c>
      <c r="S100" s="359"/>
      <c r="T100" s="361">
        <f>SUM(T101:T102)</f>
        <v>0</v>
      </c>
      <c r="AR100" s="355" t="s">
        <v>57</v>
      </c>
      <c r="AT100" s="362" t="s">
        <v>296</v>
      </c>
      <c r="AU100" s="362" t="s">
        <v>55</v>
      </c>
      <c r="AY100" s="355" t="s">
        <v>328</v>
      </c>
      <c r="BK100" s="363">
        <f>SUM(BK101:BK102)</f>
        <v>0</v>
      </c>
    </row>
    <row r="101" spans="2:65" s="96" customFormat="1" ht="16.5" customHeight="1">
      <c r="B101" s="108"/>
      <c r="C101" s="109" t="s">
        <v>486</v>
      </c>
      <c r="D101" s="109" t="s">
        <v>330</v>
      </c>
      <c r="E101" s="110" t="s">
        <v>1930</v>
      </c>
      <c r="F101" s="172" t="s">
        <v>1931</v>
      </c>
      <c r="G101" s="111" t="s">
        <v>234</v>
      </c>
      <c r="H101" s="112">
        <v>10</v>
      </c>
      <c r="I101" s="173"/>
      <c r="J101" s="173">
        <f>ROUND(I101*H101,2)</f>
        <v>0</v>
      </c>
      <c r="K101" s="172" t="s">
        <v>1640</v>
      </c>
      <c r="L101" s="95"/>
      <c r="M101" s="366" t="s">
        <v>242</v>
      </c>
      <c r="N101" s="367" t="s">
        <v>274</v>
      </c>
      <c r="O101" s="368">
        <v>0.26600000000000001</v>
      </c>
      <c r="P101" s="368">
        <f>O101*H101</f>
        <v>2.66</v>
      </c>
      <c r="Q101" s="368">
        <v>6.9999999999999994E-5</v>
      </c>
      <c r="R101" s="368">
        <f>Q101*H101</f>
        <v>6.9999999999999988E-4</v>
      </c>
      <c r="S101" s="368">
        <v>0</v>
      </c>
      <c r="T101" s="369">
        <f>S101*H101</f>
        <v>0</v>
      </c>
      <c r="AR101" s="90" t="s">
        <v>55</v>
      </c>
      <c r="AT101" s="90" t="s">
        <v>330</v>
      </c>
      <c r="AU101" s="90" t="s">
        <v>57</v>
      </c>
      <c r="AY101" s="90" t="s">
        <v>328</v>
      </c>
      <c r="BE101" s="113">
        <f>IF(N101="základní",J101,0)</f>
        <v>0</v>
      </c>
      <c r="BF101" s="113">
        <f>IF(N101="snížená",J101,0)</f>
        <v>0</v>
      </c>
      <c r="BG101" s="113">
        <f>IF(N101="zákl. přenesená",J101,0)</f>
        <v>0</v>
      </c>
      <c r="BH101" s="113">
        <f>IF(N101="sníž. přenesená",J101,0)</f>
        <v>0</v>
      </c>
      <c r="BI101" s="113">
        <f>IF(N101="nulová",J101,0)</f>
        <v>0</v>
      </c>
      <c r="BJ101" s="90" t="s">
        <v>55</v>
      </c>
      <c r="BK101" s="113">
        <f>ROUND(I101*H101,2)</f>
        <v>0</v>
      </c>
      <c r="BL101" s="90" t="s">
        <v>55</v>
      </c>
      <c r="BM101" s="90" t="s">
        <v>1932</v>
      </c>
    </row>
    <row r="102" spans="2:65" s="96" customFormat="1" ht="16.5" customHeight="1">
      <c r="B102" s="108"/>
      <c r="C102" s="387" t="s">
        <v>546</v>
      </c>
      <c r="D102" s="387" t="s">
        <v>355</v>
      </c>
      <c r="E102" s="388" t="s">
        <v>1933</v>
      </c>
      <c r="F102" s="389" t="s">
        <v>2080</v>
      </c>
      <c r="G102" s="390" t="s">
        <v>234</v>
      </c>
      <c r="H102" s="391">
        <v>10</v>
      </c>
      <c r="I102" s="392"/>
      <c r="J102" s="392">
        <f>ROUND(I102*H102,2)</f>
        <v>0</v>
      </c>
      <c r="K102" s="389" t="s">
        <v>242</v>
      </c>
      <c r="L102" s="393"/>
      <c r="M102" s="394" t="s">
        <v>242</v>
      </c>
      <c r="N102" s="395" t="s">
        <v>274</v>
      </c>
      <c r="O102" s="368">
        <v>0</v>
      </c>
      <c r="P102" s="368">
        <f>O102*H102</f>
        <v>0</v>
      </c>
      <c r="Q102" s="368">
        <v>2.0000000000000001E-4</v>
      </c>
      <c r="R102" s="368">
        <f>Q102*H102</f>
        <v>2E-3</v>
      </c>
      <c r="S102" s="368">
        <v>0</v>
      </c>
      <c r="T102" s="369">
        <f>S102*H102</f>
        <v>0</v>
      </c>
      <c r="AR102" s="90" t="s">
        <v>57</v>
      </c>
      <c r="AT102" s="90" t="s">
        <v>355</v>
      </c>
      <c r="AU102" s="90" t="s">
        <v>57</v>
      </c>
      <c r="AY102" s="90" t="s">
        <v>328</v>
      </c>
      <c r="BE102" s="113">
        <f>IF(N102="základní",J102,0)</f>
        <v>0</v>
      </c>
      <c r="BF102" s="113">
        <f>IF(N102="snížená",J102,0)</f>
        <v>0</v>
      </c>
      <c r="BG102" s="113">
        <f>IF(N102="zákl. přenesená",J102,0)</f>
        <v>0</v>
      </c>
      <c r="BH102" s="113">
        <f>IF(N102="sníž. přenesená",J102,0)</f>
        <v>0</v>
      </c>
      <c r="BI102" s="113">
        <f>IF(N102="nulová",J102,0)</f>
        <v>0</v>
      </c>
      <c r="BJ102" s="90" t="s">
        <v>55</v>
      </c>
      <c r="BK102" s="113">
        <f>ROUND(I102*H102,2)</f>
        <v>0</v>
      </c>
      <c r="BL102" s="90" t="s">
        <v>55</v>
      </c>
      <c r="BM102" s="90" t="s">
        <v>1935</v>
      </c>
    </row>
    <row r="103" spans="2:65" s="354" customFormat="1" ht="22.9" customHeight="1">
      <c r="B103" s="353"/>
      <c r="D103" s="355" t="s">
        <v>296</v>
      </c>
      <c r="E103" s="364" t="s">
        <v>1827</v>
      </c>
      <c r="F103" s="364" t="s">
        <v>1828</v>
      </c>
      <c r="J103" s="365">
        <f>BK103</f>
        <v>0</v>
      </c>
      <c r="L103" s="353"/>
      <c r="M103" s="358"/>
      <c r="N103" s="359"/>
      <c r="O103" s="359"/>
      <c r="P103" s="360">
        <f>SUM(P104:P107)</f>
        <v>1.153</v>
      </c>
      <c r="Q103" s="359"/>
      <c r="R103" s="360">
        <f>SUM(R104:R107)</f>
        <v>8.25E-4</v>
      </c>
      <c r="S103" s="359"/>
      <c r="T103" s="361">
        <f>SUM(T104:T107)</f>
        <v>0</v>
      </c>
      <c r="AR103" s="355" t="s">
        <v>57</v>
      </c>
      <c r="AT103" s="362" t="s">
        <v>296</v>
      </c>
      <c r="AU103" s="362" t="s">
        <v>55</v>
      </c>
      <c r="AY103" s="355" t="s">
        <v>328</v>
      </c>
      <c r="BK103" s="363">
        <f>SUM(BK104:BK107)</f>
        <v>0</v>
      </c>
    </row>
    <row r="104" spans="2:65" s="96" customFormat="1" ht="16.5" customHeight="1">
      <c r="B104" s="108"/>
      <c r="C104" s="109" t="s">
        <v>550</v>
      </c>
      <c r="D104" s="109" t="s">
        <v>330</v>
      </c>
      <c r="E104" s="110" t="s">
        <v>1937</v>
      </c>
      <c r="F104" s="172" t="s">
        <v>1938</v>
      </c>
      <c r="G104" s="111" t="s">
        <v>163</v>
      </c>
      <c r="H104" s="112">
        <v>3.5</v>
      </c>
      <c r="I104" s="173"/>
      <c r="J104" s="173">
        <f>ROUND(I104*H104,2)</f>
        <v>0</v>
      </c>
      <c r="K104" s="172" t="s">
        <v>1640</v>
      </c>
      <c r="L104" s="95"/>
      <c r="M104" s="366" t="s">
        <v>242</v>
      </c>
      <c r="N104" s="367" t="s">
        <v>274</v>
      </c>
      <c r="O104" s="368">
        <v>2.8000000000000001E-2</v>
      </c>
      <c r="P104" s="368">
        <f>O104*H104</f>
        <v>9.8000000000000004E-2</v>
      </c>
      <c r="Q104" s="368">
        <v>2.0000000000000002E-5</v>
      </c>
      <c r="R104" s="368">
        <f>Q104*H104</f>
        <v>7.0000000000000007E-5</v>
      </c>
      <c r="S104" s="368">
        <v>0</v>
      </c>
      <c r="T104" s="369">
        <f>S104*H104</f>
        <v>0</v>
      </c>
      <c r="AR104" s="90" t="s">
        <v>55</v>
      </c>
      <c r="AT104" s="90" t="s">
        <v>330</v>
      </c>
      <c r="AU104" s="90" t="s">
        <v>57</v>
      </c>
      <c r="AY104" s="90" t="s">
        <v>328</v>
      </c>
      <c r="BE104" s="113">
        <f>IF(N104="základní",J104,0)</f>
        <v>0</v>
      </c>
      <c r="BF104" s="113">
        <f>IF(N104="snížená",J104,0)</f>
        <v>0</v>
      </c>
      <c r="BG104" s="113">
        <f>IF(N104="zákl. přenesená",J104,0)</f>
        <v>0</v>
      </c>
      <c r="BH104" s="113">
        <f>IF(N104="sníž. přenesená",J104,0)</f>
        <v>0</v>
      </c>
      <c r="BI104" s="113">
        <f>IF(N104="nulová",J104,0)</f>
        <v>0</v>
      </c>
      <c r="BJ104" s="90" t="s">
        <v>55</v>
      </c>
      <c r="BK104" s="113">
        <f>ROUND(I104*H104,2)</f>
        <v>0</v>
      </c>
      <c r="BL104" s="90" t="s">
        <v>55</v>
      </c>
      <c r="BM104" s="90" t="s">
        <v>1939</v>
      </c>
    </row>
    <row r="105" spans="2:65" s="96" customFormat="1" ht="16.5" customHeight="1">
      <c r="B105" s="108"/>
      <c r="C105" s="109" t="s">
        <v>554</v>
      </c>
      <c r="D105" s="109" t="s">
        <v>330</v>
      </c>
      <c r="E105" s="110" t="s">
        <v>1940</v>
      </c>
      <c r="F105" s="172" t="s">
        <v>1941</v>
      </c>
      <c r="G105" s="111" t="s">
        <v>163</v>
      </c>
      <c r="H105" s="112">
        <v>5</v>
      </c>
      <c r="I105" s="173"/>
      <c r="J105" s="173">
        <f>ROUND(I105*H105,2)</f>
        <v>0</v>
      </c>
      <c r="K105" s="172" t="s">
        <v>1640</v>
      </c>
      <c r="L105" s="95"/>
      <c r="M105" s="366" t="s">
        <v>242</v>
      </c>
      <c r="N105" s="367" t="s">
        <v>274</v>
      </c>
      <c r="O105" s="368">
        <v>5.3999999999999999E-2</v>
      </c>
      <c r="P105" s="368">
        <f>O105*H105</f>
        <v>0.27</v>
      </c>
      <c r="Q105" s="368">
        <v>5.0000000000000002E-5</v>
      </c>
      <c r="R105" s="368">
        <f>Q105*H105</f>
        <v>2.5000000000000001E-4</v>
      </c>
      <c r="S105" s="368">
        <v>0</v>
      </c>
      <c r="T105" s="369">
        <f>S105*H105</f>
        <v>0</v>
      </c>
      <c r="AR105" s="90" t="s">
        <v>55</v>
      </c>
      <c r="AT105" s="90" t="s">
        <v>330</v>
      </c>
      <c r="AU105" s="90" t="s">
        <v>57</v>
      </c>
      <c r="AY105" s="90" t="s">
        <v>328</v>
      </c>
      <c r="BE105" s="113">
        <f>IF(N105="základní",J105,0)</f>
        <v>0</v>
      </c>
      <c r="BF105" s="113">
        <f>IF(N105="snížená",J105,0)</f>
        <v>0</v>
      </c>
      <c r="BG105" s="113">
        <f>IF(N105="zákl. přenesená",J105,0)</f>
        <v>0</v>
      </c>
      <c r="BH105" s="113">
        <f>IF(N105="sníž. přenesená",J105,0)</f>
        <v>0</v>
      </c>
      <c r="BI105" s="113">
        <f>IF(N105="nulová",J105,0)</f>
        <v>0</v>
      </c>
      <c r="BJ105" s="90" t="s">
        <v>55</v>
      </c>
      <c r="BK105" s="113">
        <f>ROUND(I105*H105,2)</f>
        <v>0</v>
      </c>
      <c r="BL105" s="90" t="s">
        <v>55</v>
      </c>
      <c r="BM105" s="90" t="s">
        <v>1942</v>
      </c>
    </row>
    <row r="106" spans="2:65" s="96" customFormat="1" ht="16.5" customHeight="1">
      <c r="B106" s="108"/>
      <c r="C106" s="109" t="s">
        <v>1903</v>
      </c>
      <c r="D106" s="109" t="s">
        <v>330</v>
      </c>
      <c r="E106" s="110" t="s">
        <v>1339</v>
      </c>
      <c r="F106" s="172" t="s">
        <v>1340</v>
      </c>
      <c r="G106" s="111" t="s">
        <v>163</v>
      </c>
      <c r="H106" s="112">
        <v>3.5</v>
      </c>
      <c r="I106" s="173"/>
      <c r="J106" s="173">
        <f>ROUND(I106*H106,2)</f>
        <v>0</v>
      </c>
      <c r="K106" s="172" t="s">
        <v>1640</v>
      </c>
      <c r="L106" s="95"/>
      <c r="M106" s="366" t="s">
        <v>242</v>
      </c>
      <c r="N106" s="367" t="s">
        <v>274</v>
      </c>
      <c r="O106" s="368">
        <v>0.06</v>
      </c>
      <c r="P106" s="368">
        <f>O106*H106</f>
        <v>0.21</v>
      </c>
      <c r="Q106" s="368">
        <v>3.0000000000000001E-5</v>
      </c>
      <c r="R106" s="368">
        <f>Q106*H106</f>
        <v>1.05E-4</v>
      </c>
      <c r="S106" s="368">
        <v>0</v>
      </c>
      <c r="T106" s="369">
        <f>S106*H106</f>
        <v>0</v>
      </c>
      <c r="AR106" s="90" t="s">
        <v>55</v>
      </c>
      <c r="AT106" s="90" t="s">
        <v>330</v>
      </c>
      <c r="AU106" s="90" t="s">
        <v>57</v>
      </c>
      <c r="AY106" s="90" t="s">
        <v>328</v>
      </c>
      <c r="BE106" s="113">
        <f>IF(N106="základní",J106,0)</f>
        <v>0</v>
      </c>
      <c r="BF106" s="113">
        <f>IF(N106="snížená",J106,0)</f>
        <v>0</v>
      </c>
      <c r="BG106" s="113">
        <f>IF(N106="zákl. přenesená",J106,0)</f>
        <v>0</v>
      </c>
      <c r="BH106" s="113">
        <f>IF(N106="sníž. přenesená",J106,0)</f>
        <v>0</v>
      </c>
      <c r="BI106" s="113">
        <f>IF(N106="nulová",J106,0)</f>
        <v>0</v>
      </c>
      <c r="BJ106" s="90" t="s">
        <v>55</v>
      </c>
      <c r="BK106" s="113">
        <f>ROUND(I106*H106,2)</f>
        <v>0</v>
      </c>
      <c r="BL106" s="90" t="s">
        <v>55</v>
      </c>
      <c r="BM106" s="90" t="s">
        <v>1943</v>
      </c>
    </row>
    <row r="107" spans="2:65" s="96" customFormat="1" ht="16.5" customHeight="1">
      <c r="B107" s="108"/>
      <c r="C107" s="109" t="s">
        <v>561</v>
      </c>
      <c r="D107" s="109" t="s">
        <v>330</v>
      </c>
      <c r="E107" s="110" t="s">
        <v>1944</v>
      </c>
      <c r="F107" s="172" t="s">
        <v>1945</v>
      </c>
      <c r="G107" s="111" t="s">
        <v>163</v>
      </c>
      <c r="H107" s="112">
        <v>5</v>
      </c>
      <c r="I107" s="173"/>
      <c r="J107" s="173">
        <f>ROUND(I107*H107,2)</f>
        <v>0</v>
      </c>
      <c r="K107" s="172" t="s">
        <v>1640</v>
      </c>
      <c r="L107" s="95"/>
      <c r="M107" s="366" t="s">
        <v>242</v>
      </c>
      <c r="N107" s="367" t="s">
        <v>274</v>
      </c>
      <c r="O107" s="368">
        <v>0.115</v>
      </c>
      <c r="P107" s="368">
        <f>O107*H107</f>
        <v>0.57500000000000007</v>
      </c>
      <c r="Q107" s="368">
        <v>8.0000000000000007E-5</v>
      </c>
      <c r="R107" s="368">
        <f>Q107*H107</f>
        <v>4.0000000000000002E-4</v>
      </c>
      <c r="S107" s="368">
        <v>0</v>
      </c>
      <c r="T107" s="369">
        <f>S107*H107</f>
        <v>0</v>
      </c>
      <c r="AR107" s="90" t="s">
        <v>55</v>
      </c>
      <c r="AT107" s="90" t="s">
        <v>330</v>
      </c>
      <c r="AU107" s="90" t="s">
        <v>57</v>
      </c>
      <c r="AY107" s="90" t="s">
        <v>328</v>
      </c>
      <c r="BE107" s="113">
        <f>IF(N107="základní",J107,0)</f>
        <v>0</v>
      </c>
      <c r="BF107" s="113">
        <f>IF(N107="snížená",J107,0)</f>
        <v>0</v>
      </c>
      <c r="BG107" s="113">
        <f>IF(N107="zákl. přenesená",J107,0)</f>
        <v>0</v>
      </c>
      <c r="BH107" s="113">
        <f>IF(N107="sníž. přenesená",J107,0)</f>
        <v>0</v>
      </c>
      <c r="BI107" s="113">
        <f>IF(N107="nulová",J107,0)</f>
        <v>0</v>
      </c>
      <c r="BJ107" s="90" t="s">
        <v>55</v>
      </c>
      <c r="BK107" s="113">
        <f>ROUND(I107*H107,2)</f>
        <v>0</v>
      </c>
      <c r="BL107" s="90" t="s">
        <v>55</v>
      </c>
      <c r="BM107" s="90" t="s">
        <v>1946</v>
      </c>
    </row>
    <row r="108" spans="2:65" s="354" customFormat="1" ht="25.9" customHeight="1">
      <c r="B108" s="353"/>
      <c r="D108" s="355" t="s">
        <v>296</v>
      </c>
      <c r="E108" s="356" t="s">
        <v>355</v>
      </c>
      <c r="F108" s="356" t="s">
        <v>1947</v>
      </c>
      <c r="J108" s="357">
        <f>BK108</f>
        <v>0</v>
      </c>
      <c r="L108" s="353"/>
      <c r="M108" s="358"/>
      <c r="N108" s="359"/>
      <c r="O108" s="359"/>
      <c r="P108" s="360">
        <f>P109</f>
        <v>39.048500000000004</v>
      </c>
      <c r="Q108" s="359"/>
      <c r="R108" s="360">
        <f>R109</f>
        <v>7.6555972000000042E-2</v>
      </c>
      <c r="S108" s="359"/>
      <c r="T108" s="361">
        <f>T109</f>
        <v>0</v>
      </c>
      <c r="AR108" s="355" t="s">
        <v>458</v>
      </c>
      <c r="AT108" s="362" t="s">
        <v>296</v>
      </c>
      <c r="AU108" s="362" t="s">
        <v>297</v>
      </c>
      <c r="AY108" s="355" t="s">
        <v>328</v>
      </c>
      <c r="BK108" s="363">
        <f>BK109</f>
        <v>0</v>
      </c>
    </row>
    <row r="109" spans="2:65" s="354" customFormat="1" ht="22.9" customHeight="1">
      <c r="B109" s="353"/>
      <c r="D109" s="355" t="s">
        <v>296</v>
      </c>
      <c r="E109" s="364" t="s">
        <v>1948</v>
      </c>
      <c r="F109" s="364" t="s">
        <v>1949</v>
      </c>
      <c r="J109" s="365">
        <f>BK109</f>
        <v>0</v>
      </c>
      <c r="L109" s="353"/>
      <c r="M109" s="358"/>
      <c r="N109" s="359"/>
      <c r="O109" s="359"/>
      <c r="P109" s="360">
        <f>SUM(P110:P153)</f>
        <v>39.048500000000004</v>
      </c>
      <c r="Q109" s="359"/>
      <c r="R109" s="360">
        <f>SUM(R110:R153)</f>
        <v>7.6555972000000042E-2</v>
      </c>
      <c r="S109" s="359"/>
      <c r="T109" s="361">
        <f>SUM(T110:T153)</f>
        <v>0</v>
      </c>
      <c r="AR109" s="355" t="s">
        <v>458</v>
      </c>
      <c r="AT109" s="362" t="s">
        <v>296</v>
      </c>
      <c r="AU109" s="362" t="s">
        <v>55</v>
      </c>
      <c r="AY109" s="355" t="s">
        <v>328</v>
      </c>
      <c r="BK109" s="363">
        <f>SUM(BK110:BK153)</f>
        <v>0</v>
      </c>
    </row>
    <row r="110" spans="2:65" s="96" customFormat="1" ht="16.5" customHeight="1">
      <c r="B110" s="108"/>
      <c r="C110" s="109" t="s">
        <v>1910</v>
      </c>
      <c r="D110" s="109" t="s">
        <v>330</v>
      </c>
      <c r="E110" s="110" t="s">
        <v>2081</v>
      </c>
      <c r="F110" s="172" t="s">
        <v>2082</v>
      </c>
      <c r="G110" s="111" t="s">
        <v>163</v>
      </c>
      <c r="H110" s="112">
        <v>0.5</v>
      </c>
      <c r="I110" s="173"/>
      <c r="J110" s="173">
        <f t="shared" ref="J110:J153" si="10">ROUND(I110*H110,2)</f>
        <v>0</v>
      </c>
      <c r="K110" s="172" t="s">
        <v>1640</v>
      </c>
      <c r="L110" s="95"/>
      <c r="M110" s="366" t="s">
        <v>242</v>
      </c>
      <c r="N110" s="367" t="s">
        <v>274</v>
      </c>
      <c r="O110" s="368">
        <v>0.156</v>
      </c>
      <c r="P110" s="368">
        <f t="shared" ref="P110:P153" si="11">O110*H110</f>
        <v>7.8E-2</v>
      </c>
      <c r="Q110" s="368">
        <v>1.0000000000000001E-5</v>
      </c>
      <c r="R110" s="368">
        <f t="shared" ref="R110:R153" si="12">Q110*H110</f>
        <v>5.0000000000000004E-6</v>
      </c>
      <c r="S110" s="368">
        <v>0</v>
      </c>
      <c r="T110" s="369">
        <f t="shared" ref="T110:T153" si="13">S110*H110</f>
        <v>0</v>
      </c>
      <c r="AR110" s="90" t="s">
        <v>55</v>
      </c>
      <c r="AT110" s="90" t="s">
        <v>330</v>
      </c>
      <c r="AU110" s="90" t="s">
        <v>57</v>
      </c>
      <c r="AY110" s="90" t="s">
        <v>328</v>
      </c>
      <c r="BE110" s="113">
        <f t="shared" ref="BE110:BE153" si="14">IF(N110="základní",J110,0)</f>
        <v>0</v>
      </c>
      <c r="BF110" s="113">
        <f t="shared" ref="BF110:BF153" si="15">IF(N110="snížená",J110,0)</f>
        <v>0</v>
      </c>
      <c r="BG110" s="113">
        <f t="shared" ref="BG110:BG153" si="16">IF(N110="zákl. přenesená",J110,0)</f>
        <v>0</v>
      </c>
      <c r="BH110" s="113">
        <f t="shared" ref="BH110:BH153" si="17">IF(N110="sníž. přenesená",J110,0)</f>
        <v>0</v>
      </c>
      <c r="BI110" s="113">
        <f t="shared" ref="BI110:BI153" si="18">IF(N110="nulová",J110,0)</f>
        <v>0</v>
      </c>
      <c r="BJ110" s="90" t="s">
        <v>55</v>
      </c>
      <c r="BK110" s="113">
        <f t="shared" ref="BK110:BK153" si="19">ROUND(I110*H110,2)</f>
        <v>0</v>
      </c>
      <c r="BL110" s="90" t="s">
        <v>55</v>
      </c>
      <c r="BM110" s="90" t="s">
        <v>2083</v>
      </c>
    </row>
    <row r="111" spans="2:65" s="96" customFormat="1" ht="16.5" customHeight="1">
      <c r="B111" s="108"/>
      <c r="C111" s="387" t="s">
        <v>258</v>
      </c>
      <c r="D111" s="387" t="s">
        <v>355</v>
      </c>
      <c r="E111" s="388" t="s">
        <v>2084</v>
      </c>
      <c r="F111" s="389" t="s">
        <v>2085</v>
      </c>
      <c r="G111" s="390" t="s">
        <v>163</v>
      </c>
      <c r="H111" s="391">
        <v>0.5</v>
      </c>
      <c r="I111" s="392"/>
      <c r="J111" s="392">
        <f t="shared" si="10"/>
        <v>0</v>
      </c>
      <c r="K111" s="389" t="s">
        <v>242</v>
      </c>
      <c r="L111" s="393"/>
      <c r="M111" s="394" t="s">
        <v>242</v>
      </c>
      <c r="N111" s="395" t="s">
        <v>274</v>
      </c>
      <c r="O111" s="368">
        <v>0</v>
      </c>
      <c r="P111" s="368">
        <f t="shared" si="11"/>
        <v>0</v>
      </c>
      <c r="Q111" s="368">
        <v>1.9400000000000001E-3</v>
      </c>
      <c r="R111" s="368">
        <f t="shared" si="12"/>
        <v>9.7000000000000005E-4</v>
      </c>
      <c r="S111" s="368">
        <v>0</v>
      </c>
      <c r="T111" s="369">
        <f t="shared" si="13"/>
        <v>0</v>
      </c>
      <c r="AR111" s="90" t="s">
        <v>1955</v>
      </c>
      <c r="AT111" s="90" t="s">
        <v>355</v>
      </c>
      <c r="AU111" s="90" t="s">
        <v>57</v>
      </c>
      <c r="AY111" s="90" t="s">
        <v>328</v>
      </c>
      <c r="BE111" s="113">
        <f t="shared" si="14"/>
        <v>0</v>
      </c>
      <c r="BF111" s="113">
        <f t="shared" si="15"/>
        <v>0</v>
      </c>
      <c r="BG111" s="113">
        <f t="shared" si="16"/>
        <v>0</v>
      </c>
      <c r="BH111" s="113">
        <f t="shared" si="17"/>
        <v>0</v>
      </c>
      <c r="BI111" s="113">
        <f t="shared" si="18"/>
        <v>0</v>
      </c>
      <c r="BJ111" s="90" t="s">
        <v>55</v>
      </c>
      <c r="BK111" s="113">
        <f t="shared" si="19"/>
        <v>0</v>
      </c>
      <c r="BL111" s="90" t="s">
        <v>1955</v>
      </c>
      <c r="BM111" s="90" t="s">
        <v>2086</v>
      </c>
    </row>
    <row r="112" spans="2:65" s="96" customFormat="1" ht="16.5" customHeight="1">
      <c r="B112" s="108"/>
      <c r="C112" s="109" t="s">
        <v>333</v>
      </c>
      <c r="D112" s="109" t="s">
        <v>330</v>
      </c>
      <c r="E112" s="110" t="s">
        <v>1957</v>
      </c>
      <c r="F112" s="172" t="s">
        <v>1958</v>
      </c>
      <c r="G112" s="111" t="s">
        <v>163</v>
      </c>
      <c r="H112" s="112">
        <v>2</v>
      </c>
      <c r="I112" s="173"/>
      <c r="J112" s="173">
        <f t="shared" si="10"/>
        <v>0</v>
      </c>
      <c r="K112" s="172" t="s">
        <v>1640</v>
      </c>
      <c r="L112" s="95"/>
      <c r="M112" s="366" t="s">
        <v>242</v>
      </c>
      <c r="N112" s="367" t="s">
        <v>274</v>
      </c>
      <c r="O112" s="368">
        <v>0.182</v>
      </c>
      <c r="P112" s="368">
        <f t="shared" si="11"/>
        <v>0.36399999999999999</v>
      </c>
      <c r="Q112" s="368">
        <v>1.0000000000000001E-5</v>
      </c>
      <c r="R112" s="368">
        <f t="shared" si="12"/>
        <v>2.0000000000000002E-5</v>
      </c>
      <c r="S112" s="368">
        <v>0</v>
      </c>
      <c r="T112" s="369">
        <f t="shared" si="13"/>
        <v>0</v>
      </c>
      <c r="AR112" s="90" t="s">
        <v>55</v>
      </c>
      <c r="AT112" s="90" t="s">
        <v>330</v>
      </c>
      <c r="AU112" s="90" t="s">
        <v>57</v>
      </c>
      <c r="AY112" s="90" t="s">
        <v>328</v>
      </c>
      <c r="BE112" s="113">
        <f t="shared" si="14"/>
        <v>0</v>
      </c>
      <c r="BF112" s="113">
        <f t="shared" si="15"/>
        <v>0</v>
      </c>
      <c r="BG112" s="113">
        <f t="shared" si="16"/>
        <v>0</v>
      </c>
      <c r="BH112" s="113">
        <f t="shared" si="17"/>
        <v>0</v>
      </c>
      <c r="BI112" s="113">
        <f t="shared" si="18"/>
        <v>0</v>
      </c>
      <c r="BJ112" s="90" t="s">
        <v>55</v>
      </c>
      <c r="BK112" s="113">
        <f t="shared" si="19"/>
        <v>0</v>
      </c>
      <c r="BL112" s="90" t="s">
        <v>55</v>
      </c>
      <c r="BM112" s="90" t="s">
        <v>1959</v>
      </c>
    </row>
    <row r="113" spans="2:65" s="96" customFormat="1" ht="16.5" customHeight="1">
      <c r="B113" s="108"/>
      <c r="C113" s="387" t="s">
        <v>568</v>
      </c>
      <c r="D113" s="387" t="s">
        <v>355</v>
      </c>
      <c r="E113" s="388" t="s">
        <v>1960</v>
      </c>
      <c r="F113" s="389" t="s">
        <v>2087</v>
      </c>
      <c r="G113" s="390" t="s">
        <v>163</v>
      </c>
      <c r="H113" s="391">
        <v>2</v>
      </c>
      <c r="I113" s="392"/>
      <c r="J113" s="392">
        <f t="shared" si="10"/>
        <v>0</v>
      </c>
      <c r="K113" s="389" t="s">
        <v>242</v>
      </c>
      <c r="L113" s="393"/>
      <c r="M113" s="394" t="s">
        <v>242</v>
      </c>
      <c r="N113" s="395" t="s">
        <v>274</v>
      </c>
      <c r="O113" s="368">
        <v>0</v>
      </c>
      <c r="P113" s="368">
        <f t="shared" si="11"/>
        <v>0</v>
      </c>
      <c r="Q113" s="368">
        <v>2.6800000000000001E-3</v>
      </c>
      <c r="R113" s="368">
        <f t="shared" si="12"/>
        <v>5.3600000000000002E-3</v>
      </c>
      <c r="S113" s="368">
        <v>0</v>
      </c>
      <c r="T113" s="369">
        <f t="shared" si="13"/>
        <v>0</v>
      </c>
      <c r="AR113" s="90" t="s">
        <v>1126</v>
      </c>
      <c r="AT113" s="90" t="s">
        <v>355</v>
      </c>
      <c r="AU113" s="90" t="s">
        <v>57</v>
      </c>
      <c r="AY113" s="90" t="s">
        <v>328</v>
      </c>
      <c r="BE113" s="113">
        <f t="shared" si="14"/>
        <v>0</v>
      </c>
      <c r="BF113" s="113">
        <f t="shared" si="15"/>
        <v>0</v>
      </c>
      <c r="BG113" s="113">
        <f t="shared" si="16"/>
        <v>0</v>
      </c>
      <c r="BH113" s="113">
        <f t="shared" si="17"/>
        <v>0</v>
      </c>
      <c r="BI113" s="113">
        <f t="shared" si="18"/>
        <v>0</v>
      </c>
      <c r="BJ113" s="90" t="s">
        <v>55</v>
      </c>
      <c r="BK113" s="113">
        <f t="shared" si="19"/>
        <v>0</v>
      </c>
      <c r="BL113" s="90" t="s">
        <v>65</v>
      </c>
      <c r="BM113" s="90" t="s">
        <v>1962</v>
      </c>
    </row>
    <row r="114" spans="2:65" s="96" customFormat="1" ht="16.5" customHeight="1">
      <c r="B114" s="108"/>
      <c r="C114" s="109" t="s">
        <v>572</v>
      </c>
      <c r="D114" s="109" t="s">
        <v>330</v>
      </c>
      <c r="E114" s="110" t="s">
        <v>1963</v>
      </c>
      <c r="F114" s="172" t="s">
        <v>1964</v>
      </c>
      <c r="G114" s="111" t="s">
        <v>163</v>
      </c>
      <c r="H114" s="112">
        <v>1</v>
      </c>
      <c r="I114" s="173"/>
      <c r="J114" s="173">
        <f t="shared" si="10"/>
        <v>0</v>
      </c>
      <c r="K114" s="172" t="s">
        <v>1640</v>
      </c>
      <c r="L114" s="95"/>
      <c r="M114" s="366" t="s">
        <v>242</v>
      </c>
      <c r="N114" s="367" t="s">
        <v>274</v>
      </c>
      <c r="O114" s="368">
        <v>0.219</v>
      </c>
      <c r="P114" s="368">
        <f t="shared" si="11"/>
        <v>0.219</v>
      </c>
      <c r="Q114" s="368">
        <v>2.0000000000000002E-5</v>
      </c>
      <c r="R114" s="368">
        <f t="shared" si="12"/>
        <v>2.0000000000000002E-5</v>
      </c>
      <c r="S114" s="368">
        <v>0</v>
      </c>
      <c r="T114" s="369">
        <f t="shared" si="13"/>
        <v>0</v>
      </c>
      <c r="AR114" s="90" t="s">
        <v>55</v>
      </c>
      <c r="AT114" s="90" t="s">
        <v>330</v>
      </c>
      <c r="AU114" s="90" t="s">
        <v>57</v>
      </c>
      <c r="AY114" s="90" t="s">
        <v>328</v>
      </c>
      <c r="BE114" s="113">
        <f t="shared" si="14"/>
        <v>0</v>
      </c>
      <c r="BF114" s="113">
        <f t="shared" si="15"/>
        <v>0</v>
      </c>
      <c r="BG114" s="113">
        <f t="shared" si="16"/>
        <v>0</v>
      </c>
      <c r="BH114" s="113">
        <f t="shared" si="17"/>
        <v>0</v>
      </c>
      <c r="BI114" s="113">
        <f t="shared" si="18"/>
        <v>0</v>
      </c>
      <c r="BJ114" s="90" t="s">
        <v>55</v>
      </c>
      <c r="BK114" s="113">
        <f t="shared" si="19"/>
        <v>0</v>
      </c>
      <c r="BL114" s="90" t="s">
        <v>55</v>
      </c>
      <c r="BM114" s="90" t="s">
        <v>1965</v>
      </c>
    </row>
    <row r="115" spans="2:65" s="96" customFormat="1" ht="16.5" customHeight="1">
      <c r="B115" s="108"/>
      <c r="C115" s="387" t="s">
        <v>576</v>
      </c>
      <c r="D115" s="387" t="s">
        <v>355</v>
      </c>
      <c r="E115" s="388" t="s">
        <v>1966</v>
      </c>
      <c r="F115" s="389" t="s">
        <v>2088</v>
      </c>
      <c r="G115" s="390" t="s">
        <v>163</v>
      </c>
      <c r="H115" s="391">
        <v>1</v>
      </c>
      <c r="I115" s="392"/>
      <c r="J115" s="392">
        <f t="shared" si="10"/>
        <v>0</v>
      </c>
      <c r="K115" s="389" t="s">
        <v>242</v>
      </c>
      <c r="L115" s="393"/>
      <c r="M115" s="394" t="s">
        <v>242</v>
      </c>
      <c r="N115" s="395" t="s">
        <v>274</v>
      </c>
      <c r="O115" s="368">
        <v>0</v>
      </c>
      <c r="P115" s="368">
        <f t="shared" si="11"/>
        <v>0</v>
      </c>
      <c r="Q115" s="368">
        <v>3.8700000000000002E-3</v>
      </c>
      <c r="R115" s="368">
        <f t="shared" si="12"/>
        <v>3.8700000000000002E-3</v>
      </c>
      <c r="S115" s="368">
        <v>0</v>
      </c>
      <c r="T115" s="369">
        <f t="shared" si="13"/>
        <v>0</v>
      </c>
      <c r="AR115" s="90" t="s">
        <v>1955</v>
      </c>
      <c r="AT115" s="90" t="s">
        <v>355</v>
      </c>
      <c r="AU115" s="90" t="s">
        <v>57</v>
      </c>
      <c r="AY115" s="90" t="s">
        <v>328</v>
      </c>
      <c r="BE115" s="113">
        <f t="shared" si="14"/>
        <v>0</v>
      </c>
      <c r="BF115" s="113">
        <f t="shared" si="15"/>
        <v>0</v>
      </c>
      <c r="BG115" s="113">
        <f t="shared" si="16"/>
        <v>0</v>
      </c>
      <c r="BH115" s="113">
        <f t="shared" si="17"/>
        <v>0</v>
      </c>
      <c r="BI115" s="113">
        <f t="shared" si="18"/>
        <v>0</v>
      </c>
      <c r="BJ115" s="90" t="s">
        <v>55</v>
      </c>
      <c r="BK115" s="113">
        <f t="shared" si="19"/>
        <v>0</v>
      </c>
      <c r="BL115" s="90" t="s">
        <v>1955</v>
      </c>
      <c r="BM115" s="90" t="s">
        <v>1968</v>
      </c>
    </row>
    <row r="116" spans="2:65" s="96" customFormat="1" ht="16.5" customHeight="1">
      <c r="B116" s="108"/>
      <c r="C116" s="109" t="s">
        <v>1929</v>
      </c>
      <c r="D116" s="109" t="s">
        <v>330</v>
      </c>
      <c r="E116" s="110" t="s">
        <v>1969</v>
      </c>
      <c r="F116" s="172" t="s">
        <v>1970</v>
      </c>
      <c r="G116" s="111" t="s">
        <v>163</v>
      </c>
      <c r="H116" s="112">
        <v>5</v>
      </c>
      <c r="I116" s="173"/>
      <c r="J116" s="173">
        <f t="shared" si="10"/>
        <v>0</v>
      </c>
      <c r="K116" s="172" t="s">
        <v>1640</v>
      </c>
      <c r="L116" s="95"/>
      <c r="M116" s="366" t="s">
        <v>242</v>
      </c>
      <c r="N116" s="367" t="s">
        <v>274</v>
      </c>
      <c r="O116" s="368">
        <v>0.33100000000000002</v>
      </c>
      <c r="P116" s="368">
        <f t="shared" si="11"/>
        <v>1.655</v>
      </c>
      <c r="Q116" s="368">
        <v>3.0000000000000001E-5</v>
      </c>
      <c r="R116" s="368">
        <f t="shared" si="12"/>
        <v>1.5000000000000001E-4</v>
      </c>
      <c r="S116" s="368">
        <v>0</v>
      </c>
      <c r="T116" s="369">
        <f t="shared" si="13"/>
        <v>0</v>
      </c>
      <c r="AR116" s="90" t="s">
        <v>55</v>
      </c>
      <c r="AT116" s="90" t="s">
        <v>330</v>
      </c>
      <c r="AU116" s="90" t="s">
        <v>57</v>
      </c>
      <c r="AY116" s="90" t="s">
        <v>328</v>
      </c>
      <c r="BE116" s="113">
        <f t="shared" si="14"/>
        <v>0</v>
      </c>
      <c r="BF116" s="113">
        <f t="shared" si="15"/>
        <v>0</v>
      </c>
      <c r="BG116" s="113">
        <f t="shared" si="16"/>
        <v>0</v>
      </c>
      <c r="BH116" s="113">
        <f t="shared" si="17"/>
        <v>0</v>
      </c>
      <c r="BI116" s="113">
        <f t="shared" si="18"/>
        <v>0</v>
      </c>
      <c r="BJ116" s="90" t="s">
        <v>55</v>
      </c>
      <c r="BK116" s="113">
        <f t="shared" si="19"/>
        <v>0</v>
      </c>
      <c r="BL116" s="90" t="s">
        <v>55</v>
      </c>
      <c r="BM116" s="90" t="s">
        <v>1971</v>
      </c>
    </row>
    <row r="117" spans="2:65" s="96" customFormat="1" ht="16.5" customHeight="1">
      <c r="B117" s="108"/>
      <c r="C117" s="387" t="s">
        <v>257</v>
      </c>
      <c r="D117" s="387" t="s">
        <v>355</v>
      </c>
      <c r="E117" s="388" t="s">
        <v>1972</v>
      </c>
      <c r="F117" s="389" t="s">
        <v>2089</v>
      </c>
      <c r="G117" s="390" t="s">
        <v>163</v>
      </c>
      <c r="H117" s="391">
        <v>5</v>
      </c>
      <c r="I117" s="392"/>
      <c r="J117" s="392">
        <f t="shared" si="10"/>
        <v>0</v>
      </c>
      <c r="K117" s="389" t="s">
        <v>242</v>
      </c>
      <c r="L117" s="393"/>
      <c r="M117" s="394" t="s">
        <v>242</v>
      </c>
      <c r="N117" s="395" t="s">
        <v>274</v>
      </c>
      <c r="O117" s="368">
        <v>0</v>
      </c>
      <c r="P117" s="368">
        <f t="shared" si="11"/>
        <v>0</v>
      </c>
      <c r="Q117" s="368">
        <v>7.9000000000000008E-3</v>
      </c>
      <c r="R117" s="368">
        <f t="shared" si="12"/>
        <v>3.9500000000000007E-2</v>
      </c>
      <c r="S117" s="368">
        <v>0</v>
      </c>
      <c r="T117" s="369">
        <f t="shared" si="13"/>
        <v>0</v>
      </c>
      <c r="AR117" s="90" t="s">
        <v>1955</v>
      </c>
      <c r="AT117" s="90" t="s">
        <v>355</v>
      </c>
      <c r="AU117" s="90" t="s">
        <v>57</v>
      </c>
      <c r="AY117" s="90" t="s">
        <v>328</v>
      </c>
      <c r="BE117" s="113">
        <f t="shared" si="14"/>
        <v>0</v>
      </c>
      <c r="BF117" s="113">
        <f t="shared" si="15"/>
        <v>0</v>
      </c>
      <c r="BG117" s="113">
        <f t="shared" si="16"/>
        <v>0</v>
      </c>
      <c r="BH117" s="113">
        <f t="shared" si="17"/>
        <v>0</v>
      </c>
      <c r="BI117" s="113">
        <f t="shared" si="18"/>
        <v>0</v>
      </c>
      <c r="BJ117" s="90" t="s">
        <v>55</v>
      </c>
      <c r="BK117" s="113">
        <f t="shared" si="19"/>
        <v>0</v>
      </c>
      <c r="BL117" s="90" t="s">
        <v>1955</v>
      </c>
      <c r="BM117" s="90" t="s">
        <v>1974</v>
      </c>
    </row>
    <row r="118" spans="2:65" s="96" customFormat="1" ht="16.5" customHeight="1">
      <c r="B118" s="108"/>
      <c r="C118" s="109" t="s">
        <v>1936</v>
      </c>
      <c r="D118" s="109" t="s">
        <v>330</v>
      </c>
      <c r="E118" s="110" t="s">
        <v>1975</v>
      </c>
      <c r="F118" s="172" t="s">
        <v>1976</v>
      </c>
      <c r="G118" s="111" t="s">
        <v>140</v>
      </c>
      <c r="H118" s="112">
        <v>3</v>
      </c>
      <c r="I118" s="173"/>
      <c r="J118" s="173">
        <f t="shared" si="10"/>
        <v>0</v>
      </c>
      <c r="K118" s="172" t="s">
        <v>1640</v>
      </c>
      <c r="L118" s="95"/>
      <c r="M118" s="366" t="s">
        <v>242</v>
      </c>
      <c r="N118" s="367" t="s">
        <v>274</v>
      </c>
      <c r="O118" s="368">
        <v>0.28899999999999998</v>
      </c>
      <c r="P118" s="368">
        <f t="shared" si="11"/>
        <v>0.86699999999999999</v>
      </c>
      <c r="Q118" s="368">
        <v>1.0824E-5</v>
      </c>
      <c r="R118" s="368">
        <f t="shared" si="12"/>
        <v>3.2471999999999997E-5</v>
      </c>
      <c r="S118" s="368">
        <v>0</v>
      </c>
      <c r="T118" s="369">
        <f t="shared" si="13"/>
        <v>0</v>
      </c>
      <c r="AR118" s="90" t="s">
        <v>65</v>
      </c>
      <c r="AT118" s="90" t="s">
        <v>330</v>
      </c>
      <c r="AU118" s="90" t="s">
        <v>57</v>
      </c>
      <c r="AY118" s="90" t="s">
        <v>328</v>
      </c>
      <c r="BE118" s="113">
        <f t="shared" si="14"/>
        <v>0</v>
      </c>
      <c r="BF118" s="113">
        <f t="shared" si="15"/>
        <v>0</v>
      </c>
      <c r="BG118" s="113">
        <f t="shared" si="16"/>
        <v>0</v>
      </c>
      <c r="BH118" s="113">
        <f t="shared" si="17"/>
        <v>0</v>
      </c>
      <c r="BI118" s="113">
        <f t="shared" si="18"/>
        <v>0</v>
      </c>
      <c r="BJ118" s="90" t="s">
        <v>55</v>
      </c>
      <c r="BK118" s="113">
        <f t="shared" si="19"/>
        <v>0</v>
      </c>
      <c r="BL118" s="90" t="s">
        <v>65</v>
      </c>
      <c r="BM118" s="90" t="s">
        <v>2090</v>
      </c>
    </row>
    <row r="119" spans="2:65" s="96" customFormat="1" ht="16.5" customHeight="1">
      <c r="B119" s="108"/>
      <c r="C119" s="387" t="s">
        <v>587</v>
      </c>
      <c r="D119" s="387" t="s">
        <v>355</v>
      </c>
      <c r="E119" s="388" t="s">
        <v>1978</v>
      </c>
      <c r="F119" s="389" t="s">
        <v>2091</v>
      </c>
      <c r="G119" s="390" t="s">
        <v>140</v>
      </c>
      <c r="H119" s="391">
        <v>3</v>
      </c>
      <c r="I119" s="392"/>
      <c r="J119" s="392">
        <f t="shared" si="10"/>
        <v>0</v>
      </c>
      <c r="K119" s="389" t="s">
        <v>242</v>
      </c>
      <c r="L119" s="393"/>
      <c r="M119" s="394" t="s">
        <v>242</v>
      </c>
      <c r="N119" s="395" t="s">
        <v>274</v>
      </c>
      <c r="O119" s="368">
        <v>0</v>
      </c>
      <c r="P119" s="368">
        <f t="shared" si="11"/>
        <v>0</v>
      </c>
      <c r="Q119" s="368">
        <v>5.9999999999999995E-4</v>
      </c>
      <c r="R119" s="368">
        <f t="shared" si="12"/>
        <v>1.8E-3</v>
      </c>
      <c r="S119" s="368">
        <v>0</v>
      </c>
      <c r="T119" s="369">
        <f t="shared" si="13"/>
        <v>0</v>
      </c>
      <c r="AR119" s="90" t="s">
        <v>1955</v>
      </c>
      <c r="AT119" s="90" t="s">
        <v>355</v>
      </c>
      <c r="AU119" s="90" t="s">
        <v>57</v>
      </c>
      <c r="AY119" s="90" t="s">
        <v>328</v>
      </c>
      <c r="BE119" s="113">
        <f t="shared" si="14"/>
        <v>0</v>
      </c>
      <c r="BF119" s="113">
        <f t="shared" si="15"/>
        <v>0</v>
      </c>
      <c r="BG119" s="113">
        <f t="shared" si="16"/>
        <v>0</v>
      </c>
      <c r="BH119" s="113">
        <f t="shared" si="17"/>
        <v>0</v>
      </c>
      <c r="BI119" s="113">
        <f t="shared" si="18"/>
        <v>0</v>
      </c>
      <c r="BJ119" s="90" t="s">
        <v>55</v>
      </c>
      <c r="BK119" s="113">
        <f t="shared" si="19"/>
        <v>0</v>
      </c>
      <c r="BL119" s="90" t="s">
        <v>1955</v>
      </c>
      <c r="BM119" s="90" t="s">
        <v>1980</v>
      </c>
    </row>
    <row r="120" spans="2:65" s="96" customFormat="1" ht="16.5" customHeight="1">
      <c r="B120" s="108"/>
      <c r="C120" s="109" t="s">
        <v>613</v>
      </c>
      <c r="D120" s="109" t="s">
        <v>330</v>
      </c>
      <c r="E120" s="110" t="s">
        <v>1984</v>
      </c>
      <c r="F120" s="172" t="s">
        <v>1985</v>
      </c>
      <c r="G120" s="111" t="s">
        <v>140</v>
      </c>
      <c r="H120" s="112">
        <v>4</v>
      </c>
      <c r="I120" s="173"/>
      <c r="J120" s="173">
        <f t="shared" si="10"/>
        <v>0</v>
      </c>
      <c r="K120" s="172" t="s">
        <v>1640</v>
      </c>
      <c r="L120" s="95"/>
      <c r="M120" s="366" t="s">
        <v>242</v>
      </c>
      <c r="N120" s="367" t="s">
        <v>274</v>
      </c>
      <c r="O120" s="368">
        <v>0.42</v>
      </c>
      <c r="P120" s="368">
        <f t="shared" si="11"/>
        <v>1.68</v>
      </c>
      <c r="Q120" s="368">
        <v>6.9999999999999994E-5</v>
      </c>
      <c r="R120" s="368">
        <f t="shared" si="12"/>
        <v>2.7999999999999998E-4</v>
      </c>
      <c r="S120" s="368">
        <v>0</v>
      </c>
      <c r="T120" s="369">
        <f t="shared" si="13"/>
        <v>0</v>
      </c>
      <c r="AR120" s="90" t="s">
        <v>55</v>
      </c>
      <c r="AT120" s="90" t="s">
        <v>330</v>
      </c>
      <c r="AU120" s="90" t="s">
        <v>57</v>
      </c>
      <c r="AY120" s="90" t="s">
        <v>328</v>
      </c>
      <c r="BE120" s="113">
        <f t="shared" si="14"/>
        <v>0</v>
      </c>
      <c r="BF120" s="113">
        <f t="shared" si="15"/>
        <v>0</v>
      </c>
      <c r="BG120" s="113">
        <f t="shared" si="16"/>
        <v>0</v>
      </c>
      <c r="BH120" s="113">
        <f t="shared" si="17"/>
        <v>0</v>
      </c>
      <c r="BI120" s="113">
        <f t="shared" si="18"/>
        <v>0</v>
      </c>
      <c r="BJ120" s="90" t="s">
        <v>55</v>
      </c>
      <c r="BK120" s="113">
        <f t="shared" si="19"/>
        <v>0</v>
      </c>
      <c r="BL120" s="90" t="s">
        <v>55</v>
      </c>
      <c r="BM120" s="90" t="s">
        <v>1986</v>
      </c>
    </row>
    <row r="121" spans="2:65" s="96" customFormat="1" ht="16.5" customHeight="1">
      <c r="B121" s="108"/>
      <c r="C121" s="387" t="s">
        <v>614</v>
      </c>
      <c r="D121" s="387" t="s">
        <v>355</v>
      </c>
      <c r="E121" s="388" t="s">
        <v>1987</v>
      </c>
      <c r="F121" s="389" t="s">
        <v>2092</v>
      </c>
      <c r="G121" s="390" t="s">
        <v>140</v>
      </c>
      <c r="H121" s="391">
        <v>3</v>
      </c>
      <c r="I121" s="392"/>
      <c r="J121" s="392">
        <f t="shared" si="10"/>
        <v>0</v>
      </c>
      <c r="K121" s="389" t="s">
        <v>242</v>
      </c>
      <c r="L121" s="393"/>
      <c r="M121" s="394" t="s">
        <v>242</v>
      </c>
      <c r="N121" s="395" t="s">
        <v>274</v>
      </c>
      <c r="O121" s="368">
        <v>0</v>
      </c>
      <c r="P121" s="368">
        <f t="shared" si="11"/>
        <v>0</v>
      </c>
      <c r="Q121" s="368">
        <v>2.3000000000000001E-4</v>
      </c>
      <c r="R121" s="368">
        <f t="shared" si="12"/>
        <v>6.9000000000000008E-4</v>
      </c>
      <c r="S121" s="368">
        <v>0</v>
      </c>
      <c r="T121" s="369">
        <f t="shared" si="13"/>
        <v>0</v>
      </c>
      <c r="AR121" s="90" t="s">
        <v>1955</v>
      </c>
      <c r="AT121" s="90" t="s">
        <v>355</v>
      </c>
      <c r="AU121" s="90" t="s">
        <v>57</v>
      </c>
      <c r="AY121" s="90" t="s">
        <v>328</v>
      </c>
      <c r="BE121" s="113">
        <f t="shared" si="14"/>
        <v>0</v>
      </c>
      <c r="BF121" s="113">
        <f t="shared" si="15"/>
        <v>0</v>
      </c>
      <c r="BG121" s="113">
        <f t="shared" si="16"/>
        <v>0</v>
      </c>
      <c r="BH121" s="113">
        <f t="shared" si="17"/>
        <v>0</v>
      </c>
      <c r="BI121" s="113">
        <f t="shared" si="18"/>
        <v>0</v>
      </c>
      <c r="BJ121" s="90" t="s">
        <v>55</v>
      </c>
      <c r="BK121" s="113">
        <f t="shared" si="19"/>
        <v>0</v>
      </c>
      <c r="BL121" s="90" t="s">
        <v>1955</v>
      </c>
      <c r="BM121" s="90" t="s">
        <v>1989</v>
      </c>
    </row>
    <row r="122" spans="2:65" s="96" customFormat="1" ht="16.5" customHeight="1">
      <c r="B122" s="108"/>
      <c r="C122" s="387" t="s">
        <v>634</v>
      </c>
      <c r="D122" s="387" t="s">
        <v>355</v>
      </c>
      <c r="E122" s="388" t="s">
        <v>2093</v>
      </c>
      <c r="F122" s="389" t="s">
        <v>2094</v>
      </c>
      <c r="G122" s="390" t="s">
        <v>140</v>
      </c>
      <c r="H122" s="391">
        <v>1</v>
      </c>
      <c r="I122" s="392"/>
      <c r="J122" s="392">
        <f t="shared" si="10"/>
        <v>0</v>
      </c>
      <c r="K122" s="389" t="s">
        <v>242</v>
      </c>
      <c r="L122" s="393"/>
      <c r="M122" s="394" t="s">
        <v>242</v>
      </c>
      <c r="N122" s="395" t="s">
        <v>274</v>
      </c>
      <c r="O122" s="368">
        <v>0</v>
      </c>
      <c r="P122" s="368">
        <f t="shared" si="11"/>
        <v>0</v>
      </c>
      <c r="Q122" s="368">
        <v>3.6999999999999999E-4</v>
      </c>
      <c r="R122" s="368">
        <f t="shared" si="12"/>
        <v>3.6999999999999999E-4</v>
      </c>
      <c r="S122" s="368">
        <v>0</v>
      </c>
      <c r="T122" s="369">
        <f t="shared" si="13"/>
        <v>0</v>
      </c>
      <c r="AR122" s="90" t="s">
        <v>57</v>
      </c>
      <c r="AT122" s="90" t="s">
        <v>355</v>
      </c>
      <c r="AU122" s="90" t="s">
        <v>57</v>
      </c>
      <c r="AY122" s="90" t="s">
        <v>328</v>
      </c>
      <c r="BE122" s="113">
        <f t="shared" si="14"/>
        <v>0</v>
      </c>
      <c r="BF122" s="113">
        <f t="shared" si="15"/>
        <v>0</v>
      </c>
      <c r="BG122" s="113">
        <f t="shared" si="16"/>
        <v>0</v>
      </c>
      <c r="BH122" s="113">
        <f t="shared" si="17"/>
        <v>0</v>
      </c>
      <c r="BI122" s="113">
        <f t="shared" si="18"/>
        <v>0</v>
      </c>
      <c r="BJ122" s="90" t="s">
        <v>55</v>
      </c>
      <c r="BK122" s="113">
        <f t="shared" si="19"/>
        <v>0</v>
      </c>
      <c r="BL122" s="90" t="s">
        <v>55</v>
      </c>
      <c r="BM122" s="90" t="s">
        <v>2095</v>
      </c>
    </row>
    <row r="123" spans="2:65" s="96" customFormat="1" ht="16.5" customHeight="1">
      <c r="B123" s="108"/>
      <c r="C123" s="109" t="s">
        <v>638</v>
      </c>
      <c r="D123" s="109" t="s">
        <v>330</v>
      </c>
      <c r="E123" s="110" t="s">
        <v>2096</v>
      </c>
      <c r="F123" s="172" t="s">
        <v>2097</v>
      </c>
      <c r="G123" s="111" t="s">
        <v>140</v>
      </c>
      <c r="H123" s="112">
        <v>4</v>
      </c>
      <c r="I123" s="173"/>
      <c r="J123" s="173">
        <f t="shared" si="10"/>
        <v>0</v>
      </c>
      <c r="K123" s="172" t="s">
        <v>1640</v>
      </c>
      <c r="L123" s="95"/>
      <c r="M123" s="366" t="s">
        <v>242</v>
      </c>
      <c r="N123" s="367" t="s">
        <v>274</v>
      </c>
      <c r="O123" s="368">
        <v>0.81499999999999995</v>
      </c>
      <c r="P123" s="368">
        <f t="shared" si="11"/>
        <v>3.26</v>
      </c>
      <c r="Q123" s="368">
        <v>1.2E-4</v>
      </c>
      <c r="R123" s="368">
        <f t="shared" si="12"/>
        <v>4.8000000000000001E-4</v>
      </c>
      <c r="S123" s="368">
        <v>0</v>
      </c>
      <c r="T123" s="369">
        <f t="shared" si="13"/>
        <v>0</v>
      </c>
      <c r="AR123" s="90" t="s">
        <v>55</v>
      </c>
      <c r="AT123" s="90" t="s">
        <v>330</v>
      </c>
      <c r="AU123" s="90" t="s">
        <v>57</v>
      </c>
      <c r="AY123" s="90" t="s">
        <v>328</v>
      </c>
      <c r="BE123" s="113">
        <f t="shared" si="14"/>
        <v>0</v>
      </c>
      <c r="BF123" s="113">
        <f t="shared" si="15"/>
        <v>0</v>
      </c>
      <c r="BG123" s="113">
        <f t="shared" si="16"/>
        <v>0</v>
      </c>
      <c r="BH123" s="113">
        <f t="shared" si="17"/>
        <v>0</v>
      </c>
      <c r="BI123" s="113">
        <f t="shared" si="18"/>
        <v>0</v>
      </c>
      <c r="BJ123" s="90" t="s">
        <v>55</v>
      </c>
      <c r="BK123" s="113">
        <f t="shared" si="19"/>
        <v>0</v>
      </c>
      <c r="BL123" s="90" t="s">
        <v>55</v>
      </c>
      <c r="BM123" s="90" t="s">
        <v>2098</v>
      </c>
    </row>
    <row r="124" spans="2:65" s="96" customFormat="1" ht="16.5" customHeight="1">
      <c r="B124" s="108"/>
      <c r="C124" s="387" t="s">
        <v>583</v>
      </c>
      <c r="D124" s="387" t="s">
        <v>355</v>
      </c>
      <c r="E124" s="388" t="s">
        <v>2099</v>
      </c>
      <c r="F124" s="389" t="s">
        <v>2100</v>
      </c>
      <c r="G124" s="390" t="s">
        <v>140</v>
      </c>
      <c r="H124" s="391">
        <v>4</v>
      </c>
      <c r="I124" s="392"/>
      <c r="J124" s="392">
        <f t="shared" si="10"/>
        <v>0</v>
      </c>
      <c r="K124" s="389" t="s">
        <v>242</v>
      </c>
      <c r="L124" s="393"/>
      <c r="M124" s="394" t="s">
        <v>242</v>
      </c>
      <c r="N124" s="395" t="s">
        <v>274</v>
      </c>
      <c r="O124" s="368">
        <v>0</v>
      </c>
      <c r="P124" s="368">
        <f t="shared" si="11"/>
        <v>0</v>
      </c>
      <c r="Q124" s="368">
        <v>3.6999999999999999E-4</v>
      </c>
      <c r="R124" s="368">
        <f t="shared" si="12"/>
        <v>1.48E-3</v>
      </c>
      <c r="S124" s="368">
        <v>0</v>
      </c>
      <c r="T124" s="369">
        <f t="shared" si="13"/>
        <v>0</v>
      </c>
      <c r="AR124" s="90" t="s">
        <v>57</v>
      </c>
      <c r="AT124" s="90" t="s">
        <v>355</v>
      </c>
      <c r="AU124" s="90" t="s">
        <v>57</v>
      </c>
      <c r="AY124" s="90" t="s">
        <v>328</v>
      </c>
      <c r="BE124" s="113">
        <f t="shared" si="14"/>
        <v>0</v>
      </c>
      <c r="BF124" s="113">
        <f t="shared" si="15"/>
        <v>0</v>
      </c>
      <c r="BG124" s="113">
        <f t="shared" si="16"/>
        <v>0</v>
      </c>
      <c r="BH124" s="113">
        <f t="shared" si="17"/>
        <v>0</v>
      </c>
      <c r="BI124" s="113">
        <f t="shared" si="18"/>
        <v>0</v>
      </c>
      <c r="BJ124" s="90" t="s">
        <v>55</v>
      </c>
      <c r="BK124" s="113">
        <f t="shared" si="19"/>
        <v>0</v>
      </c>
      <c r="BL124" s="90" t="s">
        <v>55</v>
      </c>
      <c r="BM124" s="90" t="s">
        <v>2101</v>
      </c>
    </row>
    <row r="125" spans="2:65" s="96" customFormat="1" ht="16.5" customHeight="1">
      <c r="B125" s="108"/>
      <c r="C125" s="109" t="s">
        <v>591</v>
      </c>
      <c r="D125" s="109" t="s">
        <v>330</v>
      </c>
      <c r="E125" s="110" t="s">
        <v>1996</v>
      </c>
      <c r="F125" s="172" t="s">
        <v>1997</v>
      </c>
      <c r="G125" s="111" t="s">
        <v>140</v>
      </c>
      <c r="H125" s="112">
        <v>15</v>
      </c>
      <c r="I125" s="173"/>
      <c r="J125" s="173">
        <f t="shared" si="10"/>
        <v>0</v>
      </c>
      <c r="K125" s="172" t="s">
        <v>1640</v>
      </c>
      <c r="L125" s="95"/>
      <c r="M125" s="366" t="s">
        <v>242</v>
      </c>
      <c r="N125" s="367" t="s">
        <v>274</v>
      </c>
      <c r="O125" s="368">
        <v>0.96399999999999997</v>
      </c>
      <c r="P125" s="368">
        <f t="shared" si="11"/>
        <v>14.459999999999999</v>
      </c>
      <c r="Q125" s="368">
        <v>2.0000000000000001E-4</v>
      </c>
      <c r="R125" s="368">
        <f t="shared" si="12"/>
        <v>3.0000000000000001E-3</v>
      </c>
      <c r="S125" s="368">
        <v>0</v>
      </c>
      <c r="T125" s="369">
        <f t="shared" si="13"/>
        <v>0</v>
      </c>
      <c r="AR125" s="90" t="s">
        <v>55</v>
      </c>
      <c r="AT125" s="90" t="s">
        <v>330</v>
      </c>
      <c r="AU125" s="90" t="s">
        <v>57</v>
      </c>
      <c r="AY125" s="90" t="s">
        <v>328</v>
      </c>
      <c r="BE125" s="113">
        <f t="shared" si="14"/>
        <v>0</v>
      </c>
      <c r="BF125" s="113">
        <f t="shared" si="15"/>
        <v>0</v>
      </c>
      <c r="BG125" s="113">
        <f t="shared" si="16"/>
        <v>0</v>
      </c>
      <c r="BH125" s="113">
        <f t="shared" si="17"/>
        <v>0</v>
      </c>
      <c r="BI125" s="113">
        <f t="shared" si="18"/>
        <v>0</v>
      </c>
      <c r="BJ125" s="90" t="s">
        <v>55</v>
      </c>
      <c r="BK125" s="113">
        <f t="shared" si="19"/>
        <v>0</v>
      </c>
      <c r="BL125" s="90" t="s">
        <v>55</v>
      </c>
      <c r="BM125" s="90" t="s">
        <v>1998</v>
      </c>
    </row>
    <row r="126" spans="2:65" s="96" customFormat="1" ht="16.5" customHeight="1">
      <c r="B126" s="108"/>
      <c r="C126" s="387" t="s">
        <v>681</v>
      </c>
      <c r="D126" s="387" t="s">
        <v>355</v>
      </c>
      <c r="E126" s="388" t="s">
        <v>2002</v>
      </c>
      <c r="F126" s="389" t="s">
        <v>2102</v>
      </c>
      <c r="G126" s="390" t="s">
        <v>140</v>
      </c>
      <c r="H126" s="391">
        <v>2</v>
      </c>
      <c r="I126" s="392"/>
      <c r="J126" s="392">
        <f t="shared" si="10"/>
        <v>0</v>
      </c>
      <c r="K126" s="389" t="s">
        <v>242</v>
      </c>
      <c r="L126" s="393"/>
      <c r="M126" s="394" t="s">
        <v>242</v>
      </c>
      <c r="N126" s="395" t="s">
        <v>274</v>
      </c>
      <c r="O126" s="368">
        <v>0</v>
      </c>
      <c r="P126" s="368">
        <f t="shared" si="11"/>
        <v>0</v>
      </c>
      <c r="Q126" s="368">
        <v>1.2199999999999999E-3</v>
      </c>
      <c r="R126" s="368">
        <f t="shared" si="12"/>
        <v>2.4399999999999999E-3</v>
      </c>
      <c r="S126" s="368">
        <v>0</v>
      </c>
      <c r="T126" s="369">
        <f t="shared" si="13"/>
        <v>0</v>
      </c>
      <c r="AR126" s="90" t="s">
        <v>1955</v>
      </c>
      <c r="AT126" s="90" t="s">
        <v>355</v>
      </c>
      <c r="AU126" s="90" t="s">
        <v>57</v>
      </c>
      <c r="AY126" s="90" t="s">
        <v>328</v>
      </c>
      <c r="BE126" s="113">
        <f t="shared" si="14"/>
        <v>0</v>
      </c>
      <c r="BF126" s="113">
        <f t="shared" si="15"/>
        <v>0</v>
      </c>
      <c r="BG126" s="113">
        <f t="shared" si="16"/>
        <v>0</v>
      </c>
      <c r="BH126" s="113">
        <f t="shared" si="17"/>
        <v>0</v>
      </c>
      <c r="BI126" s="113">
        <f t="shared" si="18"/>
        <v>0</v>
      </c>
      <c r="BJ126" s="90" t="s">
        <v>55</v>
      </c>
      <c r="BK126" s="113">
        <f t="shared" si="19"/>
        <v>0</v>
      </c>
      <c r="BL126" s="90" t="s">
        <v>1955</v>
      </c>
      <c r="BM126" s="90" t="s">
        <v>2004</v>
      </c>
    </row>
    <row r="127" spans="2:65" s="96" customFormat="1" ht="16.5" customHeight="1">
      <c r="B127" s="108"/>
      <c r="C127" s="387" t="s">
        <v>677</v>
      </c>
      <c r="D127" s="387" t="s">
        <v>355</v>
      </c>
      <c r="E127" s="388" t="s">
        <v>2103</v>
      </c>
      <c r="F127" s="389" t="s">
        <v>2104</v>
      </c>
      <c r="G127" s="390" t="s">
        <v>140</v>
      </c>
      <c r="H127" s="391">
        <v>5</v>
      </c>
      <c r="I127" s="392"/>
      <c r="J127" s="392">
        <f t="shared" si="10"/>
        <v>0</v>
      </c>
      <c r="K127" s="389" t="s">
        <v>242</v>
      </c>
      <c r="L127" s="393"/>
      <c r="M127" s="394" t="s">
        <v>242</v>
      </c>
      <c r="N127" s="395" t="s">
        <v>274</v>
      </c>
      <c r="O127" s="368">
        <v>0</v>
      </c>
      <c r="P127" s="368">
        <f t="shared" si="11"/>
        <v>0</v>
      </c>
      <c r="Q127" s="368">
        <v>3.6999999999999999E-4</v>
      </c>
      <c r="R127" s="368">
        <f t="shared" si="12"/>
        <v>1.8500000000000001E-3</v>
      </c>
      <c r="S127" s="368">
        <v>0</v>
      </c>
      <c r="T127" s="369">
        <f t="shared" si="13"/>
        <v>0</v>
      </c>
      <c r="AR127" s="90" t="s">
        <v>57</v>
      </c>
      <c r="AT127" s="90" t="s">
        <v>355</v>
      </c>
      <c r="AU127" s="90" t="s">
        <v>57</v>
      </c>
      <c r="AY127" s="90" t="s">
        <v>328</v>
      </c>
      <c r="BE127" s="113">
        <f t="shared" si="14"/>
        <v>0</v>
      </c>
      <c r="BF127" s="113">
        <f t="shared" si="15"/>
        <v>0</v>
      </c>
      <c r="BG127" s="113">
        <f t="shared" si="16"/>
        <v>0</v>
      </c>
      <c r="BH127" s="113">
        <f t="shared" si="17"/>
        <v>0</v>
      </c>
      <c r="BI127" s="113">
        <f t="shared" si="18"/>
        <v>0</v>
      </c>
      <c r="BJ127" s="90" t="s">
        <v>55</v>
      </c>
      <c r="BK127" s="113">
        <f t="shared" si="19"/>
        <v>0</v>
      </c>
      <c r="BL127" s="90" t="s">
        <v>55</v>
      </c>
      <c r="BM127" s="90" t="s">
        <v>2105</v>
      </c>
    </row>
    <row r="128" spans="2:65" s="96" customFormat="1" ht="16.5" customHeight="1">
      <c r="B128" s="108"/>
      <c r="C128" s="387" t="s">
        <v>358</v>
      </c>
      <c r="D128" s="387" t="s">
        <v>355</v>
      </c>
      <c r="E128" s="388" t="s">
        <v>2106</v>
      </c>
      <c r="F128" s="389" t="s">
        <v>2107</v>
      </c>
      <c r="G128" s="390" t="s">
        <v>140</v>
      </c>
      <c r="H128" s="391">
        <v>8</v>
      </c>
      <c r="I128" s="392"/>
      <c r="J128" s="392">
        <f t="shared" si="10"/>
        <v>0</v>
      </c>
      <c r="K128" s="389" t="s">
        <v>242</v>
      </c>
      <c r="L128" s="393"/>
      <c r="M128" s="394" t="s">
        <v>242</v>
      </c>
      <c r="N128" s="395" t="s">
        <v>274</v>
      </c>
      <c r="O128" s="368">
        <v>0</v>
      </c>
      <c r="P128" s="368">
        <f t="shared" si="11"/>
        <v>0</v>
      </c>
      <c r="Q128" s="368">
        <v>3.6999999999999999E-4</v>
      </c>
      <c r="R128" s="368">
        <f t="shared" si="12"/>
        <v>2.96E-3</v>
      </c>
      <c r="S128" s="368">
        <v>0</v>
      </c>
      <c r="T128" s="369">
        <f t="shared" si="13"/>
        <v>0</v>
      </c>
      <c r="AR128" s="90" t="s">
        <v>57</v>
      </c>
      <c r="AT128" s="90" t="s">
        <v>355</v>
      </c>
      <c r="AU128" s="90" t="s">
        <v>57</v>
      </c>
      <c r="AY128" s="90" t="s">
        <v>328</v>
      </c>
      <c r="BE128" s="113">
        <f t="shared" si="14"/>
        <v>0</v>
      </c>
      <c r="BF128" s="113">
        <f t="shared" si="15"/>
        <v>0</v>
      </c>
      <c r="BG128" s="113">
        <f t="shared" si="16"/>
        <v>0</v>
      </c>
      <c r="BH128" s="113">
        <f t="shared" si="17"/>
        <v>0</v>
      </c>
      <c r="BI128" s="113">
        <f t="shared" si="18"/>
        <v>0</v>
      </c>
      <c r="BJ128" s="90" t="s">
        <v>55</v>
      </c>
      <c r="BK128" s="113">
        <f t="shared" si="19"/>
        <v>0</v>
      </c>
      <c r="BL128" s="90" t="s">
        <v>55</v>
      </c>
      <c r="BM128" s="90" t="s">
        <v>2108</v>
      </c>
    </row>
    <row r="129" spans="2:65" s="96" customFormat="1" ht="16.5" customHeight="1">
      <c r="B129" s="108"/>
      <c r="C129" s="109" t="s">
        <v>650</v>
      </c>
      <c r="D129" s="109" t="s">
        <v>330</v>
      </c>
      <c r="E129" s="110" t="s">
        <v>2109</v>
      </c>
      <c r="F129" s="172" t="s">
        <v>2110</v>
      </c>
      <c r="G129" s="111" t="s">
        <v>140</v>
      </c>
      <c r="H129" s="112">
        <v>6</v>
      </c>
      <c r="I129" s="173"/>
      <c r="J129" s="173">
        <f t="shared" si="10"/>
        <v>0</v>
      </c>
      <c r="K129" s="172" t="s">
        <v>1640</v>
      </c>
      <c r="L129" s="95"/>
      <c r="M129" s="366" t="s">
        <v>242</v>
      </c>
      <c r="N129" s="367" t="s">
        <v>274</v>
      </c>
      <c r="O129" s="368">
        <v>0.17699999999999999</v>
      </c>
      <c r="P129" s="368">
        <f t="shared" si="11"/>
        <v>1.0619999999999998</v>
      </c>
      <c r="Q129" s="368">
        <v>0</v>
      </c>
      <c r="R129" s="368">
        <f t="shared" si="12"/>
        <v>0</v>
      </c>
      <c r="S129" s="368">
        <v>0</v>
      </c>
      <c r="T129" s="369">
        <f t="shared" si="13"/>
        <v>0</v>
      </c>
      <c r="AR129" s="90" t="s">
        <v>55</v>
      </c>
      <c r="AT129" s="90" t="s">
        <v>330</v>
      </c>
      <c r="AU129" s="90" t="s">
        <v>57</v>
      </c>
      <c r="AY129" s="90" t="s">
        <v>328</v>
      </c>
      <c r="BE129" s="113">
        <f t="shared" si="14"/>
        <v>0</v>
      </c>
      <c r="BF129" s="113">
        <f t="shared" si="15"/>
        <v>0</v>
      </c>
      <c r="BG129" s="113">
        <f t="shared" si="16"/>
        <v>0</v>
      </c>
      <c r="BH129" s="113">
        <f t="shared" si="17"/>
        <v>0</v>
      </c>
      <c r="BI129" s="113">
        <f t="shared" si="18"/>
        <v>0</v>
      </c>
      <c r="BJ129" s="90" t="s">
        <v>55</v>
      </c>
      <c r="BK129" s="113">
        <f t="shared" si="19"/>
        <v>0</v>
      </c>
      <c r="BL129" s="90" t="s">
        <v>55</v>
      </c>
      <c r="BM129" s="90" t="s">
        <v>2111</v>
      </c>
    </row>
    <row r="130" spans="2:65" s="96" customFormat="1" ht="16.5" customHeight="1">
      <c r="B130" s="108"/>
      <c r="C130" s="387" t="s">
        <v>717</v>
      </c>
      <c r="D130" s="387" t="s">
        <v>355</v>
      </c>
      <c r="E130" s="388" t="s">
        <v>2112</v>
      </c>
      <c r="F130" s="389" t="s">
        <v>2113</v>
      </c>
      <c r="G130" s="390" t="s">
        <v>140</v>
      </c>
      <c r="H130" s="391">
        <v>1</v>
      </c>
      <c r="I130" s="392"/>
      <c r="J130" s="392">
        <f t="shared" si="10"/>
        <v>0</v>
      </c>
      <c r="K130" s="389" t="s">
        <v>242</v>
      </c>
      <c r="L130" s="393"/>
      <c r="M130" s="394" t="s">
        <v>242</v>
      </c>
      <c r="N130" s="395" t="s">
        <v>274</v>
      </c>
      <c r="O130" s="368">
        <v>0</v>
      </c>
      <c r="P130" s="368">
        <f t="shared" si="11"/>
        <v>0</v>
      </c>
      <c r="Q130" s="368">
        <v>0</v>
      </c>
      <c r="R130" s="368">
        <f t="shared" si="12"/>
        <v>0</v>
      </c>
      <c r="S130" s="368">
        <v>0</v>
      </c>
      <c r="T130" s="369">
        <f t="shared" si="13"/>
        <v>0</v>
      </c>
      <c r="AR130" s="90" t="s">
        <v>1955</v>
      </c>
      <c r="AT130" s="90" t="s">
        <v>355</v>
      </c>
      <c r="AU130" s="90" t="s">
        <v>57</v>
      </c>
      <c r="AY130" s="90" t="s">
        <v>328</v>
      </c>
      <c r="BE130" s="113">
        <f t="shared" si="14"/>
        <v>0</v>
      </c>
      <c r="BF130" s="113">
        <f t="shared" si="15"/>
        <v>0</v>
      </c>
      <c r="BG130" s="113">
        <f t="shared" si="16"/>
        <v>0</v>
      </c>
      <c r="BH130" s="113">
        <f t="shared" si="17"/>
        <v>0</v>
      </c>
      <c r="BI130" s="113">
        <f t="shared" si="18"/>
        <v>0</v>
      </c>
      <c r="BJ130" s="90" t="s">
        <v>55</v>
      </c>
      <c r="BK130" s="113">
        <f t="shared" si="19"/>
        <v>0</v>
      </c>
      <c r="BL130" s="90" t="s">
        <v>1955</v>
      </c>
      <c r="BM130" s="90" t="s">
        <v>2047</v>
      </c>
    </row>
    <row r="131" spans="2:65" s="96" customFormat="1" ht="16.5" customHeight="1">
      <c r="B131" s="108"/>
      <c r="C131" s="387" t="s">
        <v>741</v>
      </c>
      <c r="D131" s="387" t="s">
        <v>355</v>
      </c>
      <c r="E131" s="388" t="s">
        <v>2114</v>
      </c>
      <c r="F131" s="389" t="s">
        <v>2115</v>
      </c>
      <c r="G131" s="390" t="s">
        <v>140</v>
      </c>
      <c r="H131" s="391">
        <v>3</v>
      </c>
      <c r="I131" s="392"/>
      <c r="J131" s="392">
        <f t="shared" si="10"/>
        <v>0</v>
      </c>
      <c r="K131" s="389" t="s">
        <v>242</v>
      </c>
      <c r="L131" s="393"/>
      <c r="M131" s="394" t="s">
        <v>242</v>
      </c>
      <c r="N131" s="395" t="s">
        <v>274</v>
      </c>
      <c r="O131" s="368">
        <v>0</v>
      </c>
      <c r="P131" s="368">
        <f t="shared" si="11"/>
        <v>0</v>
      </c>
      <c r="Q131" s="368">
        <v>0</v>
      </c>
      <c r="R131" s="368">
        <f t="shared" si="12"/>
        <v>0</v>
      </c>
      <c r="S131" s="368">
        <v>0</v>
      </c>
      <c r="T131" s="369">
        <f t="shared" si="13"/>
        <v>0</v>
      </c>
      <c r="AR131" s="90" t="s">
        <v>1955</v>
      </c>
      <c r="AT131" s="90" t="s">
        <v>355</v>
      </c>
      <c r="AU131" s="90" t="s">
        <v>57</v>
      </c>
      <c r="AY131" s="90" t="s">
        <v>328</v>
      </c>
      <c r="BE131" s="113">
        <f t="shared" si="14"/>
        <v>0</v>
      </c>
      <c r="BF131" s="113">
        <f t="shared" si="15"/>
        <v>0</v>
      </c>
      <c r="BG131" s="113">
        <f t="shared" si="16"/>
        <v>0</v>
      </c>
      <c r="BH131" s="113">
        <f t="shared" si="17"/>
        <v>0</v>
      </c>
      <c r="BI131" s="113">
        <f t="shared" si="18"/>
        <v>0</v>
      </c>
      <c r="BJ131" s="90" t="s">
        <v>55</v>
      </c>
      <c r="BK131" s="113">
        <f t="shared" si="19"/>
        <v>0</v>
      </c>
      <c r="BL131" s="90" t="s">
        <v>1955</v>
      </c>
      <c r="BM131" s="90" t="s">
        <v>2116</v>
      </c>
    </row>
    <row r="132" spans="2:65" s="96" customFormat="1" ht="22.5" customHeight="1">
      <c r="B132" s="108"/>
      <c r="C132" s="387" t="s">
        <v>745</v>
      </c>
      <c r="D132" s="387" t="s">
        <v>355</v>
      </c>
      <c r="E132" s="388" t="s">
        <v>2117</v>
      </c>
      <c r="F132" s="389" t="s">
        <v>2118</v>
      </c>
      <c r="G132" s="390" t="s">
        <v>140</v>
      </c>
      <c r="H132" s="391">
        <v>1</v>
      </c>
      <c r="I132" s="392"/>
      <c r="J132" s="392">
        <f t="shared" si="10"/>
        <v>0</v>
      </c>
      <c r="K132" s="389" t="s">
        <v>242</v>
      </c>
      <c r="L132" s="393"/>
      <c r="M132" s="394" t="s">
        <v>242</v>
      </c>
      <c r="N132" s="395" t="s">
        <v>274</v>
      </c>
      <c r="O132" s="368">
        <v>0</v>
      </c>
      <c r="P132" s="368">
        <f t="shared" si="11"/>
        <v>0</v>
      </c>
      <c r="Q132" s="368">
        <v>0</v>
      </c>
      <c r="R132" s="368">
        <f t="shared" si="12"/>
        <v>0</v>
      </c>
      <c r="S132" s="368">
        <v>0</v>
      </c>
      <c r="T132" s="369">
        <f t="shared" si="13"/>
        <v>0</v>
      </c>
      <c r="AR132" s="90" t="s">
        <v>1955</v>
      </c>
      <c r="AT132" s="90" t="s">
        <v>355</v>
      </c>
      <c r="AU132" s="90" t="s">
        <v>57</v>
      </c>
      <c r="AY132" s="90" t="s">
        <v>328</v>
      </c>
      <c r="BE132" s="113">
        <f t="shared" si="14"/>
        <v>0</v>
      </c>
      <c r="BF132" s="113">
        <f t="shared" si="15"/>
        <v>0</v>
      </c>
      <c r="BG132" s="113">
        <f t="shared" si="16"/>
        <v>0</v>
      </c>
      <c r="BH132" s="113">
        <f t="shared" si="17"/>
        <v>0</v>
      </c>
      <c r="BI132" s="113">
        <f t="shared" si="18"/>
        <v>0</v>
      </c>
      <c r="BJ132" s="90" t="s">
        <v>55</v>
      </c>
      <c r="BK132" s="113">
        <f t="shared" si="19"/>
        <v>0</v>
      </c>
      <c r="BL132" s="90" t="s">
        <v>1955</v>
      </c>
      <c r="BM132" s="90" t="s">
        <v>2119</v>
      </c>
    </row>
    <row r="133" spans="2:65" s="96" customFormat="1" ht="16.5" customHeight="1">
      <c r="B133" s="108"/>
      <c r="C133" s="387" t="s">
        <v>753</v>
      </c>
      <c r="D133" s="387" t="s">
        <v>355</v>
      </c>
      <c r="E133" s="388" t="s">
        <v>2120</v>
      </c>
      <c r="F133" s="389" t="s">
        <v>2121</v>
      </c>
      <c r="G133" s="390" t="s">
        <v>140</v>
      </c>
      <c r="H133" s="391">
        <v>1</v>
      </c>
      <c r="I133" s="392"/>
      <c r="J133" s="392">
        <f t="shared" si="10"/>
        <v>0</v>
      </c>
      <c r="K133" s="389" t="s">
        <v>242</v>
      </c>
      <c r="L133" s="393"/>
      <c r="M133" s="394" t="s">
        <v>242</v>
      </c>
      <c r="N133" s="395" t="s">
        <v>274</v>
      </c>
      <c r="O133" s="368">
        <v>0</v>
      </c>
      <c r="P133" s="368">
        <f t="shared" si="11"/>
        <v>0</v>
      </c>
      <c r="Q133" s="368">
        <v>0</v>
      </c>
      <c r="R133" s="368">
        <f t="shared" si="12"/>
        <v>0</v>
      </c>
      <c r="S133" s="368">
        <v>0</v>
      </c>
      <c r="T133" s="369">
        <f t="shared" si="13"/>
        <v>0</v>
      </c>
      <c r="AR133" s="90" t="s">
        <v>1955</v>
      </c>
      <c r="AT133" s="90" t="s">
        <v>355</v>
      </c>
      <c r="AU133" s="90" t="s">
        <v>57</v>
      </c>
      <c r="AY133" s="90" t="s">
        <v>328</v>
      </c>
      <c r="BE133" s="113">
        <f t="shared" si="14"/>
        <v>0</v>
      </c>
      <c r="BF133" s="113">
        <f t="shared" si="15"/>
        <v>0</v>
      </c>
      <c r="BG133" s="113">
        <f t="shared" si="16"/>
        <v>0</v>
      </c>
      <c r="BH133" s="113">
        <f t="shared" si="17"/>
        <v>0</v>
      </c>
      <c r="BI133" s="113">
        <f t="shared" si="18"/>
        <v>0</v>
      </c>
      <c r="BJ133" s="90" t="s">
        <v>55</v>
      </c>
      <c r="BK133" s="113">
        <f t="shared" si="19"/>
        <v>0</v>
      </c>
      <c r="BL133" s="90" t="s">
        <v>1955</v>
      </c>
      <c r="BM133" s="90" t="s">
        <v>2122</v>
      </c>
    </row>
    <row r="134" spans="2:65" s="96" customFormat="1" ht="16.5" customHeight="1">
      <c r="B134" s="108"/>
      <c r="C134" s="109" t="s">
        <v>757</v>
      </c>
      <c r="D134" s="109" t="s">
        <v>330</v>
      </c>
      <c r="E134" s="110" t="s">
        <v>2123</v>
      </c>
      <c r="F134" s="172" t="s">
        <v>2124</v>
      </c>
      <c r="G134" s="111" t="s">
        <v>140</v>
      </c>
      <c r="H134" s="112">
        <v>4</v>
      </c>
      <c r="I134" s="173"/>
      <c r="J134" s="173">
        <f t="shared" si="10"/>
        <v>0</v>
      </c>
      <c r="K134" s="172" t="s">
        <v>1640</v>
      </c>
      <c r="L134" s="95"/>
      <c r="M134" s="366" t="s">
        <v>242</v>
      </c>
      <c r="N134" s="367" t="s">
        <v>274</v>
      </c>
      <c r="O134" s="368">
        <v>0.14099999999999999</v>
      </c>
      <c r="P134" s="368">
        <f t="shared" si="11"/>
        <v>0.56399999999999995</v>
      </c>
      <c r="Q134" s="368">
        <v>0</v>
      </c>
      <c r="R134" s="368">
        <f t="shared" si="12"/>
        <v>0</v>
      </c>
      <c r="S134" s="368">
        <v>0</v>
      </c>
      <c r="T134" s="369">
        <f t="shared" si="13"/>
        <v>0</v>
      </c>
      <c r="AR134" s="90" t="s">
        <v>55</v>
      </c>
      <c r="AT134" s="90" t="s">
        <v>330</v>
      </c>
      <c r="AU134" s="90" t="s">
        <v>57</v>
      </c>
      <c r="AY134" s="90" t="s">
        <v>328</v>
      </c>
      <c r="BE134" s="113">
        <f t="shared" si="14"/>
        <v>0</v>
      </c>
      <c r="BF134" s="113">
        <f t="shared" si="15"/>
        <v>0</v>
      </c>
      <c r="BG134" s="113">
        <f t="shared" si="16"/>
        <v>0</v>
      </c>
      <c r="BH134" s="113">
        <f t="shared" si="17"/>
        <v>0</v>
      </c>
      <c r="BI134" s="113">
        <f t="shared" si="18"/>
        <v>0</v>
      </c>
      <c r="BJ134" s="90" t="s">
        <v>55</v>
      </c>
      <c r="BK134" s="113">
        <f t="shared" si="19"/>
        <v>0</v>
      </c>
      <c r="BL134" s="90" t="s">
        <v>55</v>
      </c>
      <c r="BM134" s="90" t="s">
        <v>2125</v>
      </c>
    </row>
    <row r="135" spans="2:65" s="96" customFormat="1" ht="16.5" customHeight="1">
      <c r="B135" s="108"/>
      <c r="C135" s="109" t="s">
        <v>778</v>
      </c>
      <c r="D135" s="109" t="s">
        <v>330</v>
      </c>
      <c r="E135" s="110" t="s">
        <v>2126</v>
      </c>
      <c r="F135" s="172" t="s">
        <v>2127</v>
      </c>
      <c r="G135" s="111" t="s">
        <v>140</v>
      </c>
      <c r="H135" s="112">
        <v>8</v>
      </c>
      <c r="I135" s="173"/>
      <c r="J135" s="173">
        <f t="shared" si="10"/>
        <v>0</v>
      </c>
      <c r="K135" s="172" t="s">
        <v>1640</v>
      </c>
      <c r="L135" s="95"/>
      <c r="M135" s="366" t="s">
        <v>242</v>
      </c>
      <c r="N135" s="367" t="s">
        <v>274</v>
      </c>
      <c r="O135" s="368">
        <v>0.161</v>
      </c>
      <c r="P135" s="368">
        <f t="shared" si="11"/>
        <v>1.288</v>
      </c>
      <c r="Q135" s="368">
        <v>0</v>
      </c>
      <c r="R135" s="368">
        <f t="shared" si="12"/>
        <v>0</v>
      </c>
      <c r="S135" s="368">
        <v>0</v>
      </c>
      <c r="T135" s="369">
        <f t="shared" si="13"/>
        <v>0</v>
      </c>
      <c r="AR135" s="90" t="s">
        <v>55</v>
      </c>
      <c r="AT135" s="90" t="s">
        <v>330</v>
      </c>
      <c r="AU135" s="90" t="s">
        <v>57</v>
      </c>
      <c r="AY135" s="90" t="s">
        <v>328</v>
      </c>
      <c r="BE135" s="113">
        <f t="shared" si="14"/>
        <v>0</v>
      </c>
      <c r="BF135" s="113">
        <f t="shared" si="15"/>
        <v>0</v>
      </c>
      <c r="BG135" s="113">
        <f t="shared" si="16"/>
        <v>0</v>
      </c>
      <c r="BH135" s="113">
        <f t="shared" si="17"/>
        <v>0</v>
      </c>
      <c r="BI135" s="113">
        <f t="shared" si="18"/>
        <v>0</v>
      </c>
      <c r="BJ135" s="90" t="s">
        <v>55</v>
      </c>
      <c r="BK135" s="113">
        <f t="shared" si="19"/>
        <v>0</v>
      </c>
      <c r="BL135" s="90" t="s">
        <v>55</v>
      </c>
      <c r="BM135" s="90" t="s">
        <v>2128</v>
      </c>
    </row>
    <row r="136" spans="2:65" s="96" customFormat="1" ht="16.5" customHeight="1">
      <c r="B136" s="108"/>
      <c r="C136" s="109" t="s">
        <v>790</v>
      </c>
      <c r="D136" s="109" t="s">
        <v>330</v>
      </c>
      <c r="E136" s="110" t="s">
        <v>2005</v>
      </c>
      <c r="F136" s="172" t="s">
        <v>2006</v>
      </c>
      <c r="G136" s="111" t="s">
        <v>140</v>
      </c>
      <c r="H136" s="112">
        <v>13</v>
      </c>
      <c r="I136" s="173"/>
      <c r="J136" s="173">
        <f t="shared" si="10"/>
        <v>0</v>
      </c>
      <c r="K136" s="172" t="s">
        <v>1640</v>
      </c>
      <c r="L136" s="95"/>
      <c r="M136" s="366" t="s">
        <v>242</v>
      </c>
      <c r="N136" s="367" t="s">
        <v>274</v>
      </c>
      <c r="O136" s="368">
        <v>0.24099999999999999</v>
      </c>
      <c r="P136" s="368">
        <f t="shared" si="11"/>
        <v>3.133</v>
      </c>
      <c r="Q136" s="368">
        <v>2.4499999999999999E-5</v>
      </c>
      <c r="R136" s="368">
        <f t="shared" si="12"/>
        <v>3.1849999999999999E-4</v>
      </c>
      <c r="S136" s="368">
        <v>0</v>
      </c>
      <c r="T136" s="369">
        <f t="shared" si="13"/>
        <v>0</v>
      </c>
      <c r="AR136" s="90" t="s">
        <v>65</v>
      </c>
      <c r="AT136" s="90" t="s">
        <v>330</v>
      </c>
      <c r="AU136" s="90" t="s">
        <v>57</v>
      </c>
      <c r="AY136" s="90" t="s">
        <v>328</v>
      </c>
      <c r="BE136" s="113">
        <f t="shared" si="14"/>
        <v>0</v>
      </c>
      <c r="BF136" s="113">
        <f t="shared" si="15"/>
        <v>0</v>
      </c>
      <c r="BG136" s="113">
        <f t="shared" si="16"/>
        <v>0</v>
      </c>
      <c r="BH136" s="113">
        <f t="shared" si="17"/>
        <v>0</v>
      </c>
      <c r="BI136" s="113">
        <f t="shared" si="18"/>
        <v>0</v>
      </c>
      <c r="BJ136" s="90" t="s">
        <v>55</v>
      </c>
      <c r="BK136" s="113">
        <f t="shared" si="19"/>
        <v>0</v>
      </c>
      <c r="BL136" s="90" t="s">
        <v>65</v>
      </c>
      <c r="BM136" s="90" t="s">
        <v>2129</v>
      </c>
    </row>
    <row r="137" spans="2:65" s="96" customFormat="1" ht="16.5" customHeight="1">
      <c r="B137" s="108"/>
      <c r="C137" s="387" t="s">
        <v>794</v>
      </c>
      <c r="D137" s="387" t="s">
        <v>355</v>
      </c>
      <c r="E137" s="388" t="s">
        <v>2130</v>
      </c>
      <c r="F137" s="389" t="s">
        <v>2131</v>
      </c>
      <c r="G137" s="390" t="s">
        <v>140</v>
      </c>
      <c r="H137" s="391">
        <v>1</v>
      </c>
      <c r="I137" s="392"/>
      <c r="J137" s="392">
        <f t="shared" si="10"/>
        <v>0</v>
      </c>
      <c r="K137" s="389" t="s">
        <v>242</v>
      </c>
      <c r="L137" s="393"/>
      <c r="M137" s="394" t="s">
        <v>242</v>
      </c>
      <c r="N137" s="395" t="s">
        <v>274</v>
      </c>
      <c r="O137" s="368">
        <v>0</v>
      </c>
      <c r="P137" s="368">
        <f t="shared" si="11"/>
        <v>0</v>
      </c>
      <c r="Q137" s="368">
        <v>0</v>
      </c>
      <c r="R137" s="368">
        <f t="shared" si="12"/>
        <v>0</v>
      </c>
      <c r="S137" s="368">
        <v>0</v>
      </c>
      <c r="T137" s="369">
        <f t="shared" si="13"/>
        <v>0</v>
      </c>
      <c r="AR137" s="90" t="s">
        <v>1955</v>
      </c>
      <c r="AT137" s="90" t="s">
        <v>355</v>
      </c>
      <c r="AU137" s="90" t="s">
        <v>57</v>
      </c>
      <c r="AY137" s="90" t="s">
        <v>328</v>
      </c>
      <c r="BE137" s="113">
        <f t="shared" si="14"/>
        <v>0</v>
      </c>
      <c r="BF137" s="113">
        <f t="shared" si="15"/>
        <v>0</v>
      </c>
      <c r="BG137" s="113">
        <f t="shared" si="16"/>
        <v>0</v>
      </c>
      <c r="BH137" s="113">
        <f t="shared" si="17"/>
        <v>0</v>
      </c>
      <c r="BI137" s="113">
        <f t="shared" si="18"/>
        <v>0</v>
      </c>
      <c r="BJ137" s="90" t="s">
        <v>55</v>
      </c>
      <c r="BK137" s="113">
        <f t="shared" si="19"/>
        <v>0</v>
      </c>
      <c r="BL137" s="90" t="s">
        <v>1955</v>
      </c>
      <c r="BM137" s="90" t="s">
        <v>2010</v>
      </c>
    </row>
    <row r="138" spans="2:65" s="96" customFormat="1" ht="16.5" customHeight="1">
      <c r="B138" s="108"/>
      <c r="C138" s="387" t="s">
        <v>798</v>
      </c>
      <c r="D138" s="387" t="s">
        <v>355</v>
      </c>
      <c r="E138" s="388" t="s">
        <v>2011</v>
      </c>
      <c r="F138" s="389" t="s">
        <v>2132</v>
      </c>
      <c r="G138" s="390" t="s">
        <v>140</v>
      </c>
      <c r="H138" s="391">
        <v>3</v>
      </c>
      <c r="I138" s="392"/>
      <c r="J138" s="392">
        <f t="shared" si="10"/>
        <v>0</v>
      </c>
      <c r="K138" s="389" t="s">
        <v>242</v>
      </c>
      <c r="L138" s="393"/>
      <c r="M138" s="394" t="s">
        <v>242</v>
      </c>
      <c r="N138" s="395" t="s">
        <v>274</v>
      </c>
      <c r="O138" s="368">
        <v>0</v>
      </c>
      <c r="P138" s="368">
        <f t="shared" si="11"/>
        <v>0</v>
      </c>
      <c r="Q138" s="368">
        <v>0</v>
      </c>
      <c r="R138" s="368">
        <f t="shared" si="12"/>
        <v>0</v>
      </c>
      <c r="S138" s="368">
        <v>0</v>
      </c>
      <c r="T138" s="369">
        <f t="shared" si="13"/>
        <v>0</v>
      </c>
      <c r="AR138" s="90" t="s">
        <v>1955</v>
      </c>
      <c r="AT138" s="90" t="s">
        <v>355</v>
      </c>
      <c r="AU138" s="90" t="s">
        <v>57</v>
      </c>
      <c r="AY138" s="90" t="s">
        <v>328</v>
      </c>
      <c r="BE138" s="113">
        <f t="shared" si="14"/>
        <v>0</v>
      </c>
      <c r="BF138" s="113">
        <f t="shared" si="15"/>
        <v>0</v>
      </c>
      <c r="BG138" s="113">
        <f t="shared" si="16"/>
        <v>0</v>
      </c>
      <c r="BH138" s="113">
        <f t="shared" si="17"/>
        <v>0</v>
      </c>
      <c r="BI138" s="113">
        <f t="shared" si="18"/>
        <v>0</v>
      </c>
      <c r="BJ138" s="90" t="s">
        <v>55</v>
      </c>
      <c r="BK138" s="113">
        <f t="shared" si="19"/>
        <v>0</v>
      </c>
      <c r="BL138" s="90" t="s">
        <v>1955</v>
      </c>
      <c r="BM138" s="90" t="s">
        <v>2013</v>
      </c>
    </row>
    <row r="139" spans="2:65" s="96" customFormat="1" ht="16.5" customHeight="1">
      <c r="B139" s="108"/>
      <c r="C139" s="387" t="s">
        <v>874</v>
      </c>
      <c r="D139" s="387" t="s">
        <v>355</v>
      </c>
      <c r="E139" s="388" t="s">
        <v>2014</v>
      </c>
      <c r="F139" s="389" t="s">
        <v>2133</v>
      </c>
      <c r="G139" s="390" t="s">
        <v>140</v>
      </c>
      <c r="H139" s="391">
        <v>3</v>
      </c>
      <c r="I139" s="392"/>
      <c r="J139" s="392">
        <f t="shared" si="10"/>
        <v>0</v>
      </c>
      <c r="K139" s="389" t="s">
        <v>242</v>
      </c>
      <c r="L139" s="393"/>
      <c r="M139" s="394" t="s">
        <v>242</v>
      </c>
      <c r="N139" s="395" t="s">
        <v>274</v>
      </c>
      <c r="O139" s="368">
        <v>0</v>
      </c>
      <c r="P139" s="368">
        <f t="shared" si="11"/>
        <v>0</v>
      </c>
      <c r="Q139" s="368">
        <v>1.0000000000000001E-5</v>
      </c>
      <c r="R139" s="368">
        <f t="shared" si="12"/>
        <v>3.0000000000000004E-5</v>
      </c>
      <c r="S139" s="368">
        <v>0</v>
      </c>
      <c r="T139" s="369">
        <f t="shared" si="13"/>
        <v>0</v>
      </c>
      <c r="AR139" s="90" t="s">
        <v>1955</v>
      </c>
      <c r="AT139" s="90" t="s">
        <v>355</v>
      </c>
      <c r="AU139" s="90" t="s">
        <v>57</v>
      </c>
      <c r="AY139" s="90" t="s">
        <v>328</v>
      </c>
      <c r="BE139" s="113">
        <f t="shared" si="14"/>
        <v>0</v>
      </c>
      <c r="BF139" s="113">
        <f t="shared" si="15"/>
        <v>0</v>
      </c>
      <c r="BG139" s="113">
        <f t="shared" si="16"/>
        <v>0</v>
      </c>
      <c r="BH139" s="113">
        <f t="shared" si="17"/>
        <v>0</v>
      </c>
      <c r="BI139" s="113">
        <f t="shared" si="18"/>
        <v>0</v>
      </c>
      <c r="BJ139" s="90" t="s">
        <v>55</v>
      </c>
      <c r="BK139" s="113">
        <f t="shared" si="19"/>
        <v>0</v>
      </c>
      <c r="BL139" s="90" t="s">
        <v>1955</v>
      </c>
      <c r="BM139" s="90" t="s">
        <v>2016</v>
      </c>
    </row>
    <row r="140" spans="2:65" s="96" customFormat="1" ht="16.5" customHeight="1">
      <c r="B140" s="108"/>
      <c r="C140" s="387" t="s">
        <v>910</v>
      </c>
      <c r="D140" s="387" t="s">
        <v>355</v>
      </c>
      <c r="E140" s="388" t="s">
        <v>2017</v>
      </c>
      <c r="F140" s="389" t="s">
        <v>2134</v>
      </c>
      <c r="G140" s="390" t="s">
        <v>140</v>
      </c>
      <c r="H140" s="391">
        <v>3</v>
      </c>
      <c r="I140" s="392"/>
      <c r="J140" s="392">
        <f t="shared" si="10"/>
        <v>0</v>
      </c>
      <c r="K140" s="389" t="s">
        <v>242</v>
      </c>
      <c r="L140" s="393"/>
      <c r="M140" s="394" t="s">
        <v>242</v>
      </c>
      <c r="N140" s="395" t="s">
        <v>274</v>
      </c>
      <c r="O140" s="368">
        <v>0</v>
      </c>
      <c r="P140" s="368">
        <f t="shared" si="11"/>
        <v>0</v>
      </c>
      <c r="Q140" s="368">
        <v>2.3000000000000001E-4</v>
      </c>
      <c r="R140" s="368">
        <f t="shared" si="12"/>
        <v>6.9000000000000008E-4</v>
      </c>
      <c r="S140" s="368">
        <v>0</v>
      </c>
      <c r="T140" s="369">
        <f t="shared" si="13"/>
        <v>0</v>
      </c>
      <c r="AR140" s="90" t="s">
        <v>1955</v>
      </c>
      <c r="AT140" s="90" t="s">
        <v>355</v>
      </c>
      <c r="AU140" s="90" t="s">
        <v>57</v>
      </c>
      <c r="AY140" s="90" t="s">
        <v>328</v>
      </c>
      <c r="BE140" s="113">
        <f t="shared" si="14"/>
        <v>0</v>
      </c>
      <c r="BF140" s="113">
        <f t="shared" si="15"/>
        <v>0</v>
      </c>
      <c r="BG140" s="113">
        <f t="shared" si="16"/>
        <v>0</v>
      </c>
      <c r="BH140" s="113">
        <f t="shared" si="17"/>
        <v>0</v>
      </c>
      <c r="BI140" s="113">
        <f t="shared" si="18"/>
        <v>0</v>
      </c>
      <c r="BJ140" s="90" t="s">
        <v>55</v>
      </c>
      <c r="BK140" s="113">
        <f t="shared" si="19"/>
        <v>0</v>
      </c>
      <c r="BL140" s="90" t="s">
        <v>1955</v>
      </c>
      <c r="BM140" s="90" t="s">
        <v>2019</v>
      </c>
    </row>
    <row r="141" spans="2:65" s="96" customFormat="1" ht="16.5" customHeight="1">
      <c r="B141" s="108"/>
      <c r="C141" s="387" t="s">
        <v>914</v>
      </c>
      <c r="D141" s="387" t="s">
        <v>355</v>
      </c>
      <c r="E141" s="388" t="s">
        <v>2020</v>
      </c>
      <c r="F141" s="389" t="s">
        <v>2135</v>
      </c>
      <c r="G141" s="390" t="s">
        <v>140</v>
      </c>
      <c r="H141" s="391">
        <v>2</v>
      </c>
      <c r="I141" s="392"/>
      <c r="J141" s="392">
        <f t="shared" si="10"/>
        <v>0</v>
      </c>
      <c r="K141" s="389" t="s">
        <v>242</v>
      </c>
      <c r="L141" s="393"/>
      <c r="M141" s="394" t="s">
        <v>242</v>
      </c>
      <c r="N141" s="395" t="s">
        <v>274</v>
      </c>
      <c r="O141" s="368">
        <v>0</v>
      </c>
      <c r="P141" s="368">
        <f t="shared" si="11"/>
        <v>0</v>
      </c>
      <c r="Q141" s="368">
        <v>3.0000000000000001E-3</v>
      </c>
      <c r="R141" s="368">
        <f t="shared" si="12"/>
        <v>6.0000000000000001E-3</v>
      </c>
      <c r="S141" s="368">
        <v>0</v>
      </c>
      <c r="T141" s="369">
        <f t="shared" si="13"/>
        <v>0</v>
      </c>
      <c r="AR141" s="90" t="s">
        <v>1955</v>
      </c>
      <c r="AT141" s="90" t="s">
        <v>355</v>
      </c>
      <c r="AU141" s="90" t="s">
        <v>57</v>
      </c>
      <c r="AY141" s="90" t="s">
        <v>328</v>
      </c>
      <c r="BE141" s="113">
        <f t="shared" si="14"/>
        <v>0</v>
      </c>
      <c r="BF141" s="113">
        <f t="shared" si="15"/>
        <v>0</v>
      </c>
      <c r="BG141" s="113">
        <f t="shared" si="16"/>
        <v>0</v>
      </c>
      <c r="BH141" s="113">
        <f t="shared" si="17"/>
        <v>0</v>
      </c>
      <c r="BI141" s="113">
        <f t="shared" si="18"/>
        <v>0</v>
      </c>
      <c r="BJ141" s="90" t="s">
        <v>55</v>
      </c>
      <c r="BK141" s="113">
        <f t="shared" si="19"/>
        <v>0</v>
      </c>
      <c r="BL141" s="90" t="s">
        <v>1955</v>
      </c>
      <c r="BM141" s="90" t="s">
        <v>2022</v>
      </c>
    </row>
    <row r="142" spans="2:65" s="96" customFormat="1" ht="16.5" customHeight="1">
      <c r="B142" s="108"/>
      <c r="C142" s="387" t="s">
        <v>918</v>
      </c>
      <c r="D142" s="387" t="s">
        <v>355</v>
      </c>
      <c r="E142" s="388" t="s">
        <v>2136</v>
      </c>
      <c r="F142" s="389" t="s">
        <v>2137</v>
      </c>
      <c r="G142" s="390" t="s">
        <v>140</v>
      </c>
      <c r="H142" s="391">
        <v>1</v>
      </c>
      <c r="I142" s="392"/>
      <c r="J142" s="392">
        <f t="shared" si="10"/>
        <v>0</v>
      </c>
      <c r="K142" s="389" t="s">
        <v>242</v>
      </c>
      <c r="L142" s="393"/>
      <c r="M142" s="394" t="s">
        <v>242</v>
      </c>
      <c r="N142" s="395" t="s">
        <v>274</v>
      </c>
      <c r="O142" s="368">
        <v>0</v>
      </c>
      <c r="P142" s="368">
        <f t="shared" si="11"/>
        <v>0</v>
      </c>
      <c r="Q142" s="368">
        <v>3.0000000000000001E-3</v>
      </c>
      <c r="R142" s="368">
        <f t="shared" si="12"/>
        <v>3.0000000000000001E-3</v>
      </c>
      <c r="S142" s="368">
        <v>0</v>
      </c>
      <c r="T142" s="369">
        <f t="shared" si="13"/>
        <v>0</v>
      </c>
      <c r="AR142" s="90" t="s">
        <v>1955</v>
      </c>
      <c r="AT142" s="90" t="s">
        <v>355</v>
      </c>
      <c r="AU142" s="90" t="s">
        <v>57</v>
      </c>
      <c r="AY142" s="90" t="s">
        <v>328</v>
      </c>
      <c r="BE142" s="113">
        <f t="shared" si="14"/>
        <v>0</v>
      </c>
      <c r="BF142" s="113">
        <f t="shared" si="15"/>
        <v>0</v>
      </c>
      <c r="BG142" s="113">
        <f t="shared" si="16"/>
        <v>0</v>
      </c>
      <c r="BH142" s="113">
        <f t="shared" si="17"/>
        <v>0</v>
      </c>
      <c r="BI142" s="113">
        <f t="shared" si="18"/>
        <v>0</v>
      </c>
      <c r="BJ142" s="90" t="s">
        <v>55</v>
      </c>
      <c r="BK142" s="113">
        <f t="shared" si="19"/>
        <v>0</v>
      </c>
      <c r="BL142" s="90" t="s">
        <v>1955</v>
      </c>
      <c r="BM142" s="90" t="s">
        <v>2138</v>
      </c>
    </row>
    <row r="143" spans="2:65" s="96" customFormat="1" ht="16.5" customHeight="1">
      <c r="B143" s="108"/>
      <c r="C143" s="109" t="s">
        <v>922</v>
      </c>
      <c r="D143" s="109" t="s">
        <v>330</v>
      </c>
      <c r="E143" s="110" t="s">
        <v>2023</v>
      </c>
      <c r="F143" s="172" t="s">
        <v>2024</v>
      </c>
      <c r="G143" s="111" t="s">
        <v>140</v>
      </c>
      <c r="H143" s="112">
        <v>1</v>
      </c>
      <c r="I143" s="173"/>
      <c r="J143" s="173">
        <f t="shared" si="10"/>
        <v>0</v>
      </c>
      <c r="K143" s="172" t="s">
        <v>1640</v>
      </c>
      <c r="L143" s="95"/>
      <c r="M143" s="366" t="s">
        <v>242</v>
      </c>
      <c r="N143" s="367" t="s">
        <v>274</v>
      </c>
      <c r="O143" s="368">
        <v>0.32700000000000001</v>
      </c>
      <c r="P143" s="368">
        <f t="shared" si="11"/>
        <v>0.32700000000000001</v>
      </c>
      <c r="Q143" s="368">
        <v>3.0000000000000001E-5</v>
      </c>
      <c r="R143" s="368">
        <f t="shared" si="12"/>
        <v>3.0000000000000001E-5</v>
      </c>
      <c r="S143" s="368">
        <v>0</v>
      </c>
      <c r="T143" s="369">
        <f t="shared" si="13"/>
        <v>0</v>
      </c>
      <c r="AR143" s="90" t="s">
        <v>55</v>
      </c>
      <c r="AT143" s="90" t="s">
        <v>330</v>
      </c>
      <c r="AU143" s="90" t="s">
        <v>57</v>
      </c>
      <c r="AY143" s="90" t="s">
        <v>328</v>
      </c>
      <c r="BE143" s="113">
        <f t="shared" si="14"/>
        <v>0</v>
      </c>
      <c r="BF143" s="113">
        <f t="shared" si="15"/>
        <v>0</v>
      </c>
      <c r="BG143" s="113">
        <f t="shared" si="16"/>
        <v>0</v>
      </c>
      <c r="BH143" s="113">
        <f t="shared" si="17"/>
        <v>0</v>
      </c>
      <c r="BI143" s="113">
        <f t="shared" si="18"/>
        <v>0</v>
      </c>
      <c r="BJ143" s="90" t="s">
        <v>55</v>
      </c>
      <c r="BK143" s="113">
        <f t="shared" si="19"/>
        <v>0</v>
      </c>
      <c r="BL143" s="90" t="s">
        <v>55</v>
      </c>
      <c r="BM143" s="90" t="s">
        <v>2025</v>
      </c>
    </row>
    <row r="144" spans="2:65" s="96" customFormat="1" ht="16.5" customHeight="1">
      <c r="B144" s="108"/>
      <c r="C144" s="387" t="s">
        <v>926</v>
      </c>
      <c r="D144" s="387" t="s">
        <v>355</v>
      </c>
      <c r="E144" s="388" t="s">
        <v>2139</v>
      </c>
      <c r="F144" s="389" t="s">
        <v>2140</v>
      </c>
      <c r="G144" s="390" t="s">
        <v>140</v>
      </c>
      <c r="H144" s="391">
        <v>1</v>
      </c>
      <c r="I144" s="392"/>
      <c r="J144" s="392">
        <f t="shared" si="10"/>
        <v>0</v>
      </c>
      <c r="K144" s="389" t="s">
        <v>242</v>
      </c>
      <c r="L144" s="393"/>
      <c r="M144" s="394" t="s">
        <v>242</v>
      </c>
      <c r="N144" s="395" t="s">
        <v>274</v>
      </c>
      <c r="O144" s="368">
        <v>0</v>
      </c>
      <c r="P144" s="368">
        <f t="shared" si="11"/>
        <v>0</v>
      </c>
      <c r="Q144" s="368">
        <v>4.2000000000000002E-4</v>
      </c>
      <c r="R144" s="368">
        <f t="shared" si="12"/>
        <v>4.2000000000000002E-4</v>
      </c>
      <c r="S144" s="368">
        <v>0</v>
      </c>
      <c r="T144" s="369">
        <f t="shared" si="13"/>
        <v>0</v>
      </c>
      <c r="AR144" s="90" t="s">
        <v>1955</v>
      </c>
      <c r="AT144" s="90" t="s">
        <v>355</v>
      </c>
      <c r="AU144" s="90" t="s">
        <v>57</v>
      </c>
      <c r="AY144" s="90" t="s">
        <v>328</v>
      </c>
      <c r="BE144" s="113">
        <f t="shared" si="14"/>
        <v>0</v>
      </c>
      <c r="BF144" s="113">
        <f t="shared" si="15"/>
        <v>0</v>
      </c>
      <c r="BG144" s="113">
        <f t="shared" si="16"/>
        <v>0</v>
      </c>
      <c r="BH144" s="113">
        <f t="shared" si="17"/>
        <v>0</v>
      </c>
      <c r="BI144" s="113">
        <f t="shared" si="18"/>
        <v>0</v>
      </c>
      <c r="BJ144" s="90" t="s">
        <v>55</v>
      </c>
      <c r="BK144" s="113">
        <f t="shared" si="19"/>
        <v>0</v>
      </c>
      <c r="BL144" s="90" t="s">
        <v>1955</v>
      </c>
      <c r="BM144" s="90" t="s">
        <v>2141</v>
      </c>
    </row>
    <row r="145" spans="2:65" s="96" customFormat="1" ht="16.5" customHeight="1">
      <c r="B145" s="108"/>
      <c r="C145" s="109" t="s">
        <v>930</v>
      </c>
      <c r="D145" s="109" t="s">
        <v>330</v>
      </c>
      <c r="E145" s="110" t="s">
        <v>2029</v>
      </c>
      <c r="F145" s="172" t="s">
        <v>2030</v>
      </c>
      <c r="G145" s="111" t="s">
        <v>140</v>
      </c>
      <c r="H145" s="112">
        <v>1</v>
      </c>
      <c r="I145" s="173"/>
      <c r="J145" s="173">
        <f t="shared" si="10"/>
        <v>0</v>
      </c>
      <c r="K145" s="172" t="s">
        <v>1640</v>
      </c>
      <c r="L145" s="95"/>
      <c r="M145" s="366" t="s">
        <v>242</v>
      </c>
      <c r="N145" s="367" t="s">
        <v>274</v>
      </c>
      <c r="O145" s="368">
        <v>0.44400000000000001</v>
      </c>
      <c r="P145" s="368">
        <f t="shared" si="11"/>
        <v>0.44400000000000001</v>
      </c>
      <c r="Q145" s="368">
        <v>3.0000000000000001E-5</v>
      </c>
      <c r="R145" s="368">
        <f t="shared" si="12"/>
        <v>3.0000000000000001E-5</v>
      </c>
      <c r="S145" s="368">
        <v>0</v>
      </c>
      <c r="T145" s="369">
        <f t="shared" si="13"/>
        <v>0</v>
      </c>
      <c r="AR145" s="90" t="s">
        <v>55</v>
      </c>
      <c r="AT145" s="90" t="s">
        <v>330</v>
      </c>
      <c r="AU145" s="90" t="s">
        <v>57</v>
      </c>
      <c r="AY145" s="90" t="s">
        <v>328</v>
      </c>
      <c r="BE145" s="113">
        <f t="shared" si="14"/>
        <v>0</v>
      </c>
      <c r="BF145" s="113">
        <f t="shared" si="15"/>
        <v>0</v>
      </c>
      <c r="BG145" s="113">
        <f t="shared" si="16"/>
        <v>0</v>
      </c>
      <c r="BH145" s="113">
        <f t="shared" si="17"/>
        <v>0</v>
      </c>
      <c r="BI145" s="113">
        <f t="shared" si="18"/>
        <v>0</v>
      </c>
      <c r="BJ145" s="90" t="s">
        <v>55</v>
      </c>
      <c r="BK145" s="113">
        <f t="shared" si="19"/>
        <v>0</v>
      </c>
      <c r="BL145" s="90" t="s">
        <v>55</v>
      </c>
      <c r="BM145" s="90" t="s">
        <v>2142</v>
      </c>
    </row>
    <row r="146" spans="2:65" s="96" customFormat="1" ht="16.5" customHeight="1">
      <c r="B146" s="108"/>
      <c r="C146" s="387" t="s">
        <v>934</v>
      </c>
      <c r="D146" s="387" t="s">
        <v>355</v>
      </c>
      <c r="E146" s="388" t="s">
        <v>2143</v>
      </c>
      <c r="F146" s="389" t="s">
        <v>2144</v>
      </c>
      <c r="G146" s="390" t="s">
        <v>140</v>
      </c>
      <c r="H146" s="391">
        <v>1</v>
      </c>
      <c r="I146" s="392"/>
      <c r="J146" s="392">
        <f t="shared" si="10"/>
        <v>0</v>
      </c>
      <c r="K146" s="389" t="s">
        <v>242</v>
      </c>
      <c r="L146" s="393"/>
      <c r="M146" s="394" t="s">
        <v>242</v>
      </c>
      <c r="N146" s="395" t="s">
        <v>274</v>
      </c>
      <c r="O146" s="368">
        <v>0</v>
      </c>
      <c r="P146" s="368">
        <f t="shared" si="11"/>
        <v>0</v>
      </c>
      <c r="Q146" s="368">
        <v>0</v>
      </c>
      <c r="R146" s="368">
        <f t="shared" si="12"/>
        <v>0</v>
      </c>
      <c r="S146" s="368">
        <v>0</v>
      </c>
      <c r="T146" s="369">
        <f t="shared" si="13"/>
        <v>0</v>
      </c>
      <c r="AR146" s="90" t="s">
        <v>1955</v>
      </c>
      <c r="AT146" s="90" t="s">
        <v>355</v>
      </c>
      <c r="AU146" s="90" t="s">
        <v>57</v>
      </c>
      <c r="AY146" s="90" t="s">
        <v>328</v>
      </c>
      <c r="BE146" s="113">
        <f t="shared" si="14"/>
        <v>0</v>
      </c>
      <c r="BF146" s="113">
        <f t="shared" si="15"/>
        <v>0</v>
      </c>
      <c r="BG146" s="113">
        <f t="shared" si="16"/>
        <v>0</v>
      </c>
      <c r="BH146" s="113">
        <f t="shared" si="17"/>
        <v>0</v>
      </c>
      <c r="BI146" s="113">
        <f t="shared" si="18"/>
        <v>0</v>
      </c>
      <c r="BJ146" s="90" t="s">
        <v>55</v>
      </c>
      <c r="BK146" s="113">
        <f t="shared" si="19"/>
        <v>0</v>
      </c>
      <c r="BL146" s="90" t="s">
        <v>1955</v>
      </c>
      <c r="BM146" s="90" t="s">
        <v>2145</v>
      </c>
    </row>
    <row r="147" spans="2:65" s="96" customFormat="1" ht="16.5" customHeight="1">
      <c r="B147" s="108"/>
      <c r="C147" s="109" t="s">
        <v>938</v>
      </c>
      <c r="D147" s="109" t="s">
        <v>330</v>
      </c>
      <c r="E147" s="110" t="s">
        <v>2042</v>
      </c>
      <c r="F147" s="172" t="s">
        <v>2043</v>
      </c>
      <c r="G147" s="111" t="s">
        <v>140</v>
      </c>
      <c r="H147" s="112">
        <v>1</v>
      </c>
      <c r="I147" s="173"/>
      <c r="J147" s="173">
        <f t="shared" si="10"/>
        <v>0</v>
      </c>
      <c r="K147" s="172" t="s">
        <v>1640</v>
      </c>
      <c r="L147" s="95"/>
      <c r="M147" s="366" t="s">
        <v>242</v>
      </c>
      <c r="N147" s="367" t="s">
        <v>274</v>
      </c>
      <c r="O147" s="368">
        <v>0.50800000000000001</v>
      </c>
      <c r="P147" s="368">
        <f t="shared" si="11"/>
        <v>0.50800000000000001</v>
      </c>
      <c r="Q147" s="368">
        <v>3.0000000000000001E-5</v>
      </c>
      <c r="R147" s="368">
        <f t="shared" si="12"/>
        <v>3.0000000000000001E-5</v>
      </c>
      <c r="S147" s="368">
        <v>0</v>
      </c>
      <c r="T147" s="369">
        <f t="shared" si="13"/>
        <v>0</v>
      </c>
      <c r="AR147" s="90" t="s">
        <v>55</v>
      </c>
      <c r="AT147" s="90" t="s">
        <v>330</v>
      </c>
      <c r="AU147" s="90" t="s">
        <v>57</v>
      </c>
      <c r="AY147" s="90" t="s">
        <v>328</v>
      </c>
      <c r="BE147" s="113">
        <f t="shared" si="14"/>
        <v>0</v>
      </c>
      <c r="BF147" s="113">
        <f t="shared" si="15"/>
        <v>0</v>
      </c>
      <c r="BG147" s="113">
        <f t="shared" si="16"/>
        <v>0</v>
      </c>
      <c r="BH147" s="113">
        <f t="shared" si="17"/>
        <v>0</v>
      </c>
      <c r="BI147" s="113">
        <f t="shared" si="18"/>
        <v>0</v>
      </c>
      <c r="BJ147" s="90" t="s">
        <v>55</v>
      </c>
      <c r="BK147" s="113">
        <f t="shared" si="19"/>
        <v>0</v>
      </c>
      <c r="BL147" s="90" t="s">
        <v>55</v>
      </c>
      <c r="BM147" s="90" t="s">
        <v>2044</v>
      </c>
    </row>
    <row r="148" spans="2:65" s="96" customFormat="1" ht="16.5" customHeight="1">
      <c r="B148" s="108"/>
      <c r="C148" s="387" t="s">
        <v>942</v>
      </c>
      <c r="D148" s="387" t="s">
        <v>355</v>
      </c>
      <c r="E148" s="388" t="s">
        <v>2146</v>
      </c>
      <c r="F148" s="389" t="s">
        <v>2147</v>
      </c>
      <c r="G148" s="390" t="s">
        <v>140</v>
      </c>
      <c r="H148" s="391">
        <v>1</v>
      </c>
      <c r="I148" s="392"/>
      <c r="J148" s="392">
        <f t="shared" si="10"/>
        <v>0</v>
      </c>
      <c r="K148" s="389" t="s">
        <v>242</v>
      </c>
      <c r="L148" s="393"/>
      <c r="M148" s="394" t="s">
        <v>242</v>
      </c>
      <c r="N148" s="395" t="s">
        <v>274</v>
      </c>
      <c r="O148" s="368">
        <v>0</v>
      </c>
      <c r="P148" s="368">
        <f t="shared" si="11"/>
        <v>0</v>
      </c>
      <c r="Q148" s="368">
        <v>4.2000000000000002E-4</v>
      </c>
      <c r="R148" s="368">
        <f t="shared" si="12"/>
        <v>4.2000000000000002E-4</v>
      </c>
      <c r="S148" s="368">
        <v>0</v>
      </c>
      <c r="T148" s="369">
        <f t="shared" si="13"/>
        <v>0</v>
      </c>
      <c r="AR148" s="90" t="s">
        <v>1955</v>
      </c>
      <c r="AT148" s="90" t="s">
        <v>355</v>
      </c>
      <c r="AU148" s="90" t="s">
        <v>57</v>
      </c>
      <c r="AY148" s="90" t="s">
        <v>328</v>
      </c>
      <c r="BE148" s="113">
        <f t="shared" si="14"/>
        <v>0</v>
      </c>
      <c r="BF148" s="113">
        <f t="shared" si="15"/>
        <v>0</v>
      </c>
      <c r="BG148" s="113">
        <f t="shared" si="16"/>
        <v>0</v>
      </c>
      <c r="BH148" s="113">
        <f t="shared" si="17"/>
        <v>0</v>
      </c>
      <c r="BI148" s="113">
        <f t="shared" si="18"/>
        <v>0</v>
      </c>
      <c r="BJ148" s="90" t="s">
        <v>55</v>
      </c>
      <c r="BK148" s="113">
        <f t="shared" si="19"/>
        <v>0</v>
      </c>
      <c r="BL148" s="90" t="s">
        <v>1955</v>
      </c>
      <c r="BM148" s="90" t="s">
        <v>2148</v>
      </c>
    </row>
    <row r="149" spans="2:65" s="96" customFormat="1" ht="16.5" customHeight="1">
      <c r="B149" s="108"/>
      <c r="C149" s="109" t="s">
        <v>946</v>
      </c>
      <c r="D149" s="109" t="s">
        <v>330</v>
      </c>
      <c r="E149" s="110" t="s">
        <v>2051</v>
      </c>
      <c r="F149" s="172" t="s">
        <v>2052</v>
      </c>
      <c r="G149" s="111" t="s">
        <v>163</v>
      </c>
      <c r="H149" s="112">
        <v>3</v>
      </c>
      <c r="I149" s="173"/>
      <c r="J149" s="173">
        <f t="shared" si="10"/>
        <v>0</v>
      </c>
      <c r="K149" s="172" t="s">
        <v>1640</v>
      </c>
      <c r="L149" s="95"/>
      <c r="M149" s="366" t="s">
        <v>242</v>
      </c>
      <c r="N149" s="367" t="s">
        <v>274</v>
      </c>
      <c r="O149" s="368">
        <v>0.1</v>
      </c>
      <c r="P149" s="368">
        <f t="shared" si="11"/>
        <v>0.30000000000000004</v>
      </c>
      <c r="Q149" s="368">
        <v>0</v>
      </c>
      <c r="R149" s="368">
        <f t="shared" si="12"/>
        <v>0</v>
      </c>
      <c r="S149" s="368">
        <v>0</v>
      </c>
      <c r="T149" s="369">
        <f t="shared" si="13"/>
        <v>0</v>
      </c>
      <c r="AR149" s="90" t="s">
        <v>55</v>
      </c>
      <c r="AT149" s="90" t="s">
        <v>330</v>
      </c>
      <c r="AU149" s="90" t="s">
        <v>57</v>
      </c>
      <c r="AY149" s="90" t="s">
        <v>328</v>
      </c>
      <c r="BE149" s="113">
        <f t="shared" si="14"/>
        <v>0</v>
      </c>
      <c r="BF149" s="113">
        <f t="shared" si="15"/>
        <v>0</v>
      </c>
      <c r="BG149" s="113">
        <f t="shared" si="16"/>
        <v>0</v>
      </c>
      <c r="BH149" s="113">
        <f t="shared" si="17"/>
        <v>0</v>
      </c>
      <c r="BI149" s="113">
        <f t="shared" si="18"/>
        <v>0</v>
      </c>
      <c r="BJ149" s="90" t="s">
        <v>55</v>
      </c>
      <c r="BK149" s="113">
        <f t="shared" si="19"/>
        <v>0</v>
      </c>
      <c r="BL149" s="90" t="s">
        <v>55</v>
      </c>
      <c r="BM149" s="90" t="s">
        <v>2053</v>
      </c>
    </row>
    <row r="150" spans="2:65" s="96" customFormat="1" ht="16.5" customHeight="1">
      <c r="B150" s="108"/>
      <c r="C150" s="109" t="s">
        <v>950</v>
      </c>
      <c r="D150" s="109" t="s">
        <v>330</v>
      </c>
      <c r="E150" s="110" t="s">
        <v>2054</v>
      </c>
      <c r="F150" s="172" t="s">
        <v>2055</v>
      </c>
      <c r="G150" s="111" t="s">
        <v>163</v>
      </c>
      <c r="H150" s="112">
        <v>5</v>
      </c>
      <c r="I150" s="173"/>
      <c r="J150" s="173">
        <f t="shared" si="10"/>
        <v>0</v>
      </c>
      <c r="K150" s="172" t="s">
        <v>1640</v>
      </c>
      <c r="L150" s="95"/>
      <c r="M150" s="366" t="s">
        <v>242</v>
      </c>
      <c r="N150" s="367" t="s">
        <v>274</v>
      </c>
      <c r="O150" s="368">
        <v>0.11799999999999999</v>
      </c>
      <c r="P150" s="368">
        <f t="shared" si="11"/>
        <v>0.59</v>
      </c>
      <c r="Q150" s="368">
        <v>0</v>
      </c>
      <c r="R150" s="368">
        <f t="shared" si="12"/>
        <v>0</v>
      </c>
      <c r="S150" s="368">
        <v>0</v>
      </c>
      <c r="T150" s="369">
        <f t="shared" si="13"/>
        <v>0</v>
      </c>
      <c r="AR150" s="90" t="s">
        <v>55</v>
      </c>
      <c r="AT150" s="90" t="s">
        <v>330</v>
      </c>
      <c r="AU150" s="90" t="s">
        <v>57</v>
      </c>
      <c r="AY150" s="90" t="s">
        <v>328</v>
      </c>
      <c r="BE150" s="113">
        <f t="shared" si="14"/>
        <v>0</v>
      </c>
      <c r="BF150" s="113">
        <f t="shared" si="15"/>
        <v>0</v>
      </c>
      <c r="BG150" s="113">
        <f t="shared" si="16"/>
        <v>0</v>
      </c>
      <c r="BH150" s="113">
        <f t="shared" si="17"/>
        <v>0</v>
      </c>
      <c r="BI150" s="113">
        <f t="shared" si="18"/>
        <v>0</v>
      </c>
      <c r="BJ150" s="90" t="s">
        <v>55</v>
      </c>
      <c r="BK150" s="113">
        <f t="shared" si="19"/>
        <v>0</v>
      </c>
      <c r="BL150" s="90" t="s">
        <v>55</v>
      </c>
      <c r="BM150" s="90" t="s">
        <v>2056</v>
      </c>
    </row>
    <row r="151" spans="2:65" s="96" customFormat="1" ht="16.5" customHeight="1">
      <c r="B151" s="108"/>
      <c r="C151" s="109" t="s">
        <v>2038</v>
      </c>
      <c r="D151" s="109" t="s">
        <v>330</v>
      </c>
      <c r="E151" s="110" t="s">
        <v>2149</v>
      </c>
      <c r="F151" s="172" t="s">
        <v>2150</v>
      </c>
      <c r="G151" s="405" t="s">
        <v>140</v>
      </c>
      <c r="H151" s="112">
        <v>1</v>
      </c>
      <c r="I151" s="173"/>
      <c r="J151" s="173">
        <f t="shared" si="10"/>
        <v>0</v>
      </c>
      <c r="K151" s="172" t="s">
        <v>1640</v>
      </c>
      <c r="L151" s="95"/>
      <c r="M151" s="366" t="s">
        <v>242</v>
      </c>
      <c r="N151" s="367" t="s">
        <v>274</v>
      </c>
      <c r="O151" s="368">
        <v>6.875</v>
      </c>
      <c r="P151" s="368">
        <f t="shared" si="11"/>
        <v>6.875</v>
      </c>
      <c r="Q151" s="368">
        <v>0</v>
      </c>
      <c r="R151" s="368">
        <f t="shared" si="12"/>
        <v>0</v>
      </c>
      <c r="S151" s="368">
        <v>0</v>
      </c>
      <c r="T151" s="369">
        <f t="shared" si="13"/>
        <v>0</v>
      </c>
      <c r="AR151" s="90" t="s">
        <v>55</v>
      </c>
      <c r="AT151" s="90" t="s">
        <v>330</v>
      </c>
      <c r="AU151" s="90" t="s">
        <v>57</v>
      </c>
      <c r="AY151" s="90" t="s">
        <v>328</v>
      </c>
      <c r="BE151" s="113">
        <f t="shared" si="14"/>
        <v>0</v>
      </c>
      <c r="BF151" s="113">
        <f t="shared" si="15"/>
        <v>0</v>
      </c>
      <c r="BG151" s="113">
        <f t="shared" si="16"/>
        <v>0</v>
      </c>
      <c r="BH151" s="113">
        <f t="shared" si="17"/>
        <v>0</v>
      </c>
      <c r="BI151" s="113">
        <f t="shared" si="18"/>
        <v>0</v>
      </c>
      <c r="BJ151" s="90" t="s">
        <v>55</v>
      </c>
      <c r="BK151" s="113">
        <f t="shared" si="19"/>
        <v>0</v>
      </c>
      <c r="BL151" s="90" t="s">
        <v>55</v>
      </c>
      <c r="BM151" s="90" t="s">
        <v>2151</v>
      </c>
    </row>
    <row r="152" spans="2:65" s="96" customFormat="1" ht="16.5" customHeight="1">
      <c r="B152" s="108"/>
      <c r="C152" s="109" t="s">
        <v>1138</v>
      </c>
      <c r="D152" s="109" t="s">
        <v>330</v>
      </c>
      <c r="E152" s="110" t="s">
        <v>2152</v>
      </c>
      <c r="F152" s="172" t="s">
        <v>2153</v>
      </c>
      <c r="G152" s="111" t="s">
        <v>163</v>
      </c>
      <c r="H152" s="112">
        <v>8.5</v>
      </c>
      <c r="I152" s="173"/>
      <c r="J152" s="173">
        <f t="shared" si="10"/>
        <v>0</v>
      </c>
      <c r="K152" s="172" t="s">
        <v>1640</v>
      </c>
      <c r="L152" s="95"/>
      <c r="M152" s="366" t="s">
        <v>242</v>
      </c>
      <c r="N152" s="367" t="s">
        <v>274</v>
      </c>
      <c r="O152" s="368">
        <v>4.1000000000000002E-2</v>
      </c>
      <c r="P152" s="368">
        <f t="shared" si="11"/>
        <v>0.34850000000000003</v>
      </c>
      <c r="Q152" s="368">
        <v>0</v>
      </c>
      <c r="R152" s="368">
        <f t="shared" si="12"/>
        <v>0</v>
      </c>
      <c r="S152" s="368">
        <v>0</v>
      </c>
      <c r="T152" s="369">
        <f t="shared" si="13"/>
        <v>0</v>
      </c>
      <c r="AR152" s="90" t="s">
        <v>55</v>
      </c>
      <c r="AT152" s="90" t="s">
        <v>330</v>
      </c>
      <c r="AU152" s="90" t="s">
        <v>57</v>
      </c>
      <c r="AY152" s="90" t="s">
        <v>328</v>
      </c>
      <c r="BE152" s="113">
        <f t="shared" si="14"/>
        <v>0</v>
      </c>
      <c r="BF152" s="113">
        <f t="shared" si="15"/>
        <v>0</v>
      </c>
      <c r="BG152" s="113">
        <f t="shared" si="16"/>
        <v>0</v>
      </c>
      <c r="BH152" s="113">
        <f t="shared" si="17"/>
        <v>0</v>
      </c>
      <c r="BI152" s="113">
        <f t="shared" si="18"/>
        <v>0</v>
      </c>
      <c r="BJ152" s="90" t="s">
        <v>55</v>
      </c>
      <c r="BK152" s="113">
        <f t="shared" si="19"/>
        <v>0</v>
      </c>
      <c r="BL152" s="90" t="s">
        <v>55</v>
      </c>
      <c r="BM152" s="90" t="s">
        <v>2154</v>
      </c>
    </row>
    <row r="153" spans="2:65" s="96" customFormat="1" ht="16.5" customHeight="1">
      <c r="B153" s="108"/>
      <c r="C153" s="109" t="s">
        <v>1150</v>
      </c>
      <c r="D153" s="109" t="s">
        <v>330</v>
      </c>
      <c r="E153" s="110" t="s">
        <v>2155</v>
      </c>
      <c r="F153" s="172" t="s">
        <v>2156</v>
      </c>
      <c r="G153" s="111" t="s">
        <v>140</v>
      </c>
      <c r="H153" s="112">
        <v>1</v>
      </c>
      <c r="I153" s="173"/>
      <c r="J153" s="173">
        <f t="shared" si="10"/>
        <v>0</v>
      </c>
      <c r="K153" s="172" t="s">
        <v>1640</v>
      </c>
      <c r="L153" s="95"/>
      <c r="M153" s="366" t="s">
        <v>242</v>
      </c>
      <c r="N153" s="367" t="s">
        <v>274</v>
      </c>
      <c r="O153" s="368">
        <v>1.026</v>
      </c>
      <c r="P153" s="368">
        <f t="shared" si="11"/>
        <v>1.026</v>
      </c>
      <c r="Q153" s="368">
        <v>3.1E-4</v>
      </c>
      <c r="R153" s="368">
        <f t="shared" si="12"/>
        <v>3.1E-4</v>
      </c>
      <c r="S153" s="368">
        <v>0</v>
      </c>
      <c r="T153" s="369">
        <f t="shared" si="13"/>
        <v>0</v>
      </c>
      <c r="AR153" s="90" t="s">
        <v>55</v>
      </c>
      <c r="AT153" s="90" t="s">
        <v>330</v>
      </c>
      <c r="AU153" s="90" t="s">
        <v>57</v>
      </c>
      <c r="AY153" s="90" t="s">
        <v>328</v>
      </c>
      <c r="BE153" s="113">
        <f t="shared" si="14"/>
        <v>0</v>
      </c>
      <c r="BF153" s="113">
        <f t="shared" si="15"/>
        <v>0</v>
      </c>
      <c r="BG153" s="113">
        <f t="shared" si="16"/>
        <v>0</v>
      </c>
      <c r="BH153" s="113">
        <f t="shared" si="17"/>
        <v>0</v>
      </c>
      <c r="BI153" s="113">
        <f t="shared" si="18"/>
        <v>0</v>
      </c>
      <c r="BJ153" s="90" t="s">
        <v>55</v>
      </c>
      <c r="BK153" s="113">
        <f t="shared" si="19"/>
        <v>0</v>
      </c>
      <c r="BL153" s="90" t="s">
        <v>55</v>
      </c>
      <c r="BM153" s="90" t="s">
        <v>2157</v>
      </c>
    </row>
    <row r="154" spans="2:65" s="354" customFormat="1" ht="25.9" customHeight="1">
      <c r="B154" s="353"/>
      <c r="D154" s="355" t="s">
        <v>296</v>
      </c>
      <c r="E154" s="356" t="s">
        <v>1843</v>
      </c>
      <c r="F154" s="356" t="s">
        <v>1844</v>
      </c>
      <c r="J154" s="357">
        <f>BK154</f>
        <v>0</v>
      </c>
      <c r="L154" s="353"/>
      <c r="M154" s="358"/>
      <c r="N154" s="359"/>
      <c r="O154" s="359"/>
      <c r="P154" s="360">
        <f>P155</f>
        <v>2</v>
      </c>
      <c r="Q154" s="359"/>
      <c r="R154" s="360">
        <f>R155</f>
        <v>0</v>
      </c>
      <c r="S154" s="359"/>
      <c r="T154" s="361">
        <f>T155</f>
        <v>0</v>
      </c>
      <c r="AR154" s="355" t="s">
        <v>454</v>
      </c>
      <c r="AT154" s="362" t="s">
        <v>296</v>
      </c>
      <c r="AU154" s="362" t="s">
        <v>297</v>
      </c>
      <c r="AY154" s="355" t="s">
        <v>328</v>
      </c>
      <c r="BK154" s="363">
        <f>BK155</f>
        <v>0</v>
      </c>
    </row>
    <row r="155" spans="2:65" s="96" customFormat="1" ht="16.5" customHeight="1">
      <c r="B155" s="108"/>
      <c r="C155" s="109" t="s">
        <v>1162</v>
      </c>
      <c r="D155" s="109" t="s">
        <v>330</v>
      </c>
      <c r="E155" s="110" t="s">
        <v>2060</v>
      </c>
      <c r="F155" s="172" t="s">
        <v>2061</v>
      </c>
      <c r="G155" s="111" t="s">
        <v>1345</v>
      </c>
      <c r="H155" s="112">
        <v>2</v>
      </c>
      <c r="I155" s="173"/>
      <c r="J155" s="173">
        <f>ROUND(I155*H155,2)</f>
        <v>0</v>
      </c>
      <c r="K155" s="172" t="s">
        <v>1640</v>
      </c>
      <c r="L155" s="95"/>
      <c r="M155" s="366" t="s">
        <v>242</v>
      </c>
      <c r="N155" s="367" t="s">
        <v>274</v>
      </c>
      <c r="O155" s="368">
        <v>1</v>
      </c>
      <c r="P155" s="368">
        <f>O155*H155</f>
        <v>2</v>
      </c>
      <c r="Q155" s="368">
        <v>0</v>
      </c>
      <c r="R155" s="368">
        <f>Q155*H155</f>
        <v>0</v>
      </c>
      <c r="S155" s="368">
        <v>0</v>
      </c>
      <c r="T155" s="369">
        <f>S155*H155</f>
        <v>0</v>
      </c>
      <c r="AR155" s="90" t="s">
        <v>55</v>
      </c>
      <c r="AT155" s="90" t="s">
        <v>330</v>
      </c>
      <c r="AU155" s="90" t="s">
        <v>55</v>
      </c>
      <c r="AY155" s="90" t="s">
        <v>328</v>
      </c>
      <c r="BE155" s="113">
        <f>IF(N155="základní",J155,0)</f>
        <v>0</v>
      </c>
      <c r="BF155" s="113">
        <f>IF(N155="snížená",J155,0)</f>
        <v>0</v>
      </c>
      <c r="BG155" s="113">
        <f>IF(N155="zákl. přenesená",J155,0)</f>
        <v>0</v>
      </c>
      <c r="BH155" s="113">
        <f>IF(N155="sníž. přenesená",J155,0)</f>
        <v>0</v>
      </c>
      <c r="BI155" s="113">
        <f>IF(N155="nulová",J155,0)</f>
        <v>0</v>
      </c>
      <c r="BJ155" s="90" t="s">
        <v>55</v>
      </c>
      <c r="BK155" s="113">
        <f>ROUND(I155*H155,2)</f>
        <v>0</v>
      </c>
      <c r="BL155" s="90" t="s">
        <v>55</v>
      </c>
      <c r="BM155" s="90" t="s">
        <v>2062</v>
      </c>
    </row>
    <row r="156" spans="2:65" s="354" customFormat="1" ht="25.9" customHeight="1">
      <c r="B156" s="353"/>
      <c r="D156" s="355" t="s">
        <v>296</v>
      </c>
      <c r="E156" s="356" t="s">
        <v>2158</v>
      </c>
      <c r="F156" s="356" t="s">
        <v>2159</v>
      </c>
      <c r="J156" s="357">
        <f>BK156</f>
        <v>0</v>
      </c>
      <c r="L156" s="353"/>
      <c r="M156" s="358"/>
      <c r="N156" s="359"/>
      <c r="O156" s="359"/>
      <c r="P156" s="360">
        <f>P157</f>
        <v>0</v>
      </c>
      <c r="Q156" s="359"/>
      <c r="R156" s="360">
        <f>R157</f>
        <v>0</v>
      </c>
      <c r="S156" s="359"/>
      <c r="T156" s="361">
        <f>T157</f>
        <v>0</v>
      </c>
      <c r="AR156" s="355" t="s">
        <v>1879</v>
      </c>
      <c r="AT156" s="362" t="s">
        <v>296</v>
      </c>
      <c r="AU156" s="362" t="s">
        <v>297</v>
      </c>
      <c r="AY156" s="355" t="s">
        <v>328</v>
      </c>
      <c r="BK156" s="363">
        <f>BK157</f>
        <v>0</v>
      </c>
    </row>
    <row r="157" spans="2:65" s="354" customFormat="1" ht="22.9" customHeight="1">
      <c r="B157" s="353"/>
      <c r="D157" s="355" t="s">
        <v>296</v>
      </c>
      <c r="E157" s="364" t="s">
        <v>2160</v>
      </c>
      <c r="F157" s="364" t="s">
        <v>27</v>
      </c>
      <c r="J157" s="365">
        <f>BK157</f>
        <v>0</v>
      </c>
      <c r="L157" s="353"/>
      <c r="M157" s="358"/>
      <c r="N157" s="359"/>
      <c r="O157" s="359"/>
      <c r="P157" s="360">
        <f>P158</f>
        <v>0</v>
      </c>
      <c r="Q157" s="359"/>
      <c r="R157" s="360">
        <f>R158</f>
        <v>0</v>
      </c>
      <c r="S157" s="359"/>
      <c r="T157" s="361">
        <f>T158</f>
        <v>0</v>
      </c>
      <c r="AR157" s="355" t="s">
        <v>1879</v>
      </c>
      <c r="AT157" s="362" t="s">
        <v>296</v>
      </c>
      <c r="AU157" s="362" t="s">
        <v>55</v>
      </c>
      <c r="AY157" s="355" t="s">
        <v>328</v>
      </c>
      <c r="BK157" s="363">
        <f>BK158</f>
        <v>0</v>
      </c>
    </row>
    <row r="158" spans="2:65" s="96" customFormat="1" ht="16.5" customHeight="1">
      <c r="B158" s="108"/>
      <c r="C158" s="109" t="s">
        <v>1170</v>
      </c>
      <c r="D158" s="109" t="s">
        <v>330</v>
      </c>
      <c r="E158" s="110" t="s">
        <v>2161</v>
      </c>
      <c r="F158" s="172" t="s">
        <v>2162</v>
      </c>
      <c r="G158" s="405" t="s">
        <v>140</v>
      </c>
      <c r="H158" s="112">
        <v>1</v>
      </c>
      <c r="I158" s="173"/>
      <c r="J158" s="173">
        <f>ROUND(I158*H158,2)</f>
        <v>0</v>
      </c>
      <c r="K158" s="172" t="s">
        <v>1640</v>
      </c>
      <c r="L158" s="95"/>
      <c r="M158" s="396" t="s">
        <v>242</v>
      </c>
      <c r="N158" s="397" t="s">
        <v>274</v>
      </c>
      <c r="O158" s="398">
        <v>0</v>
      </c>
      <c r="P158" s="398">
        <f>O158*H158</f>
        <v>0</v>
      </c>
      <c r="Q158" s="398">
        <v>0</v>
      </c>
      <c r="R158" s="398">
        <f>Q158*H158</f>
        <v>0</v>
      </c>
      <c r="S158" s="398">
        <v>0</v>
      </c>
      <c r="T158" s="399">
        <f>S158*H158</f>
        <v>0</v>
      </c>
      <c r="AR158" s="90" t="s">
        <v>55</v>
      </c>
      <c r="AT158" s="90" t="s">
        <v>330</v>
      </c>
      <c r="AU158" s="90" t="s">
        <v>57</v>
      </c>
      <c r="AY158" s="90" t="s">
        <v>328</v>
      </c>
      <c r="BE158" s="113">
        <f>IF(N158="základní",J158,0)</f>
        <v>0</v>
      </c>
      <c r="BF158" s="113">
        <f>IF(N158="snížená",J158,0)</f>
        <v>0</v>
      </c>
      <c r="BG158" s="113">
        <f>IF(N158="zákl. přenesená",J158,0)</f>
        <v>0</v>
      </c>
      <c r="BH158" s="113">
        <f>IF(N158="sníž. přenesená",J158,0)</f>
        <v>0</v>
      </c>
      <c r="BI158" s="113">
        <f>IF(N158="nulová",J158,0)</f>
        <v>0</v>
      </c>
      <c r="BJ158" s="90" t="s">
        <v>55</v>
      </c>
      <c r="BK158" s="113">
        <f>ROUND(I158*H158,2)</f>
        <v>0</v>
      </c>
      <c r="BL158" s="90" t="s">
        <v>55</v>
      </c>
      <c r="BM158" s="90" t="s">
        <v>2163</v>
      </c>
    </row>
    <row r="159" spans="2:65" s="96" customFormat="1" ht="6.95" customHeight="1">
      <c r="B159" s="99"/>
      <c r="C159" s="100"/>
      <c r="D159" s="100"/>
      <c r="E159" s="100"/>
      <c r="F159" s="100"/>
      <c r="G159" s="100"/>
      <c r="H159" s="100"/>
      <c r="I159" s="100"/>
      <c r="J159" s="100"/>
      <c r="K159" s="100"/>
      <c r="L159" s="95"/>
    </row>
  </sheetData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49"/>
  <sheetViews>
    <sheetView workbookViewId="0">
      <selection activeCell="L15" sqref="L15"/>
    </sheetView>
  </sheetViews>
  <sheetFormatPr defaultRowHeight="12.75"/>
  <cols>
    <col min="1" max="1" width="9.140625" style="169"/>
    <col min="2" max="2" width="18.140625" style="169" customWidth="1"/>
    <col min="3" max="3" width="56.28515625" style="169" customWidth="1"/>
    <col min="4" max="4" width="9.140625" style="169"/>
    <col min="5" max="5" width="9.7109375" style="169" bestFit="1" customWidth="1"/>
    <col min="6" max="6" width="11.42578125" style="169" customWidth="1"/>
    <col min="7" max="7" width="16.42578125" style="169" customWidth="1"/>
    <col min="8" max="8" width="14.85546875" style="169" customWidth="1"/>
    <col min="9" max="257" width="9.140625" style="169"/>
    <col min="258" max="258" width="18.140625" style="169" customWidth="1"/>
    <col min="259" max="259" width="56.28515625" style="169" customWidth="1"/>
    <col min="260" max="260" width="9.140625" style="169"/>
    <col min="261" max="261" width="9.7109375" style="169" bestFit="1" customWidth="1"/>
    <col min="262" max="262" width="11.42578125" style="169" customWidth="1"/>
    <col min="263" max="263" width="16.42578125" style="169" customWidth="1"/>
    <col min="264" max="264" width="14.85546875" style="169" customWidth="1"/>
    <col min="265" max="513" width="9.140625" style="169"/>
    <col min="514" max="514" width="18.140625" style="169" customWidth="1"/>
    <col min="515" max="515" width="56.28515625" style="169" customWidth="1"/>
    <col min="516" max="516" width="9.140625" style="169"/>
    <col min="517" max="517" width="9.7109375" style="169" bestFit="1" customWidth="1"/>
    <col min="518" max="518" width="11.42578125" style="169" customWidth="1"/>
    <col min="519" max="519" width="16.42578125" style="169" customWidth="1"/>
    <col min="520" max="520" width="14.85546875" style="169" customWidth="1"/>
    <col min="521" max="769" width="9.140625" style="169"/>
    <col min="770" max="770" width="18.140625" style="169" customWidth="1"/>
    <col min="771" max="771" width="56.28515625" style="169" customWidth="1"/>
    <col min="772" max="772" width="9.140625" style="169"/>
    <col min="773" max="773" width="9.7109375" style="169" bestFit="1" customWidth="1"/>
    <col min="774" max="774" width="11.42578125" style="169" customWidth="1"/>
    <col min="775" max="775" width="16.42578125" style="169" customWidth="1"/>
    <col min="776" max="776" width="14.85546875" style="169" customWidth="1"/>
    <col min="777" max="1025" width="9.140625" style="169"/>
    <col min="1026" max="1026" width="18.140625" style="169" customWidth="1"/>
    <col min="1027" max="1027" width="56.28515625" style="169" customWidth="1"/>
    <col min="1028" max="1028" width="9.140625" style="169"/>
    <col min="1029" max="1029" width="9.7109375" style="169" bestFit="1" customWidth="1"/>
    <col min="1030" max="1030" width="11.42578125" style="169" customWidth="1"/>
    <col min="1031" max="1031" width="16.42578125" style="169" customWidth="1"/>
    <col min="1032" max="1032" width="14.85546875" style="169" customWidth="1"/>
    <col min="1033" max="1281" width="9.140625" style="169"/>
    <col min="1282" max="1282" width="18.140625" style="169" customWidth="1"/>
    <col min="1283" max="1283" width="56.28515625" style="169" customWidth="1"/>
    <col min="1284" max="1284" width="9.140625" style="169"/>
    <col min="1285" max="1285" width="9.7109375" style="169" bestFit="1" customWidth="1"/>
    <col min="1286" max="1286" width="11.42578125" style="169" customWidth="1"/>
    <col min="1287" max="1287" width="16.42578125" style="169" customWidth="1"/>
    <col min="1288" max="1288" width="14.85546875" style="169" customWidth="1"/>
    <col min="1289" max="1537" width="9.140625" style="169"/>
    <col min="1538" max="1538" width="18.140625" style="169" customWidth="1"/>
    <col min="1539" max="1539" width="56.28515625" style="169" customWidth="1"/>
    <col min="1540" max="1540" width="9.140625" style="169"/>
    <col min="1541" max="1541" width="9.7109375" style="169" bestFit="1" customWidth="1"/>
    <col min="1542" max="1542" width="11.42578125" style="169" customWidth="1"/>
    <col min="1543" max="1543" width="16.42578125" style="169" customWidth="1"/>
    <col min="1544" max="1544" width="14.85546875" style="169" customWidth="1"/>
    <col min="1545" max="1793" width="9.140625" style="169"/>
    <col min="1794" max="1794" width="18.140625" style="169" customWidth="1"/>
    <col min="1795" max="1795" width="56.28515625" style="169" customWidth="1"/>
    <col min="1796" max="1796" width="9.140625" style="169"/>
    <col min="1797" max="1797" width="9.7109375" style="169" bestFit="1" customWidth="1"/>
    <col min="1798" max="1798" width="11.42578125" style="169" customWidth="1"/>
    <col min="1799" max="1799" width="16.42578125" style="169" customWidth="1"/>
    <col min="1800" max="1800" width="14.85546875" style="169" customWidth="1"/>
    <col min="1801" max="2049" width="9.140625" style="169"/>
    <col min="2050" max="2050" width="18.140625" style="169" customWidth="1"/>
    <col min="2051" max="2051" width="56.28515625" style="169" customWidth="1"/>
    <col min="2052" max="2052" width="9.140625" style="169"/>
    <col min="2053" max="2053" width="9.7109375" style="169" bestFit="1" customWidth="1"/>
    <col min="2054" max="2054" width="11.42578125" style="169" customWidth="1"/>
    <col min="2055" max="2055" width="16.42578125" style="169" customWidth="1"/>
    <col min="2056" max="2056" width="14.85546875" style="169" customWidth="1"/>
    <col min="2057" max="2305" width="9.140625" style="169"/>
    <col min="2306" max="2306" width="18.140625" style="169" customWidth="1"/>
    <col min="2307" max="2307" width="56.28515625" style="169" customWidth="1"/>
    <col min="2308" max="2308" width="9.140625" style="169"/>
    <col min="2309" max="2309" width="9.7109375" style="169" bestFit="1" customWidth="1"/>
    <col min="2310" max="2310" width="11.42578125" style="169" customWidth="1"/>
    <col min="2311" max="2311" width="16.42578125" style="169" customWidth="1"/>
    <col min="2312" max="2312" width="14.85546875" style="169" customWidth="1"/>
    <col min="2313" max="2561" width="9.140625" style="169"/>
    <col min="2562" max="2562" width="18.140625" style="169" customWidth="1"/>
    <col min="2563" max="2563" width="56.28515625" style="169" customWidth="1"/>
    <col min="2564" max="2564" width="9.140625" style="169"/>
    <col min="2565" max="2565" width="9.7109375" style="169" bestFit="1" customWidth="1"/>
    <col min="2566" max="2566" width="11.42578125" style="169" customWidth="1"/>
    <col min="2567" max="2567" width="16.42578125" style="169" customWidth="1"/>
    <col min="2568" max="2568" width="14.85546875" style="169" customWidth="1"/>
    <col min="2569" max="2817" width="9.140625" style="169"/>
    <col min="2818" max="2818" width="18.140625" style="169" customWidth="1"/>
    <col min="2819" max="2819" width="56.28515625" style="169" customWidth="1"/>
    <col min="2820" max="2820" width="9.140625" style="169"/>
    <col min="2821" max="2821" width="9.7109375" style="169" bestFit="1" customWidth="1"/>
    <col min="2822" max="2822" width="11.42578125" style="169" customWidth="1"/>
    <col min="2823" max="2823" width="16.42578125" style="169" customWidth="1"/>
    <col min="2824" max="2824" width="14.85546875" style="169" customWidth="1"/>
    <col min="2825" max="3073" width="9.140625" style="169"/>
    <col min="3074" max="3074" width="18.140625" style="169" customWidth="1"/>
    <col min="3075" max="3075" width="56.28515625" style="169" customWidth="1"/>
    <col min="3076" max="3076" width="9.140625" style="169"/>
    <col min="3077" max="3077" width="9.7109375" style="169" bestFit="1" customWidth="1"/>
    <col min="3078" max="3078" width="11.42578125" style="169" customWidth="1"/>
    <col min="3079" max="3079" width="16.42578125" style="169" customWidth="1"/>
    <col min="3080" max="3080" width="14.85546875" style="169" customWidth="1"/>
    <col min="3081" max="3329" width="9.140625" style="169"/>
    <col min="3330" max="3330" width="18.140625" style="169" customWidth="1"/>
    <col min="3331" max="3331" width="56.28515625" style="169" customWidth="1"/>
    <col min="3332" max="3332" width="9.140625" style="169"/>
    <col min="3333" max="3333" width="9.7109375" style="169" bestFit="1" customWidth="1"/>
    <col min="3334" max="3334" width="11.42578125" style="169" customWidth="1"/>
    <col min="3335" max="3335" width="16.42578125" style="169" customWidth="1"/>
    <col min="3336" max="3336" width="14.85546875" style="169" customWidth="1"/>
    <col min="3337" max="3585" width="9.140625" style="169"/>
    <col min="3586" max="3586" width="18.140625" style="169" customWidth="1"/>
    <col min="3587" max="3587" width="56.28515625" style="169" customWidth="1"/>
    <col min="3588" max="3588" width="9.140625" style="169"/>
    <col min="3589" max="3589" width="9.7109375" style="169" bestFit="1" customWidth="1"/>
    <col min="3590" max="3590" width="11.42578125" style="169" customWidth="1"/>
    <col min="3591" max="3591" width="16.42578125" style="169" customWidth="1"/>
    <col min="3592" max="3592" width="14.85546875" style="169" customWidth="1"/>
    <col min="3593" max="3841" width="9.140625" style="169"/>
    <col min="3842" max="3842" width="18.140625" style="169" customWidth="1"/>
    <col min="3843" max="3843" width="56.28515625" style="169" customWidth="1"/>
    <col min="3844" max="3844" width="9.140625" style="169"/>
    <col min="3845" max="3845" width="9.7109375" style="169" bestFit="1" customWidth="1"/>
    <col min="3846" max="3846" width="11.42578125" style="169" customWidth="1"/>
    <col min="3847" max="3847" width="16.42578125" style="169" customWidth="1"/>
    <col min="3848" max="3848" width="14.85546875" style="169" customWidth="1"/>
    <col min="3849" max="4097" width="9.140625" style="169"/>
    <col min="4098" max="4098" width="18.140625" style="169" customWidth="1"/>
    <col min="4099" max="4099" width="56.28515625" style="169" customWidth="1"/>
    <col min="4100" max="4100" width="9.140625" style="169"/>
    <col min="4101" max="4101" width="9.7109375" style="169" bestFit="1" customWidth="1"/>
    <col min="4102" max="4102" width="11.42578125" style="169" customWidth="1"/>
    <col min="4103" max="4103" width="16.42578125" style="169" customWidth="1"/>
    <col min="4104" max="4104" width="14.85546875" style="169" customWidth="1"/>
    <col min="4105" max="4353" width="9.140625" style="169"/>
    <col min="4354" max="4354" width="18.140625" style="169" customWidth="1"/>
    <col min="4355" max="4355" width="56.28515625" style="169" customWidth="1"/>
    <col min="4356" max="4356" width="9.140625" style="169"/>
    <col min="4357" max="4357" width="9.7109375" style="169" bestFit="1" customWidth="1"/>
    <col min="4358" max="4358" width="11.42578125" style="169" customWidth="1"/>
    <col min="4359" max="4359" width="16.42578125" style="169" customWidth="1"/>
    <col min="4360" max="4360" width="14.85546875" style="169" customWidth="1"/>
    <col min="4361" max="4609" width="9.140625" style="169"/>
    <col min="4610" max="4610" width="18.140625" style="169" customWidth="1"/>
    <col min="4611" max="4611" width="56.28515625" style="169" customWidth="1"/>
    <col min="4612" max="4612" width="9.140625" style="169"/>
    <col min="4613" max="4613" width="9.7109375" style="169" bestFit="1" customWidth="1"/>
    <col min="4614" max="4614" width="11.42578125" style="169" customWidth="1"/>
    <col min="4615" max="4615" width="16.42578125" style="169" customWidth="1"/>
    <col min="4616" max="4616" width="14.85546875" style="169" customWidth="1"/>
    <col min="4617" max="4865" width="9.140625" style="169"/>
    <col min="4866" max="4866" width="18.140625" style="169" customWidth="1"/>
    <col min="4867" max="4867" width="56.28515625" style="169" customWidth="1"/>
    <col min="4868" max="4868" width="9.140625" style="169"/>
    <col min="4869" max="4869" width="9.7109375" style="169" bestFit="1" customWidth="1"/>
    <col min="4870" max="4870" width="11.42578125" style="169" customWidth="1"/>
    <col min="4871" max="4871" width="16.42578125" style="169" customWidth="1"/>
    <col min="4872" max="4872" width="14.85546875" style="169" customWidth="1"/>
    <col min="4873" max="5121" width="9.140625" style="169"/>
    <col min="5122" max="5122" width="18.140625" style="169" customWidth="1"/>
    <col min="5123" max="5123" width="56.28515625" style="169" customWidth="1"/>
    <col min="5124" max="5124" width="9.140625" style="169"/>
    <col min="5125" max="5125" width="9.7109375" style="169" bestFit="1" customWidth="1"/>
    <col min="5126" max="5126" width="11.42578125" style="169" customWidth="1"/>
    <col min="5127" max="5127" width="16.42578125" style="169" customWidth="1"/>
    <col min="5128" max="5128" width="14.85546875" style="169" customWidth="1"/>
    <col min="5129" max="5377" width="9.140625" style="169"/>
    <col min="5378" max="5378" width="18.140625" style="169" customWidth="1"/>
    <col min="5379" max="5379" width="56.28515625" style="169" customWidth="1"/>
    <col min="5380" max="5380" width="9.140625" style="169"/>
    <col min="5381" max="5381" width="9.7109375" style="169" bestFit="1" customWidth="1"/>
    <col min="5382" max="5382" width="11.42578125" style="169" customWidth="1"/>
    <col min="5383" max="5383" width="16.42578125" style="169" customWidth="1"/>
    <col min="5384" max="5384" width="14.85546875" style="169" customWidth="1"/>
    <col min="5385" max="5633" width="9.140625" style="169"/>
    <col min="5634" max="5634" width="18.140625" style="169" customWidth="1"/>
    <col min="5635" max="5635" width="56.28515625" style="169" customWidth="1"/>
    <col min="5636" max="5636" width="9.140625" style="169"/>
    <col min="5637" max="5637" width="9.7109375" style="169" bestFit="1" customWidth="1"/>
    <col min="5638" max="5638" width="11.42578125" style="169" customWidth="1"/>
    <col min="5639" max="5639" width="16.42578125" style="169" customWidth="1"/>
    <col min="5640" max="5640" width="14.85546875" style="169" customWidth="1"/>
    <col min="5641" max="5889" width="9.140625" style="169"/>
    <col min="5890" max="5890" width="18.140625" style="169" customWidth="1"/>
    <col min="5891" max="5891" width="56.28515625" style="169" customWidth="1"/>
    <col min="5892" max="5892" width="9.140625" style="169"/>
    <col min="5893" max="5893" width="9.7109375" style="169" bestFit="1" customWidth="1"/>
    <col min="5894" max="5894" width="11.42578125" style="169" customWidth="1"/>
    <col min="5895" max="5895" width="16.42578125" style="169" customWidth="1"/>
    <col min="5896" max="5896" width="14.85546875" style="169" customWidth="1"/>
    <col min="5897" max="6145" width="9.140625" style="169"/>
    <col min="6146" max="6146" width="18.140625" style="169" customWidth="1"/>
    <col min="6147" max="6147" width="56.28515625" style="169" customWidth="1"/>
    <col min="6148" max="6148" width="9.140625" style="169"/>
    <col min="6149" max="6149" width="9.7109375" style="169" bestFit="1" customWidth="1"/>
    <col min="6150" max="6150" width="11.42578125" style="169" customWidth="1"/>
    <col min="6151" max="6151" width="16.42578125" style="169" customWidth="1"/>
    <col min="6152" max="6152" width="14.85546875" style="169" customWidth="1"/>
    <col min="6153" max="6401" width="9.140625" style="169"/>
    <col min="6402" max="6402" width="18.140625" style="169" customWidth="1"/>
    <col min="6403" max="6403" width="56.28515625" style="169" customWidth="1"/>
    <col min="6404" max="6404" width="9.140625" style="169"/>
    <col min="6405" max="6405" width="9.7109375" style="169" bestFit="1" customWidth="1"/>
    <col min="6406" max="6406" width="11.42578125" style="169" customWidth="1"/>
    <col min="6407" max="6407" width="16.42578125" style="169" customWidth="1"/>
    <col min="6408" max="6408" width="14.85546875" style="169" customWidth="1"/>
    <col min="6409" max="6657" width="9.140625" style="169"/>
    <col min="6658" max="6658" width="18.140625" style="169" customWidth="1"/>
    <col min="6659" max="6659" width="56.28515625" style="169" customWidth="1"/>
    <col min="6660" max="6660" width="9.140625" style="169"/>
    <col min="6661" max="6661" width="9.7109375" style="169" bestFit="1" customWidth="1"/>
    <col min="6662" max="6662" width="11.42578125" style="169" customWidth="1"/>
    <col min="6663" max="6663" width="16.42578125" style="169" customWidth="1"/>
    <col min="6664" max="6664" width="14.85546875" style="169" customWidth="1"/>
    <col min="6665" max="6913" width="9.140625" style="169"/>
    <col min="6914" max="6914" width="18.140625" style="169" customWidth="1"/>
    <col min="6915" max="6915" width="56.28515625" style="169" customWidth="1"/>
    <col min="6916" max="6916" width="9.140625" style="169"/>
    <col min="6917" max="6917" width="9.7109375" style="169" bestFit="1" customWidth="1"/>
    <col min="6918" max="6918" width="11.42578125" style="169" customWidth="1"/>
    <col min="6919" max="6919" width="16.42578125" style="169" customWidth="1"/>
    <col min="6920" max="6920" width="14.85546875" style="169" customWidth="1"/>
    <col min="6921" max="7169" width="9.140625" style="169"/>
    <col min="7170" max="7170" width="18.140625" style="169" customWidth="1"/>
    <col min="7171" max="7171" width="56.28515625" style="169" customWidth="1"/>
    <col min="7172" max="7172" width="9.140625" style="169"/>
    <col min="7173" max="7173" width="9.7109375" style="169" bestFit="1" customWidth="1"/>
    <col min="7174" max="7174" width="11.42578125" style="169" customWidth="1"/>
    <col min="7175" max="7175" width="16.42578125" style="169" customWidth="1"/>
    <col min="7176" max="7176" width="14.85546875" style="169" customWidth="1"/>
    <col min="7177" max="7425" width="9.140625" style="169"/>
    <col min="7426" max="7426" width="18.140625" style="169" customWidth="1"/>
    <col min="7427" max="7427" width="56.28515625" style="169" customWidth="1"/>
    <col min="7428" max="7428" width="9.140625" style="169"/>
    <col min="7429" max="7429" width="9.7109375" style="169" bestFit="1" customWidth="1"/>
    <col min="7430" max="7430" width="11.42578125" style="169" customWidth="1"/>
    <col min="7431" max="7431" width="16.42578125" style="169" customWidth="1"/>
    <col min="7432" max="7432" width="14.85546875" style="169" customWidth="1"/>
    <col min="7433" max="7681" width="9.140625" style="169"/>
    <col min="7682" max="7682" width="18.140625" style="169" customWidth="1"/>
    <col min="7683" max="7683" width="56.28515625" style="169" customWidth="1"/>
    <col min="7684" max="7684" width="9.140625" style="169"/>
    <col min="7685" max="7685" width="9.7109375" style="169" bestFit="1" customWidth="1"/>
    <col min="7686" max="7686" width="11.42578125" style="169" customWidth="1"/>
    <col min="7687" max="7687" width="16.42578125" style="169" customWidth="1"/>
    <col min="7688" max="7688" width="14.85546875" style="169" customWidth="1"/>
    <col min="7689" max="7937" width="9.140625" style="169"/>
    <col min="7938" max="7938" width="18.140625" style="169" customWidth="1"/>
    <col min="7939" max="7939" width="56.28515625" style="169" customWidth="1"/>
    <col min="7940" max="7940" width="9.140625" style="169"/>
    <col min="7941" max="7941" width="9.7109375" style="169" bestFit="1" customWidth="1"/>
    <col min="7942" max="7942" width="11.42578125" style="169" customWidth="1"/>
    <col min="7943" max="7943" width="16.42578125" style="169" customWidth="1"/>
    <col min="7944" max="7944" width="14.85546875" style="169" customWidth="1"/>
    <col min="7945" max="8193" width="9.140625" style="169"/>
    <col min="8194" max="8194" width="18.140625" style="169" customWidth="1"/>
    <col min="8195" max="8195" width="56.28515625" style="169" customWidth="1"/>
    <col min="8196" max="8196" width="9.140625" style="169"/>
    <col min="8197" max="8197" width="9.7109375" style="169" bestFit="1" customWidth="1"/>
    <col min="8198" max="8198" width="11.42578125" style="169" customWidth="1"/>
    <col min="8199" max="8199" width="16.42578125" style="169" customWidth="1"/>
    <col min="8200" max="8200" width="14.85546875" style="169" customWidth="1"/>
    <col min="8201" max="8449" width="9.140625" style="169"/>
    <col min="8450" max="8450" width="18.140625" style="169" customWidth="1"/>
    <col min="8451" max="8451" width="56.28515625" style="169" customWidth="1"/>
    <col min="8452" max="8452" width="9.140625" style="169"/>
    <col min="8453" max="8453" width="9.7109375" style="169" bestFit="1" customWidth="1"/>
    <col min="8454" max="8454" width="11.42578125" style="169" customWidth="1"/>
    <col min="8455" max="8455" width="16.42578125" style="169" customWidth="1"/>
    <col min="8456" max="8456" width="14.85546875" style="169" customWidth="1"/>
    <col min="8457" max="8705" width="9.140625" style="169"/>
    <col min="8706" max="8706" width="18.140625" style="169" customWidth="1"/>
    <col min="8707" max="8707" width="56.28515625" style="169" customWidth="1"/>
    <col min="8708" max="8708" width="9.140625" style="169"/>
    <col min="8709" max="8709" width="9.7109375" style="169" bestFit="1" customWidth="1"/>
    <col min="8710" max="8710" width="11.42578125" style="169" customWidth="1"/>
    <col min="8711" max="8711" width="16.42578125" style="169" customWidth="1"/>
    <col min="8712" max="8712" width="14.85546875" style="169" customWidth="1"/>
    <col min="8713" max="8961" width="9.140625" style="169"/>
    <col min="8962" max="8962" width="18.140625" style="169" customWidth="1"/>
    <col min="8963" max="8963" width="56.28515625" style="169" customWidth="1"/>
    <col min="8964" max="8964" width="9.140625" style="169"/>
    <col min="8965" max="8965" width="9.7109375" style="169" bestFit="1" customWidth="1"/>
    <col min="8966" max="8966" width="11.42578125" style="169" customWidth="1"/>
    <col min="8967" max="8967" width="16.42578125" style="169" customWidth="1"/>
    <col min="8968" max="8968" width="14.85546875" style="169" customWidth="1"/>
    <col min="8969" max="9217" width="9.140625" style="169"/>
    <col min="9218" max="9218" width="18.140625" style="169" customWidth="1"/>
    <col min="9219" max="9219" width="56.28515625" style="169" customWidth="1"/>
    <col min="9220" max="9220" width="9.140625" style="169"/>
    <col min="9221" max="9221" width="9.7109375" style="169" bestFit="1" customWidth="1"/>
    <col min="9222" max="9222" width="11.42578125" style="169" customWidth="1"/>
    <col min="9223" max="9223" width="16.42578125" style="169" customWidth="1"/>
    <col min="9224" max="9224" width="14.85546875" style="169" customWidth="1"/>
    <col min="9225" max="9473" width="9.140625" style="169"/>
    <col min="9474" max="9474" width="18.140625" style="169" customWidth="1"/>
    <col min="9475" max="9475" width="56.28515625" style="169" customWidth="1"/>
    <col min="9476" max="9476" width="9.140625" style="169"/>
    <col min="9477" max="9477" width="9.7109375" style="169" bestFit="1" customWidth="1"/>
    <col min="9478" max="9478" width="11.42578125" style="169" customWidth="1"/>
    <col min="9479" max="9479" width="16.42578125" style="169" customWidth="1"/>
    <col min="9480" max="9480" width="14.85546875" style="169" customWidth="1"/>
    <col min="9481" max="9729" width="9.140625" style="169"/>
    <col min="9730" max="9730" width="18.140625" style="169" customWidth="1"/>
    <col min="9731" max="9731" width="56.28515625" style="169" customWidth="1"/>
    <col min="9732" max="9732" width="9.140625" style="169"/>
    <col min="9733" max="9733" width="9.7109375" style="169" bestFit="1" customWidth="1"/>
    <col min="9734" max="9734" width="11.42578125" style="169" customWidth="1"/>
    <col min="9735" max="9735" width="16.42578125" style="169" customWidth="1"/>
    <col min="9736" max="9736" width="14.85546875" style="169" customWidth="1"/>
    <col min="9737" max="9985" width="9.140625" style="169"/>
    <col min="9986" max="9986" width="18.140625" style="169" customWidth="1"/>
    <col min="9987" max="9987" width="56.28515625" style="169" customWidth="1"/>
    <col min="9988" max="9988" width="9.140625" style="169"/>
    <col min="9989" max="9989" width="9.7109375" style="169" bestFit="1" customWidth="1"/>
    <col min="9990" max="9990" width="11.42578125" style="169" customWidth="1"/>
    <col min="9991" max="9991" width="16.42578125" style="169" customWidth="1"/>
    <col min="9992" max="9992" width="14.85546875" style="169" customWidth="1"/>
    <col min="9993" max="10241" width="9.140625" style="169"/>
    <col min="10242" max="10242" width="18.140625" style="169" customWidth="1"/>
    <col min="10243" max="10243" width="56.28515625" style="169" customWidth="1"/>
    <col min="10244" max="10244" width="9.140625" style="169"/>
    <col min="10245" max="10245" width="9.7109375" style="169" bestFit="1" customWidth="1"/>
    <col min="10246" max="10246" width="11.42578125" style="169" customWidth="1"/>
    <col min="10247" max="10247" width="16.42578125" style="169" customWidth="1"/>
    <col min="10248" max="10248" width="14.85546875" style="169" customWidth="1"/>
    <col min="10249" max="10497" width="9.140625" style="169"/>
    <col min="10498" max="10498" width="18.140625" style="169" customWidth="1"/>
    <col min="10499" max="10499" width="56.28515625" style="169" customWidth="1"/>
    <col min="10500" max="10500" width="9.140625" style="169"/>
    <col min="10501" max="10501" width="9.7109375" style="169" bestFit="1" customWidth="1"/>
    <col min="10502" max="10502" width="11.42578125" style="169" customWidth="1"/>
    <col min="10503" max="10503" width="16.42578125" style="169" customWidth="1"/>
    <col min="10504" max="10504" width="14.85546875" style="169" customWidth="1"/>
    <col min="10505" max="10753" width="9.140625" style="169"/>
    <col min="10754" max="10754" width="18.140625" style="169" customWidth="1"/>
    <col min="10755" max="10755" width="56.28515625" style="169" customWidth="1"/>
    <col min="10756" max="10756" width="9.140625" style="169"/>
    <col min="10757" max="10757" width="9.7109375" style="169" bestFit="1" customWidth="1"/>
    <col min="10758" max="10758" width="11.42578125" style="169" customWidth="1"/>
    <col min="10759" max="10759" width="16.42578125" style="169" customWidth="1"/>
    <col min="10760" max="10760" width="14.85546875" style="169" customWidth="1"/>
    <col min="10761" max="11009" width="9.140625" style="169"/>
    <col min="11010" max="11010" width="18.140625" style="169" customWidth="1"/>
    <col min="11011" max="11011" width="56.28515625" style="169" customWidth="1"/>
    <col min="11012" max="11012" width="9.140625" style="169"/>
    <col min="11013" max="11013" width="9.7109375" style="169" bestFit="1" customWidth="1"/>
    <col min="11014" max="11014" width="11.42578125" style="169" customWidth="1"/>
    <col min="11015" max="11015" width="16.42578125" style="169" customWidth="1"/>
    <col min="11016" max="11016" width="14.85546875" style="169" customWidth="1"/>
    <col min="11017" max="11265" width="9.140625" style="169"/>
    <col min="11266" max="11266" width="18.140625" style="169" customWidth="1"/>
    <col min="11267" max="11267" width="56.28515625" style="169" customWidth="1"/>
    <col min="11268" max="11268" width="9.140625" style="169"/>
    <col min="11269" max="11269" width="9.7109375" style="169" bestFit="1" customWidth="1"/>
    <col min="11270" max="11270" width="11.42578125" style="169" customWidth="1"/>
    <col min="11271" max="11271" width="16.42578125" style="169" customWidth="1"/>
    <col min="11272" max="11272" width="14.85546875" style="169" customWidth="1"/>
    <col min="11273" max="11521" width="9.140625" style="169"/>
    <col min="11522" max="11522" width="18.140625" style="169" customWidth="1"/>
    <col min="11523" max="11523" width="56.28515625" style="169" customWidth="1"/>
    <col min="11524" max="11524" width="9.140625" style="169"/>
    <col min="11525" max="11525" width="9.7109375" style="169" bestFit="1" customWidth="1"/>
    <col min="11526" max="11526" width="11.42578125" style="169" customWidth="1"/>
    <col min="11527" max="11527" width="16.42578125" style="169" customWidth="1"/>
    <col min="11528" max="11528" width="14.85546875" style="169" customWidth="1"/>
    <col min="11529" max="11777" width="9.140625" style="169"/>
    <col min="11778" max="11778" width="18.140625" style="169" customWidth="1"/>
    <col min="11779" max="11779" width="56.28515625" style="169" customWidth="1"/>
    <col min="11780" max="11780" width="9.140625" style="169"/>
    <col min="11781" max="11781" width="9.7109375" style="169" bestFit="1" customWidth="1"/>
    <col min="11782" max="11782" width="11.42578125" style="169" customWidth="1"/>
    <col min="11783" max="11783" width="16.42578125" style="169" customWidth="1"/>
    <col min="11784" max="11784" width="14.85546875" style="169" customWidth="1"/>
    <col min="11785" max="12033" width="9.140625" style="169"/>
    <col min="12034" max="12034" width="18.140625" style="169" customWidth="1"/>
    <col min="12035" max="12035" width="56.28515625" style="169" customWidth="1"/>
    <col min="12036" max="12036" width="9.140625" style="169"/>
    <col min="12037" max="12037" width="9.7109375" style="169" bestFit="1" customWidth="1"/>
    <col min="12038" max="12038" width="11.42578125" style="169" customWidth="1"/>
    <col min="12039" max="12039" width="16.42578125" style="169" customWidth="1"/>
    <col min="12040" max="12040" width="14.85546875" style="169" customWidth="1"/>
    <col min="12041" max="12289" width="9.140625" style="169"/>
    <col min="12290" max="12290" width="18.140625" style="169" customWidth="1"/>
    <col min="12291" max="12291" width="56.28515625" style="169" customWidth="1"/>
    <col min="12292" max="12292" width="9.140625" style="169"/>
    <col min="12293" max="12293" width="9.7109375" style="169" bestFit="1" customWidth="1"/>
    <col min="12294" max="12294" width="11.42578125" style="169" customWidth="1"/>
    <col min="12295" max="12295" width="16.42578125" style="169" customWidth="1"/>
    <col min="12296" max="12296" width="14.85546875" style="169" customWidth="1"/>
    <col min="12297" max="12545" width="9.140625" style="169"/>
    <col min="12546" max="12546" width="18.140625" style="169" customWidth="1"/>
    <col min="12547" max="12547" width="56.28515625" style="169" customWidth="1"/>
    <col min="12548" max="12548" width="9.140625" style="169"/>
    <col min="12549" max="12549" width="9.7109375" style="169" bestFit="1" customWidth="1"/>
    <col min="12550" max="12550" width="11.42578125" style="169" customWidth="1"/>
    <col min="12551" max="12551" width="16.42578125" style="169" customWidth="1"/>
    <col min="12552" max="12552" width="14.85546875" style="169" customWidth="1"/>
    <col min="12553" max="12801" width="9.140625" style="169"/>
    <col min="12802" max="12802" width="18.140625" style="169" customWidth="1"/>
    <col min="12803" max="12803" width="56.28515625" style="169" customWidth="1"/>
    <col min="12804" max="12804" width="9.140625" style="169"/>
    <col min="12805" max="12805" width="9.7109375" style="169" bestFit="1" customWidth="1"/>
    <col min="12806" max="12806" width="11.42578125" style="169" customWidth="1"/>
    <col min="12807" max="12807" width="16.42578125" style="169" customWidth="1"/>
    <col min="12808" max="12808" width="14.85546875" style="169" customWidth="1"/>
    <col min="12809" max="13057" width="9.140625" style="169"/>
    <col min="13058" max="13058" width="18.140625" style="169" customWidth="1"/>
    <col min="13059" max="13059" width="56.28515625" style="169" customWidth="1"/>
    <col min="13060" max="13060" width="9.140625" style="169"/>
    <col min="13061" max="13061" width="9.7109375" style="169" bestFit="1" customWidth="1"/>
    <col min="13062" max="13062" width="11.42578125" style="169" customWidth="1"/>
    <col min="13063" max="13063" width="16.42578125" style="169" customWidth="1"/>
    <col min="13064" max="13064" width="14.85546875" style="169" customWidth="1"/>
    <col min="13065" max="13313" width="9.140625" style="169"/>
    <col min="13314" max="13314" width="18.140625" style="169" customWidth="1"/>
    <col min="13315" max="13315" width="56.28515625" style="169" customWidth="1"/>
    <col min="13316" max="13316" width="9.140625" style="169"/>
    <col min="13317" max="13317" width="9.7109375" style="169" bestFit="1" customWidth="1"/>
    <col min="13318" max="13318" width="11.42578125" style="169" customWidth="1"/>
    <col min="13319" max="13319" width="16.42578125" style="169" customWidth="1"/>
    <col min="13320" max="13320" width="14.85546875" style="169" customWidth="1"/>
    <col min="13321" max="13569" width="9.140625" style="169"/>
    <col min="13570" max="13570" width="18.140625" style="169" customWidth="1"/>
    <col min="13571" max="13571" width="56.28515625" style="169" customWidth="1"/>
    <col min="13572" max="13572" width="9.140625" style="169"/>
    <col min="13573" max="13573" width="9.7109375" style="169" bestFit="1" customWidth="1"/>
    <col min="13574" max="13574" width="11.42578125" style="169" customWidth="1"/>
    <col min="13575" max="13575" width="16.42578125" style="169" customWidth="1"/>
    <col min="13576" max="13576" width="14.85546875" style="169" customWidth="1"/>
    <col min="13577" max="13825" width="9.140625" style="169"/>
    <col min="13826" max="13826" width="18.140625" style="169" customWidth="1"/>
    <col min="13827" max="13827" width="56.28515625" style="169" customWidth="1"/>
    <col min="13828" max="13828" width="9.140625" style="169"/>
    <col min="13829" max="13829" width="9.7109375" style="169" bestFit="1" customWidth="1"/>
    <col min="13830" max="13830" width="11.42578125" style="169" customWidth="1"/>
    <col min="13831" max="13831" width="16.42578125" style="169" customWidth="1"/>
    <col min="13832" max="13832" width="14.85546875" style="169" customWidth="1"/>
    <col min="13833" max="14081" width="9.140625" style="169"/>
    <col min="14082" max="14082" width="18.140625" style="169" customWidth="1"/>
    <col min="14083" max="14083" width="56.28515625" style="169" customWidth="1"/>
    <col min="14084" max="14084" width="9.140625" style="169"/>
    <col min="14085" max="14085" width="9.7109375" style="169" bestFit="1" customWidth="1"/>
    <col min="14086" max="14086" width="11.42578125" style="169" customWidth="1"/>
    <col min="14087" max="14087" width="16.42578125" style="169" customWidth="1"/>
    <col min="14088" max="14088" width="14.85546875" style="169" customWidth="1"/>
    <col min="14089" max="14337" width="9.140625" style="169"/>
    <col min="14338" max="14338" width="18.140625" style="169" customWidth="1"/>
    <col min="14339" max="14339" width="56.28515625" style="169" customWidth="1"/>
    <col min="14340" max="14340" width="9.140625" style="169"/>
    <col min="14341" max="14341" width="9.7109375" style="169" bestFit="1" customWidth="1"/>
    <col min="14342" max="14342" width="11.42578125" style="169" customWidth="1"/>
    <col min="14343" max="14343" width="16.42578125" style="169" customWidth="1"/>
    <col min="14344" max="14344" width="14.85546875" style="169" customWidth="1"/>
    <col min="14345" max="14593" width="9.140625" style="169"/>
    <col min="14594" max="14594" width="18.140625" style="169" customWidth="1"/>
    <col min="14595" max="14595" width="56.28515625" style="169" customWidth="1"/>
    <col min="14596" max="14596" width="9.140625" style="169"/>
    <col min="14597" max="14597" width="9.7109375" style="169" bestFit="1" customWidth="1"/>
    <col min="14598" max="14598" width="11.42578125" style="169" customWidth="1"/>
    <col min="14599" max="14599" width="16.42578125" style="169" customWidth="1"/>
    <col min="14600" max="14600" width="14.85546875" style="169" customWidth="1"/>
    <col min="14601" max="14849" width="9.140625" style="169"/>
    <col min="14850" max="14850" width="18.140625" style="169" customWidth="1"/>
    <col min="14851" max="14851" width="56.28515625" style="169" customWidth="1"/>
    <col min="14852" max="14852" width="9.140625" style="169"/>
    <col min="14853" max="14853" width="9.7109375" style="169" bestFit="1" customWidth="1"/>
    <col min="14854" max="14854" width="11.42578125" style="169" customWidth="1"/>
    <col min="14855" max="14855" width="16.42578125" style="169" customWidth="1"/>
    <col min="14856" max="14856" width="14.85546875" style="169" customWidth="1"/>
    <col min="14857" max="15105" width="9.140625" style="169"/>
    <col min="15106" max="15106" width="18.140625" style="169" customWidth="1"/>
    <col min="15107" max="15107" width="56.28515625" style="169" customWidth="1"/>
    <col min="15108" max="15108" width="9.140625" style="169"/>
    <col min="15109" max="15109" width="9.7109375" style="169" bestFit="1" customWidth="1"/>
    <col min="15110" max="15110" width="11.42578125" style="169" customWidth="1"/>
    <col min="15111" max="15111" width="16.42578125" style="169" customWidth="1"/>
    <col min="15112" max="15112" width="14.85546875" style="169" customWidth="1"/>
    <col min="15113" max="15361" width="9.140625" style="169"/>
    <col min="15362" max="15362" width="18.140625" style="169" customWidth="1"/>
    <col min="15363" max="15363" width="56.28515625" style="169" customWidth="1"/>
    <col min="15364" max="15364" width="9.140625" style="169"/>
    <col min="15365" max="15365" width="9.7109375" style="169" bestFit="1" customWidth="1"/>
    <col min="15366" max="15366" width="11.42578125" style="169" customWidth="1"/>
    <col min="15367" max="15367" width="16.42578125" style="169" customWidth="1"/>
    <col min="15368" max="15368" width="14.85546875" style="169" customWidth="1"/>
    <col min="15369" max="15617" width="9.140625" style="169"/>
    <col min="15618" max="15618" width="18.140625" style="169" customWidth="1"/>
    <col min="15619" max="15619" width="56.28515625" style="169" customWidth="1"/>
    <col min="15620" max="15620" width="9.140625" style="169"/>
    <col min="15621" max="15621" width="9.7109375" style="169" bestFit="1" customWidth="1"/>
    <col min="15622" max="15622" width="11.42578125" style="169" customWidth="1"/>
    <col min="15623" max="15623" width="16.42578125" style="169" customWidth="1"/>
    <col min="15624" max="15624" width="14.85546875" style="169" customWidth="1"/>
    <col min="15625" max="15873" width="9.140625" style="169"/>
    <col min="15874" max="15874" width="18.140625" style="169" customWidth="1"/>
    <col min="15875" max="15875" width="56.28515625" style="169" customWidth="1"/>
    <col min="15876" max="15876" width="9.140625" style="169"/>
    <col min="15877" max="15877" width="9.7109375" style="169" bestFit="1" customWidth="1"/>
    <col min="15878" max="15878" width="11.42578125" style="169" customWidth="1"/>
    <col min="15879" max="15879" width="16.42578125" style="169" customWidth="1"/>
    <col min="15880" max="15880" width="14.85546875" style="169" customWidth="1"/>
    <col min="15881" max="16129" width="9.140625" style="169"/>
    <col min="16130" max="16130" width="18.140625" style="169" customWidth="1"/>
    <col min="16131" max="16131" width="56.28515625" style="169" customWidth="1"/>
    <col min="16132" max="16132" width="9.140625" style="169"/>
    <col min="16133" max="16133" width="9.7109375" style="169" bestFit="1" customWidth="1"/>
    <col min="16134" max="16134" width="11.42578125" style="169" customWidth="1"/>
    <col min="16135" max="16135" width="16.42578125" style="169" customWidth="1"/>
    <col min="16136" max="16136" width="14.85546875" style="169" customWidth="1"/>
    <col min="16137" max="16384" width="9.140625" style="169"/>
  </cols>
  <sheetData>
    <row r="1" spans="1:8" ht="15.75">
      <c r="A1" s="121"/>
      <c r="B1" s="122"/>
      <c r="C1" s="122"/>
      <c r="D1" s="122"/>
      <c r="E1" s="123"/>
      <c r="F1" s="124"/>
      <c r="G1" s="125"/>
      <c r="H1" s="170"/>
    </row>
    <row r="2" spans="1:8" ht="15.75">
      <c r="A2" s="121"/>
      <c r="B2" s="122"/>
      <c r="C2" s="122"/>
      <c r="D2" s="122"/>
      <c r="E2" s="123"/>
      <c r="F2" s="124"/>
      <c r="G2" s="125"/>
      <c r="H2" s="170"/>
    </row>
    <row r="3" spans="1:8">
      <c r="A3" s="126" t="s">
        <v>1368</v>
      </c>
      <c r="B3" s="127" t="s">
        <v>1369</v>
      </c>
      <c r="C3" s="127" t="s">
        <v>321</v>
      </c>
      <c r="D3" s="128" t="s">
        <v>107</v>
      </c>
      <c r="E3" s="126" t="s">
        <v>1370</v>
      </c>
      <c r="F3" s="128" t="s">
        <v>1371</v>
      </c>
      <c r="G3" s="126" t="s">
        <v>1372</v>
      </c>
      <c r="H3" s="126" t="s">
        <v>1635</v>
      </c>
    </row>
    <row r="4" spans="1:8">
      <c r="A4" s="126"/>
      <c r="B4" s="127"/>
      <c r="C4" s="127"/>
      <c r="D4" s="128"/>
      <c r="E4" s="126"/>
      <c r="F4" s="126"/>
      <c r="G4" s="126"/>
      <c r="H4" s="170"/>
    </row>
    <row r="5" spans="1:8" ht="15.75">
      <c r="A5" s="121"/>
      <c r="B5" s="122"/>
      <c r="C5" s="122" t="s">
        <v>1373</v>
      </c>
      <c r="D5" s="122"/>
      <c r="E5" s="123"/>
      <c r="F5" s="124"/>
      <c r="G5" s="125"/>
      <c r="H5" s="170"/>
    </row>
    <row r="6" spans="1:8" ht="15">
      <c r="A6" s="129"/>
      <c r="B6" s="130"/>
      <c r="C6" s="131" t="s">
        <v>1374</v>
      </c>
      <c r="D6" s="130"/>
      <c r="E6" s="132"/>
      <c r="F6" s="133"/>
      <c r="G6" s="134">
        <f>SUM(G7:G19)</f>
        <v>0</v>
      </c>
      <c r="H6" s="170"/>
    </row>
    <row r="7" spans="1:8">
      <c r="A7" s="135" t="s">
        <v>1375</v>
      </c>
      <c r="B7" s="136" t="s">
        <v>2164</v>
      </c>
      <c r="C7" s="137" t="s">
        <v>2165</v>
      </c>
      <c r="D7" s="138" t="s">
        <v>776</v>
      </c>
      <c r="E7" s="139">
        <v>5</v>
      </c>
      <c r="F7" s="140"/>
      <c r="G7" s="141">
        <f>E7*F7</f>
        <v>0</v>
      </c>
      <c r="H7" s="170" t="s">
        <v>2166</v>
      </c>
    </row>
    <row r="8" spans="1:8">
      <c r="A8" s="135" t="s">
        <v>1376</v>
      </c>
      <c r="B8" s="136" t="s">
        <v>2164</v>
      </c>
      <c r="C8" s="137" t="s">
        <v>2167</v>
      </c>
      <c r="D8" s="138" t="s">
        <v>776</v>
      </c>
      <c r="E8" s="139">
        <v>1</v>
      </c>
      <c r="F8" s="140"/>
      <c r="G8" s="141">
        <f t="shared" ref="G8:G16" si="0">PRODUCT(E8*F8)</f>
        <v>0</v>
      </c>
      <c r="H8" s="170" t="s">
        <v>2166</v>
      </c>
    </row>
    <row r="9" spans="1:8">
      <c r="A9" s="135" t="s">
        <v>1377</v>
      </c>
      <c r="B9" s="136" t="s">
        <v>2164</v>
      </c>
      <c r="C9" s="137" t="s">
        <v>2168</v>
      </c>
      <c r="D9" s="138" t="s">
        <v>776</v>
      </c>
      <c r="E9" s="139">
        <v>2</v>
      </c>
      <c r="F9" s="140"/>
      <c r="G9" s="141">
        <f t="shared" si="0"/>
        <v>0</v>
      </c>
      <c r="H9" s="170" t="s">
        <v>2166</v>
      </c>
    </row>
    <row r="10" spans="1:8">
      <c r="A10" s="135" t="s">
        <v>1378</v>
      </c>
      <c r="B10" s="136" t="s">
        <v>2164</v>
      </c>
      <c r="C10" s="137" t="s">
        <v>2169</v>
      </c>
      <c r="D10" s="138" t="s">
        <v>776</v>
      </c>
      <c r="E10" s="139">
        <v>1</v>
      </c>
      <c r="F10" s="140"/>
      <c r="G10" s="141">
        <f t="shared" si="0"/>
        <v>0</v>
      </c>
      <c r="H10" s="170" t="s">
        <v>2166</v>
      </c>
    </row>
    <row r="11" spans="1:8">
      <c r="A11" s="135" t="s">
        <v>1379</v>
      </c>
      <c r="B11" s="136" t="s">
        <v>2170</v>
      </c>
      <c r="C11" s="137" t="s">
        <v>2171</v>
      </c>
      <c r="D11" s="138" t="s">
        <v>776</v>
      </c>
      <c r="E11" s="139">
        <v>2</v>
      </c>
      <c r="F11" s="140"/>
      <c r="G11" s="141">
        <f t="shared" si="0"/>
        <v>0</v>
      </c>
      <c r="H11" s="170" t="s">
        <v>2166</v>
      </c>
    </row>
    <row r="12" spans="1:8">
      <c r="A12" s="135" t="s">
        <v>1380</v>
      </c>
      <c r="B12" s="136" t="s">
        <v>2170</v>
      </c>
      <c r="C12" s="137" t="s">
        <v>2172</v>
      </c>
      <c r="D12" s="138" t="s">
        <v>776</v>
      </c>
      <c r="E12" s="139">
        <v>3</v>
      </c>
      <c r="F12" s="140"/>
      <c r="G12" s="141">
        <f t="shared" si="0"/>
        <v>0</v>
      </c>
      <c r="H12" s="170" t="s">
        <v>2166</v>
      </c>
    </row>
    <row r="13" spans="1:8">
      <c r="A13" s="135" t="s">
        <v>1381</v>
      </c>
      <c r="B13" s="136" t="s">
        <v>2173</v>
      </c>
      <c r="C13" s="142" t="s">
        <v>2174</v>
      </c>
      <c r="D13" s="138" t="s">
        <v>776</v>
      </c>
      <c r="E13" s="139">
        <v>2</v>
      </c>
      <c r="F13" s="140"/>
      <c r="G13" s="141">
        <f t="shared" si="0"/>
        <v>0</v>
      </c>
      <c r="H13" s="170" t="s">
        <v>2166</v>
      </c>
    </row>
    <row r="14" spans="1:8">
      <c r="A14" s="135" t="s">
        <v>1382</v>
      </c>
      <c r="B14" s="136" t="s">
        <v>2173</v>
      </c>
      <c r="C14" s="142" t="s">
        <v>2175</v>
      </c>
      <c r="D14" s="138" t="s">
        <v>776</v>
      </c>
      <c r="E14" s="139">
        <v>4</v>
      </c>
      <c r="F14" s="140"/>
      <c r="G14" s="141">
        <f t="shared" si="0"/>
        <v>0</v>
      </c>
      <c r="H14" s="170" t="s">
        <v>2166</v>
      </c>
    </row>
    <row r="15" spans="1:8">
      <c r="A15" s="135" t="s">
        <v>1383</v>
      </c>
      <c r="B15" s="136" t="s">
        <v>2176</v>
      </c>
      <c r="C15" s="142" t="s">
        <v>2177</v>
      </c>
      <c r="D15" s="138" t="s">
        <v>776</v>
      </c>
      <c r="E15" s="139">
        <v>1</v>
      </c>
      <c r="F15" s="140"/>
      <c r="G15" s="141">
        <f t="shared" si="0"/>
        <v>0</v>
      </c>
      <c r="H15" s="170" t="s">
        <v>2166</v>
      </c>
    </row>
    <row r="16" spans="1:8">
      <c r="A16" s="135" t="s">
        <v>1384</v>
      </c>
      <c r="B16" s="136" t="s">
        <v>2178</v>
      </c>
      <c r="C16" s="137" t="s">
        <v>1385</v>
      </c>
      <c r="D16" s="138" t="s">
        <v>776</v>
      </c>
      <c r="E16" s="139">
        <v>1</v>
      </c>
      <c r="F16" s="140"/>
      <c r="G16" s="141">
        <f t="shared" si="0"/>
        <v>0</v>
      </c>
      <c r="H16" s="170" t="s">
        <v>2166</v>
      </c>
    </row>
    <row r="17" spans="1:8">
      <c r="A17" s="135" t="s">
        <v>1386</v>
      </c>
      <c r="B17" s="136"/>
      <c r="C17" s="142"/>
      <c r="D17" s="138"/>
      <c r="E17" s="139"/>
      <c r="F17" s="140"/>
      <c r="G17" s="141"/>
      <c r="H17" s="170"/>
    </row>
    <row r="18" spans="1:8">
      <c r="A18" s="135" t="s">
        <v>1387</v>
      </c>
      <c r="B18" s="136"/>
      <c r="C18" s="142"/>
      <c r="D18" s="138"/>
      <c r="E18" s="139"/>
      <c r="F18" s="140"/>
      <c r="G18" s="141"/>
      <c r="H18" s="170"/>
    </row>
    <row r="19" spans="1:8">
      <c r="A19" s="135" t="s">
        <v>1388</v>
      </c>
      <c r="C19" s="142"/>
      <c r="D19" s="143"/>
      <c r="E19" s="139"/>
      <c r="F19" s="144"/>
      <c r="G19" s="145"/>
      <c r="H19" s="170"/>
    </row>
    <row r="20" spans="1:8">
      <c r="H20" s="170"/>
    </row>
    <row r="21" spans="1:8" ht="15">
      <c r="A21" s="135"/>
      <c r="B21" s="136"/>
      <c r="C21" s="131" t="s">
        <v>1389</v>
      </c>
      <c r="D21" s="146"/>
      <c r="E21" s="139"/>
      <c r="F21" s="140"/>
      <c r="G21" s="134">
        <f>SUM(G22:G34)</f>
        <v>0</v>
      </c>
      <c r="H21" s="170"/>
    </row>
    <row r="22" spans="1:8" ht="14.25">
      <c r="A22" s="135" t="s">
        <v>1390</v>
      </c>
      <c r="B22" s="136" t="s">
        <v>2179</v>
      </c>
      <c r="C22" s="147" t="s">
        <v>2180</v>
      </c>
      <c r="D22" s="146" t="s">
        <v>776</v>
      </c>
      <c r="E22" s="139">
        <v>2</v>
      </c>
      <c r="F22" s="140"/>
      <c r="G22" s="141">
        <f t="shared" ref="G22:G35" si="1">PRODUCT(E22*F22)</f>
        <v>0</v>
      </c>
      <c r="H22" s="170" t="s">
        <v>2166</v>
      </c>
    </row>
    <row r="23" spans="1:8">
      <c r="A23" s="135" t="s">
        <v>1391</v>
      </c>
      <c r="B23" s="136" t="s">
        <v>2181</v>
      </c>
      <c r="C23" s="142" t="s">
        <v>2182</v>
      </c>
      <c r="D23" s="146" t="s">
        <v>1345</v>
      </c>
      <c r="E23" s="139">
        <v>48</v>
      </c>
      <c r="F23" s="140"/>
      <c r="G23" s="141">
        <f t="shared" si="1"/>
        <v>0</v>
      </c>
      <c r="H23" s="170"/>
    </row>
    <row r="24" spans="1:8">
      <c r="A24" s="135" t="s">
        <v>1392</v>
      </c>
      <c r="B24" s="136" t="s">
        <v>2183</v>
      </c>
      <c r="C24" s="137" t="s">
        <v>2184</v>
      </c>
      <c r="D24" s="146" t="s">
        <v>776</v>
      </c>
      <c r="E24" s="139">
        <v>1</v>
      </c>
      <c r="F24" s="148"/>
      <c r="G24" s="141">
        <f t="shared" si="1"/>
        <v>0</v>
      </c>
      <c r="H24" s="170"/>
    </row>
    <row r="25" spans="1:8">
      <c r="A25" s="135" t="s">
        <v>1393</v>
      </c>
      <c r="B25" s="136" t="s">
        <v>2185</v>
      </c>
      <c r="C25" s="137" t="s">
        <v>2186</v>
      </c>
      <c r="D25" s="146" t="s">
        <v>776</v>
      </c>
      <c r="E25" s="139">
        <v>1</v>
      </c>
      <c r="F25" s="148"/>
      <c r="G25" s="141">
        <f t="shared" si="1"/>
        <v>0</v>
      </c>
      <c r="H25" s="170"/>
    </row>
    <row r="26" spans="1:8">
      <c r="A26" s="135" t="s">
        <v>1394</v>
      </c>
      <c r="B26" s="136" t="s">
        <v>2187</v>
      </c>
      <c r="C26" s="137" t="s">
        <v>2188</v>
      </c>
      <c r="D26" s="146" t="s">
        <v>776</v>
      </c>
      <c r="E26" s="139">
        <v>1</v>
      </c>
      <c r="F26" s="140"/>
      <c r="G26" s="141">
        <f t="shared" si="1"/>
        <v>0</v>
      </c>
      <c r="H26" s="170" t="s">
        <v>2166</v>
      </c>
    </row>
    <row r="27" spans="1:8">
      <c r="A27" s="135" t="s">
        <v>1395</v>
      </c>
      <c r="B27" s="136" t="s">
        <v>2189</v>
      </c>
      <c r="C27" s="137" t="s">
        <v>2190</v>
      </c>
      <c r="D27" s="146" t="s">
        <v>776</v>
      </c>
      <c r="E27" s="139">
        <v>180</v>
      </c>
      <c r="F27" s="140"/>
      <c r="G27" s="141">
        <f t="shared" si="1"/>
        <v>0</v>
      </c>
      <c r="H27" s="170" t="s">
        <v>2166</v>
      </c>
    </row>
    <row r="28" spans="1:8">
      <c r="A28" s="135" t="s">
        <v>1396</v>
      </c>
      <c r="B28" s="136" t="s">
        <v>2189</v>
      </c>
      <c r="C28" s="137" t="s">
        <v>2191</v>
      </c>
      <c r="D28" s="146" t="s">
        <v>776</v>
      </c>
      <c r="E28" s="139">
        <v>10</v>
      </c>
      <c r="F28" s="140"/>
      <c r="G28" s="141">
        <f t="shared" si="1"/>
        <v>0</v>
      </c>
      <c r="H28" s="170" t="s">
        <v>2166</v>
      </c>
    </row>
    <row r="29" spans="1:8">
      <c r="A29" s="135" t="s">
        <v>1397</v>
      </c>
      <c r="B29" s="136" t="s">
        <v>2192</v>
      </c>
      <c r="C29" s="137" t="s">
        <v>2193</v>
      </c>
      <c r="D29" s="146" t="s">
        <v>776</v>
      </c>
      <c r="E29" s="139">
        <v>60</v>
      </c>
      <c r="F29" s="140"/>
      <c r="G29" s="141">
        <f t="shared" si="1"/>
        <v>0</v>
      </c>
      <c r="H29" s="170" t="s">
        <v>2166</v>
      </c>
    </row>
    <row r="30" spans="1:8">
      <c r="A30" s="135" t="s">
        <v>1398</v>
      </c>
      <c r="B30" s="136" t="s">
        <v>2194</v>
      </c>
      <c r="C30" s="137" t="s">
        <v>2195</v>
      </c>
      <c r="D30" s="146" t="s">
        <v>1399</v>
      </c>
      <c r="E30" s="139">
        <v>3</v>
      </c>
      <c r="F30" s="140"/>
      <c r="G30" s="141">
        <f t="shared" si="1"/>
        <v>0</v>
      </c>
      <c r="H30" s="170" t="s">
        <v>2166</v>
      </c>
    </row>
    <row r="31" spans="1:8">
      <c r="A31" s="135" t="s">
        <v>1400</v>
      </c>
      <c r="B31" s="136" t="s">
        <v>2196</v>
      </c>
      <c r="C31" s="137" t="s">
        <v>2197</v>
      </c>
      <c r="D31" s="146" t="s">
        <v>776</v>
      </c>
      <c r="E31" s="139">
        <v>2</v>
      </c>
      <c r="F31" s="140"/>
      <c r="G31" s="141">
        <f t="shared" si="1"/>
        <v>0</v>
      </c>
      <c r="H31" s="170"/>
    </row>
    <row r="32" spans="1:8">
      <c r="A32" s="135" t="s">
        <v>1401</v>
      </c>
      <c r="B32" s="136" t="s">
        <v>2198</v>
      </c>
      <c r="C32" s="137" t="s">
        <v>2199</v>
      </c>
      <c r="D32" s="146" t="s">
        <v>776</v>
      </c>
      <c r="E32" s="139">
        <v>16</v>
      </c>
      <c r="F32" s="140"/>
      <c r="G32" s="141">
        <f t="shared" si="1"/>
        <v>0</v>
      </c>
      <c r="H32" s="170" t="s">
        <v>2166</v>
      </c>
    </row>
    <row r="33" spans="1:8">
      <c r="A33" s="135" t="s">
        <v>1402</v>
      </c>
      <c r="B33" s="136" t="s">
        <v>2200</v>
      </c>
      <c r="C33" s="137" t="s">
        <v>2201</v>
      </c>
      <c r="D33" s="146" t="s">
        <v>776</v>
      </c>
      <c r="E33" s="139">
        <v>2</v>
      </c>
      <c r="F33" s="140"/>
      <c r="G33" s="141">
        <f t="shared" si="1"/>
        <v>0</v>
      </c>
      <c r="H33" s="170"/>
    </row>
    <row r="34" spans="1:8">
      <c r="A34" s="135" t="s">
        <v>1403</v>
      </c>
      <c r="B34" s="136" t="s">
        <v>2200</v>
      </c>
      <c r="C34" s="137" t="s">
        <v>2202</v>
      </c>
      <c r="D34" s="146" t="s">
        <v>776</v>
      </c>
      <c r="E34" s="139">
        <v>1</v>
      </c>
      <c r="F34" s="140"/>
      <c r="G34" s="141">
        <f t="shared" si="1"/>
        <v>0</v>
      </c>
      <c r="H34" s="170"/>
    </row>
    <row r="35" spans="1:8">
      <c r="A35" s="135" t="s">
        <v>1404</v>
      </c>
      <c r="B35" s="136" t="s">
        <v>2203</v>
      </c>
      <c r="C35" s="137" t="s">
        <v>2204</v>
      </c>
      <c r="D35" s="146" t="s">
        <v>163</v>
      </c>
      <c r="E35" s="139">
        <v>2</v>
      </c>
      <c r="F35" s="140"/>
      <c r="G35" s="141">
        <f t="shared" si="1"/>
        <v>0</v>
      </c>
      <c r="H35" s="170" t="s">
        <v>2166</v>
      </c>
    </row>
    <row r="36" spans="1:8">
      <c r="A36" s="135" t="s">
        <v>1405</v>
      </c>
      <c r="B36" s="136" t="s">
        <v>2205</v>
      </c>
      <c r="C36" s="137" t="s">
        <v>2206</v>
      </c>
      <c r="D36" s="146" t="s">
        <v>776</v>
      </c>
      <c r="E36" s="139">
        <v>1</v>
      </c>
      <c r="F36" s="140"/>
      <c r="G36" s="141">
        <f>PRODUCT(E36*F36)</f>
        <v>0</v>
      </c>
      <c r="H36" s="170"/>
    </row>
    <row r="37" spans="1:8">
      <c r="A37" s="135" t="s">
        <v>1401</v>
      </c>
      <c r="B37" s="136" t="s">
        <v>2207</v>
      </c>
      <c r="C37" s="137" t="s">
        <v>1406</v>
      </c>
      <c r="D37" s="146" t="s">
        <v>776</v>
      </c>
      <c r="E37" s="139">
        <v>1</v>
      </c>
      <c r="F37" s="140"/>
      <c r="G37" s="141">
        <f t="shared" ref="G37:G52" si="2">PRODUCT(E37*F37)</f>
        <v>0</v>
      </c>
      <c r="H37" s="170" t="s">
        <v>2166</v>
      </c>
    </row>
    <row r="38" spans="1:8">
      <c r="A38" s="135" t="s">
        <v>1402</v>
      </c>
      <c r="B38" s="136" t="s">
        <v>2208</v>
      </c>
      <c r="C38" s="137" t="s">
        <v>2209</v>
      </c>
      <c r="D38" s="146" t="s">
        <v>776</v>
      </c>
      <c r="E38" s="139">
        <v>1</v>
      </c>
      <c r="F38" s="140"/>
      <c r="G38" s="141">
        <f t="shared" si="2"/>
        <v>0</v>
      </c>
      <c r="H38" s="170" t="s">
        <v>2166</v>
      </c>
    </row>
    <row r="39" spans="1:8">
      <c r="A39" s="135" t="s">
        <v>1403</v>
      </c>
      <c r="B39" s="136" t="s">
        <v>2208</v>
      </c>
      <c r="C39" s="137" t="s">
        <v>2210</v>
      </c>
      <c r="D39" s="146" t="s">
        <v>776</v>
      </c>
      <c r="E39" s="139">
        <v>1</v>
      </c>
      <c r="F39" s="140"/>
      <c r="G39" s="141">
        <f t="shared" si="2"/>
        <v>0</v>
      </c>
      <c r="H39" s="170" t="s">
        <v>2166</v>
      </c>
    </row>
    <row r="40" spans="1:8">
      <c r="A40" s="135" t="s">
        <v>1404</v>
      </c>
      <c r="B40" s="136" t="s">
        <v>2208</v>
      </c>
      <c r="C40" s="137" t="s">
        <v>2211</v>
      </c>
      <c r="D40" s="146" t="s">
        <v>776</v>
      </c>
      <c r="E40" s="139">
        <v>5</v>
      </c>
      <c r="F40" s="140"/>
      <c r="G40" s="141">
        <f t="shared" si="2"/>
        <v>0</v>
      </c>
      <c r="H40" s="170" t="s">
        <v>2166</v>
      </c>
    </row>
    <row r="41" spans="1:8">
      <c r="A41" s="135" t="s">
        <v>1405</v>
      </c>
      <c r="B41" s="136" t="s">
        <v>2208</v>
      </c>
      <c r="C41" s="137" t="s">
        <v>2212</v>
      </c>
      <c r="D41" s="146" t="s">
        <v>776</v>
      </c>
      <c r="E41" s="139">
        <v>1</v>
      </c>
      <c r="F41" s="140"/>
      <c r="G41" s="141">
        <f t="shared" si="2"/>
        <v>0</v>
      </c>
      <c r="H41" s="170" t="s">
        <v>2166</v>
      </c>
    </row>
    <row r="42" spans="1:8">
      <c r="A42" s="135" t="s">
        <v>1407</v>
      </c>
      <c r="B42" s="136" t="s">
        <v>2208</v>
      </c>
      <c r="C42" s="137" t="s">
        <v>2213</v>
      </c>
      <c r="D42" s="146" t="s">
        <v>776</v>
      </c>
      <c r="E42" s="139">
        <v>3</v>
      </c>
      <c r="F42" s="140"/>
      <c r="G42" s="141">
        <f t="shared" si="2"/>
        <v>0</v>
      </c>
      <c r="H42" s="170" t="s">
        <v>2166</v>
      </c>
    </row>
    <row r="43" spans="1:8">
      <c r="A43" s="135" t="s">
        <v>1408</v>
      </c>
      <c r="B43" s="136" t="s">
        <v>2208</v>
      </c>
      <c r="C43" s="137" t="s">
        <v>2214</v>
      </c>
      <c r="D43" s="146" t="s">
        <v>776</v>
      </c>
      <c r="E43" s="139">
        <v>9</v>
      </c>
      <c r="F43" s="140"/>
      <c r="G43" s="141">
        <f t="shared" si="2"/>
        <v>0</v>
      </c>
      <c r="H43" s="170" t="s">
        <v>2166</v>
      </c>
    </row>
    <row r="44" spans="1:8">
      <c r="A44" s="135" t="s">
        <v>1409</v>
      </c>
      <c r="B44" s="136" t="s">
        <v>2215</v>
      </c>
      <c r="C44" s="137" t="s">
        <v>2216</v>
      </c>
      <c r="D44" s="146" t="s">
        <v>776</v>
      </c>
      <c r="E44" s="139">
        <v>1</v>
      </c>
      <c r="F44" s="140"/>
      <c r="G44" s="141">
        <f t="shared" si="2"/>
        <v>0</v>
      </c>
      <c r="H44" s="170"/>
    </row>
    <row r="45" spans="1:8">
      <c r="A45" s="135" t="s">
        <v>1410</v>
      </c>
      <c r="B45" s="136" t="s">
        <v>2217</v>
      </c>
      <c r="C45" s="142" t="s">
        <v>2218</v>
      </c>
      <c r="D45" s="146" t="s">
        <v>776</v>
      </c>
      <c r="E45" s="139">
        <v>1</v>
      </c>
      <c r="F45" s="140"/>
      <c r="G45" s="141">
        <f t="shared" si="2"/>
        <v>0</v>
      </c>
      <c r="H45" s="170"/>
    </row>
    <row r="46" spans="1:8">
      <c r="A46" s="135" t="s">
        <v>1411</v>
      </c>
      <c r="B46" s="136" t="s">
        <v>2219</v>
      </c>
      <c r="C46" s="137" t="s">
        <v>2220</v>
      </c>
      <c r="D46" s="146" t="s">
        <v>776</v>
      </c>
      <c r="E46" s="139">
        <v>10</v>
      </c>
      <c r="F46" s="140"/>
      <c r="G46" s="141">
        <f t="shared" si="2"/>
        <v>0</v>
      </c>
      <c r="H46" s="170" t="s">
        <v>2166</v>
      </c>
    </row>
    <row r="47" spans="1:8">
      <c r="A47" s="135" t="s">
        <v>1412</v>
      </c>
      <c r="B47" s="136" t="s">
        <v>2221</v>
      </c>
      <c r="C47" s="137" t="s">
        <v>2222</v>
      </c>
      <c r="D47" s="146" t="s">
        <v>776</v>
      </c>
      <c r="E47" s="139">
        <v>1</v>
      </c>
      <c r="F47" s="140"/>
      <c r="G47" s="141">
        <f t="shared" si="2"/>
        <v>0</v>
      </c>
      <c r="H47" s="170" t="s">
        <v>2166</v>
      </c>
    </row>
    <row r="48" spans="1:8">
      <c r="A48" s="135" t="s">
        <v>1413</v>
      </c>
      <c r="B48" s="136" t="s">
        <v>2215</v>
      </c>
      <c r="C48" s="142" t="s">
        <v>2223</v>
      </c>
      <c r="D48" s="149" t="s">
        <v>776</v>
      </c>
      <c r="E48" s="139">
        <v>1</v>
      </c>
      <c r="F48" s="144"/>
      <c r="G48" s="145">
        <f t="shared" si="2"/>
        <v>0</v>
      </c>
      <c r="H48" s="170"/>
    </row>
    <row r="49" spans="1:8" ht="14.25">
      <c r="A49" s="135" t="s">
        <v>1414</v>
      </c>
      <c r="B49" s="136" t="s">
        <v>2224</v>
      </c>
      <c r="C49" s="147" t="s">
        <v>2225</v>
      </c>
      <c r="D49" s="146" t="s">
        <v>776</v>
      </c>
      <c r="E49" s="139">
        <v>1</v>
      </c>
      <c r="F49" s="140"/>
      <c r="G49" s="141">
        <f t="shared" si="2"/>
        <v>0</v>
      </c>
      <c r="H49" s="170" t="s">
        <v>2166</v>
      </c>
    </row>
    <row r="50" spans="1:8" ht="14.25">
      <c r="A50" s="135" t="s">
        <v>1415</v>
      </c>
      <c r="B50" s="136" t="s">
        <v>2224</v>
      </c>
      <c r="C50" s="147" t="s">
        <v>2226</v>
      </c>
      <c r="D50" s="149" t="s">
        <v>776</v>
      </c>
      <c r="E50" s="139">
        <v>1</v>
      </c>
      <c r="F50" s="144"/>
      <c r="G50" s="145">
        <f t="shared" si="2"/>
        <v>0</v>
      </c>
      <c r="H50" s="170" t="s">
        <v>2166</v>
      </c>
    </row>
    <row r="51" spans="1:8" ht="14.25">
      <c r="A51" s="135" t="s">
        <v>1416</v>
      </c>
      <c r="B51" s="406" t="s">
        <v>2200</v>
      </c>
      <c r="C51" s="147" t="s">
        <v>2227</v>
      </c>
      <c r="D51" s="146" t="s">
        <v>776</v>
      </c>
      <c r="E51" s="139">
        <v>1</v>
      </c>
      <c r="F51" s="144"/>
      <c r="G51" s="141">
        <f t="shared" si="2"/>
        <v>0</v>
      </c>
      <c r="H51" s="170"/>
    </row>
    <row r="52" spans="1:8">
      <c r="A52" s="135" t="s">
        <v>1417</v>
      </c>
      <c r="B52" s="136" t="s">
        <v>2200</v>
      </c>
      <c r="C52" s="142" t="s">
        <v>2228</v>
      </c>
      <c r="D52" s="149" t="s">
        <v>776</v>
      </c>
      <c r="E52" s="139">
        <v>1</v>
      </c>
      <c r="F52" s="144"/>
      <c r="G52" s="145">
        <f t="shared" si="2"/>
        <v>0</v>
      </c>
      <c r="H52" s="170"/>
    </row>
    <row r="53" spans="1:8">
      <c r="A53" s="135" t="s">
        <v>1418</v>
      </c>
      <c r="B53" s="170"/>
      <c r="C53" s="142"/>
      <c r="D53" s="149"/>
      <c r="E53" s="139"/>
      <c r="F53" s="144"/>
      <c r="G53" s="145"/>
      <c r="H53" s="170"/>
    </row>
    <row r="54" spans="1:8" ht="15">
      <c r="A54" s="135" t="s">
        <v>1419</v>
      </c>
      <c r="B54" s="130"/>
      <c r="C54" s="131" t="s">
        <v>1420</v>
      </c>
      <c r="D54" s="130"/>
      <c r="E54" s="132"/>
      <c r="F54" s="133"/>
      <c r="G54" s="134">
        <f>SUM(G55:G75)</f>
        <v>0</v>
      </c>
      <c r="H54" s="170"/>
    </row>
    <row r="55" spans="1:8">
      <c r="A55" s="135" t="s">
        <v>1421</v>
      </c>
      <c r="B55" s="136" t="s">
        <v>2229</v>
      </c>
      <c r="C55" s="142" t="s">
        <v>1422</v>
      </c>
      <c r="D55" s="146" t="s">
        <v>776</v>
      </c>
      <c r="E55" s="139">
        <v>166</v>
      </c>
      <c r="F55" s="140">
        <v>0</v>
      </c>
      <c r="G55" s="141">
        <f>PRODUCT(E55:F55)</f>
        <v>0</v>
      </c>
      <c r="H55" s="170"/>
    </row>
    <row r="56" spans="1:8">
      <c r="A56" s="135" t="s">
        <v>1423</v>
      </c>
      <c r="B56" s="136" t="s">
        <v>2230</v>
      </c>
      <c r="C56" s="142" t="s">
        <v>1424</v>
      </c>
      <c r="D56" s="146" t="s">
        <v>163</v>
      </c>
      <c r="E56" s="139">
        <v>129</v>
      </c>
      <c r="F56" s="140"/>
      <c r="G56" s="141">
        <f t="shared" ref="G56:G73" si="3">PRODUCT(E56*F56)</f>
        <v>0</v>
      </c>
      <c r="H56" s="170" t="s">
        <v>2166</v>
      </c>
    </row>
    <row r="57" spans="1:8">
      <c r="A57" s="135" t="s">
        <v>1425</v>
      </c>
      <c r="B57" s="136" t="s">
        <v>2230</v>
      </c>
      <c r="C57" s="142" t="s">
        <v>1426</v>
      </c>
      <c r="D57" s="146" t="s">
        <v>163</v>
      </c>
      <c r="E57" s="139">
        <v>398</v>
      </c>
      <c r="F57" s="140"/>
      <c r="G57" s="141">
        <f t="shared" si="3"/>
        <v>0</v>
      </c>
      <c r="H57" s="170" t="s">
        <v>2166</v>
      </c>
    </row>
    <row r="58" spans="1:8">
      <c r="A58" s="135" t="s">
        <v>1427</v>
      </c>
      <c r="B58" s="136" t="s">
        <v>2194</v>
      </c>
      <c r="C58" s="142" t="s">
        <v>1428</v>
      </c>
      <c r="D58" s="146" t="s">
        <v>163</v>
      </c>
      <c r="E58" s="139">
        <v>50</v>
      </c>
      <c r="F58" s="140"/>
      <c r="G58" s="141">
        <f t="shared" si="3"/>
        <v>0</v>
      </c>
      <c r="H58" s="170" t="s">
        <v>2166</v>
      </c>
    </row>
    <row r="59" spans="1:8">
      <c r="A59" s="135" t="s">
        <v>1429</v>
      </c>
      <c r="B59" s="136" t="s">
        <v>2231</v>
      </c>
      <c r="C59" s="137" t="s">
        <v>1430</v>
      </c>
      <c r="D59" s="146" t="s">
        <v>163</v>
      </c>
      <c r="E59" s="139">
        <v>7</v>
      </c>
      <c r="F59" s="140"/>
      <c r="G59" s="141">
        <f t="shared" si="3"/>
        <v>0</v>
      </c>
      <c r="H59" s="170" t="s">
        <v>2166</v>
      </c>
    </row>
    <row r="60" spans="1:8">
      <c r="A60" s="135" t="s">
        <v>1431</v>
      </c>
      <c r="B60" s="136" t="s">
        <v>2231</v>
      </c>
      <c r="C60" s="142" t="s">
        <v>1432</v>
      </c>
      <c r="D60" s="146" t="s">
        <v>163</v>
      </c>
      <c r="E60" s="139">
        <v>377</v>
      </c>
      <c r="F60" s="140"/>
      <c r="G60" s="141">
        <f t="shared" si="3"/>
        <v>0</v>
      </c>
      <c r="H60" s="170" t="s">
        <v>2166</v>
      </c>
    </row>
    <row r="61" spans="1:8" ht="14.25">
      <c r="A61" s="135" t="s">
        <v>1433</v>
      </c>
      <c r="B61" s="136" t="s">
        <v>2231</v>
      </c>
      <c r="C61" s="147" t="s">
        <v>1434</v>
      </c>
      <c r="D61" s="146" t="s">
        <v>163</v>
      </c>
      <c r="E61" s="139">
        <v>58</v>
      </c>
      <c r="F61" s="140"/>
      <c r="G61" s="141">
        <f>PRODUCT(E61*F61)</f>
        <v>0</v>
      </c>
      <c r="H61" s="170" t="s">
        <v>2166</v>
      </c>
    </row>
    <row r="62" spans="1:8">
      <c r="A62" s="135" t="s">
        <v>1435</v>
      </c>
      <c r="B62" s="136" t="s">
        <v>2232</v>
      </c>
      <c r="C62" s="142" t="s">
        <v>1436</v>
      </c>
      <c r="D62" s="146" t="s">
        <v>163</v>
      </c>
      <c r="E62" s="139">
        <v>45</v>
      </c>
      <c r="F62" s="140"/>
      <c r="G62" s="141">
        <f t="shared" si="3"/>
        <v>0</v>
      </c>
      <c r="H62" s="170" t="s">
        <v>2166</v>
      </c>
    </row>
    <row r="63" spans="1:8">
      <c r="A63" s="135" t="s">
        <v>1437</v>
      </c>
      <c r="B63" s="136" t="s">
        <v>2233</v>
      </c>
      <c r="C63" s="142" t="s">
        <v>1438</v>
      </c>
      <c r="D63" s="146" t="s">
        <v>163</v>
      </c>
      <c r="E63" s="139">
        <v>35</v>
      </c>
      <c r="F63" s="140"/>
      <c r="G63" s="141">
        <f t="shared" si="3"/>
        <v>0</v>
      </c>
      <c r="H63" s="170" t="s">
        <v>2166</v>
      </c>
    </row>
    <row r="64" spans="1:8">
      <c r="A64" s="135" t="s">
        <v>1439</v>
      </c>
      <c r="B64" s="136" t="s">
        <v>2234</v>
      </c>
      <c r="C64" s="142" t="s">
        <v>1440</v>
      </c>
      <c r="D64" s="146" t="s">
        <v>163</v>
      </c>
      <c r="E64" s="139">
        <v>120</v>
      </c>
      <c r="F64" s="140"/>
      <c r="G64" s="141">
        <f t="shared" si="3"/>
        <v>0</v>
      </c>
      <c r="H64" s="170" t="s">
        <v>2166</v>
      </c>
    </row>
    <row r="65" spans="1:8">
      <c r="A65" s="135" t="s">
        <v>1441</v>
      </c>
      <c r="B65" s="136" t="s">
        <v>2230</v>
      </c>
      <c r="C65" s="137" t="s">
        <v>1442</v>
      </c>
      <c r="D65" s="146" t="s">
        <v>163</v>
      </c>
      <c r="E65" s="139">
        <v>78</v>
      </c>
      <c r="F65" s="140"/>
      <c r="G65" s="141">
        <f t="shared" si="3"/>
        <v>0</v>
      </c>
      <c r="H65" s="170" t="s">
        <v>2166</v>
      </c>
    </row>
    <row r="66" spans="1:8">
      <c r="A66" s="135" t="s">
        <v>1443</v>
      </c>
      <c r="B66" s="136" t="s">
        <v>2230</v>
      </c>
      <c r="C66" s="142" t="s">
        <v>1444</v>
      </c>
      <c r="D66" s="146" t="s">
        <v>163</v>
      </c>
      <c r="E66" s="139">
        <v>12</v>
      </c>
      <c r="F66" s="140"/>
      <c r="G66" s="141">
        <f t="shared" si="3"/>
        <v>0</v>
      </c>
      <c r="H66" s="170" t="s">
        <v>2166</v>
      </c>
    </row>
    <row r="67" spans="1:8">
      <c r="A67" s="135" t="s">
        <v>1445</v>
      </c>
      <c r="B67" s="136" t="s">
        <v>2230</v>
      </c>
      <c r="C67" s="142" t="s">
        <v>1446</v>
      </c>
      <c r="D67" s="146" t="s">
        <v>163</v>
      </c>
      <c r="E67" s="139">
        <v>6</v>
      </c>
      <c r="F67" s="140"/>
      <c r="G67" s="141">
        <f t="shared" si="3"/>
        <v>0</v>
      </c>
      <c r="H67" s="170" t="s">
        <v>2166</v>
      </c>
    </row>
    <row r="68" spans="1:8">
      <c r="A68" s="135" t="s">
        <v>1447</v>
      </c>
      <c r="B68" s="136" t="s">
        <v>2230</v>
      </c>
      <c r="C68" s="142" t="s">
        <v>1448</v>
      </c>
      <c r="D68" s="146" t="s">
        <v>163</v>
      </c>
      <c r="E68" s="139">
        <v>320</v>
      </c>
      <c r="F68" s="140"/>
      <c r="G68" s="141">
        <f t="shared" si="3"/>
        <v>0</v>
      </c>
      <c r="H68" s="170" t="s">
        <v>2166</v>
      </c>
    </row>
    <row r="69" spans="1:8">
      <c r="A69" s="135" t="s">
        <v>1449</v>
      </c>
      <c r="B69" s="136" t="s">
        <v>2230</v>
      </c>
      <c r="C69" s="142" t="s">
        <v>1450</v>
      </c>
      <c r="D69" s="146" t="s">
        <v>163</v>
      </c>
      <c r="E69" s="139">
        <v>17</v>
      </c>
      <c r="F69" s="140"/>
      <c r="G69" s="141">
        <f t="shared" si="3"/>
        <v>0</v>
      </c>
      <c r="H69" s="170" t="s">
        <v>2166</v>
      </c>
    </row>
    <row r="70" spans="1:8" ht="14.25">
      <c r="A70" s="135" t="s">
        <v>1451</v>
      </c>
      <c r="B70" s="136" t="s">
        <v>2235</v>
      </c>
      <c r="C70" s="147" t="s">
        <v>1452</v>
      </c>
      <c r="D70" s="149" t="s">
        <v>163</v>
      </c>
      <c r="E70" s="139">
        <v>25</v>
      </c>
      <c r="F70" s="144"/>
      <c r="G70" s="145">
        <f>PRODUCT(E70*F70)</f>
        <v>0</v>
      </c>
      <c r="H70" s="170" t="s">
        <v>2166</v>
      </c>
    </row>
    <row r="71" spans="1:8" ht="14.25">
      <c r="A71" s="135" t="s">
        <v>1453</v>
      </c>
      <c r="B71" s="136" t="s">
        <v>2236</v>
      </c>
      <c r="C71" s="147" t="s">
        <v>1454</v>
      </c>
      <c r="D71" s="146" t="s">
        <v>776</v>
      </c>
      <c r="E71" s="139">
        <v>1</v>
      </c>
      <c r="F71" s="140"/>
      <c r="G71" s="141">
        <f t="shared" si="3"/>
        <v>0</v>
      </c>
      <c r="H71" s="170" t="s">
        <v>2166</v>
      </c>
    </row>
    <row r="72" spans="1:8" ht="14.25">
      <c r="A72" s="135" t="s">
        <v>1455</v>
      </c>
      <c r="B72" s="136" t="s">
        <v>2224</v>
      </c>
      <c r="C72" s="147" t="s">
        <v>1456</v>
      </c>
      <c r="D72" s="146" t="s">
        <v>776</v>
      </c>
      <c r="E72" s="139">
        <v>1</v>
      </c>
      <c r="F72" s="140"/>
      <c r="G72" s="141">
        <f t="shared" si="3"/>
        <v>0</v>
      </c>
      <c r="H72" s="170" t="s">
        <v>2166</v>
      </c>
    </row>
    <row r="73" spans="1:8" ht="14.25">
      <c r="A73" s="135" t="s">
        <v>1457</v>
      </c>
      <c r="B73" s="406" t="s">
        <v>2215</v>
      </c>
      <c r="C73" s="147" t="s">
        <v>1458</v>
      </c>
      <c r="D73" s="149" t="s">
        <v>776</v>
      </c>
      <c r="E73" s="139">
        <v>1</v>
      </c>
      <c r="F73" s="144"/>
      <c r="G73" s="145">
        <f t="shared" si="3"/>
        <v>0</v>
      </c>
      <c r="H73" s="170"/>
    </row>
    <row r="74" spans="1:8">
      <c r="A74" s="135" t="s">
        <v>1459</v>
      </c>
      <c r="B74" s="170"/>
      <c r="C74" s="142"/>
      <c r="D74" s="149"/>
      <c r="E74" s="139"/>
      <c r="F74" s="144"/>
      <c r="G74" s="145"/>
      <c r="H74" s="170"/>
    </row>
    <row r="75" spans="1:8" ht="14.25">
      <c r="A75" s="135" t="s">
        <v>1460</v>
      </c>
      <c r="B75" s="170"/>
      <c r="C75" s="150"/>
      <c r="D75" s="149"/>
      <c r="E75" s="139"/>
      <c r="F75" s="144"/>
      <c r="G75" s="145"/>
      <c r="H75" s="170"/>
    </row>
    <row r="76" spans="1:8" ht="15">
      <c r="A76" s="170"/>
      <c r="B76" s="130"/>
      <c r="C76" s="131" t="s">
        <v>1461</v>
      </c>
      <c r="D76" s="130"/>
      <c r="E76" s="132"/>
      <c r="F76" s="133"/>
      <c r="G76" s="134">
        <f>SUM(G77:G99)</f>
        <v>0</v>
      </c>
      <c r="H76" s="170"/>
    </row>
    <row r="77" spans="1:8">
      <c r="A77" s="151" t="s">
        <v>1435</v>
      </c>
      <c r="B77" s="136" t="s">
        <v>2234</v>
      </c>
      <c r="C77" s="142" t="s">
        <v>1462</v>
      </c>
      <c r="D77" s="152" t="s">
        <v>163</v>
      </c>
      <c r="E77" s="139">
        <v>120</v>
      </c>
      <c r="F77" s="153"/>
      <c r="G77" s="153">
        <f t="shared" ref="G77:G87" si="4">E77*F77</f>
        <v>0</v>
      </c>
      <c r="H77" s="170" t="s">
        <v>2166</v>
      </c>
    </row>
    <row r="78" spans="1:8">
      <c r="A78" s="151" t="s">
        <v>1437</v>
      </c>
      <c r="B78" s="136" t="s">
        <v>2231</v>
      </c>
      <c r="C78" s="142" t="s">
        <v>1463</v>
      </c>
      <c r="D78" s="152" t="s">
        <v>163</v>
      </c>
      <c r="E78" s="139">
        <v>377</v>
      </c>
      <c r="F78" s="153"/>
      <c r="G78" s="153">
        <f t="shared" si="4"/>
        <v>0</v>
      </c>
      <c r="H78" s="170" t="s">
        <v>2166</v>
      </c>
    </row>
    <row r="79" spans="1:8">
      <c r="A79" s="151" t="s">
        <v>1439</v>
      </c>
      <c r="B79" s="136" t="s">
        <v>2194</v>
      </c>
      <c r="C79" s="142" t="s">
        <v>1464</v>
      </c>
      <c r="D79" s="152" t="s">
        <v>163</v>
      </c>
      <c r="E79" s="139">
        <v>50</v>
      </c>
      <c r="F79" s="153"/>
      <c r="G79" s="153">
        <f t="shared" si="4"/>
        <v>0</v>
      </c>
      <c r="H79" s="170" t="s">
        <v>2166</v>
      </c>
    </row>
    <row r="80" spans="1:8">
      <c r="A80" s="151" t="s">
        <v>1441</v>
      </c>
      <c r="B80" s="136" t="s">
        <v>2237</v>
      </c>
      <c r="C80" s="137" t="s">
        <v>1465</v>
      </c>
      <c r="D80" s="152" t="s">
        <v>163</v>
      </c>
      <c r="E80" s="139">
        <v>6</v>
      </c>
      <c r="F80" s="153"/>
      <c r="G80" s="153">
        <f>E80*F80</f>
        <v>0</v>
      </c>
      <c r="H80" s="170" t="s">
        <v>2166</v>
      </c>
    </row>
    <row r="81" spans="1:8">
      <c r="A81" s="151" t="s">
        <v>1443</v>
      </c>
      <c r="B81" s="136" t="s">
        <v>2238</v>
      </c>
      <c r="C81" s="142" t="s">
        <v>1466</v>
      </c>
      <c r="D81" s="152" t="s">
        <v>776</v>
      </c>
      <c r="E81" s="139">
        <v>52</v>
      </c>
      <c r="F81" s="153"/>
      <c r="G81" s="153">
        <f t="shared" si="4"/>
        <v>0</v>
      </c>
      <c r="H81" s="170" t="s">
        <v>2166</v>
      </c>
    </row>
    <row r="82" spans="1:8">
      <c r="A82" s="151" t="s">
        <v>1445</v>
      </c>
      <c r="B82" s="136" t="s">
        <v>2238</v>
      </c>
      <c r="C82" s="142" t="s">
        <v>1467</v>
      </c>
      <c r="D82" s="152" t="s">
        <v>776</v>
      </c>
      <c r="E82" s="139">
        <v>60</v>
      </c>
      <c r="F82" s="153"/>
      <c r="G82" s="153">
        <f t="shared" si="4"/>
        <v>0</v>
      </c>
      <c r="H82" s="170" t="s">
        <v>2166</v>
      </c>
    </row>
    <row r="83" spans="1:8">
      <c r="A83" s="151" t="s">
        <v>1447</v>
      </c>
      <c r="B83" s="136" t="s">
        <v>2230</v>
      </c>
      <c r="C83" s="142" t="s">
        <v>1468</v>
      </c>
      <c r="D83" s="152" t="s">
        <v>163</v>
      </c>
      <c r="E83" s="139">
        <v>129</v>
      </c>
      <c r="F83" s="153"/>
      <c r="G83" s="153">
        <f>E83*F83</f>
        <v>0</v>
      </c>
      <c r="H83" s="170" t="s">
        <v>2166</v>
      </c>
    </row>
    <row r="84" spans="1:8">
      <c r="A84" s="151" t="s">
        <v>1449</v>
      </c>
      <c r="B84" s="136" t="s">
        <v>2194</v>
      </c>
      <c r="C84" s="142" t="s">
        <v>1469</v>
      </c>
      <c r="D84" s="152" t="s">
        <v>163</v>
      </c>
      <c r="E84" s="139">
        <v>398</v>
      </c>
      <c r="F84" s="153"/>
      <c r="G84" s="153">
        <f>E84*F84</f>
        <v>0</v>
      </c>
      <c r="H84" s="170" t="s">
        <v>2166</v>
      </c>
    </row>
    <row r="85" spans="1:8">
      <c r="A85" s="151" t="s">
        <v>1470</v>
      </c>
      <c r="B85" s="136" t="s">
        <v>2229</v>
      </c>
      <c r="C85" s="142" t="s">
        <v>1471</v>
      </c>
      <c r="D85" s="152" t="s">
        <v>776</v>
      </c>
      <c r="E85" s="139">
        <v>166</v>
      </c>
      <c r="F85" s="153"/>
      <c r="G85" s="153">
        <f t="shared" si="4"/>
        <v>0</v>
      </c>
      <c r="H85" s="170"/>
    </row>
    <row r="86" spans="1:8">
      <c r="A86" s="151" t="s">
        <v>1472</v>
      </c>
      <c r="B86" s="136" t="s">
        <v>2232</v>
      </c>
      <c r="C86" s="142" t="s">
        <v>1473</v>
      </c>
      <c r="D86" s="152" t="s">
        <v>163</v>
      </c>
      <c r="E86" s="139">
        <v>45</v>
      </c>
      <c r="F86" s="153"/>
      <c r="G86" s="153">
        <f t="shared" si="4"/>
        <v>0</v>
      </c>
      <c r="H86" s="170" t="s">
        <v>2166</v>
      </c>
    </row>
    <row r="87" spans="1:8">
      <c r="A87" s="151" t="s">
        <v>1474</v>
      </c>
      <c r="B87" s="136" t="s">
        <v>2233</v>
      </c>
      <c r="C87" s="142" t="s">
        <v>1475</v>
      </c>
      <c r="D87" s="152" t="s">
        <v>163</v>
      </c>
      <c r="E87" s="139">
        <v>35</v>
      </c>
      <c r="F87" s="153"/>
      <c r="G87" s="153">
        <f t="shared" si="4"/>
        <v>0</v>
      </c>
      <c r="H87" s="170" t="s">
        <v>2166</v>
      </c>
    </row>
    <row r="88" spans="1:8" ht="14.25">
      <c r="A88" s="151" t="s">
        <v>1476</v>
      </c>
      <c r="B88" s="136"/>
      <c r="C88" s="147"/>
      <c r="D88" s="152"/>
      <c r="E88" s="139"/>
      <c r="F88" s="153"/>
      <c r="G88" s="153"/>
      <c r="H88" s="170"/>
    </row>
    <row r="89" spans="1:8">
      <c r="A89" s="151" t="s">
        <v>1477</v>
      </c>
      <c r="B89" s="136" t="s">
        <v>2231</v>
      </c>
      <c r="C89" s="137" t="s">
        <v>1478</v>
      </c>
      <c r="D89" s="152" t="s">
        <v>163</v>
      </c>
      <c r="E89" s="139">
        <v>78</v>
      </c>
      <c r="F89" s="153"/>
      <c r="G89" s="153">
        <f>E89*F89</f>
        <v>0</v>
      </c>
      <c r="H89" s="170" t="s">
        <v>2166</v>
      </c>
    </row>
    <row r="90" spans="1:8">
      <c r="A90" s="151" t="s">
        <v>1479</v>
      </c>
      <c r="B90" s="136" t="s">
        <v>2231</v>
      </c>
      <c r="C90" s="142" t="s">
        <v>1480</v>
      </c>
      <c r="D90" s="152" t="s">
        <v>163</v>
      </c>
      <c r="E90" s="139">
        <v>17</v>
      </c>
      <c r="F90" s="153"/>
      <c r="G90" s="153">
        <f>E90*F90</f>
        <v>0</v>
      </c>
      <c r="H90" s="170" t="s">
        <v>2166</v>
      </c>
    </row>
    <row r="91" spans="1:8">
      <c r="A91" s="151" t="s">
        <v>1451</v>
      </c>
      <c r="B91" s="136" t="s">
        <v>2231</v>
      </c>
      <c r="C91" s="142" t="s">
        <v>1481</v>
      </c>
      <c r="D91" s="152" t="s">
        <v>163</v>
      </c>
      <c r="E91" s="139">
        <v>12</v>
      </c>
      <c r="F91" s="153"/>
      <c r="G91" s="153">
        <f>E91*F91</f>
        <v>0</v>
      </c>
      <c r="H91" s="170" t="s">
        <v>2166</v>
      </c>
    </row>
    <row r="92" spans="1:8">
      <c r="A92" s="151" t="s">
        <v>1453</v>
      </c>
      <c r="B92" s="136" t="s">
        <v>2231</v>
      </c>
      <c r="C92" s="142" t="s">
        <v>1434</v>
      </c>
      <c r="D92" s="152" t="s">
        <v>163</v>
      </c>
      <c r="E92" s="139">
        <v>58</v>
      </c>
      <c r="F92" s="153"/>
      <c r="G92" s="153">
        <f>E92*F92</f>
        <v>0</v>
      </c>
      <c r="H92" s="170" t="s">
        <v>2166</v>
      </c>
    </row>
    <row r="93" spans="1:8">
      <c r="A93" s="151" t="s">
        <v>1455</v>
      </c>
      <c r="B93" s="136" t="s">
        <v>2231</v>
      </c>
      <c r="C93" s="142" t="s">
        <v>1482</v>
      </c>
      <c r="D93" s="152" t="s">
        <v>163</v>
      </c>
      <c r="E93" s="139">
        <v>7</v>
      </c>
      <c r="F93" s="153"/>
      <c r="G93" s="153">
        <f>E93*F93</f>
        <v>0</v>
      </c>
      <c r="H93" s="170" t="s">
        <v>2166</v>
      </c>
    </row>
    <row r="94" spans="1:8">
      <c r="A94" s="151" t="s">
        <v>1457</v>
      </c>
      <c r="B94" s="170"/>
      <c r="C94" s="152"/>
      <c r="D94" s="154"/>
      <c r="E94" s="139"/>
      <c r="F94" s="153"/>
      <c r="G94" s="153"/>
      <c r="H94" s="170"/>
    </row>
    <row r="95" spans="1:8" ht="14.25">
      <c r="A95" s="151" t="s">
        <v>1459</v>
      </c>
      <c r="B95" s="170"/>
      <c r="C95" s="150"/>
      <c r="D95" s="154"/>
      <c r="E95" s="139"/>
      <c r="F95" s="155"/>
      <c r="G95" s="155"/>
      <c r="H95" s="170"/>
    </row>
    <row r="96" spans="1:8">
      <c r="A96" s="151" t="s">
        <v>1460</v>
      </c>
      <c r="C96" s="142"/>
      <c r="D96" s="154"/>
      <c r="E96" s="139"/>
      <c r="F96" s="155"/>
      <c r="G96" s="155"/>
      <c r="H96" s="170"/>
    </row>
    <row r="97" spans="1:8">
      <c r="A97" s="151" t="s">
        <v>1483</v>
      </c>
      <c r="H97" s="170"/>
    </row>
    <row r="98" spans="1:8">
      <c r="A98" s="151" t="s">
        <v>1484</v>
      </c>
      <c r="H98" s="170"/>
    </row>
    <row r="99" spans="1:8">
      <c r="A99" s="151" t="s">
        <v>1485</v>
      </c>
      <c r="H99" s="170"/>
    </row>
    <row r="100" spans="1:8" ht="15">
      <c r="A100" s="151" t="s">
        <v>1486</v>
      </c>
      <c r="B100" s="130"/>
      <c r="C100" s="131" t="s">
        <v>1487</v>
      </c>
      <c r="D100" s="130"/>
      <c r="E100" s="132"/>
      <c r="F100" s="133"/>
      <c r="G100" s="134">
        <f>SUM(G101:G115)</f>
        <v>0</v>
      </c>
      <c r="H100" s="170"/>
    </row>
    <row r="101" spans="1:8">
      <c r="A101" s="151" t="s">
        <v>1488</v>
      </c>
      <c r="B101" s="136" t="s">
        <v>2200</v>
      </c>
      <c r="C101" s="156" t="s">
        <v>1489</v>
      </c>
      <c r="D101" s="152" t="s">
        <v>776</v>
      </c>
      <c r="E101" s="139">
        <v>41</v>
      </c>
      <c r="F101" s="153"/>
      <c r="G101" s="153">
        <f t="shared" ref="G101:G110" si="5">E101*F101</f>
        <v>0</v>
      </c>
      <c r="H101" s="170"/>
    </row>
    <row r="102" spans="1:8">
      <c r="A102" s="151" t="s">
        <v>1490</v>
      </c>
      <c r="B102" s="136" t="s">
        <v>2200</v>
      </c>
      <c r="C102" s="142" t="s">
        <v>1491</v>
      </c>
      <c r="D102" s="152" t="s">
        <v>776</v>
      </c>
      <c r="E102" s="139">
        <v>250</v>
      </c>
      <c r="F102" s="153"/>
      <c r="G102" s="153">
        <f t="shared" si="5"/>
        <v>0</v>
      </c>
      <c r="H102" s="170"/>
    </row>
    <row r="103" spans="1:8">
      <c r="A103" s="151" t="s">
        <v>1492</v>
      </c>
      <c r="B103" s="136" t="s">
        <v>2200</v>
      </c>
      <c r="C103" s="142" t="s">
        <v>1493</v>
      </c>
      <c r="D103" s="152" t="s">
        <v>776</v>
      </c>
      <c r="E103" s="139">
        <v>250</v>
      </c>
      <c r="F103" s="153"/>
      <c r="G103" s="153">
        <f t="shared" si="5"/>
        <v>0</v>
      </c>
      <c r="H103" s="170"/>
    </row>
    <row r="104" spans="1:8">
      <c r="A104" s="151" t="s">
        <v>1494</v>
      </c>
      <c r="B104" s="136" t="s">
        <v>2179</v>
      </c>
      <c r="C104" s="142" t="s">
        <v>1495</v>
      </c>
      <c r="D104" s="152" t="s">
        <v>776</v>
      </c>
      <c r="E104" s="139">
        <v>1</v>
      </c>
      <c r="F104" s="153"/>
      <c r="G104" s="153">
        <f>E104*F104</f>
        <v>0</v>
      </c>
      <c r="H104" s="170" t="s">
        <v>2166</v>
      </c>
    </row>
    <row r="105" spans="1:8">
      <c r="A105" s="151" t="s">
        <v>1496</v>
      </c>
      <c r="B105" s="136" t="s">
        <v>2170</v>
      </c>
      <c r="C105" s="137" t="s">
        <v>1497</v>
      </c>
      <c r="D105" s="152" t="s">
        <v>776</v>
      </c>
      <c r="E105" s="139">
        <v>3</v>
      </c>
      <c r="F105" s="153"/>
      <c r="G105" s="153">
        <f>E105*F105</f>
        <v>0</v>
      </c>
      <c r="H105" s="170" t="s">
        <v>2166</v>
      </c>
    </row>
    <row r="106" spans="1:8">
      <c r="A106" s="151" t="s">
        <v>1498</v>
      </c>
      <c r="B106" s="136" t="s">
        <v>2164</v>
      </c>
      <c r="C106" s="142" t="s">
        <v>1499</v>
      </c>
      <c r="D106" s="152" t="s">
        <v>776</v>
      </c>
      <c r="E106" s="139">
        <v>9</v>
      </c>
      <c r="F106" s="153"/>
      <c r="G106" s="153">
        <f t="shared" si="5"/>
        <v>0</v>
      </c>
      <c r="H106" s="170" t="s">
        <v>2166</v>
      </c>
    </row>
    <row r="107" spans="1:8" ht="14.25">
      <c r="A107" s="151" t="s">
        <v>1500</v>
      </c>
      <c r="B107" s="136" t="s">
        <v>2215</v>
      </c>
      <c r="C107" s="147" t="s">
        <v>1501</v>
      </c>
      <c r="D107" s="152" t="s">
        <v>776</v>
      </c>
      <c r="E107" s="139">
        <v>1</v>
      </c>
      <c r="F107" s="153"/>
      <c r="G107" s="153">
        <f t="shared" si="5"/>
        <v>0</v>
      </c>
      <c r="H107" s="170"/>
    </row>
    <row r="108" spans="1:8">
      <c r="A108" s="151" t="s">
        <v>1502</v>
      </c>
      <c r="B108" s="136" t="s">
        <v>2173</v>
      </c>
      <c r="C108" s="137" t="s">
        <v>1503</v>
      </c>
      <c r="D108" s="152" t="s">
        <v>776</v>
      </c>
      <c r="E108" s="139">
        <v>2</v>
      </c>
      <c r="F108" s="153"/>
      <c r="G108" s="153">
        <f t="shared" si="5"/>
        <v>0</v>
      </c>
      <c r="H108" s="170" t="s">
        <v>2166</v>
      </c>
    </row>
    <row r="109" spans="1:8">
      <c r="A109" s="151" t="s">
        <v>1504</v>
      </c>
      <c r="B109" s="406" t="s">
        <v>2200</v>
      </c>
      <c r="C109" s="137" t="s">
        <v>1505</v>
      </c>
      <c r="D109" s="152" t="s">
        <v>776</v>
      </c>
      <c r="E109" s="139">
        <v>3</v>
      </c>
      <c r="F109" s="153"/>
      <c r="G109" s="153">
        <f t="shared" si="5"/>
        <v>0</v>
      </c>
      <c r="H109" s="170"/>
    </row>
    <row r="110" spans="1:8">
      <c r="A110" s="151" t="s">
        <v>1506</v>
      </c>
      <c r="B110" s="136" t="s">
        <v>2173</v>
      </c>
      <c r="C110" s="137" t="s">
        <v>1507</v>
      </c>
      <c r="D110" s="152" t="s">
        <v>776</v>
      </c>
      <c r="E110" s="139">
        <v>1</v>
      </c>
      <c r="F110" s="153"/>
      <c r="G110" s="153">
        <f t="shared" si="5"/>
        <v>0</v>
      </c>
      <c r="H110" s="170" t="s">
        <v>2166</v>
      </c>
    </row>
    <row r="111" spans="1:8">
      <c r="A111" s="151" t="s">
        <v>1508</v>
      </c>
      <c r="B111" s="136" t="s">
        <v>2200</v>
      </c>
      <c r="C111" s="142" t="s">
        <v>1509</v>
      </c>
      <c r="D111" s="154" t="s">
        <v>776</v>
      </c>
      <c r="E111" s="139">
        <v>3</v>
      </c>
      <c r="F111" s="155"/>
      <c r="G111" s="155">
        <f>E111*F111</f>
        <v>0</v>
      </c>
      <c r="H111" s="170"/>
    </row>
    <row r="112" spans="1:8">
      <c r="A112" s="151" t="s">
        <v>1510</v>
      </c>
      <c r="B112" s="136" t="s">
        <v>2200</v>
      </c>
      <c r="C112" s="157" t="s">
        <v>1511</v>
      </c>
      <c r="D112" s="154" t="s">
        <v>776</v>
      </c>
      <c r="E112" s="139">
        <v>1</v>
      </c>
      <c r="F112" s="155"/>
      <c r="G112" s="155">
        <f>E112*F112</f>
        <v>0</v>
      </c>
    </row>
    <row r="113" spans="1:8">
      <c r="A113" s="151" t="s">
        <v>1512</v>
      </c>
      <c r="B113" s="406" t="s">
        <v>2200</v>
      </c>
      <c r="C113" s="142" t="s">
        <v>1513</v>
      </c>
      <c r="D113" s="154" t="s">
        <v>776</v>
      </c>
      <c r="E113" s="139">
        <v>1</v>
      </c>
      <c r="F113" s="155"/>
      <c r="G113" s="155">
        <f>E113*F113</f>
        <v>0</v>
      </c>
    </row>
    <row r="114" spans="1:8">
      <c r="A114" s="151" t="s">
        <v>1514</v>
      </c>
      <c r="B114" s="136" t="s">
        <v>2178</v>
      </c>
      <c r="C114" s="142" t="s">
        <v>1515</v>
      </c>
      <c r="D114" s="154" t="s">
        <v>776</v>
      </c>
      <c r="E114" s="139">
        <v>1</v>
      </c>
      <c r="F114" s="155"/>
      <c r="G114" s="155">
        <f>E114*F114</f>
        <v>0</v>
      </c>
      <c r="H114" s="170" t="s">
        <v>2166</v>
      </c>
    </row>
    <row r="115" spans="1:8">
      <c r="A115" s="151" t="s">
        <v>1516</v>
      </c>
      <c r="B115" s="170"/>
      <c r="C115" s="170"/>
      <c r="D115" s="170"/>
      <c r="E115" s="170"/>
      <c r="F115" s="170"/>
      <c r="G115" s="170"/>
    </row>
    <row r="116" spans="1:8" ht="15">
      <c r="A116" s="151" t="s">
        <v>1517</v>
      </c>
      <c r="B116" s="170"/>
      <c r="C116" s="131" t="s">
        <v>1518</v>
      </c>
      <c r="D116" s="130"/>
      <c r="E116" s="132"/>
      <c r="F116" s="133"/>
      <c r="G116" s="134">
        <f>SUM(G117:G119)</f>
        <v>0</v>
      </c>
    </row>
    <row r="117" spans="1:8">
      <c r="A117" s="151" t="s">
        <v>1519</v>
      </c>
      <c r="B117" s="406" t="s">
        <v>2239</v>
      </c>
      <c r="C117" s="152" t="s">
        <v>1520</v>
      </c>
      <c r="D117" s="152" t="s">
        <v>776</v>
      </c>
      <c r="E117" s="139">
        <v>2</v>
      </c>
      <c r="F117" s="153"/>
      <c r="G117" s="153">
        <f>E117*F117</f>
        <v>0</v>
      </c>
      <c r="H117" s="170" t="s">
        <v>2166</v>
      </c>
    </row>
    <row r="118" spans="1:8">
      <c r="A118" s="151" t="s">
        <v>1521</v>
      </c>
      <c r="B118" s="406" t="s">
        <v>2240</v>
      </c>
      <c r="C118" s="152" t="s">
        <v>1522</v>
      </c>
      <c r="D118" s="152" t="s">
        <v>776</v>
      </c>
      <c r="E118" s="139">
        <v>4</v>
      </c>
      <c r="F118" s="153"/>
      <c r="G118" s="153">
        <f>E118*F118</f>
        <v>0</v>
      </c>
      <c r="H118" s="170" t="s">
        <v>2166</v>
      </c>
    </row>
    <row r="119" spans="1:8">
      <c r="A119" s="151" t="s">
        <v>1523</v>
      </c>
      <c r="B119" s="406" t="s">
        <v>2241</v>
      </c>
      <c r="C119" s="137" t="s">
        <v>1524</v>
      </c>
      <c r="D119" s="152" t="s">
        <v>776</v>
      </c>
      <c r="E119" s="139">
        <v>3</v>
      </c>
      <c r="F119" s="153"/>
      <c r="G119" s="153">
        <f>E119*F119</f>
        <v>0</v>
      </c>
      <c r="H119" s="170" t="s">
        <v>2166</v>
      </c>
    </row>
    <row r="120" spans="1:8">
      <c r="A120" s="151"/>
      <c r="B120" s="170"/>
      <c r="C120" s="170"/>
      <c r="D120" s="170"/>
      <c r="E120" s="170"/>
      <c r="F120" s="170"/>
      <c r="G120" s="170"/>
    </row>
    <row r="121" spans="1:8">
      <c r="A121" s="151"/>
      <c r="B121" s="170"/>
      <c r="C121" s="170"/>
      <c r="D121" s="170"/>
      <c r="E121" s="170"/>
      <c r="F121" s="170"/>
      <c r="G121" s="170"/>
    </row>
    <row r="122" spans="1:8" ht="15">
      <c r="A122" s="170"/>
      <c r="B122" s="130"/>
      <c r="C122" s="131" t="s">
        <v>1600</v>
      </c>
      <c r="D122" s="130"/>
      <c r="E122" s="132"/>
      <c r="F122" s="133"/>
      <c r="G122" s="134">
        <f>SUM(G123:G125)</f>
        <v>0</v>
      </c>
      <c r="H122" s="170"/>
    </row>
    <row r="123" spans="1:8">
      <c r="A123" s="151" t="s">
        <v>2242</v>
      </c>
      <c r="B123" s="136" t="s">
        <v>2243</v>
      </c>
      <c r="C123" s="142" t="s">
        <v>1464</v>
      </c>
      <c r="D123" s="152" t="s">
        <v>163</v>
      </c>
      <c r="E123" s="139">
        <v>120</v>
      </c>
      <c r="F123" s="153"/>
      <c r="G123" s="153">
        <f>E123*F123</f>
        <v>0</v>
      </c>
      <c r="H123" s="170" t="s">
        <v>2166</v>
      </c>
    </row>
    <row r="124" spans="1:8">
      <c r="A124" s="151" t="s">
        <v>2244</v>
      </c>
      <c r="B124" s="136" t="s">
        <v>2245</v>
      </c>
      <c r="C124" s="142" t="s">
        <v>1601</v>
      </c>
      <c r="D124" s="152" t="s">
        <v>163</v>
      </c>
      <c r="E124" s="139">
        <v>420</v>
      </c>
      <c r="F124" s="153"/>
      <c r="G124" s="153">
        <f>E124*F124</f>
        <v>0</v>
      </c>
      <c r="H124" s="170" t="s">
        <v>2166</v>
      </c>
    </row>
    <row r="125" spans="1:8">
      <c r="A125" s="151" t="s">
        <v>2246</v>
      </c>
      <c r="B125" s="136" t="s">
        <v>2247</v>
      </c>
      <c r="C125" s="142" t="s">
        <v>1602</v>
      </c>
      <c r="D125" s="152" t="s">
        <v>776</v>
      </c>
      <c r="E125" s="139">
        <v>1</v>
      </c>
      <c r="F125" s="153"/>
      <c r="G125" s="153">
        <f>E125*F125</f>
        <v>0</v>
      </c>
      <c r="H125" s="170" t="s">
        <v>2166</v>
      </c>
    </row>
    <row r="126" spans="1:8">
      <c r="A126" s="151"/>
      <c r="B126" s="136"/>
      <c r="C126" s="158" t="s">
        <v>2248</v>
      </c>
      <c r="D126" s="159"/>
      <c r="E126" s="160"/>
      <c r="F126" s="161"/>
      <c r="G126" s="162"/>
    </row>
    <row r="127" spans="1:8">
      <c r="A127" s="151"/>
      <c r="B127" s="136"/>
      <c r="C127" s="142"/>
      <c r="D127" s="152"/>
      <c r="E127" s="139"/>
      <c r="F127" s="153"/>
      <c r="G127" s="162"/>
    </row>
    <row r="128" spans="1:8" ht="14.25">
      <c r="A128" s="151"/>
      <c r="B128" s="136"/>
      <c r="C128" s="147"/>
      <c r="D128" s="152"/>
      <c r="E128" s="139"/>
      <c r="F128" s="153"/>
      <c r="G128" s="153"/>
    </row>
    <row r="129" spans="1:8">
      <c r="A129" s="151"/>
      <c r="B129" s="136"/>
      <c r="C129" s="137"/>
      <c r="D129" s="152"/>
      <c r="E129" s="139"/>
      <c r="F129" s="153"/>
      <c r="G129" s="153"/>
    </row>
    <row r="130" spans="1:8" ht="15">
      <c r="A130" s="170"/>
      <c r="B130" s="130"/>
      <c r="C130" s="131" t="s">
        <v>2249</v>
      </c>
      <c r="D130" s="130"/>
      <c r="E130" s="132"/>
      <c r="F130" s="133"/>
      <c r="G130" s="134">
        <f>SUM(G131:G135)</f>
        <v>0</v>
      </c>
    </row>
    <row r="131" spans="1:8">
      <c r="A131" s="151" t="s">
        <v>2250</v>
      </c>
      <c r="B131" s="136" t="s">
        <v>2245</v>
      </c>
      <c r="C131" s="142" t="s">
        <v>1601</v>
      </c>
      <c r="D131" s="152" t="s">
        <v>163</v>
      </c>
      <c r="E131" s="139">
        <v>377</v>
      </c>
      <c r="F131" s="153"/>
      <c r="G131" s="153">
        <f>E131*F131</f>
        <v>0</v>
      </c>
      <c r="H131" s="170" t="s">
        <v>2166</v>
      </c>
    </row>
    <row r="132" spans="1:8">
      <c r="A132" s="151" t="s">
        <v>2251</v>
      </c>
      <c r="B132" s="136" t="s">
        <v>2243</v>
      </c>
      <c r="C132" s="142" t="s">
        <v>1464</v>
      </c>
      <c r="D132" s="152" t="s">
        <v>163</v>
      </c>
      <c r="E132" s="139">
        <v>50</v>
      </c>
      <c r="F132" s="153"/>
      <c r="G132" s="153">
        <f>E132*F132</f>
        <v>0</v>
      </c>
      <c r="H132" s="170" t="s">
        <v>2166</v>
      </c>
    </row>
    <row r="133" spans="1:8">
      <c r="A133" s="151" t="s">
        <v>2252</v>
      </c>
      <c r="B133" s="136" t="s">
        <v>2247</v>
      </c>
      <c r="C133" s="142" t="s">
        <v>1602</v>
      </c>
      <c r="D133" s="152" t="s">
        <v>776</v>
      </c>
      <c r="E133" s="139">
        <v>1</v>
      </c>
      <c r="F133" s="153"/>
      <c r="G133" s="153">
        <f>E133*F133</f>
        <v>0</v>
      </c>
      <c r="H133" s="170" t="s">
        <v>2166</v>
      </c>
    </row>
    <row r="134" spans="1:8">
      <c r="A134" s="151"/>
      <c r="B134" s="136"/>
      <c r="C134" s="142" t="s">
        <v>2253</v>
      </c>
      <c r="D134" s="152"/>
      <c r="E134" s="139"/>
      <c r="F134" s="153"/>
      <c r="G134" s="153"/>
    </row>
    <row r="135" spans="1:8">
      <c r="A135" s="151"/>
      <c r="B135" s="136"/>
      <c r="C135" s="142"/>
      <c r="D135" s="152"/>
      <c r="E135" s="139"/>
      <c r="F135" s="153"/>
      <c r="G135" s="153"/>
    </row>
    <row r="136" spans="1:8">
      <c r="A136" s="151"/>
      <c r="B136" s="136"/>
      <c r="C136" s="142"/>
      <c r="D136" s="152"/>
      <c r="E136" s="139"/>
      <c r="F136" s="153"/>
      <c r="G136" s="153"/>
    </row>
    <row r="137" spans="1:8">
      <c r="A137" s="151"/>
      <c r="B137" s="136"/>
      <c r="C137" s="142"/>
      <c r="D137" s="152"/>
      <c r="E137" s="139"/>
      <c r="F137" s="153"/>
      <c r="G137" s="153"/>
    </row>
    <row r="138" spans="1:8">
      <c r="A138" s="151"/>
      <c r="B138" s="136"/>
      <c r="C138" s="142"/>
      <c r="D138" s="152"/>
      <c r="E138" s="139"/>
      <c r="F138" s="153"/>
      <c r="G138" s="153"/>
    </row>
    <row r="139" spans="1:8">
      <c r="A139" s="151"/>
      <c r="B139" s="136"/>
      <c r="C139" s="142"/>
      <c r="D139" s="152"/>
      <c r="E139" s="139"/>
      <c r="F139" s="153"/>
      <c r="G139" s="153"/>
    </row>
    <row r="140" spans="1:8">
      <c r="A140" s="151"/>
      <c r="B140" s="406"/>
      <c r="C140" s="142"/>
      <c r="D140" s="152"/>
      <c r="E140" s="139"/>
      <c r="F140" s="153"/>
      <c r="G140" s="153"/>
    </row>
    <row r="145" spans="1:8">
      <c r="A145" s="151"/>
      <c r="B145" s="136"/>
      <c r="C145" s="158" t="s">
        <v>1525</v>
      </c>
      <c r="D145" s="159"/>
      <c r="E145" s="160"/>
      <c r="F145" s="161"/>
      <c r="G145" s="162">
        <f>SUM(G6,G21,G54)</f>
        <v>0</v>
      </c>
    </row>
    <row r="146" spans="1:8">
      <c r="A146" s="151"/>
      <c r="B146" s="136"/>
      <c r="C146" s="158" t="s">
        <v>30</v>
      </c>
      <c r="D146" s="159"/>
      <c r="E146" s="160"/>
      <c r="F146" s="161"/>
      <c r="G146" s="163">
        <f>SUM(G76,G100,G116)</f>
        <v>0</v>
      </c>
    </row>
    <row r="147" spans="1:8">
      <c r="A147" s="151"/>
      <c r="B147" s="136"/>
      <c r="C147" s="158" t="s">
        <v>1603</v>
      </c>
      <c r="D147" s="159"/>
      <c r="E147" s="160"/>
      <c r="F147" s="161"/>
      <c r="G147" s="163">
        <f>SUM(G122,G130)</f>
        <v>0</v>
      </c>
    </row>
    <row r="148" spans="1:8">
      <c r="A148" s="151"/>
      <c r="B148" s="136"/>
      <c r="C148" s="158" t="s">
        <v>1526</v>
      </c>
      <c r="D148" s="159"/>
      <c r="E148" s="160"/>
      <c r="F148" s="161"/>
      <c r="G148" s="162">
        <f>SUM(G145:G146:G147)</f>
        <v>0</v>
      </c>
      <c r="H148" s="169" t="s">
        <v>1604</v>
      </c>
    </row>
    <row r="149" spans="1:8">
      <c r="A149" s="151"/>
      <c r="B149" s="136"/>
      <c r="C149" s="142"/>
      <c r="D149" s="152"/>
      <c r="E149" s="139"/>
      <c r="F149" s="153"/>
      <c r="G149" s="162">
        <f>G148*1.21</f>
        <v>0</v>
      </c>
      <c r="H149" s="169" t="s">
        <v>1605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45</vt:i4>
      </vt:variant>
    </vt:vector>
  </HeadingPairs>
  <TitlesOfParts>
    <vt:vector size="56" baseType="lpstr">
      <vt:lpstr>Pokyny pro vyplnění</vt:lpstr>
      <vt:lpstr>SOUHRNNÝ ROZPOČET</vt:lpstr>
      <vt:lpstr>Stavba</vt:lpstr>
      <vt:lpstr>VzorPolozky</vt:lpstr>
      <vt:lpstr>Rozpočet položkový_1</vt:lpstr>
      <vt:lpstr>Vytápění</vt:lpstr>
      <vt:lpstr>Rozpočet položkový_2</vt:lpstr>
      <vt:lpstr>Plyn</vt:lpstr>
      <vt:lpstr>Rozpočet položkový_3</vt:lpstr>
      <vt:lpstr>Rozpočet položkový_4</vt:lpstr>
      <vt:lpstr>Měření a regulace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položkový_1'!Oblast_tisku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arbonk</dc:creator>
  <cp:lastModifiedBy>Kojzar Jiri</cp:lastModifiedBy>
  <cp:lastPrinted>2019-01-23T11:56:53Z</cp:lastPrinted>
  <dcterms:created xsi:type="dcterms:W3CDTF">2009-04-08T07:15:50Z</dcterms:created>
  <dcterms:modified xsi:type="dcterms:W3CDTF">2019-06-06T07:31:47Z</dcterms:modified>
</cp:coreProperties>
</file>